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defaultThemeVersion="202300"/>
  <mc:AlternateContent xmlns:mc="http://schemas.openxmlformats.org/markup-compatibility/2006">
    <mc:Choice Requires="x15">
      <x15ac:absPath xmlns:x15ac="http://schemas.microsoft.com/office/spreadsheetml/2010/11/ac" url="C:\Users\t-rahulsingh\_\vscode\PROSE\orkney\tests\workbooks\NL_generation\set-3\simple_task\"/>
    </mc:Choice>
  </mc:AlternateContent>
  <xr:revisionPtr revIDLastSave="0" documentId="13_ncr:1_{7912D9D3-7637-42CC-8ED0-8E3DD77B9001}" xr6:coauthVersionLast="47" xr6:coauthVersionMax="47" xr10:uidLastSave="{00000000-0000-0000-0000-000000000000}"/>
  <bookViews>
    <workbookView xWindow="-95" yWindow="-95" windowWidth="21539" windowHeight="12810" firstSheet="226" activeTab="227" xr2:uid="{7270C86C-15C4-4FAB-8A4F-A97BAC918B72}"/>
  </bookViews>
  <sheets>
    <sheet name="8_path_0_Payment Standard Final" sheetId="2" r:id="rId1"/>
    <sheet name="bc2cfc1e2ea5bdca0_path_0_Sheet1" sheetId="3" r:id="rId2"/>
    <sheet name="bc2cfc1e2ea5bdca0_path_1_Sheet1" sheetId="4" r:id="rId3"/>
    <sheet name="f78cbfdd37369d8f5_path_0_Sheet1" sheetId="5" r:id="rId4"/>
    <sheet name="3c6a90_path_0_Abstract - Rubric" sheetId="6" r:id="rId5"/>
    <sheet name="4666fc6db48455105_path_0_Sheet1" sheetId="7" r:id="rId6"/>
    <sheet name="4666fc6db48455105_path_1_Sheet1" sheetId="8" r:id="rId7"/>
    <sheet name="4666fc6db48455105_path_2_Sheet1" sheetId="9" r:id="rId8"/>
    <sheet name="4666fc6db48455105_path_3_Sheet1" sheetId="10" r:id="rId9"/>
    <sheet name="th_0_AAS 2018_PRODUCTION &amp; AREA" sheetId="11" r:id="rId10"/>
    <sheet name="th_1_AAS 2018_PRODUCTION &amp; AREA" sheetId="12" r:id="rId11"/>
    <sheet name="th_2_AAS 2018_PRODUCTION &amp; AREA" sheetId="13" r:id="rId12"/>
    <sheet name="0a235170eeca7d1f9_path_0_Sheet1" sheetId="14" r:id="rId13"/>
    <sheet name="7f3f93028b7f410_path_0_Medaljer" sheetId="15" r:id="rId14"/>
    <sheet name="825c829e553bbb2b6_path_0_Sheet1" sheetId="16" r:id="rId15"/>
    <sheet name="bbb2b6_path_0_1st Quarter Sales" sheetId="17" r:id="rId16"/>
    <sheet name="5b2b66b1_path_0_Learning Matrix" sheetId="18" r:id="rId17"/>
    <sheet name="5b2b66b1_path_1_Learning Matrix" sheetId="19" r:id="rId18"/>
    <sheet name="5b2b66b1_path_2_Learning Matrix" sheetId="20" r:id="rId19"/>
    <sheet name="5b2b66b1_path_3_Learning Matrix" sheetId="21" r:id="rId20"/>
    <sheet name="5b2b66b1_path_4_Learning Matrix" sheetId="22" r:id="rId21"/>
    <sheet name="8713_path_0_Distribution of RPK" sheetId="23" r:id="rId22"/>
    <sheet name="8713_path_0_Distribution of ASK" sheetId="24" r:id="rId23"/>
    <sheet name="h_0_Distribution of Load factor" sheetId="25" r:id="rId24"/>
    <sheet name="th_0_Distribution of Passengers" sheetId="26" r:id="rId25"/>
    <sheet name="h_0_Distribution of RPK Charter" sheetId="27" r:id="rId26"/>
    <sheet name="h_0_Distribution of ASK Charter" sheetId="28" r:id="rId27"/>
    <sheet name="h_0_Distr of passengers Charter" sheetId="29" r:id="rId28"/>
    <sheet name="8713_path_1_Distribution of RPK" sheetId="30" r:id="rId29"/>
    <sheet name="8713_path_1_Distribution of ASK" sheetId="31" r:id="rId30"/>
    <sheet name="h_1_Distribution of Load factor" sheetId="32" r:id="rId31"/>
    <sheet name="th_1_Distribution of Passengers" sheetId="33" r:id="rId32"/>
    <sheet name="h_1_Distribution of RPK Charter" sheetId="34" r:id="rId33"/>
    <sheet name="h_1_Distribution of ASK Charter" sheetId="35" r:id="rId34"/>
    <sheet name="h_1_Distr of passengers Charter" sheetId="36" r:id="rId35"/>
    <sheet name="713_path_10_Distribution of RPK" sheetId="37" r:id="rId36"/>
    <sheet name="713_path_10_Distribution of ASK" sheetId="38" r:id="rId37"/>
    <sheet name="_10_Distribution of Load factor" sheetId="39" r:id="rId38"/>
    <sheet name="h_10_Distribution of Passengers" sheetId="40" r:id="rId39"/>
    <sheet name="_10_Distribution of RPK Charter" sheetId="41" r:id="rId40"/>
    <sheet name="_10_Distribution of ASK Charter" sheetId="42" r:id="rId41"/>
    <sheet name="_10_Distr of passengers Charter" sheetId="43" r:id="rId42"/>
    <sheet name="8713_path_2_Distribution of RPK" sheetId="44" r:id="rId43"/>
    <sheet name="8713_path_2_Distribution of ASK" sheetId="45" r:id="rId44"/>
    <sheet name="h_2_Distribution of Load factor" sheetId="46" r:id="rId45"/>
    <sheet name="th_2_Distribution of Passengers" sheetId="47" r:id="rId46"/>
    <sheet name="h_2_Distribution of RPK Charter" sheetId="48" r:id="rId47"/>
    <sheet name="h_2_Distribution of ASK Charter" sheetId="49" r:id="rId48"/>
    <sheet name="h_2_Distr of passengers Charter" sheetId="50" r:id="rId49"/>
    <sheet name="8713_path_3_Distribution of RPK" sheetId="51" r:id="rId50"/>
    <sheet name="8713_path_3_Distribution of ASK" sheetId="52" r:id="rId51"/>
    <sheet name="h_3_Distribution of Load factor" sheetId="53" r:id="rId52"/>
    <sheet name="th_3_Distribution of Passengers" sheetId="54" r:id="rId53"/>
    <sheet name="h_3_Distribution of RPK Charter" sheetId="55" r:id="rId54"/>
    <sheet name="h_3_Distribution of ASK Charter" sheetId="56" r:id="rId55"/>
    <sheet name="h_3_Distr of passengers Charter" sheetId="57" r:id="rId56"/>
    <sheet name="8713_path_4_Distribution of RPK" sheetId="58" r:id="rId57"/>
    <sheet name="8713_path_4_Distribution of ASK" sheetId="59" r:id="rId58"/>
    <sheet name="h_4_Distribution of Load factor" sheetId="60" r:id="rId59"/>
    <sheet name="th_4_Distribution of Passengers" sheetId="61" r:id="rId60"/>
    <sheet name="h_4_Distribution of RPK Charter" sheetId="62" r:id="rId61"/>
    <sheet name="h_4_Distribution of ASK Charter" sheetId="63" r:id="rId62"/>
    <sheet name="h_4_Distr of passengers Charter" sheetId="64" r:id="rId63"/>
    <sheet name="8713_path_5_Distribution of RPK" sheetId="65" r:id="rId64"/>
    <sheet name="8713_path_5_Distribution of ASK" sheetId="66" r:id="rId65"/>
    <sheet name="h_5_Distribution of Load factor" sheetId="67" r:id="rId66"/>
    <sheet name="th_5_Distribution of Passengers" sheetId="68" r:id="rId67"/>
    <sheet name="h_5_Distribution of RPK Charter" sheetId="69" r:id="rId68"/>
    <sheet name="h_5_Distribution of ASK Charter" sheetId="70" r:id="rId69"/>
    <sheet name="h_5_Distr of passengers Charter" sheetId="71" r:id="rId70"/>
    <sheet name="8713_path_6_Distribution of RPK" sheetId="72" r:id="rId71"/>
    <sheet name="8713_path_6_Distribution of ASK" sheetId="73" r:id="rId72"/>
    <sheet name="h_6_Distribution of Load factor" sheetId="74" r:id="rId73"/>
    <sheet name="th_6_Distribution of Passengers" sheetId="75" r:id="rId74"/>
    <sheet name="h_6_Distribution of RPK Charter" sheetId="76" r:id="rId75"/>
    <sheet name="h_6_Distribution of ASK Charter" sheetId="77" r:id="rId76"/>
    <sheet name="h_6_Distr of passengers Charter" sheetId="78" r:id="rId77"/>
    <sheet name="8713_path_7_Distribution of RPK" sheetId="79" r:id="rId78"/>
    <sheet name="8713_path_7_Distribution of ASK" sheetId="80" r:id="rId79"/>
    <sheet name="h_7_Distribution of Load factor" sheetId="81" r:id="rId80"/>
    <sheet name="th_7_Distribution of Passengers" sheetId="82" r:id="rId81"/>
    <sheet name="h_7_Distribution of RPK Charter" sheetId="83" r:id="rId82"/>
    <sheet name="h_7_Distribution of ASK Charter" sheetId="84" r:id="rId83"/>
    <sheet name="h_7_Distr of passengers Charter" sheetId="85" r:id="rId84"/>
    <sheet name="8713_path_8_Distribution of RPK" sheetId="86" r:id="rId85"/>
    <sheet name="8713_path_8_Distribution of ASK" sheetId="87" r:id="rId86"/>
    <sheet name="h_8_Distribution of Load factor" sheetId="88" r:id="rId87"/>
    <sheet name="th_8_Distribution of Passengers" sheetId="89" r:id="rId88"/>
    <sheet name="h_8_Distribution of RPK Charter" sheetId="90" r:id="rId89"/>
    <sheet name="h_8_Distribution of ASK Charter" sheetId="91" r:id="rId90"/>
    <sheet name="h_8_Distr of passengers Charter" sheetId="92" r:id="rId91"/>
    <sheet name="8713_path_9_Distribution of RPK" sheetId="93" r:id="rId92"/>
    <sheet name="8713_path_9_Distribution of ASK" sheetId="94" r:id="rId93"/>
    <sheet name="h_9_Distribution of Load factor" sheetId="95" r:id="rId94"/>
    <sheet name="th_9_Distribution of Passengers" sheetId="96" r:id="rId95"/>
    <sheet name="h_9_Distribution of RPK Charter" sheetId="97" r:id="rId96"/>
    <sheet name="h_9_Distribution of ASK Charter" sheetId="98" r:id="rId97"/>
    <sheet name="h_9_Distr of passengers Charter" sheetId="99" r:id="rId98"/>
    <sheet name="0e06_path_0_Invoice # Generator" sheetId="100" r:id="rId99"/>
    <sheet name="c475a7e0e06_path_0_Example Data" sheetId="101" r:id="rId100"/>
    <sheet name="0e06_path_1_Invoice # Generator" sheetId="102" r:id="rId101"/>
    <sheet name="c475a7e0e06_path_1_Example Data" sheetId="103" r:id="rId102"/>
    <sheet name="f4c6253d0373c9c_path_0_SuperPro" sheetId="104" r:id="rId103"/>
    <sheet name="e3f4c6253d0373c9c_path_0_Pro ET" sheetId="105" r:id="rId104"/>
    <sheet name="4c6253d0373c9c_path_0_Sportsman" sheetId="106" r:id="rId105"/>
    <sheet name="53d0373c9c_path_0_JR Dragster 1" sheetId="107" r:id="rId106"/>
    <sheet name="53d0373c9c_path_0_JR Dragster 2" sheetId="108" r:id="rId107"/>
    <sheet name="f4c6253d0373c9c_path_0_Quick 16" sheetId="109" r:id="rId108"/>
    <sheet name="3b4e3f4c6253d0373c9c_path_0_DOT" sheetId="110" r:id="rId109"/>
    <sheet name="f4c6253d0373c9c_path_1_SuperPro" sheetId="111" r:id="rId110"/>
    <sheet name="e3f4c6253d0373c9c_path_1_Pro ET" sheetId="112" r:id="rId111"/>
    <sheet name="4c6253d0373c9c_path_1_Sportsman" sheetId="113" r:id="rId112"/>
    <sheet name="53d0373c9c_path_1_JR Dragster 1" sheetId="114" r:id="rId113"/>
    <sheet name="53d0373c9c_path_1_JR Dragster 2" sheetId="115" r:id="rId114"/>
    <sheet name="f4c6253d0373c9c_path_1_Quick 16" sheetId="116" r:id="rId115"/>
    <sheet name="3b4e3f4c6253d0373c9c_path_1_DOT" sheetId="117" r:id="rId116"/>
    <sheet name="f4c6253d0373c9c_path_2_SuperPro" sheetId="118" r:id="rId117"/>
    <sheet name="e3f4c6253d0373c9c_path_2_Pro ET" sheetId="119" r:id="rId118"/>
    <sheet name="4c6253d0373c9c_path_2_Sportsman" sheetId="120" r:id="rId119"/>
    <sheet name="53d0373c9c_path_2_JR Dragster 1" sheetId="121" r:id="rId120"/>
    <sheet name="53d0373c9c_path_2_JR Dragster 2" sheetId="122" r:id="rId121"/>
    <sheet name="f4c6253d0373c9c_path_2_Quick 16" sheetId="123" r:id="rId122"/>
    <sheet name="3b4e3f4c6253d0373c9c_path_2_DOT" sheetId="124" r:id="rId123"/>
    <sheet name="f4c6253d0373c9c_path_3_SuperPro" sheetId="125" r:id="rId124"/>
    <sheet name="e3f4c6253d0373c9c_path_3_Pro ET" sheetId="126" r:id="rId125"/>
    <sheet name="4c6253d0373c9c_path_3_Sportsman" sheetId="127" r:id="rId126"/>
    <sheet name="53d0373c9c_path_3_JR Dragster 1" sheetId="128" r:id="rId127"/>
    <sheet name="53d0373c9c_path_3_JR Dragster 2" sheetId="129" r:id="rId128"/>
    <sheet name="f4c6253d0373c9c_path_3_Quick 16" sheetId="130" r:id="rId129"/>
    <sheet name="3b4e3f4c6253d0373c9c_path_3_DOT" sheetId="131" r:id="rId130"/>
    <sheet name="f4c6253d0373c9c_path_4_SuperPro" sheetId="132" r:id="rId131"/>
    <sheet name="e3f4c6253d0373c9c_path_4_Pro ET" sheetId="133" r:id="rId132"/>
    <sheet name="4c6253d0373c9c_path_4_Sportsman" sheetId="134" r:id="rId133"/>
    <sheet name="53d0373c9c_path_4_JR Dragster 1" sheetId="135" r:id="rId134"/>
    <sheet name="53d0373c9c_path_4_JR Dragster 2" sheetId="136" r:id="rId135"/>
    <sheet name="f4c6253d0373c9c_path_4_Quick 16" sheetId="137" r:id="rId136"/>
    <sheet name="3b4e3f4c6253d0373c9c_path_4_DOT" sheetId="138" r:id="rId137"/>
    <sheet name="f4c6253d0373c9c_path_5_SuperPro" sheetId="139" r:id="rId138"/>
    <sheet name="e3f4c6253d0373c9c_path_5_Pro ET" sheetId="140" r:id="rId139"/>
    <sheet name="4c6253d0373c9c_path_5_Sportsman" sheetId="141" r:id="rId140"/>
    <sheet name="53d0373c9c_path_5_JR Dragster 1" sheetId="142" r:id="rId141"/>
    <sheet name="53d0373c9c_path_5_JR Dragster 2" sheetId="143" r:id="rId142"/>
    <sheet name="f4c6253d0373c9c_path_5_Quick 16" sheetId="144" r:id="rId143"/>
    <sheet name="3b4e3f4c6253d0373c9c_path_5_DOT" sheetId="145" r:id="rId144"/>
    <sheet name="f4c6253d0373c9c_path_6_SuperPro" sheetId="146" r:id="rId145"/>
    <sheet name="e3f4c6253d0373c9c_path_6_Pro ET" sheetId="147" r:id="rId146"/>
    <sheet name="4c6253d0373c9c_path_6_Sportsman" sheetId="148" r:id="rId147"/>
    <sheet name="53d0373c9c_path_6_JR Dragster 1" sheetId="149" r:id="rId148"/>
    <sheet name="53d0373c9c_path_6_JR Dragster 2" sheetId="150" r:id="rId149"/>
    <sheet name="f4c6253d0373c9c_path_6_Quick 16" sheetId="151" r:id="rId150"/>
    <sheet name="3b4e3f4c6253d0373c9c_path_6_DOT" sheetId="152" r:id="rId151"/>
    <sheet name="588d9c405e3b0cd43d4b_path_0_P&amp;L" sheetId="153" r:id="rId152"/>
    <sheet name="2588d9c405e3b0cd43d4b_path_0_BS" sheetId="154" r:id="rId153"/>
    <sheet name="588d9c405e3b0cd43d4b_path_1_P&amp;L" sheetId="155" r:id="rId154"/>
    <sheet name="2588d9c405e3b0cd43d4b_path_1_BS" sheetId="156" r:id="rId155"/>
    <sheet name="588d9c405e3b0cd43d4b_path_2_P&amp;L" sheetId="157" r:id="rId156"/>
    <sheet name="2588d9c405e3b0cd43d4b_path_2_BS" sheetId="158" r:id="rId157"/>
    <sheet name="path_0_Single Contract Provider" sheetId="159" r:id="rId158"/>
    <sheet name="ath_0_Single Contract - EXAMPLE" sheetId="160" r:id="rId159"/>
    <sheet name="_path_0_Multi Contract Provider" sheetId="161" r:id="rId160"/>
    <sheet name="2_path_0_Multi Contract EXAMPLE" sheetId="162" r:id="rId161"/>
    <sheet name="path_1_Single Contract Provider" sheetId="163" r:id="rId162"/>
    <sheet name="ath_1_Single Contract - EXAMPLE" sheetId="164" r:id="rId163"/>
    <sheet name="_path_1_Multi Contract Provider" sheetId="165" r:id="rId164"/>
    <sheet name="2_path_1_Multi Contract EXAMPLE" sheetId="166" r:id="rId165"/>
    <sheet name="path_2_Single Contract Provider" sheetId="167" r:id="rId166"/>
    <sheet name="ath_2_Single Contract - EXAMPLE" sheetId="168" r:id="rId167"/>
    <sheet name="_path_2_Multi Contract Provider" sheetId="169" r:id="rId168"/>
    <sheet name="2_path_2_Multi Contract EXAMPLE" sheetId="170" r:id="rId169"/>
    <sheet name="path_3_Single Contract Provider" sheetId="171" r:id="rId170"/>
    <sheet name="ath_3_Single Contract - EXAMPLE" sheetId="172" r:id="rId171"/>
    <sheet name="_path_3_Multi Contract Provider" sheetId="173" r:id="rId172"/>
    <sheet name="2_path_3_Multi Contract EXAMPLE" sheetId="174" r:id="rId173"/>
    <sheet name="path_4_Single Contract Provider" sheetId="175" r:id="rId174"/>
    <sheet name="ath_4_Single Contract - EXAMPLE" sheetId="176" r:id="rId175"/>
    <sheet name="_path_4_Multi Contract Provider" sheetId="177" r:id="rId176"/>
    <sheet name="2_path_4_Multi Contract EXAMPLE" sheetId="178" r:id="rId177"/>
    <sheet name="path_5_Single Contract Provider" sheetId="179" r:id="rId178"/>
    <sheet name="ath_5_Single Contract - EXAMPLE" sheetId="180" r:id="rId179"/>
    <sheet name="_path_5_Multi Contract Provider" sheetId="181" r:id="rId180"/>
    <sheet name="2_path_5_Multi Contract EXAMPLE" sheetId="182" r:id="rId181"/>
    <sheet name="path_6_Single Contract Provider" sheetId="183" r:id="rId182"/>
    <sheet name="ath_6_Single Contract - EXAMPLE" sheetId="184" r:id="rId183"/>
    <sheet name="_path_6_Multi Contract Provider" sheetId="185" r:id="rId184"/>
    <sheet name="2_path_6_Multi Contract EXAMPLE" sheetId="186" r:id="rId185"/>
    <sheet name="path_7_Single Contract Provider" sheetId="187" r:id="rId186"/>
    <sheet name="ath_7_Single Contract - EXAMPLE" sheetId="188" r:id="rId187"/>
    <sheet name="_path_7_Multi Contract Provider" sheetId="189" r:id="rId188"/>
    <sheet name="2_path_7_Multi Contract EXAMPLE" sheetId="190" r:id="rId189"/>
    <sheet name="path_8_Single Contract Provider" sheetId="191" r:id="rId190"/>
    <sheet name="ath_8_Single Contract - EXAMPLE" sheetId="192" r:id="rId191"/>
    <sheet name="_path_8_Multi Contract Provider" sheetId="193" r:id="rId192"/>
    <sheet name="2_path_8_Multi Contract EXAMPLE" sheetId="194" r:id="rId193"/>
    <sheet name="path_9_Single Contract Provider" sheetId="195" r:id="rId194"/>
    <sheet name="ath_9_Single Contract - EXAMPLE" sheetId="196" r:id="rId195"/>
    <sheet name="_path_9_Multi Contract Provider" sheetId="197" r:id="rId196"/>
    <sheet name="2_path_9_Multi Contract EXAMPLE" sheetId="198" r:id="rId197"/>
    <sheet name="9c2a6fc4e3dabf79c_path_0_Sheet1" sheetId="199" r:id="rId198"/>
    <sheet name="791556d54c797cd71_path_0_Sheet1" sheetId="200" r:id="rId199"/>
    <sheet name="308f4c260275771f4e43_path_0_tb2" sheetId="201" r:id="rId200"/>
    <sheet name="308f4c260275771f4e43_path_0_tb3" sheetId="202" r:id="rId201"/>
    <sheet name="308f4c260275771f4e43_path_1_tb2" sheetId="203" r:id="rId202"/>
    <sheet name="308f4c260275771f4e43_path_1_tb3" sheetId="204" r:id="rId203"/>
    <sheet name="054c5ed0e2_path_0_Cash Receipts" sheetId="205" r:id="rId204"/>
    <sheet name="054c5ed0e2_path_0_Cash Paid Out" sheetId="206" r:id="rId205"/>
    <sheet name="_path_0_Cash Paid Out (Non P&amp;L)" sheetId="207" r:id="rId206"/>
    <sheet name="054c5ed0e2_path_1_Cash Receipts" sheetId="208" r:id="rId207"/>
    <sheet name="054c5ed0e2_path_1_Cash Paid Out" sheetId="209" r:id="rId208"/>
    <sheet name="_path_1_Cash Paid Out (Non P&amp;L)" sheetId="210" r:id="rId209"/>
    <sheet name="054c5ed0e2_path_2_Cash Receipts" sheetId="211" r:id="rId210"/>
    <sheet name="054c5ed0e2_path_2_Cash Paid Out" sheetId="212" r:id="rId211"/>
    <sheet name="_path_2_Cash Paid Out (Non P&amp;L)" sheetId="213" r:id="rId212"/>
    <sheet name="054c5ed0e2_path_3_Cash Receipts" sheetId="214" r:id="rId213"/>
    <sheet name="054c5ed0e2_path_3_Cash Paid Out" sheetId="215" r:id="rId214"/>
    <sheet name="_path_3_Cash Paid Out (Non P&amp;L)" sheetId="216" r:id="rId215"/>
    <sheet name="054c5ed0e2_path_4_Cash Receipts" sheetId="217" r:id="rId216"/>
    <sheet name="054c5ed0e2_path_4_Cash Paid Out" sheetId="218" r:id="rId217"/>
    <sheet name="_path_4_Cash Paid Out (Non P&amp;L)" sheetId="219" r:id="rId218"/>
    <sheet name="054c5ed0e2_path_5_Cash Receipts" sheetId="220" r:id="rId219"/>
    <sheet name="054c5ed0e2_path_5_Cash Paid Out" sheetId="221" r:id="rId220"/>
    <sheet name="_path_5_Cash Paid Out (Non P&amp;L)" sheetId="222" r:id="rId221"/>
    <sheet name="054c5ed0e2_path_6_Cash Receipts" sheetId="223" r:id="rId222"/>
    <sheet name="054c5ed0e2_path_6_Cash Paid Out" sheetId="224" r:id="rId223"/>
    <sheet name="_path_6_Cash Paid Out (Non P&amp;L)" sheetId="225" r:id="rId224"/>
    <sheet name="054c5ed0e2_path_7_Cash Receipts" sheetId="226" r:id="rId225"/>
    <sheet name="054c5ed0e2_path_7_Cash Paid Out" sheetId="227" r:id="rId226"/>
    <sheet name="_path_7_Cash Paid Out (Non P&amp;L)" sheetId="228" r:id="rId227"/>
    <sheet name="daf08607d_path_0_Madhya Pradesh" sheetId="229" r:id="rId228"/>
  </sheets>
  <externalReferences>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s>
  <definedNames>
    <definedName name="_xlnm._FilterDatabase" localSheetId="16" hidden="1">'5b2b66b1_path_0_Learning Matrix'!$A$2:$AN$283</definedName>
    <definedName name="_xlnm._FilterDatabase" localSheetId="17" hidden="1">'5b2b66b1_path_1_Learning Matrix'!$A$2:$AN$283</definedName>
    <definedName name="_xlnm._FilterDatabase" localSheetId="18" hidden="1">'5b2b66b1_path_2_Learning Matrix'!$A$2:$AN$283</definedName>
    <definedName name="_xlnm._FilterDatabase" localSheetId="19" hidden="1">'5b2b66b1_path_3_Learning Matrix'!$A$2:$AN$283</definedName>
    <definedName name="_xlnm._FilterDatabase" localSheetId="20" hidden="1">'5b2b66b1_path_4_Learning Matrix'!$A$2:$AN$283</definedName>
    <definedName name="A">'0a235170eeca7d1f9_path_0_Sheet1'!$B$81:$C$93</definedName>
    <definedName name="B">'0a235170eeca7d1f9_path_0_Sheet1'!$E$81:$F$87</definedName>
    <definedName name="D">'0a235170eeca7d1f9_path_0_Sheet1'!$H$81:$I$87</definedName>
    <definedName name="FiscalYearStartDate" localSheetId="205">'_path_0_Cash Paid Out (Non P&amp;L)'!$B$4</definedName>
    <definedName name="FiscalYearStartDate" localSheetId="208">'_path_1_Cash Paid Out (Non P&amp;L)'!$B$4</definedName>
    <definedName name="FiscalYearStartDate" localSheetId="211">'_path_2_Cash Paid Out (Non P&amp;L)'!$B$4</definedName>
    <definedName name="FiscalYearStartDate" localSheetId="214">'_path_3_Cash Paid Out (Non P&amp;L)'!$B$4</definedName>
    <definedName name="FiscalYearStartDate" localSheetId="217">'_path_4_Cash Paid Out (Non P&amp;L)'!$B$4</definedName>
    <definedName name="FiscalYearStartDate" localSheetId="220">'_path_5_Cash Paid Out (Non P&amp;L)'!$B$4</definedName>
    <definedName name="FiscalYearStartDate" localSheetId="223">'_path_6_Cash Paid Out (Non P&amp;L)'!$B$4</definedName>
    <definedName name="FiscalYearStartDate" localSheetId="226">'_path_7_Cash Paid Out (Non P&amp;L)'!$B$4</definedName>
    <definedName name="FiscalYearStartDate" localSheetId="204">'054c5ed0e2_path_0_Cash Paid Out'!$B$4</definedName>
    <definedName name="FiscalYearStartDate" localSheetId="203">'054c5ed0e2_path_0_Cash Receipts'!$B$4</definedName>
    <definedName name="FiscalYearStartDate" localSheetId="207">'054c5ed0e2_path_1_Cash Paid Out'!$B$4</definedName>
    <definedName name="FiscalYearStartDate" localSheetId="206">'054c5ed0e2_path_1_Cash Receipts'!$B$4</definedName>
    <definedName name="FiscalYearStartDate" localSheetId="210">'054c5ed0e2_path_2_Cash Paid Out'!$B$4</definedName>
    <definedName name="FiscalYearStartDate" localSheetId="209">'054c5ed0e2_path_2_Cash Receipts'!$B$4</definedName>
    <definedName name="FiscalYearStartDate" localSheetId="213">'054c5ed0e2_path_3_Cash Paid Out'!$B$4</definedName>
    <definedName name="FiscalYearStartDate" localSheetId="212">'054c5ed0e2_path_3_Cash Receipts'!$B$4</definedName>
    <definedName name="FiscalYearStartDate" localSheetId="216">'054c5ed0e2_path_4_Cash Paid Out'!$B$4</definedName>
    <definedName name="FiscalYearStartDate" localSheetId="215">'054c5ed0e2_path_4_Cash Receipts'!$B$4</definedName>
    <definedName name="FiscalYearStartDate" localSheetId="219">'054c5ed0e2_path_5_Cash Paid Out'!$B$4</definedName>
    <definedName name="FiscalYearStartDate" localSheetId="218">'054c5ed0e2_path_5_Cash Receipts'!$B$4</definedName>
    <definedName name="FiscalYearStartDate" localSheetId="222">'054c5ed0e2_path_6_Cash Paid Out'!$B$4</definedName>
    <definedName name="FiscalYearStartDate" localSheetId="221">'054c5ed0e2_path_6_Cash Receipts'!$B$4</definedName>
    <definedName name="FiscalYearStartDate" localSheetId="225">'054c5ed0e2_path_7_Cash Paid Out'!$B$4</definedName>
    <definedName name="FiscalYearStartDate" localSheetId="224">'054c5ed0e2_path_7_Cash Receipts'!$B$4</definedName>
    <definedName name="_xlnm.Print_Area" localSheetId="5">'4666fc6db48455105_path_0_Sheet1'!$A$1:$I$73</definedName>
    <definedName name="_xlnm.Print_Area" localSheetId="6">'4666fc6db48455105_path_1_Sheet1'!$A$1:$I$73</definedName>
    <definedName name="_xlnm.Print_Area" localSheetId="7">'4666fc6db48455105_path_2_Sheet1'!$A$1:$I$73</definedName>
    <definedName name="_xlnm.Print_Area" localSheetId="8">'4666fc6db48455105_path_3_Sheet1'!$A$1:$I$73</definedName>
    <definedName name="_xlnm.Print_Area" localSheetId="158">'ath_0_Single Contract - EXAMPLE'!$A$1:$H$45</definedName>
    <definedName name="_xlnm.Print_Area" localSheetId="162">'ath_1_Single Contract - EXAMPLE'!$A$1:$H$45</definedName>
    <definedName name="_xlnm.Print_Area" localSheetId="166">'ath_2_Single Contract - EXAMPLE'!$A$1:$H$45</definedName>
    <definedName name="_xlnm.Print_Area" localSheetId="170">'ath_3_Single Contract - EXAMPLE'!$A$1:$H$45</definedName>
    <definedName name="_xlnm.Print_Area" localSheetId="174">'ath_4_Single Contract - EXAMPLE'!$A$1:$H$45</definedName>
    <definedName name="_xlnm.Print_Area" localSheetId="178">'ath_5_Single Contract - EXAMPLE'!$A$1:$H$45</definedName>
    <definedName name="_xlnm.Print_Area" localSheetId="182">'ath_6_Single Contract - EXAMPLE'!$A$1:$H$45</definedName>
    <definedName name="_xlnm.Print_Area" localSheetId="186">'ath_7_Single Contract - EXAMPLE'!$A$1:$H$45</definedName>
    <definedName name="_xlnm.Print_Area" localSheetId="190">'ath_8_Single Contract - EXAMPLE'!$A$1:$H$45</definedName>
    <definedName name="_xlnm.Print_Area" localSheetId="194">'ath_9_Single Contract - EXAMPLE'!$A$1:$H$45</definedName>
    <definedName name="_xlnm.Print_Area" localSheetId="227">'daf08607d_path_0_Madhya Pradesh'!$B$2:$G$135</definedName>
    <definedName name="_xlnm.Print_Area" localSheetId="157">'path_0_Single Contract Provider'!$A$1:$H$45</definedName>
    <definedName name="_xlnm.Print_Area" localSheetId="161">'path_1_Single Contract Provider'!$A$1:$H$45</definedName>
    <definedName name="_xlnm.Print_Area" localSheetId="165">'path_2_Single Contract Provider'!$A$1:$H$45</definedName>
    <definedName name="_xlnm.Print_Area" localSheetId="169">'path_3_Single Contract Provider'!$A$1:$H$45</definedName>
    <definedName name="_xlnm.Print_Area" localSheetId="173">'path_4_Single Contract Provider'!$A$1:$H$45</definedName>
    <definedName name="_xlnm.Print_Area" localSheetId="177">'path_5_Single Contract Provider'!$A$1:$H$45</definedName>
    <definedName name="_xlnm.Print_Area" localSheetId="181">'path_6_Single Contract Provider'!$A$1:$H$45</definedName>
    <definedName name="_xlnm.Print_Area" localSheetId="185">'path_7_Single Contract Provider'!$A$1:$H$45</definedName>
    <definedName name="_xlnm.Print_Area" localSheetId="189">'path_8_Single Contract Provider'!$A$1:$H$45</definedName>
    <definedName name="_xlnm.Print_Area" localSheetId="193">'path_9_Single Contract Provider'!$A$1:$H$45</definedName>
    <definedName name="_xlnm.Print_Titles" localSheetId="158">'ath_0_Single Contract - EXAMPLE'!$1:$3</definedName>
    <definedName name="_xlnm.Print_Titles" localSheetId="162">'ath_1_Single Contract - EXAMPLE'!$1:$3</definedName>
    <definedName name="_xlnm.Print_Titles" localSheetId="166">'ath_2_Single Contract - EXAMPLE'!$1:$3</definedName>
    <definedName name="_xlnm.Print_Titles" localSheetId="170">'ath_3_Single Contract - EXAMPLE'!$1:$3</definedName>
    <definedName name="_xlnm.Print_Titles" localSheetId="174">'ath_4_Single Contract - EXAMPLE'!$1:$3</definedName>
    <definedName name="_xlnm.Print_Titles" localSheetId="178">'ath_5_Single Contract - EXAMPLE'!$1:$3</definedName>
    <definedName name="_xlnm.Print_Titles" localSheetId="182">'ath_6_Single Contract - EXAMPLE'!$1:$3</definedName>
    <definedName name="_xlnm.Print_Titles" localSheetId="186">'ath_7_Single Contract - EXAMPLE'!$1:$3</definedName>
    <definedName name="_xlnm.Print_Titles" localSheetId="190">'ath_8_Single Contract - EXAMPLE'!$1:$3</definedName>
    <definedName name="_xlnm.Print_Titles" localSheetId="194">'ath_9_Single Contract - EXAMPLE'!$1:$3</definedName>
    <definedName name="_xlnm.Print_Titles" localSheetId="227">'daf08607d_path_0_Madhya Pradesh'!$1:$7</definedName>
    <definedName name="_xlnm.Print_Titles" localSheetId="157">'path_0_Single Contract Provider'!$1:$3</definedName>
    <definedName name="_xlnm.Print_Titles" localSheetId="161">'path_1_Single Contract Provider'!$1:$3</definedName>
    <definedName name="_xlnm.Print_Titles" localSheetId="165">'path_2_Single Contract Provider'!$1:$3</definedName>
    <definedName name="_xlnm.Print_Titles" localSheetId="169">'path_3_Single Contract Provider'!$1:$3</definedName>
    <definedName name="_xlnm.Print_Titles" localSheetId="173">'path_4_Single Contract Provider'!$1:$3</definedName>
    <definedName name="_xlnm.Print_Titles" localSheetId="177">'path_5_Single Contract Provider'!$1:$3</definedName>
    <definedName name="_xlnm.Print_Titles" localSheetId="181">'path_6_Single Contract Provider'!$1:$3</definedName>
    <definedName name="_xlnm.Print_Titles" localSheetId="185">'path_7_Single Contract Provider'!$1:$3</definedName>
    <definedName name="_xlnm.Print_Titles" localSheetId="189">'path_8_Single Contract Provider'!$1:$3</definedName>
    <definedName name="_xlnm.Print_Titles" localSheetId="193">'path_9_Single Contract Provider'!$1:$3</definedName>
    <definedName name="solver_adj" localSheetId="3" hidden="1">f78cbfdd37369d8f5_path_0_Sheet1!$C$3</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f78cbfdd37369d8f5_path_0_Sheet1!$C$10</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3</definedName>
  </definedNames>
  <calcPr calcId="191029"/>
  <pivotCaches>
    <pivotCache cacheId="1" r:id="rId24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26" l="1"/>
  <c r="B4" i="223"/>
  <c r="B4" i="220"/>
  <c r="R26" i="218"/>
  <c r="R25" i="218"/>
  <c r="R24" i="218"/>
  <c r="R23" i="218"/>
  <c r="R22" i="218"/>
  <c r="R21" i="218"/>
  <c r="R20" i="218"/>
  <c r="R19" i="218"/>
  <c r="R18" i="218"/>
  <c r="R17" i="218"/>
  <c r="R16" i="218"/>
  <c r="R15" i="218"/>
  <c r="R14" i="218"/>
  <c r="R13" i="218"/>
  <c r="R12" i="218"/>
  <c r="R11" i="218"/>
  <c r="R10" i="218"/>
  <c r="R9" i="218"/>
  <c r="R8" i="218"/>
  <c r="R7" i="218"/>
  <c r="R6" i="218"/>
  <c r="B4" i="217"/>
  <c r="R10" i="216"/>
  <c r="R9" i="216"/>
  <c r="R8" i="216"/>
  <c r="R7" i="216"/>
  <c r="R6" i="216"/>
  <c r="B4" i="214"/>
  <c r="R26" i="212"/>
  <c r="R25" i="212"/>
  <c r="R24" i="212"/>
  <c r="R23" i="212"/>
  <c r="R22" i="212"/>
  <c r="R21" i="212"/>
  <c r="R20" i="212"/>
  <c r="R19" i="212"/>
  <c r="R18" i="212"/>
  <c r="R17" i="212"/>
  <c r="R16" i="212"/>
  <c r="R15" i="212"/>
  <c r="R14" i="212"/>
  <c r="R13" i="212"/>
  <c r="R12" i="212"/>
  <c r="R11" i="212"/>
  <c r="R10" i="212"/>
  <c r="R9" i="212"/>
  <c r="R8" i="212"/>
  <c r="R7" i="212"/>
  <c r="R6" i="212"/>
  <c r="B4" i="211"/>
  <c r="R10" i="208"/>
  <c r="R9" i="208"/>
  <c r="R8" i="208"/>
  <c r="B4" i="208"/>
  <c r="R12" i="205"/>
  <c r="P12" i="205"/>
  <c r="O12" i="205"/>
  <c r="N12" i="205"/>
  <c r="M12" i="205"/>
  <c r="L12" i="205"/>
  <c r="K12" i="205"/>
  <c r="J12" i="205"/>
  <c r="I12" i="205"/>
  <c r="H12" i="205"/>
  <c r="G12" i="205"/>
  <c r="F12" i="205"/>
  <c r="E12" i="205"/>
  <c r="D12" i="205"/>
  <c r="B4" i="205"/>
  <c r="B45" i="204"/>
  <c r="B44" i="204"/>
  <c r="B43" i="204"/>
  <c r="B42" i="204"/>
  <c r="B41" i="204"/>
  <c r="B40" i="204"/>
  <c r="B39" i="204"/>
  <c r="B38" i="204"/>
  <c r="B37" i="204"/>
  <c r="B36" i="204"/>
  <c r="B35" i="204"/>
  <c r="B34" i="204"/>
  <c r="B33" i="204"/>
  <c r="B32" i="204"/>
  <c r="B31" i="204"/>
  <c r="B30" i="204"/>
  <c r="B29" i="204"/>
  <c r="B28" i="204"/>
  <c r="B27" i="204"/>
  <c r="B26" i="204"/>
  <c r="B25" i="204"/>
  <c r="B24" i="204"/>
  <c r="B23" i="204"/>
  <c r="B22" i="204"/>
  <c r="B21" i="204"/>
  <c r="B20" i="204"/>
  <c r="B19" i="204"/>
  <c r="B18" i="204"/>
  <c r="B17" i="204"/>
  <c r="B16" i="204"/>
  <c r="B15" i="204"/>
  <c r="B14" i="204"/>
  <c r="B13" i="204"/>
  <c r="B12" i="204"/>
  <c r="B11" i="204"/>
  <c r="B10" i="204"/>
  <c r="B9" i="204"/>
  <c r="B8" i="204"/>
  <c r="B7" i="204"/>
  <c r="B6" i="204"/>
  <c r="G5" i="204"/>
  <c r="F5" i="204"/>
  <c r="E5" i="204"/>
  <c r="D5" i="204"/>
  <c r="B5" i="204"/>
  <c r="B36" i="203"/>
  <c r="B32" i="203"/>
  <c r="B22" i="203"/>
  <c r="B5" i="203"/>
  <c r="B36" i="202"/>
  <c r="B32" i="202"/>
  <c r="B22" i="202"/>
  <c r="G5" i="202"/>
  <c r="F5" i="202"/>
  <c r="E5" i="202"/>
  <c r="D5" i="202"/>
  <c r="B5" i="202" s="1"/>
  <c r="B45" i="201"/>
  <c r="B44" i="201"/>
  <c r="B43" i="201"/>
  <c r="B42" i="201"/>
  <c r="B41" i="201"/>
  <c r="B40" i="201"/>
  <c r="B39" i="201"/>
  <c r="B38" i="201"/>
  <c r="B37" i="201"/>
  <c r="B36" i="201"/>
  <c r="B35" i="201"/>
  <c r="B34" i="201"/>
  <c r="B33" i="201"/>
  <c r="B32" i="201"/>
  <c r="B31" i="201"/>
  <c r="B30" i="201"/>
  <c r="B29" i="201"/>
  <c r="B28" i="201"/>
  <c r="B27" i="201"/>
  <c r="B26" i="201"/>
  <c r="B25" i="201"/>
  <c r="B24" i="201"/>
  <c r="B23" i="201"/>
  <c r="B22" i="201"/>
  <c r="B21" i="201"/>
  <c r="B20" i="201"/>
  <c r="B19" i="201"/>
  <c r="B18" i="201"/>
  <c r="B17" i="201"/>
  <c r="B16" i="201"/>
  <c r="B15" i="201"/>
  <c r="B14" i="201"/>
  <c r="B13" i="201"/>
  <c r="B12" i="201"/>
  <c r="B11" i="201"/>
  <c r="B10" i="201"/>
  <c r="B9" i="201"/>
  <c r="B8" i="201"/>
  <c r="B7" i="201"/>
  <c r="B6" i="201"/>
  <c r="B5" i="201"/>
  <c r="R23" i="199"/>
  <c r="R20" i="199"/>
  <c r="R19" i="199"/>
  <c r="R17" i="199"/>
  <c r="R16" i="199"/>
  <c r="R15" i="199"/>
  <c r="R14" i="199"/>
  <c r="H42" i="198"/>
  <c r="G42" i="198"/>
  <c r="F42" i="198"/>
  <c r="E42" i="198"/>
  <c r="D42" i="198"/>
  <c r="C42" i="198"/>
  <c r="H41" i="198"/>
  <c r="G41" i="198"/>
  <c r="F41" i="198"/>
  <c r="E41" i="198"/>
  <c r="D41" i="198"/>
  <c r="C41" i="198"/>
  <c r="G38" i="198"/>
  <c r="H38" i="198" s="1"/>
  <c r="C29" i="198"/>
  <c r="D29" i="198" s="1"/>
  <c r="E29" i="198" s="1"/>
  <c r="F29" i="198" s="1"/>
  <c r="G29" i="198" s="1"/>
  <c r="H29" i="198" s="1"/>
  <c r="C20" i="198"/>
  <c r="H1" i="198"/>
  <c r="H1" i="197"/>
  <c r="H44" i="196"/>
  <c r="G44" i="196"/>
  <c r="F44" i="196"/>
  <c r="E44" i="196"/>
  <c r="D44" i="196"/>
  <c r="C44" i="196"/>
  <c r="G40" i="196"/>
  <c r="H40" i="196" s="1"/>
  <c r="C31" i="196"/>
  <c r="D31" i="196" s="1"/>
  <c r="E31" i="196" s="1"/>
  <c r="F31" i="196" s="1"/>
  <c r="G31" i="196" s="1"/>
  <c r="H31" i="196" s="1"/>
  <c r="C22" i="196"/>
  <c r="H1" i="196"/>
  <c r="H1" i="195"/>
  <c r="H42" i="194"/>
  <c r="G42" i="194"/>
  <c r="F42" i="194"/>
  <c r="E42" i="194"/>
  <c r="D42" i="194"/>
  <c r="C42" i="194"/>
  <c r="G38" i="194"/>
  <c r="H38" i="194" s="1"/>
  <c r="C29" i="194"/>
  <c r="D29" i="194" s="1"/>
  <c r="E29" i="194" s="1"/>
  <c r="F29" i="194" s="1"/>
  <c r="G29" i="194" s="1"/>
  <c r="H29" i="194" s="1"/>
  <c r="C20" i="194"/>
  <c r="H1" i="194"/>
  <c r="H43" i="193"/>
  <c r="G43" i="193"/>
  <c r="F43" i="193"/>
  <c r="E43" i="193"/>
  <c r="D43" i="193"/>
  <c r="C43" i="193"/>
  <c r="H42" i="193"/>
  <c r="G42" i="193"/>
  <c r="F42" i="193"/>
  <c r="E42" i="193"/>
  <c r="D42" i="193"/>
  <c r="C42" i="193"/>
  <c r="H41" i="193"/>
  <c r="G41" i="193"/>
  <c r="F41" i="193"/>
  <c r="E41" i="193"/>
  <c r="D41" i="193"/>
  <c r="C41" i="193"/>
  <c r="H1" i="193"/>
  <c r="H44" i="192"/>
  <c r="G44" i="192"/>
  <c r="F44" i="192"/>
  <c r="E44" i="192"/>
  <c r="D44" i="192"/>
  <c r="C44" i="192"/>
  <c r="G40" i="192"/>
  <c r="H40" i="192" s="1"/>
  <c r="C31" i="192"/>
  <c r="D31" i="192" s="1"/>
  <c r="E31" i="192" s="1"/>
  <c r="F31" i="192" s="1"/>
  <c r="G31" i="192" s="1"/>
  <c r="H31" i="192" s="1"/>
  <c r="C22" i="192"/>
  <c r="H1" i="192"/>
  <c r="H1" i="191"/>
  <c r="H42" i="190"/>
  <c r="G42" i="190"/>
  <c r="F42" i="190"/>
  <c r="E42" i="190"/>
  <c r="D42" i="190"/>
  <c r="C42" i="190"/>
  <c r="G38" i="190"/>
  <c r="H38" i="190" s="1"/>
  <c r="C29" i="190"/>
  <c r="D29" i="190" s="1"/>
  <c r="E29" i="190" s="1"/>
  <c r="F29" i="190" s="1"/>
  <c r="G29" i="190" s="1"/>
  <c r="H29" i="190" s="1"/>
  <c r="C20" i="190"/>
  <c r="H1" i="190"/>
  <c r="C38" i="189"/>
  <c r="C29" i="189"/>
  <c r="C20" i="189"/>
  <c r="H1" i="189"/>
  <c r="H44" i="188"/>
  <c r="G44" i="188"/>
  <c r="F44" i="188"/>
  <c r="E44" i="188"/>
  <c r="D44" i="188"/>
  <c r="C44" i="188"/>
  <c r="G40" i="188"/>
  <c r="H40" i="188" s="1"/>
  <c r="C31" i="188"/>
  <c r="D31" i="188" s="1"/>
  <c r="E31" i="188" s="1"/>
  <c r="F31" i="188" s="1"/>
  <c r="G31" i="188" s="1"/>
  <c r="H31" i="188" s="1"/>
  <c r="C22" i="188"/>
  <c r="H1" i="188"/>
  <c r="H1" i="187"/>
  <c r="H42" i="186"/>
  <c r="G42" i="186"/>
  <c r="F42" i="186"/>
  <c r="E42" i="186"/>
  <c r="D42" i="186"/>
  <c r="C42" i="186"/>
  <c r="G38" i="186"/>
  <c r="H38" i="186" s="1"/>
  <c r="C29" i="186"/>
  <c r="D29" i="186" s="1"/>
  <c r="E29" i="186" s="1"/>
  <c r="F29" i="186" s="1"/>
  <c r="G29" i="186" s="1"/>
  <c r="H29" i="186" s="1"/>
  <c r="C20" i="186"/>
  <c r="H1" i="186"/>
  <c r="C38" i="185"/>
  <c r="C29" i="185"/>
  <c r="C20" i="185"/>
  <c r="H1" i="185"/>
  <c r="H44" i="184"/>
  <c r="G44" i="184"/>
  <c r="F44" i="184"/>
  <c r="E44" i="184"/>
  <c r="D44" i="184"/>
  <c r="C44" i="184"/>
  <c r="G40" i="184"/>
  <c r="H40" i="184" s="1"/>
  <c r="C31" i="184"/>
  <c r="D31" i="184" s="1"/>
  <c r="E31" i="184" s="1"/>
  <c r="F31" i="184" s="1"/>
  <c r="G31" i="184" s="1"/>
  <c r="H31" i="184" s="1"/>
  <c r="C22" i="184"/>
  <c r="H1" i="184"/>
  <c r="H1" i="183"/>
  <c r="H42" i="182"/>
  <c r="G42" i="182"/>
  <c r="F42" i="182"/>
  <c r="E42" i="182"/>
  <c r="D42" i="182"/>
  <c r="C42" i="182"/>
  <c r="G38" i="182"/>
  <c r="H38" i="182" s="1"/>
  <c r="C29" i="182"/>
  <c r="D29" i="182" s="1"/>
  <c r="E29" i="182" s="1"/>
  <c r="F29" i="182" s="1"/>
  <c r="G29" i="182" s="1"/>
  <c r="H29" i="182" s="1"/>
  <c r="C20" i="182"/>
  <c r="H1" i="182"/>
  <c r="C38" i="181"/>
  <c r="C29" i="181"/>
  <c r="C20" i="181"/>
  <c r="H1" i="181"/>
  <c r="H44" i="180"/>
  <c r="G44" i="180"/>
  <c r="F44" i="180"/>
  <c r="E44" i="180"/>
  <c r="D44" i="180"/>
  <c r="C44" i="180"/>
  <c r="G40" i="180"/>
  <c r="H40" i="180" s="1"/>
  <c r="C31" i="180"/>
  <c r="D31" i="180" s="1"/>
  <c r="E31" i="180" s="1"/>
  <c r="F31" i="180" s="1"/>
  <c r="G31" i="180" s="1"/>
  <c r="H31" i="180" s="1"/>
  <c r="C22" i="180"/>
  <c r="H1" i="180"/>
  <c r="H1" i="179"/>
  <c r="H42" i="178"/>
  <c r="G42" i="178"/>
  <c r="F42" i="178"/>
  <c r="E42" i="178"/>
  <c r="D42" i="178"/>
  <c r="C42" i="178"/>
  <c r="G38" i="178"/>
  <c r="H38" i="178" s="1"/>
  <c r="C29" i="178"/>
  <c r="D29" i="178" s="1"/>
  <c r="E29" i="178" s="1"/>
  <c r="F29" i="178" s="1"/>
  <c r="G29" i="178" s="1"/>
  <c r="H29" i="178" s="1"/>
  <c r="C20" i="178"/>
  <c r="H1" i="178"/>
  <c r="H1" i="177"/>
  <c r="H44" i="176"/>
  <c r="G44" i="176"/>
  <c r="F44" i="176"/>
  <c r="E44" i="176"/>
  <c r="D44" i="176"/>
  <c r="C44" i="176"/>
  <c r="H43" i="176"/>
  <c r="G43" i="176"/>
  <c r="F43" i="176"/>
  <c r="E43" i="176"/>
  <c r="D43" i="176"/>
  <c r="C43" i="176"/>
  <c r="G40" i="176"/>
  <c r="H40" i="176" s="1"/>
  <c r="C31" i="176"/>
  <c r="D31" i="176" s="1"/>
  <c r="E31" i="176" s="1"/>
  <c r="F31" i="176" s="1"/>
  <c r="G31" i="176" s="1"/>
  <c r="H31" i="176" s="1"/>
  <c r="C22" i="176"/>
  <c r="H1" i="176"/>
  <c r="H1" i="175"/>
  <c r="H42" i="174"/>
  <c r="G42" i="174"/>
  <c r="F42" i="174"/>
  <c r="E42" i="174"/>
  <c r="D42" i="174"/>
  <c r="C42" i="174"/>
  <c r="G38" i="174"/>
  <c r="H38" i="174" s="1"/>
  <c r="C29" i="174"/>
  <c r="D29" i="174" s="1"/>
  <c r="E29" i="174" s="1"/>
  <c r="F29" i="174" s="1"/>
  <c r="G29" i="174" s="1"/>
  <c r="H29" i="174" s="1"/>
  <c r="C20" i="174"/>
  <c r="H1" i="174"/>
  <c r="H1" i="173"/>
  <c r="H44" i="172"/>
  <c r="G44" i="172"/>
  <c r="F44" i="172"/>
  <c r="E44" i="172"/>
  <c r="D44" i="172"/>
  <c r="C44" i="172"/>
  <c r="G40" i="172"/>
  <c r="H40" i="172" s="1"/>
  <c r="C31" i="172"/>
  <c r="D31" i="172" s="1"/>
  <c r="E31" i="172" s="1"/>
  <c r="F31" i="172" s="1"/>
  <c r="G31" i="172" s="1"/>
  <c r="H31" i="172" s="1"/>
  <c r="C22" i="172"/>
  <c r="H1" i="172"/>
  <c r="H45" i="171"/>
  <c r="G45" i="171"/>
  <c r="F45" i="171"/>
  <c r="E45" i="171"/>
  <c r="D45" i="171"/>
  <c r="C45" i="171"/>
  <c r="H44" i="171"/>
  <c r="G44" i="171"/>
  <c r="F44" i="171"/>
  <c r="E44" i="171"/>
  <c r="D44" i="171"/>
  <c r="C44" i="171"/>
  <c r="H43" i="171"/>
  <c r="G43" i="171"/>
  <c r="F43" i="171"/>
  <c r="E43" i="171"/>
  <c r="D43" i="171"/>
  <c r="C43" i="171"/>
  <c r="H1" i="171"/>
  <c r="H42" i="170"/>
  <c r="G42" i="170"/>
  <c r="F42" i="170"/>
  <c r="E42" i="170"/>
  <c r="D42" i="170"/>
  <c r="C42" i="170"/>
  <c r="G38" i="170"/>
  <c r="H38" i="170" s="1"/>
  <c r="C29" i="170"/>
  <c r="D29" i="170" s="1"/>
  <c r="E29" i="170" s="1"/>
  <c r="F29" i="170" s="1"/>
  <c r="G29" i="170" s="1"/>
  <c r="H29" i="170" s="1"/>
  <c r="C20" i="170"/>
  <c r="H1" i="170"/>
  <c r="H1" i="169"/>
  <c r="H44" i="168"/>
  <c r="G44" i="168"/>
  <c r="F44" i="168"/>
  <c r="E44" i="168"/>
  <c r="D44" i="168"/>
  <c r="C44" i="168"/>
  <c r="G40" i="168"/>
  <c r="H40" i="168" s="1"/>
  <c r="C31" i="168"/>
  <c r="D31" i="168" s="1"/>
  <c r="E31" i="168" s="1"/>
  <c r="F31" i="168" s="1"/>
  <c r="G31" i="168" s="1"/>
  <c r="H31" i="168" s="1"/>
  <c r="C22" i="168"/>
  <c r="H1" i="168"/>
  <c r="C40" i="167"/>
  <c r="C31" i="167"/>
  <c r="C22" i="167"/>
  <c r="H1" i="167"/>
  <c r="H42" i="166"/>
  <c r="G42" i="166"/>
  <c r="F42" i="166"/>
  <c r="E42" i="166"/>
  <c r="D42" i="166"/>
  <c r="C42" i="166"/>
  <c r="G38" i="166"/>
  <c r="H38" i="166" s="1"/>
  <c r="C29" i="166"/>
  <c r="D29" i="166" s="1"/>
  <c r="E29" i="166" s="1"/>
  <c r="F29" i="166" s="1"/>
  <c r="G29" i="166" s="1"/>
  <c r="H29" i="166" s="1"/>
  <c r="C20" i="166"/>
  <c r="H1" i="166"/>
  <c r="H1" i="165"/>
  <c r="H44" i="164"/>
  <c r="G44" i="164"/>
  <c r="F44" i="164"/>
  <c r="E44" i="164"/>
  <c r="D44" i="164"/>
  <c r="C44" i="164"/>
  <c r="G40" i="164"/>
  <c r="H40" i="164" s="1"/>
  <c r="C31" i="164"/>
  <c r="D31" i="164" s="1"/>
  <c r="E31" i="164" s="1"/>
  <c r="F31" i="164" s="1"/>
  <c r="G31" i="164" s="1"/>
  <c r="H31" i="164" s="1"/>
  <c r="C22" i="164"/>
  <c r="H1" i="164"/>
  <c r="C40" i="163"/>
  <c r="C31" i="163"/>
  <c r="C22" i="163"/>
  <c r="H1" i="163"/>
  <c r="H42" i="162"/>
  <c r="G42" i="162"/>
  <c r="F42" i="162"/>
  <c r="E42" i="162"/>
  <c r="D42" i="162"/>
  <c r="C42" i="162"/>
  <c r="G38" i="162"/>
  <c r="H38" i="162" s="1"/>
  <c r="C29" i="162"/>
  <c r="D29" i="162" s="1"/>
  <c r="E29" i="162" s="1"/>
  <c r="F29" i="162" s="1"/>
  <c r="G29" i="162" s="1"/>
  <c r="H29" i="162" s="1"/>
  <c r="C20" i="162"/>
  <c r="H1" i="162"/>
  <c r="H1" i="161"/>
  <c r="H44" i="160"/>
  <c r="G44" i="160"/>
  <c r="F44" i="160"/>
  <c r="E44" i="160"/>
  <c r="D44" i="160"/>
  <c r="C44" i="160"/>
  <c r="G40" i="160"/>
  <c r="H40" i="160" s="1"/>
  <c r="C31" i="160"/>
  <c r="D31" i="160" s="1"/>
  <c r="E31" i="160" s="1"/>
  <c r="F31" i="160" s="1"/>
  <c r="G31" i="160" s="1"/>
  <c r="H31" i="160" s="1"/>
  <c r="C22" i="160"/>
  <c r="H1" i="160"/>
  <c r="C40" i="159"/>
  <c r="C31" i="159"/>
  <c r="C22" i="159"/>
  <c r="H1" i="159"/>
  <c r="B97" i="158"/>
  <c r="B98" i="158" s="1"/>
  <c r="B84" i="158"/>
  <c r="C63" i="158"/>
  <c r="B63" i="158"/>
  <c r="B16" i="158"/>
  <c r="B26" i="158" s="1"/>
  <c r="B44" i="158" s="1"/>
  <c r="E92" i="157"/>
  <c r="C92" i="157"/>
  <c r="B92" i="157"/>
  <c r="E28" i="157"/>
  <c r="C28" i="157"/>
  <c r="C93" i="157" s="1"/>
  <c r="C97" i="157" s="1"/>
  <c r="B28" i="157"/>
  <c r="B97" i="156"/>
  <c r="B98" i="156" s="1"/>
  <c r="B84" i="156"/>
  <c r="C63" i="156"/>
  <c r="B63" i="156"/>
  <c r="B26" i="156"/>
  <c r="B44" i="156" s="1"/>
  <c r="B16" i="156"/>
  <c r="E92" i="155"/>
  <c r="C92" i="155"/>
  <c r="B92" i="155"/>
  <c r="E28" i="155"/>
  <c r="C28" i="155"/>
  <c r="C93" i="155" s="1"/>
  <c r="C97" i="155" s="1"/>
  <c r="B28" i="155"/>
  <c r="B97" i="154"/>
  <c r="C63" i="154"/>
  <c r="E92" i="153"/>
  <c r="C92" i="153"/>
  <c r="B92" i="153"/>
  <c r="E28" i="153"/>
  <c r="E93" i="153" s="1"/>
  <c r="C28" i="153"/>
  <c r="C93" i="153" s="1"/>
  <c r="C97" i="153" s="1"/>
  <c r="B28" i="153"/>
  <c r="B93" i="153" s="1"/>
  <c r="N40" i="152"/>
  <c r="N39" i="152"/>
  <c r="N38" i="152"/>
  <c r="N37" i="152"/>
  <c r="N36" i="152"/>
  <c r="N35" i="152"/>
  <c r="N34" i="152"/>
  <c r="N33" i="152"/>
  <c r="N32" i="152"/>
  <c r="N31" i="152"/>
  <c r="N30" i="152"/>
  <c r="N29" i="152"/>
  <c r="N28" i="152"/>
  <c r="N27" i="152"/>
  <c r="N26" i="152"/>
  <c r="N25" i="152"/>
  <c r="N24" i="152"/>
  <c r="N23" i="152"/>
  <c r="N22" i="152"/>
  <c r="N21" i="152"/>
  <c r="N20" i="152"/>
  <c r="N19" i="152"/>
  <c r="N18" i="152"/>
  <c r="N17" i="152"/>
  <c r="N16" i="152"/>
  <c r="N15" i="152"/>
  <c r="N14" i="152"/>
  <c r="N13" i="152"/>
  <c r="N12" i="152"/>
  <c r="N11" i="152"/>
  <c r="N10" i="152"/>
  <c r="N9" i="152"/>
  <c r="N8" i="152"/>
  <c r="N7" i="152"/>
  <c r="N6" i="152"/>
  <c r="N5" i="152"/>
  <c r="N4" i="152"/>
  <c r="N3" i="152"/>
  <c r="I29" i="144"/>
  <c r="I28" i="144"/>
  <c r="I27" i="144"/>
  <c r="I26" i="144"/>
  <c r="I25" i="144"/>
  <c r="I24" i="144"/>
  <c r="I23" i="144"/>
  <c r="I22" i="144"/>
  <c r="I21" i="144"/>
  <c r="I20" i="144"/>
  <c r="I19" i="144"/>
  <c r="I18" i="144"/>
  <c r="I17" i="144"/>
  <c r="I16" i="144"/>
  <c r="I15" i="144"/>
  <c r="I14" i="144"/>
  <c r="I13" i="144"/>
  <c r="I12" i="144"/>
  <c r="I10" i="144"/>
  <c r="I9" i="144"/>
  <c r="I4" i="144"/>
  <c r="N31" i="136"/>
  <c r="N30" i="136"/>
  <c r="N29" i="136"/>
  <c r="N28" i="136"/>
  <c r="N27" i="136"/>
  <c r="N26" i="136"/>
  <c r="N25" i="136"/>
  <c r="N24" i="136"/>
  <c r="N23" i="136"/>
  <c r="N22" i="136"/>
  <c r="N21" i="136"/>
  <c r="N20" i="136"/>
  <c r="N19" i="136"/>
  <c r="N18" i="136"/>
  <c r="N17" i="136"/>
  <c r="N16" i="136"/>
  <c r="N15" i="136"/>
  <c r="N14" i="136"/>
  <c r="N13" i="136"/>
  <c r="N12" i="136"/>
  <c r="N11" i="136"/>
  <c r="N10" i="136"/>
  <c r="N9" i="136"/>
  <c r="N8" i="136"/>
  <c r="N7" i="136"/>
  <c r="N6" i="136"/>
  <c r="N5" i="136"/>
  <c r="N4" i="136"/>
  <c r="N3" i="136"/>
  <c r="N19" i="128"/>
  <c r="N18" i="128"/>
  <c r="N17" i="128"/>
  <c r="N16" i="128"/>
  <c r="N15" i="128"/>
  <c r="N14" i="128"/>
  <c r="N13" i="128"/>
  <c r="N12" i="128"/>
  <c r="N11" i="128"/>
  <c r="N10" i="128"/>
  <c r="N9" i="128"/>
  <c r="N8" i="128"/>
  <c r="N7" i="128"/>
  <c r="N6" i="128"/>
  <c r="N5" i="128"/>
  <c r="N4" i="128"/>
  <c r="N3" i="128"/>
  <c r="M26" i="120"/>
  <c r="M25" i="120"/>
  <c r="M24" i="120"/>
  <c r="M23" i="120"/>
  <c r="M22" i="120"/>
  <c r="M21" i="120"/>
  <c r="M20" i="120"/>
  <c r="M19" i="120"/>
  <c r="M18" i="120"/>
  <c r="M17" i="120"/>
  <c r="M16" i="120"/>
  <c r="M15" i="120"/>
  <c r="M14" i="120"/>
  <c r="M13" i="120"/>
  <c r="M12" i="120"/>
  <c r="M11" i="120"/>
  <c r="M10" i="120"/>
  <c r="M9" i="120"/>
  <c r="M8" i="120"/>
  <c r="M7" i="120"/>
  <c r="M6" i="120"/>
  <c r="M5" i="120"/>
  <c r="M4" i="120"/>
  <c r="M3" i="120"/>
  <c r="M41" i="112"/>
  <c r="M40" i="112"/>
  <c r="M39" i="112"/>
  <c r="M38" i="112"/>
  <c r="M37" i="112"/>
  <c r="M36" i="112"/>
  <c r="M35" i="112"/>
  <c r="M34" i="112"/>
  <c r="M33" i="112"/>
  <c r="M32" i="112"/>
  <c r="M31" i="112"/>
  <c r="M30" i="112"/>
  <c r="M29" i="112"/>
  <c r="M28" i="112"/>
  <c r="M27" i="112"/>
  <c r="M26" i="112"/>
  <c r="M25" i="112"/>
  <c r="M24" i="112"/>
  <c r="M23" i="112"/>
  <c r="M22" i="112"/>
  <c r="M21" i="112"/>
  <c r="M20" i="112"/>
  <c r="M19" i="112"/>
  <c r="M18" i="112"/>
  <c r="M17" i="112"/>
  <c r="M16" i="112"/>
  <c r="M15" i="112"/>
  <c r="M14" i="112"/>
  <c r="M13" i="112"/>
  <c r="M12" i="112"/>
  <c r="M11" i="112"/>
  <c r="M10" i="112"/>
  <c r="M9" i="112"/>
  <c r="M8" i="112"/>
  <c r="M7" i="112"/>
  <c r="M6" i="112"/>
  <c r="M5" i="112"/>
  <c r="M4" i="112"/>
  <c r="M3" i="112"/>
  <c r="M35" i="104"/>
  <c r="M34" i="104"/>
  <c r="M33" i="104"/>
  <c r="M32" i="104"/>
  <c r="M31" i="104"/>
  <c r="M30" i="104"/>
  <c r="M29" i="104"/>
  <c r="M28" i="104"/>
  <c r="M27" i="104"/>
  <c r="M26" i="104"/>
  <c r="M25" i="104"/>
  <c r="M24" i="104"/>
  <c r="M23" i="104"/>
  <c r="M22" i="104"/>
  <c r="M21" i="104"/>
  <c r="M20" i="104"/>
  <c r="M19" i="104"/>
  <c r="M18" i="104"/>
  <c r="M17" i="104"/>
  <c r="M16" i="104"/>
  <c r="M15" i="104"/>
  <c r="M14" i="104"/>
  <c r="M13" i="104"/>
  <c r="M12" i="104"/>
  <c r="M11" i="104"/>
  <c r="M10" i="104"/>
  <c r="M9" i="104"/>
  <c r="M8" i="104"/>
  <c r="M7" i="104"/>
  <c r="M6" i="104"/>
  <c r="M5" i="104"/>
  <c r="M4" i="104"/>
  <c r="M3" i="104"/>
  <c r="BP7" i="103"/>
  <c r="BI7" i="103"/>
  <c r="BB7" i="103"/>
  <c r="AU7" i="103"/>
  <c r="AN7" i="103"/>
  <c r="AG7" i="103"/>
  <c r="Z7" i="103"/>
  <c r="S7" i="103"/>
  <c r="BB6" i="103"/>
  <c r="AU6" i="103"/>
  <c r="AN6" i="103"/>
  <c r="Z6" i="103"/>
  <c r="S6" i="103"/>
  <c r="D19" i="102"/>
  <c r="BP7" i="101"/>
  <c r="BI7" i="101"/>
  <c r="BB7" i="101"/>
  <c r="AU7" i="101"/>
  <c r="AN7" i="101"/>
  <c r="AG7" i="101"/>
  <c r="Z7" i="101"/>
  <c r="S7" i="101"/>
  <c r="BB6" i="101"/>
  <c r="AU6" i="101"/>
  <c r="AN6" i="101"/>
  <c r="Z6" i="101"/>
  <c r="S6" i="101"/>
  <c r="D9" i="100"/>
  <c r="B11" i="99"/>
  <c r="B10" i="99"/>
  <c r="B9" i="99"/>
  <c r="B8" i="99"/>
  <c r="B7" i="99"/>
  <c r="L6" i="99"/>
  <c r="B6" i="99"/>
  <c r="B5" i="99"/>
  <c r="B4" i="99"/>
  <c r="B3" i="99"/>
  <c r="B11" i="98"/>
  <c r="B10" i="98"/>
  <c r="B11" i="97"/>
  <c r="B10" i="97"/>
  <c r="B9" i="97"/>
  <c r="B8" i="97"/>
  <c r="B7" i="97"/>
  <c r="B6" i="97"/>
  <c r="B5" i="97"/>
  <c r="B4" i="97"/>
  <c r="B3" i="97"/>
  <c r="B11" i="94"/>
  <c r="B10" i="94"/>
  <c r="B9" i="94"/>
  <c r="B8" i="94"/>
  <c r="B7" i="94"/>
  <c r="B6" i="94"/>
  <c r="B5" i="94"/>
  <c r="B4" i="94"/>
  <c r="B3" i="94"/>
  <c r="B11" i="93"/>
  <c r="B10" i="93"/>
  <c r="B9" i="93"/>
  <c r="B8" i="93"/>
  <c r="B7" i="93"/>
  <c r="B6" i="93"/>
  <c r="B5" i="93"/>
  <c r="B4" i="93"/>
  <c r="B3" i="93"/>
  <c r="B11" i="92"/>
  <c r="B10" i="92"/>
  <c r="B9" i="92"/>
  <c r="B8" i="92"/>
  <c r="B7" i="92"/>
  <c r="L6" i="92"/>
  <c r="B6" i="92"/>
  <c r="B5" i="92"/>
  <c r="B4" i="92"/>
  <c r="B3" i="92"/>
  <c r="B11" i="91"/>
  <c r="B10" i="91"/>
  <c r="B11" i="89"/>
  <c r="B10" i="89"/>
  <c r="B9" i="89"/>
  <c r="B8" i="89"/>
  <c r="B7" i="89"/>
  <c r="B6" i="89"/>
  <c r="B5" i="89"/>
  <c r="B4" i="89"/>
  <c r="B3" i="89"/>
  <c r="B11" i="87"/>
  <c r="B10" i="87"/>
  <c r="B9" i="87"/>
  <c r="B8" i="87"/>
  <c r="B7" i="87"/>
  <c r="B6" i="87"/>
  <c r="B5" i="87"/>
  <c r="B4" i="87"/>
  <c r="B3" i="87"/>
  <c r="B11" i="86"/>
  <c r="B10" i="86"/>
  <c r="B9" i="86"/>
  <c r="B8" i="86"/>
  <c r="B7" i="86"/>
  <c r="B6" i="86"/>
  <c r="B5" i="86"/>
  <c r="B4" i="86"/>
  <c r="B3" i="86"/>
  <c r="B11" i="85"/>
  <c r="B10" i="85"/>
  <c r="B9" i="85"/>
  <c r="B8" i="85"/>
  <c r="B7" i="85"/>
  <c r="L6" i="85"/>
  <c r="B6" i="85" s="1"/>
  <c r="B5" i="85"/>
  <c r="B4" i="85"/>
  <c r="B3" i="85"/>
  <c r="B11" i="84"/>
  <c r="B10" i="84"/>
  <c r="N10" i="81"/>
  <c r="M10" i="81"/>
  <c r="L10" i="81"/>
  <c r="B11" i="80"/>
  <c r="B10" i="80"/>
  <c r="B9" i="80"/>
  <c r="B8" i="80"/>
  <c r="B7" i="80"/>
  <c r="B6" i="80"/>
  <c r="B5" i="80"/>
  <c r="B4" i="80"/>
  <c r="B3" i="80"/>
  <c r="B11" i="79"/>
  <c r="B10" i="79"/>
  <c r="B9" i="79"/>
  <c r="B8" i="79"/>
  <c r="B7" i="79"/>
  <c r="B6" i="79"/>
  <c r="B5" i="79"/>
  <c r="B4" i="79"/>
  <c r="B3" i="79"/>
  <c r="B11" i="78"/>
  <c r="B10" i="78"/>
  <c r="B9" i="78"/>
  <c r="B8" i="78"/>
  <c r="B7" i="78"/>
  <c r="L6" i="78"/>
  <c r="B6" i="78"/>
  <c r="B5" i="78"/>
  <c r="B4" i="78"/>
  <c r="B3" i="78"/>
  <c r="B11" i="77"/>
  <c r="B10" i="77"/>
  <c r="N9" i="74"/>
  <c r="M9" i="74"/>
  <c r="L9" i="74"/>
  <c r="K9" i="74"/>
  <c r="J9" i="74"/>
  <c r="I9" i="74"/>
  <c r="H9" i="74"/>
  <c r="G9" i="74"/>
  <c r="F9" i="74"/>
  <c r="E9" i="74"/>
  <c r="D9" i="74"/>
  <c r="C9" i="74"/>
  <c r="B9" i="74"/>
  <c r="B11" i="73"/>
  <c r="B10" i="73"/>
  <c r="B9" i="73"/>
  <c r="B8" i="73"/>
  <c r="B7" i="73"/>
  <c r="B6" i="73"/>
  <c r="B5" i="73"/>
  <c r="B4" i="73"/>
  <c r="B3" i="73"/>
  <c r="B11" i="72"/>
  <c r="B10" i="72"/>
  <c r="B9" i="72"/>
  <c r="B8" i="72"/>
  <c r="B7" i="72"/>
  <c r="B6" i="72"/>
  <c r="B5" i="72"/>
  <c r="B4" i="72"/>
  <c r="B3" i="72"/>
  <c r="B11" i="71"/>
  <c r="B10" i="71"/>
  <c r="B9" i="71"/>
  <c r="B8" i="71"/>
  <c r="B7" i="71"/>
  <c r="L6" i="71"/>
  <c r="B6" i="71" s="1"/>
  <c r="B5" i="71"/>
  <c r="B4" i="71"/>
  <c r="B3" i="71"/>
  <c r="B11" i="70"/>
  <c r="B10" i="70"/>
  <c r="N8" i="67"/>
  <c r="M8" i="67"/>
  <c r="L8" i="67"/>
  <c r="K8" i="67"/>
  <c r="J8" i="67"/>
  <c r="I8" i="67"/>
  <c r="H8" i="67"/>
  <c r="G8" i="67"/>
  <c r="F8" i="67"/>
  <c r="E8" i="67"/>
  <c r="D8" i="67"/>
  <c r="C8" i="67"/>
  <c r="B8" i="67"/>
  <c r="B11" i="66"/>
  <c r="B10" i="66"/>
  <c r="B9" i="66"/>
  <c r="B8" i="66"/>
  <c r="B7" i="66"/>
  <c r="B6" i="66"/>
  <c r="B5" i="66"/>
  <c r="B4" i="66"/>
  <c r="B3" i="66"/>
  <c r="B11" i="65"/>
  <c r="B10" i="65"/>
  <c r="B9" i="65"/>
  <c r="B8" i="65"/>
  <c r="B7" i="65"/>
  <c r="B6" i="65"/>
  <c r="B5" i="65"/>
  <c r="B4" i="65"/>
  <c r="B3" i="65"/>
  <c r="B11" i="64"/>
  <c r="B10" i="64"/>
  <c r="B9" i="64"/>
  <c r="B8" i="64"/>
  <c r="B7" i="64"/>
  <c r="L6" i="64"/>
  <c r="B6" i="64"/>
  <c r="B5" i="64"/>
  <c r="B4" i="64"/>
  <c r="B3" i="64"/>
  <c r="B11" i="63"/>
  <c r="B10" i="63"/>
  <c r="N7" i="60"/>
  <c r="M7" i="60"/>
  <c r="L7" i="60"/>
  <c r="K7" i="60"/>
  <c r="J7" i="60"/>
  <c r="I7" i="60"/>
  <c r="H7" i="60"/>
  <c r="G7" i="60"/>
  <c r="F7" i="60"/>
  <c r="E7" i="60"/>
  <c r="D7" i="60"/>
  <c r="C7" i="60"/>
  <c r="B7" i="60"/>
  <c r="B11" i="59"/>
  <c r="B10" i="59"/>
  <c r="B9" i="59"/>
  <c r="B8" i="59"/>
  <c r="B7" i="59"/>
  <c r="B6" i="59"/>
  <c r="B5" i="59"/>
  <c r="B4" i="59"/>
  <c r="B3" i="59"/>
  <c r="B11" i="58"/>
  <c r="B10" i="58"/>
  <c r="B9" i="58"/>
  <c r="B8" i="58"/>
  <c r="B7" i="58"/>
  <c r="B6" i="58"/>
  <c r="B5" i="58"/>
  <c r="B4" i="58"/>
  <c r="B3" i="58"/>
  <c r="B11" i="57"/>
  <c r="B10" i="57"/>
  <c r="B9" i="57"/>
  <c r="B8" i="57"/>
  <c r="B7" i="57"/>
  <c r="L6" i="57"/>
  <c r="B6" i="57"/>
  <c r="B5" i="57"/>
  <c r="B4" i="57"/>
  <c r="B3" i="57"/>
  <c r="B11" i="56"/>
  <c r="B10" i="56"/>
  <c r="N6" i="53"/>
  <c r="M6" i="53"/>
  <c r="L6" i="53"/>
  <c r="K6" i="53"/>
  <c r="J6" i="53"/>
  <c r="I6" i="53"/>
  <c r="H6" i="53"/>
  <c r="G6" i="53"/>
  <c r="F6" i="53"/>
  <c r="E6" i="53"/>
  <c r="D6" i="53"/>
  <c r="C6" i="53"/>
  <c r="B6" i="53"/>
  <c r="B11" i="52"/>
  <c r="B10" i="52"/>
  <c r="B9" i="52"/>
  <c r="B8" i="52"/>
  <c r="B7" i="52"/>
  <c r="B6" i="52"/>
  <c r="B5" i="52"/>
  <c r="B4" i="52"/>
  <c r="B3" i="52"/>
  <c r="B11" i="51"/>
  <c r="B10" i="51"/>
  <c r="B9" i="51"/>
  <c r="B8" i="51"/>
  <c r="B7" i="51"/>
  <c r="B6" i="51"/>
  <c r="B5" i="51"/>
  <c r="B4" i="51"/>
  <c r="B3" i="51"/>
  <c r="B11" i="50"/>
  <c r="B10" i="50"/>
  <c r="B9" i="50"/>
  <c r="B8" i="50"/>
  <c r="B7" i="50"/>
  <c r="L6" i="50"/>
  <c r="B6" i="50"/>
  <c r="B5" i="50"/>
  <c r="B4" i="50"/>
  <c r="B3" i="50"/>
  <c r="B11" i="49"/>
  <c r="B10" i="49"/>
  <c r="D5" i="46"/>
  <c r="C5" i="46"/>
  <c r="B11" i="45"/>
  <c r="B10" i="45"/>
  <c r="B9" i="45"/>
  <c r="B8" i="45"/>
  <c r="B7" i="45"/>
  <c r="B6" i="45"/>
  <c r="B5" i="45"/>
  <c r="B4" i="45"/>
  <c r="B3" i="45"/>
  <c r="B11" i="44"/>
  <c r="B10" i="44"/>
  <c r="B9" i="44"/>
  <c r="B8" i="44"/>
  <c r="B7" i="44"/>
  <c r="B6" i="44"/>
  <c r="B5" i="44"/>
  <c r="B4" i="44"/>
  <c r="B3" i="44"/>
  <c r="B11" i="43"/>
  <c r="B10" i="43"/>
  <c r="B9" i="43"/>
  <c r="B8" i="43"/>
  <c r="B7" i="43"/>
  <c r="L6" i="43"/>
  <c r="B6" i="43" s="1"/>
  <c r="B5" i="43"/>
  <c r="B4" i="43"/>
  <c r="B3" i="43"/>
  <c r="B11" i="42"/>
  <c r="B10" i="42"/>
  <c r="B9" i="42"/>
  <c r="B8" i="42"/>
  <c r="B7" i="42"/>
  <c r="B6" i="42"/>
  <c r="B5" i="42"/>
  <c r="B4" i="42"/>
  <c r="B3" i="42"/>
  <c r="B11" i="38"/>
  <c r="B10" i="38"/>
  <c r="B9" i="38"/>
  <c r="B8" i="38"/>
  <c r="B7" i="38"/>
  <c r="B6" i="38"/>
  <c r="B5" i="38"/>
  <c r="B4" i="38"/>
  <c r="B3" i="38"/>
  <c r="B11" i="37"/>
  <c r="B10" i="37"/>
  <c r="B9" i="37"/>
  <c r="B8" i="37"/>
  <c r="B7" i="37"/>
  <c r="B6" i="37"/>
  <c r="B5" i="37"/>
  <c r="B4" i="37"/>
  <c r="B3" i="37"/>
  <c r="B11" i="36"/>
  <c r="B10" i="36"/>
  <c r="B9" i="36"/>
  <c r="B8" i="36"/>
  <c r="B7" i="36"/>
  <c r="L6" i="36"/>
  <c r="B6" i="36"/>
  <c r="B5" i="36"/>
  <c r="B4" i="36"/>
  <c r="B3" i="36"/>
  <c r="B11" i="35"/>
  <c r="B10" i="35"/>
  <c r="K3" i="32"/>
  <c r="J3" i="32"/>
  <c r="I3" i="32"/>
  <c r="B11" i="31"/>
  <c r="B10" i="31"/>
  <c r="B9" i="31"/>
  <c r="B8" i="31"/>
  <c r="B7" i="31"/>
  <c r="B6" i="31"/>
  <c r="B5" i="31"/>
  <c r="B4" i="31"/>
  <c r="B3" i="31"/>
  <c r="B11" i="30"/>
  <c r="B10" i="30"/>
  <c r="B9" i="30"/>
  <c r="B8" i="30"/>
  <c r="B7" i="30"/>
  <c r="B6" i="30"/>
  <c r="B5" i="30"/>
  <c r="B4" i="30"/>
  <c r="B3" i="30"/>
  <c r="B11" i="29"/>
  <c r="B10" i="29"/>
  <c r="B9" i="29"/>
  <c r="B8" i="29"/>
  <c r="B7" i="29"/>
  <c r="L6" i="29"/>
  <c r="B6" i="29" s="1"/>
  <c r="B5" i="29"/>
  <c r="B4" i="29"/>
  <c r="B3" i="29"/>
  <c r="B11" i="28"/>
  <c r="B10" i="28"/>
  <c r="B10" i="25"/>
  <c r="B5" i="25"/>
  <c r="B4" i="25"/>
  <c r="B3" i="25"/>
  <c r="B11" i="24"/>
  <c r="B10" i="24"/>
  <c r="B9" i="24"/>
  <c r="B8" i="24"/>
  <c r="B7" i="24"/>
  <c r="B6" i="24"/>
  <c r="B5" i="24"/>
  <c r="B4" i="24"/>
  <c r="B3" i="24"/>
  <c r="B11" i="23"/>
  <c r="B10" i="23"/>
  <c r="B9" i="23"/>
  <c r="B8" i="23"/>
  <c r="B7" i="23"/>
  <c r="B6" i="23"/>
  <c r="B5" i="23"/>
  <c r="B4" i="23"/>
  <c r="B3" i="23"/>
  <c r="A282" i="22"/>
  <c r="A279" i="22"/>
  <c r="A277" i="22"/>
  <c r="A273" i="22"/>
  <c r="A272" i="22"/>
  <c r="A268" i="22"/>
  <c r="A267" i="22"/>
  <c r="A266" i="22"/>
  <c r="A265" i="22"/>
  <c r="A264" i="22"/>
  <c r="A263" i="22"/>
  <c r="A262" i="22"/>
  <c r="A259" i="22"/>
  <c r="A254" i="21"/>
  <c r="A253" i="21"/>
  <c r="A252" i="21"/>
  <c r="A251" i="21"/>
  <c r="A247" i="21"/>
  <c r="A246" i="21"/>
  <c r="A240" i="21"/>
  <c r="A234" i="21"/>
  <c r="A231" i="21"/>
  <c r="A228" i="21"/>
  <c r="A227" i="21"/>
  <c r="A218" i="21"/>
  <c r="A217" i="21"/>
  <c r="A214" i="21"/>
  <c r="A211" i="21"/>
  <c r="A207" i="21"/>
  <c r="A206" i="21"/>
  <c r="A202" i="21"/>
  <c r="A195" i="20"/>
  <c r="A191" i="20"/>
  <c r="A183" i="20"/>
  <c r="A182" i="20"/>
  <c r="A181" i="20"/>
  <c r="A180" i="20"/>
  <c r="A179" i="20"/>
  <c r="A178" i="20"/>
  <c r="A174" i="20"/>
  <c r="A170" i="20"/>
  <c r="A169" i="20"/>
  <c r="A165" i="20"/>
  <c r="A161" i="20"/>
  <c r="A160" i="20"/>
  <c r="A159" i="20"/>
  <c r="A156" i="20"/>
  <c r="A155" i="20"/>
  <c r="A154" i="20"/>
  <c r="A149" i="20"/>
  <c r="A144" i="20"/>
  <c r="A143" i="20"/>
  <c r="A140" i="20"/>
  <c r="A137" i="20"/>
  <c r="A132" i="19"/>
  <c r="A128" i="19"/>
  <c r="A127" i="19"/>
  <c r="A126" i="19"/>
  <c r="A116" i="19"/>
  <c r="A115" i="19"/>
  <c r="A109" i="19"/>
  <c r="A108" i="19"/>
  <c r="A105" i="19"/>
  <c r="A102" i="19"/>
  <c r="A98" i="19"/>
  <c r="A92" i="19"/>
  <c r="A88" i="19"/>
  <c r="A81" i="19"/>
  <c r="A80" i="19"/>
  <c r="A73" i="19"/>
  <c r="A69" i="19"/>
  <c r="A68" i="18"/>
  <c r="A67" i="18"/>
  <c r="A66" i="18"/>
  <c r="A65" i="18"/>
  <c r="A59" i="18"/>
  <c r="A58" i="18"/>
  <c r="A54" i="18"/>
  <c r="A48" i="18"/>
  <c r="A45" i="18"/>
  <c r="A44" i="18"/>
  <c r="A43" i="18"/>
  <c r="A42" i="18"/>
  <c r="A41" i="18"/>
  <c r="A40" i="18"/>
  <c r="A39" i="18"/>
  <c r="A38" i="18"/>
  <c r="A37" i="18"/>
  <c r="A36" i="18"/>
  <c r="A35" i="18"/>
  <c r="A34" i="18"/>
  <c r="A33" i="18"/>
  <c r="A32" i="18"/>
  <c r="A27" i="18"/>
  <c r="A22" i="18"/>
  <c r="A13" i="18"/>
  <c r="A10" i="18"/>
  <c r="A6" i="18"/>
  <c r="A5" i="18"/>
  <c r="A4" i="18"/>
  <c r="C21" i="15"/>
  <c r="C20" i="15"/>
  <c r="C19" i="15"/>
  <c r="C18" i="15"/>
  <c r="I92" i="14"/>
  <c r="J19" i="13"/>
  <c r="I19" i="13"/>
  <c r="J18" i="13"/>
  <c r="I18" i="13"/>
  <c r="J17" i="13"/>
  <c r="I17" i="13"/>
  <c r="J16" i="13"/>
  <c r="I16" i="13"/>
  <c r="I15" i="13"/>
  <c r="J14" i="13"/>
  <c r="I14" i="13"/>
  <c r="J13" i="13"/>
  <c r="I13" i="13"/>
  <c r="I12" i="13"/>
  <c r="J11" i="13"/>
  <c r="I11" i="13"/>
  <c r="J10" i="13"/>
  <c r="I10" i="13"/>
  <c r="J9" i="13"/>
  <c r="I9" i="13"/>
  <c r="J8" i="13"/>
  <c r="I8" i="13"/>
  <c r="J7" i="13"/>
  <c r="I7" i="13"/>
  <c r="J6" i="13"/>
  <c r="I6" i="13"/>
  <c r="J5" i="13"/>
  <c r="I5" i="13"/>
  <c r="J4" i="13"/>
  <c r="I4" i="13"/>
  <c r="J19" i="12"/>
  <c r="I19" i="12"/>
  <c r="J18" i="12"/>
  <c r="I18" i="12"/>
  <c r="J17" i="12"/>
  <c r="I17" i="12"/>
  <c r="J16" i="12"/>
  <c r="I16" i="12"/>
  <c r="J15" i="12"/>
  <c r="I15" i="12"/>
  <c r="J14" i="12"/>
  <c r="I14" i="12"/>
  <c r="J13" i="12"/>
  <c r="I13" i="12"/>
  <c r="J12" i="12"/>
  <c r="I12" i="12"/>
  <c r="J11" i="12"/>
  <c r="I11" i="12"/>
  <c r="J10" i="12"/>
  <c r="I10" i="12"/>
  <c r="J9" i="12"/>
  <c r="I9" i="12"/>
  <c r="J8" i="12"/>
  <c r="I8" i="12"/>
  <c r="J7" i="12"/>
  <c r="I7" i="12"/>
  <c r="J6" i="12"/>
  <c r="I6" i="12"/>
  <c r="J5" i="12"/>
  <c r="I5" i="12"/>
  <c r="I4" i="12"/>
  <c r="J19" i="11"/>
  <c r="I19" i="11"/>
  <c r="J18" i="11"/>
  <c r="I18" i="11"/>
  <c r="J17" i="11"/>
  <c r="I17" i="11"/>
  <c r="E17" i="11"/>
  <c r="J16" i="11"/>
  <c r="I16" i="11"/>
  <c r="E16" i="11"/>
  <c r="I15" i="11"/>
  <c r="E15" i="11"/>
  <c r="J14" i="11"/>
  <c r="I14" i="11"/>
  <c r="E14" i="11"/>
  <c r="J13" i="11"/>
  <c r="I13" i="11"/>
  <c r="E13" i="11"/>
  <c r="I12" i="11"/>
  <c r="E12" i="11"/>
  <c r="J11" i="11"/>
  <c r="I11" i="11"/>
  <c r="E11" i="11"/>
  <c r="J10" i="11"/>
  <c r="I10" i="11"/>
  <c r="E10" i="11"/>
  <c r="J9" i="11"/>
  <c r="I9" i="11"/>
  <c r="E9" i="11"/>
  <c r="J8" i="11"/>
  <c r="I8" i="11"/>
  <c r="E8" i="11"/>
  <c r="J7" i="11"/>
  <c r="I7" i="11"/>
  <c r="E7" i="11"/>
  <c r="J6" i="11"/>
  <c r="I6" i="11"/>
  <c r="E6" i="11"/>
  <c r="J5" i="11"/>
  <c r="I5" i="11"/>
  <c r="E5" i="11"/>
  <c r="I4" i="11"/>
  <c r="E4" i="11"/>
  <c r="H30" i="10"/>
  <c r="H29" i="10"/>
  <c r="H28" i="10"/>
  <c r="H30" i="9"/>
  <c r="H29" i="9"/>
  <c r="H28" i="9"/>
  <c r="H30" i="8"/>
  <c r="H29" i="8"/>
  <c r="H28" i="8"/>
  <c r="H27" i="7"/>
  <c r="J28" i="6"/>
  <c r="J27" i="6"/>
  <c r="J25" i="6"/>
  <c r="J24" i="6"/>
  <c r="J23" i="6"/>
  <c r="J19" i="6"/>
  <c r="J18" i="6"/>
  <c r="J16" i="6"/>
  <c r="J15" i="6"/>
  <c r="J13" i="6"/>
  <c r="J12" i="6"/>
  <c r="J10" i="6"/>
  <c r="O24" i="5"/>
  <c r="O23" i="5"/>
  <c r="O22" i="5"/>
  <c r="O21" i="5"/>
  <c r="O20" i="5"/>
  <c r="Q20" i="5" s="1"/>
  <c r="O19" i="5"/>
  <c r="Q19" i="5" s="1"/>
  <c r="O18" i="5"/>
  <c r="Q18" i="5" s="1"/>
  <c r="O17" i="5"/>
  <c r="Q17" i="5" s="1"/>
  <c r="O16" i="5"/>
  <c r="Q16" i="5" s="1"/>
  <c r="O15" i="5"/>
  <c r="Q15" i="5" s="1"/>
  <c r="O14" i="5"/>
  <c r="Q14" i="5" s="1"/>
  <c r="O13" i="5"/>
  <c r="Q13" i="5" s="1"/>
  <c r="O12" i="5"/>
  <c r="Q12" i="5" s="1"/>
  <c r="O11" i="5"/>
  <c r="Q11" i="5" s="1"/>
  <c r="P10" i="5"/>
  <c r="O10" i="5"/>
  <c r="Q10" i="5" s="1"/>
  <c r="P9" i="5"/>
  <c r="O9" i="5"/>
  <c r="Q9" i="5" s="1"/>
  <c r="C9" i="5"/>
  <c r="P8" i="5"/>
  <c r="O8" i="5"/>
  <c r="Q8" i="5" s="1"/>
  <c r="C8" i="5"/>
  <c r="C10" i="5" s="1"/>
  <c r="P7" i="5"/>
  <c r="O7" i="5"/>
  <c r="Q7" i="5" s="1"/>
  <c r="P6" i="5"/>
  <c r="O6" i="5"/>
  <c r="Q6" i="5" s="1"/>
  <c r="P5" i="5"/>
  <c r="O5" i="5"/>
  <c r="Q5" i="5" s="1"/>
  <c r="P4" i="5"/>
  <c r="O4" i="5"/>
  <c r="Q4" i="5" s="1"/>
  <c r="F53" i="4"/>
  <c r="B53" i="4"/>
  <c r="F53" i="3"/>
  <c r="B53" i="3"/>
  <c r="B4" i="227" l="1"/>
  <c r="B4" i="228"/>
  <c r="E4" i="227"/>
  <c r="F4" i="227"/>
  <c r="G4" i="227" s="1"/>
  <c r="H4" i="227" s="1"/>
  <c r="I4" i="227" s="1"/>
  <c r="J4" i="227" s="1"/>
  <c r="K4" i="227" s="1"/>
  <c r="L4" i="227" s="1"/>
  <c r="M4" i="227" s="1"/>
  <c r="N4" i="227" s="1"/>
  <c r="O4" i="227" s="1"/>
  <c r="P4" i="227" s="1"/>
  <c r="E4" i="226"/>
  <c r="F4" i="226" s="1"/>
  <c r="G4" i="226" s="1"/>
  <c r="H4" i="226" s="1"/>
  <c r="I4" i="226" s="1"/>
  <c r="J4" i="226" s="1"/>
  <c r="K4" i="226" s="1"/>
  <c r="L4" i="226" s="1"/>
  <c r="M4" i="226" s="1"/>
  <c r="N4" i="226" s="1"/>
  <c r="O4" i="226" s="1"/>
  <c r="P4" i="226" s="1"/>
  <c r="B4" i="224"/>
  <c r="E3" i="224" s="1"/>
  <c r="B4" i="225"/>
  <c r="E4" i="224"/>
  <c r="F4" i="224"/>
  <c r="G4" i="224" s="1"/>
  <c r="H4" i="224" s="1"/>
  <c r="I4" i="224" s="1"/>
  <c r="J4" i="224" s="1"/>
  <c r="K4" i="224" s="1"/>
  <c r="L4" i="224" s="1"/>
  <c r="M4" i="224" s="1"/>
  <c r="N4" i="224" s="1"/>
  <c r="O4" i="224" s="1"/>
  <c r="P4" i="224" s="1"/>
  <c r="E4" i="223"/>
  <c r="F4" i="223" s="1"/>
  <c r="G4" i="223" s="1"/>
  <c r="H4" i="223" s="1"/>
  <c r="I4" i="223" s="1"/>
  <c r="J4" i="223" s="1"/>
  <c r="K4" i="223" s="1"/>
  <c r="L4" i="223" s="1"/>
  <c r="M4" i="223" s="1"/>
  <c r="N4" i="223" s="1"/>
  <c r="O4" i="223" s="1"/>
  <c r="P4" i="223" s="1"/>
  <c r="B4" i="221"/>
  <c r="B4" i="222"/>
  <c r="E4" i="221"/>
  <c r="F4" i="221"/>
  <c r="G4" i="221" s="1"/>
  <c r="H4" i="221" s="1"/>
  <c r="I4" i="221" s="1"/>
  <c r="J4" i="221" s="1"/>
  <c r="K4" i="221" s="1"/>
  <c r="L4" i="221" s="1"/>
  <c r="M4" i="221" s="1"/>
  <c r="N4" i="221" s="1"/>
  <c r="O4" i="221" s="1"/>
  <c r="P4" i="221" s="1"/>
  <c r="E4" i="220"/>
  <c r="F4" i="220" s="1"/>
  <c r="G4" i="220" s="1"/>
  <c r="H4" i="220" s="1"/>
  <c r="I4" i="220" s="1"/>
  <c r="J4" i="220" s="1"/>
  <c r="K4" i="220" s="1"/>
  <c r="L4" i="220" s="1"/>
  <c r="M4" i="220" s="1"/>
  <c r="N4" i="220" s="1"/>
  <c r="O4" i="220" s="1"/>
  <c r="P4" i="220" s="1"/>
  <c r="E3" i="220"/>
  <c r="B4" i="218"/>
  <c r="B4" i="219"/>
  <c r="E4" i="218"/>
  <c r="F4" i="218" s="1"/>
  <c r="G4" i="218" s="1"/>
  <c r="H4" i="218" s="1"/>
  <c r="I4" i="218" s="1"/>
  <c r="J4" i="218" s="1"/>
  <c r="K4" i="218" s="1"/>
  <c r="L4" i="218" s="1"/>
  <c r="M4" i="218" s="1"/>
  <c r="N4" i="218" s="1"/>
  <c r="O4" i="218" s="1"/>
  <c r="P4" i="218" s="1"/>
  <c r="E4" i="217"/>
  <c r="F4" i="217" s="1"/>
  <c r="G4" i="217" s="1"/>
  <c r="H4" i="217" s="1"/>
  <c r="I4" i="217" s="1"/>
  <c r="J4" i="217" s="1"/>
  <c r="K4" i="217" s="1"/>
  <c r="L4" i="217" s="1"/>
  <c r="M4" i="217" s="1"/>
  <c r="N4" i="217" s="1"/>
  <c r="O4" i="217" s="1"/>
  <c r="P4" i="217" s="1"/>
  <c r="B4" i="215"/>
  <c r="B4" i="216"/>
  <c r="E4" i="215"/>
  <c r="F4" i="215" s="1"/>
  <c r="G4" i="215" s="1"/>
  <c r="H4" i="215" s="1"/>
  <c r="I4" i="215" s="1"/>
  <c r="J4" i="215" s="1"/>
  <c r="K4" i="215" s="1"/>
  <c r="L4" i="215" s="1"/>
  <c r="M4" i="215" s="1"/>
  <c r="N4" i="215" s="1"/>
  <c r="O4" i="215" s="1"/>
  <c r="P4" i="215" s="1"/>
  <c r="E4" i="214"/>
  <c r="F4" i="214" s="1"/>
  <c r="G4" i="214" s="1"/>
  <c r="H4" i="214" s="1"/>
  <c r="I4" i="214" s="1"/>
  <c r="J4" i="214" s="1"/>
  <c r="K4" i="214" s="1"/>
  <c r="L4" i="214" s="1"/>
  <c r="M4" i="214" s="1"/>
  <c r="N4" i="214" s="1"/>
  <c r="O4" i="214" s="1"/>
  <c r="P4" i="214" s="1"/>
  <c r="B4" i="212"/>
  <c r="B4" i="213"/>
  <c r="E4" i="212"/>
  <c r="F4" i="212" s="1"/>
  <c r="G4" i="212" s="1"/>
  <c r="H4" i="212" s="1"/>
  <c r="I4" i="212" s="1"/>
  <c r="J4" i="212" s="1"/>
  <c r="K4" i="212" s="1"/>
  <c r="L4" i="212" s="1"/>
  <c r="M4" i="212" s="1"/>
  <c r="N4" i="212" s="1"/>
  <c r="O4" i="212" s="1"/>
  <c r="P4" i="212" s="1"/>
  <c r="E4" i="211"/>
  <c r="F4" i="211" s="1"/>
  <c r="G4" i="211" s="1"/>
  <c r="H4" i="211" s="1"/>
  <c r="I4" i="211" s="1"/>
  <c r="J4" i="211" s="1"/>
  <c r="K4" i="211" s="1"/>
  <c r="L4" i="211" s="1"/>
  <c r="M4" i="211" s="1"/>
  <c r="N4" i="211" s="1"/>
  <c r="O4" i="211" s="1"/>
  <c r="P4" i="211" s="1"/>
  <c r="B4" i="209"/>
  <c r="E4" i="209" s="1"/>
  <c r="F4" i="209" s="1"/>
  <c r="G4" i="209" s="1"/>
  <c r="H4" i="209" s="1"/>
  <c r="I4" i="209" s="1"/>
  <c r="J4" i="209" s="1"/>
  <c r="K4" i="209" s="1"/>
  <c r="L4" i="209" s="1"/>
  <c r="M4" i="209" s="1"/>
  <c r="N4" i="209" s="1"/>
  <c r="O4" i="209" s="1"/>
  <c r="P4" i="209" s="1"/>
  <c r="B4" i="210"/>
  <c r="E4" i="208"/>
  <c r="F4" i="208" s="1"/>
  <c r="G4" i="208" s="1"/>
  <c r="H4" i="208" s="1"/>
  <c r="I4" i="208" s="1"/>
  <c r="J4" i="208" s="1"/>
  <c r="K4" i="208" s="1"/>
  <c r="L4" i="208" s="1"/>
  <c r="M4" i="208" s="1"/>
  <c r="N4" i="208" s="1"/>
  <c r="O4" i="208" s="1"/>
  <c r="P4" i="208" s="1"/>
  <c r="B4" i="206"/>
  <c r="E4" i="206" s="1"/>
  <c r="F4" i="206" s="1"/>
  <c r="G4" i="206" s="1"/>
  <c r="H4" i="206" s="1"/>
  <c r="I4" i="206" s="1"/>
  <c r="J4" i="206" s="1"/>
  <c r="K4" i="206" s="1"/>
  <c r="L4" i="206" s="1"/>
  <c r="M4" i="206" s="1"/>
  <c r="N4" i="206" s="1"/>
  <c r="O4" i="206" s="1"/>
  <c r="P4" i="206" s="1"/>
  <c r="B4" i="207"/>
  <c r="E4" i="205"/>
  <c r="F4" i="205" s="1"/>
  <c r="G4" i="205" s="1"/>
  <c r="H4" i="205" s="1"/>
  <c r="I4" i="205" s="1"/>
  <c r="J4" i="205" s="1"/>
  <c r="K4" i="205" s="1"/>
  <c r="L4" i="205" s="1"/>
  <c r="M4" i="205" s="1"/>
  <c r="N4" i="205" s="1"/>
  <c r="O4" i="205" s="1"/>
  <c r="P4" i="205" s="1"/>
  <c r="C43" i="198"/>
  <c r="D20" i="198"/>
  <c r="C45" i="196"/>
  <c r="D22" i="196"/>
  <c r="C43" i="194"/>
  <c r="D20" i="194"/>
  <c r="C45" i="192"/>
  <c r="D22" i="192"/>
  <c r="C43" i="190"/>
  <c r="D20" i="190"/>
  <c r="C45" i="188"/>
  <c r="D22" i="188"/>
  <c r="C43" i="186"/>
  <c r="D20" i="186"/>
  <c r="C45" i="184"/>
  <c r="D22" i="184"/>
  <c r="C43" i="182"/>
  <c r="D20" i="182"/>
  <c r="C45" i="180"/>
  <c r="D22" i="180"/>
  <c r="D20" i="178"/>
  <c r="C43" i="178"/>
  <c r="C45" i="176"/>
  <c r="D22" i="176"/>
  <c r="C43" i="174"/>
  <c r="D20" i="174"/>
  <c r="C45" i="172"/>
  <c r="D22" i="172"/>
  <c r="C43" i="170"/>
  <c r="D20" i="170"/>
  <c r="C45" i="168"/>
  <c r="D22" i="168"/>
  <c r="C43" i="166"/>
  <c r="D20" i="166"/>
  <c r="C45" i="164"/>
  <c r="D22" i="164"/>
  <c r="D20" i="162"/>
  <c r="C43" i="162"/>
  <c r="D22" i="160"/>
  <c r="C45" i="160"/>
  <c r="E3" i="228" l="1"/>
  <c r="E4" i="228"/>
  <c r="F4" i="228" s="1"/>
  <c r="G4" i="228" s="1"/>
  <c r="H4" i="228" s="1"/>
  <c r="I4" i="228" s="1"/>
  <c r="J4" i="228" s="1"/>
  <c r="K4" i="228" s="1"/>
  <c r="L4" i="228" s="1"/>
  <c r="M4" i="228" s="1"/>
  <c r="N4" i="228" s="1"/>
  <c r="O4" i="228" s="1"/>
  <c r="P4" i="228" s="1"/>
  <c r="E4" i="225"/>
  <c r="F4" i="225" s="1"/>
  <c r="G4" i="225" s="1"/>
  <c r="H4" i="225" s="1"/>
  <c r="I4" i="225" s="1"/>
  <c r="J4" i="225" s="1"/>
  <c r="K4" i="225" s="1"/>
  <c r="L4" i="225" s="1"/>
  <c r="M4" i="225" s="1"/>
  <c r="N4" i="225" s="1"/>
  <c r="O4" i="225" s="1"/>
  <c r="P4" i="225" s="1"/>
  <c r="E4" i="222"/>
  <c r="F4" i="222"/>
  <c r="G4" i="222" s="1"/>
  <c r="H4" i="222" s="1"/>
  <c r="I4" i="222" s="1"/>
  <c r="J4" i="222" s="1"/>
  <c r="K4" i="222" s="1"/>
  <c r="L4" i="222" s="1"/>
  <c r="M4" i="222" s="1"/>
  <c r="N4" i="222" s="1"/>
  <c r="O4" i="222" s="1"/>
  <c r="P4" i="222" s="1"/>
  <c r="E4" i="219"/>
  <c r="F4" i="219"/>
  <c r="G4" i="219" s="1"/>
  <c r="H4" i="219" s="1"/>
  <c r="I4" i="219" s="1"/>
  <c r="J4" i="219" s="1"/>
  <c r="K4" i="219" s="1"/>
  <c r="L4" i="219" s="1"/>
  <c r="M4" i="219" s="1"/>
  <c r="N4" i="219" s="1"/>
  <c r="O4" i="219" s="1"/>
  <c r="P4" i="219" s="1"/>
  <c r="E4" i="216"/>
  <c r="F4" i="216" s="1"/>
  <c r="G4" i="216" s="1"/>
  <c r="H4" i="216" s="1"/>
  <c r="I4" i="216" s="1"/>
  <c r="J4" i="216" s="1"/>
  <c r="K4" i="216" s="1"/>
  <c r="L4" i="216" s="1"/>
  <c r="M4" i="216" s="1"/>
  <c r="N4" i="216" s="1"/>
  <c r="O4" i="216" s="1"/>
  <c r="P4" i="216" s="1"/>
  <c r="E4" i="213"/>
  <c r="F4" i="213" s="1"/>
  <c r="G4" i="213" s="1"/>
  <c r="H4" i="213" s="1"/>
  <c r="I4" i="213" s="1"/>
  <c r="J4" i="213" s="1"/>
  <c r="K4" i="213" s="1"/>
  <c r="L4" i="213" s="1"/>
  <c r="M4" i="213" s="1"/>
  <c r="N4" i="213" s="1"/>
  <c r="O4" i="213" s="1"/>
  <c r="P4" i="213" s="1"/>
  <c r="E4" i="210"/>
  <c r="F4" i="210"/>
  <c r="G4" i="210" s="1"/>
  <c r="H4" i="210" s="1"/>
  <c r="I4" i="210" s="1"/>
  <c r="J4" i="210" s="1"/>
  <c r="K4" i="210" s="1"/>
  <c r="L4" i="210" s="1"/>
  <c r="M4" i="210" s="1"/>
  <c r="N4" i="210" s="1"/>
  <c r="O4" i="210" s="1"/>
  <c r="P4" i="210" s="1"/>
  <c r="E4" i="207"/>
  <c r="F4" i="207" s="1"/>
  <c r="G4" i="207" s="1"/>
  <c r="H4" i="207" s="1"/>
  <c r="I4" i="207" s="1"/>
  <c r="J4" i="207" s="1"/>
  <c r="K4" i="207" s="1"/>
  <c r="L4" i="207" s="1"/>
  <c r="M4" i="207" s="1"/>
  <c r="N4" i="207" s="1"/>
  <c r="O4" i="207" s="1"/>
  <c r="P4" i="207" s="1"/>
  <c r="E20" i="198"/>
  <c r="D43" i="198"/>
  <c r="D45" i="196"/>
  <c r="E22" i="196"/>
  <c r="E20" i="194"/>
  <c r="D43" i="194"/>
  <c r="E22" i="192"/>
  <c r="D45" i="192"/>
  <c r="D43" i="190"/>
  <c r="E20" i="190"/>
  <c r="E22" i="188"/>
  <c r="D45" i="188"/>
  <c r="E20" i="186"/>
  <c r="D43" i="186"/>
  <c r="E22" i="184"/>
  <c r="D45" i="184"/>
  <c r="D43" i="182"/>
  <c r="E20" i="182"/>
  <c r="E22" i="180"/>
  <c r="D45" i="180"/>
  <c r="E20" i="178"/>
  <c r="D43" i="178"/>
  <c r="D45" i="176"/>
  <c r="E22" i="176"/>
  <c r="D43" i="174"/>
  <c r="E20" i="174"/>
  <c r="D45" i="172"/>
  <c r="E22" i="172"/>
  <c r="E20" i="170"/>
  <c r="D43" i="170"/>
  <c r="E22" i="168"/>
  <c r="D45" i="168"/>
  <c r="D43" i="166"/>
  <c r="E20" i="166"/>
  <c r="E22" i="164"/>
  <c r="D45" i="164"/>
  <c r="D43" i="162"/>
  <c r="E20" i="162"/>
  <c r="D45" i="160"/>
  <c r="E22" i="160"/>
  <c r="F20" i="198" l="1"/>
  <c r="E43" i="198"/>
  <c r="F22" i="196"/>
  <c r="E45" i="196"/>
  <c r="F20" i="194"/>
  <c r="E43" i="194"/>
  <c r="E45" i="192"/>
  <c r="F22" i="192"/>
  <c r="F20" i="190"/>
  <c r="E43" i="190"/>
  <c r="F22" i="188"/>
  <c r="E45" i="188"/>
  <c r="F20" i="186"/>
  <c r="E43" i="186"/>
  <c r="E45" i="184"/>
  <c r="F22" i="184"/>
  <c r="F20" i="182"/>
  <c r="E43" i="182"/>
  <c r="E45" i="180"/>
  <c r="F22" i="180"/>
  <c r="F20" i="178"/>
  <c r="E43" i="178"/>
  <c r="F22" i="176"/>
  <c r="E45" i="176"/>
  <c r="F20" i="174"/>
  <c r="E43" i="174"/>
  <c r="F22" i="172"/>
  <c r="E45" i="172"/>
  <c r="E43" i="170"/>
  <c r="F20" i="170"/>
  <c r="F22" i="168"/>
  <c r="E45" i="168"/>
  <c r="F20" i="166"/>
  <c r="E43" i="166"/>
  <c r="F22" i="164"/>
  <c r="E45" i="164"/>
  <c r="E43" i="162"/>
  <c r="F20" i="162"/>
  <c r="F22" i="160"/>
  <c r="E45" i="160"/>
  <c r="G20" i="198" l="1"/>
  <c r="F43" i="198"/>
  <c r="F45" i="196"/>
  <c r="G22" i="196"/>
  <c r="G20" i="194"/>
  <c r="F43" i="194"/>
  <c r="G22" i="192"/>
  <c r="F45" i="192"/>
  <c r="G20" i="190"/>
  <c r="F43" i="190"/>
  <c r="G22" i="188"/>
  <c r="F45" i="188"/>
  <c r="G20" i="186"/>
  <c r="F43" i="186"/>
  <c r="G22" i="184"/>
  <c r="F45" i="184"/>
  <c r="F43" i="182"/>
  <c r="G20" i="182"/>
  <c r="G22" i="180"/>
  <c r="F45" i="180"/>
  <c r="G20" i="178"/>
  <c r="F43" i="178"/>
  <c r="G22" i="176"/>
  <c r="F45" i="176"/>
  <c r="G20" i="174"/>
  <c r="F43" i="174"/>
  <c r="G22" i="172"/>
  <c r="F45" i="172"/>
  <c r="G20" i="170"/>
  <c r="F43" i="170"/>
  <c r="F45" i="168"/>
  <c r="G22" i="168"/>
  <c r="F43" i="166"/>
  <c r="G20" i="166"/>
  <c r="G22" i="164"/>
  <c r="F45" i="164"/>
  <c r="G20" i="162"/>
  <c r="F43" i="162"/>
  <c r="G22" i="160"/>
  <c r="F45" i="160"/>
  <c r="H20" i="198" l="1"/>
  <c r="H43" i="198" s="1"/>
  <c r="G43" i="198"/>
  <c r="H22" i="196"/>
  <c r="H45" i="196" s="1"/>
  <c r="G45" i="196"/>
  <c r="H20" i="194"/>
  <c r="H43" i="194" s="1"/>
  <c r="G43" i="194"/>
  <c r="H22" i="192"/>
  <c r="H45" i="192" s="1"/>
  <c r="G45" i="192"/>
  <c r="H20" i="190"/>
  <c r="H43" i="190" s="1"/>
  <c r="G43" i="190"/>
  <c r="H22" i="188"/>
  <c r="H45" i="188" s="1"/>
  <c r="G45" i="188"/>
  <c r="H20" i="186"/>
  <c r="H43" i="186" s="1"/>
  <c r="G43" i="186"/>
  <c r="G45" i="184"/>
  <c r="H22" i="184"/>
  <c r="H45" i="184" s="1"/>
  <c r="G43" i="182"/>
  <c r="H20" i="182"/>
  <c r="H43" i="182" s="1"/>
  <c r="H22" i="180"/>
  <c r="H45" i="180" s="1"/>
  <c r="G45" i="180"/>
  <c r="H20" i="178"/>
  <c r="H43" i="178" s="1"/>
  <c r="G43" i="178"/>
  <c r="H22" i="176"/>
  <c r="H45" i="176" s="1"/>
  <c r="G45" i="176"/>
  <c r="H20" i="174"/>
  <c r="H43" i="174" s="1"/>
  <c r="G43" i="174"/>
  <c r="G45" i="172"/>
  <c r="H22" i="172"/>
  <c r="H45" i="172" s="1"/>
  <c r="H20" i="170"/>
  <c r="H43" i="170" s="1"/>
  <c r="G43" i="170"/>
  <c r="H22" i="168"/>
  <c r="H45" i="168" s="1"/>
  <c r="G45" i="168"/>
  <c r="H20" i="166"/>
  <c r="H43" i="166" s="1"/>
  <c r="G43" i="166"/>
  <c r="H22" i="164"/>
  <c r="H45" i="164" s="1"/>
  <c r="G45" i="164"/>
  <c r="H20" i="162"/>
  <c r="H43" i="162" s="1"/>
  <c r="G43" i="162"/>
  <c r="H22" i="160"/>
  <c r="H45" i="160" s="1"/>
  <c r="G45" i="160"/>
</calcChain>
</file>

<file path=xl/sharedStrings.xml><?xml version="1.0" encoding="utf-8"?>
<sst xmlns="http://schemas.openxmlformats.org/spreadsheetml/2006/main" count="11453" uniqueCount="1782">
  <si>
    <t>FY 2022 Payment Standards (Non-EHV) effective generally 1/1/2022</t>
  </si>
  <si>
    <t>FY 2021 APS (Non-EHV)</t>
  </si>
  <si>
    <t>FMR AREAS</t>
  </si>
  <si>
    <t>0BR</t>
  </si>
  <si>
    <t>1BR</t>
  </si>
  <si>
    <t>2BR</t>
  </si>
  <si>
    <t>3BR</t>
  </si>
  <si>
    <t>4BR</t>
  </si>
  <si>
    <t>% of FMR</t>
  </si>
  <si>
    <t>Barnstable-Yarmouth</t>
  </si>
  <si>
    <t>Berkshire County (part)</t>
  </si>
  <si>
    <t>Boston-Cambridge-Quincy*</t>
  </si>
  <si>
    <t>Boston-Cambridge-Quincy</t>
  </si>
  <si>
    <t xml:space="preserve">     Lynn (100%)*</t>
  </si>
  <si>
    <t xml:space="preserve">     Lynn </t>
  </si>
  <si>
    <t>Brockton -- eff 2-1-22</t>
  </si>
  <si>
    <t xml:space="preserve">Brockton </t>
  </si>
  <si>
    <t>Eastern Worcester County</t>
  </si>
  <si>
    <t>Easton-Raynham</t>
  </si>
  <si>
    <t>Fitchburg-Leominster</t>
  </si>
  <si>
    <t>Lawrence</t>
  </si>
  <si>
    <t>Lowell</t>
  </si>
  <si>
    <t>New Bedford</t>
  </si>
  <si>
    <t>Pittsfield</t>
  </si>
  <si>
    <t>Providence-Fall River</t>
  </si>
  <si>
    <t xml:space="preserve">Springfield </t>
  </si>
  <si>
    <t>Taunton-Mansfield-Norton</t>
  </si>
  <si>
    <t>Western Worcester County</t>
  </si>
  <si>
    <t>Worcester, MA HUD Metro FMR Area</t>
  </si>
  <si>
    <t>Franklin County *</t>
  </si>
  <si>
    <t xml:space="preserve">Franklin County </t>
  </si>
  <si>
    <t>Dukes</t>
  </si>
  <si>
    <t>Nantucket</t>
  </si>
  <si>
    <t>Green highlight reflects the APS an RAA has requested for a particular city or town</t>
  </si>
  <si>
    <t>Yellow highlight denotes where the 2022 APS is a decrease from the 2021 APS</t>
  </si>
  <si>
    <t>*Red Text indicates areas where FY22 FMRs are being re-evaluated by HUD and will cause FY21 APS to provisionally remain in place; since BrocktonHA withdrew on 11-1-2021, MA901 responsively adjusted as shown above.</t>
  </si>
  <si>
    <t>GPA Calculation</t>
  </si>
  <si>
    <t>COURSE</t>
  </si>
  <si>
    <t>UNITS</t>
  </si>
  <si>
    <t>x</t>
  </si>
  <si>
    <t>POINTS PER UNIT</t>
  </si>
  <si>
    <t>=</t>
  </si>
  <si>
    <t xml:space="preserve">TOTAL UNITS        =   </t>
  </si>
  <si>
    <t xml:space="preserve">TOTAL POINTS        = </t>
  </si>
  <si>
    <t>Number of Sales People</t>
  </si>
  <si>
    <t>Revenue</t>
  </si>
  <si>
    <t>Revenue per Salesperson</t>
  </si>
  <si>
    <t>Diminishing Return</t>
  </si>
  <si>
    <t>Cost per Salesperson</t>
  </si>
  <si>
    <t>Salaries</t>
  </si>
  <si>
    <t>Profit</t>
  </si>
  <si>
    <t>Long-abstract Number:</t>
  </si>
  <si>
    <t>Long-abstract Title:</t>
  </si>
  <si>
    <t>Overall Score (x/100)</t>
  </si>
  <si>
    <t>Weight</t>
  </si>
  <si>
    <t>Levels</t>
  </si>
  <si>
    <t>Legend</t>
  </si>
  <si>
    <t>absent or substantially incomplete</t>
  </si>
  <si>
    <t>poor</t>
  </si>
  <si>
    <t>marginal</t>
  </si>
  <si>
    <t>good</t>
  </si>
  <si>
    <t>very good</t>
  </si>
  <si>
    <t>outstanding (or complete in case of 0/5 items)</t>
  </si>
  <si>
    <t>level is unavailable for this criterion</t>
  </si>
  <si>
    <t>All figures, tables and equations are clearly and logically identified and strongly support the text</t>
  </si>
  <si>
    <t xml:space="preserve">                                  Security Screening of Unknown Cargo (UNK Cargo)</t>
  </si>
  <si>
    <t xml:space="preserve">    for Year</t>
  </si>
  <si>
    <t>Phase</t>
  </si>
  <si>
    <t>To: Aviation Security Section, Airport Standards Division, Civil Aviation Department</t>
  </si>
  <si>
    <t>Email:</t>
  </si>
  <si>
    <t>rar_qcp@cad.gov.hk</t>
  </si>
  <si>
    <t xml:space="preserve">Enquiry Hotline: </t>
  </si>
  <si>
    <t>2910 6880</t>
  </si>
  <si>
    <t>Part I (* Mandatory fields)</t>
  </si>
  <si>
    <t>Company Name*:</t>
  </si>
  <si>
    <t>Regulated Agent Code*:</t>
  </si>
  <si>
    <t>Name*:</t>
  </si>
  <si>
    <t xml:space="preserve">   Position*:</t>
  </si>
  <si>
    <t>Contact Phone No.*:</t>
  </si>
  <si>
    <t xml:space="preserve">   Date:</t>
  </si>
  <si>
    <t xml:space="preserve">Part II  (Please tick the appropriate box)  </t>
  </si>
  <si>
    <t>(1) Security screening figures (including those consolidated cargo tendered to / handled by co-loading partners for palletization),</t>
  </si>
  <si>
    <t>are available. [Go to (2)]</t>
  </si>
  <si>
    <t>are NOT available. [Go to (3)]</t>
  </si>
  <si>
    <t>(2) The security screening figures [as mentioned in (1) above] are as follows:</t>
  </si>
  <si>
    <t>Please note:
(1) Normally, screening percentage shall be 100% in Phase 4 unless exempted cargo (Note ii) were tendered. 
(2) As stated in Notice to RAs 1/2020, there can be minor discrepancies between the weight shown on screening records and the corresponding MAWBs / HAWBs. As such, it is recommended that the weight shown on MAWBs / HAWBs should be used for weight listed below for calculation, where possible.</t>
  </si>
  <si>
    <t xml:space="preserve">Transition Phase
(Screening Requirement) </t>
  </si>
  <si>
    <t>Month</t>
  </si>
  <si>
    <t>Gross Weight of Unknown Cargo 
Screened by</t>
  </si>
  <si>
    <t>Total Gross Weight of 
Unknown Cargo (and any Exempted Cargo where Applicable) (kg)</t>
  </si>
  <si>
    <t xml:space="preserve">Percentage#
</t>
  </si>
  <si>
    <t>X-ray 
(kg)</t>
  </si>
  <si>
    <t xml:space="preserve">Alternative screening methods (kg) (Note i) </t>
  </si>
  <si>
    <t>(a)</t>
  </si>
  <si>
    <t>(b)</t>
  </si>
  <si>
    <t>(c)</t>
  </si>
  <si>
    <t xml:space="preserve">(a+b)/c x 100% </t>
  </si>
  <si>
    <t>Phase 4
(100%)</t>
  </si>
  <si>
    <t>March</t>
  </si>
  <si>
    <t>April</t>
  </si>
  <si>
    <t>May</t>
  </si>
  <si>
    <t>June</t>
  </si>
  <si>
    <t>#             Screening percentage &lt; 100% [Go to (4) to provide explanation]</t>
  </si>
  <si>
    <t xml:space="preserve">               100% screening percentage was achieved [Skip (3) - (6)]</t>
  </si>
  <si>
    <t>(3) Security screening figures are not available because (if applicable):</t>
  </si>
  <si>
    <t>ALL cargo were originated and received from Known Consignors validated by the CAD / received from other Regulated Agents.</t>
  </si>
  <si>
    <t>We did not have any export shipment by air.</t>
  </si>
  <si>
    <t>Other reasons (please specify):</t>
  </si>
  <si>
    <t>(4) Explanation for screening percentage &lt; 100% for the current month:</t>
  </si>
  <si>
    <t>We have tendered exempted cargo [Go to (5)]</t>
  </si>
  <si>
    <t>Other reasons [Please provide corrective action plan/ remedial action in (6)]:</t>
  </si>
  <si>
    <t>(5) The exempted cargo figures are as follows [included in the Total Weight (c) above]:</t>
  </si>
  <si>
    <t>Types of Exempted Cargo
e.g. human remains</t>
  </si>
  <si>
    <t xml:space="preserve">Gross Weight of Exempted Cargo (kg) </t>
  </si>
  <si>
    <t>(6) Corrective action plan / remedial action:</t>
  </si>
  <si>
    <t>(7) Other remarks (if any):</t>
  </si>
  <si>
    <t>Note:</t>
  </si>
  <si>
    <t>i.</t>
  </si>
  <si>
    <t>Alternative screening methods should only be used for cargo items which are difficult or cannot be screened by x-ray equipment.</t>
  </si>
  <si>
    <t xml:space="preserve"> It includes (1) Search by hand or physical check at piece level; (2) Explosive trace detection (ETD) and (3) Other screening methods proposed by CTOs/ RACSFs and </t>
  </si>
  <si>
    <t>accepted by the CAD. For more details, please refer to Notice to RAs 3/2020.</t>
  </si>
  <si>
    <t>ii.</t>
  </si>
  <si>
    <t xml:space="preserve">Certain categories of cargo are exempted from security screening. For more details, please refer to Part B Section 4 of the Handling Procedures for RAR.  </t>
  </si>
  <si>
    <t>iii.</t>
  </si>
  <si>
    <t>Please send this form to CAD by email to rar_qcp@cad.gov.hk on or before 10th of each month.</t>
  </si>
  <si>
    <t>iv.</t>
  </si>
  <si>
    <t>Do not send screening record such as reception check list or screening receipt at this stage.</t>
  </si>
  <si>
    <t>v.</t>
  </si>
  <si>
    <t>CAD may conduct announced or unannounced inspection to verify this submission for the purpose of monitoring the compliance with the screening requirement.</t>
  </si>
  <si>
    <t>CropName</t>
  </si>
  <si>
    <t>Crop Area (Ha) and Production(MT) for the AAS 2018 Agricultural year</t>
  </si>
  <si>
    <t>First Season</t>
  </si>
  <si>
    <t xml:space="preserve">Second Season </t>
  </si>
  <si>
    <t>Agric Year 2018</t>
  </si>
  <si>
    <t xml:space="preserve">Area (ha)
</t>
  </si>
  <si>
    <t xml:space="preserve">Production (mt), </t>
  </si>
  <si>
    <t>Aggregated yield</t>
  </si>
  <si>
    <t>Area (ha)</t>
  </si>
  <si>
    <t>Production (mt)</t>
  </si>
  <si>
    <t>Aggregated yield*</t>
  </si>
  <si>
    <t xml:space="preserve">Total Area (ha)
</t>
  </si>
  <si>
    <t>Annual Aggregated yield*</t>
  </si>
  <si>
    <t xml:space="preserve"> Rice</t>
  </si>
  <si>
    <t xml:space="preserve"> Sorghum</t>
  </si>
  <si>
    <t>Millet</t>
  </si>
  <si>
    <t>Soya Beans</t>
  </si>
  <si>
    <t xml:space="preserve"> Groundnuts</t>
  </si>
  <si>
    <t>Irish Potatoes</t>
  </si>
  <si>
    <t xml:space="preserve"> Sweet Potatoes</t>
  </si>
  <si>
    <t xml:space="preserve"> Cassava</t>
  </si>
  <si>
    <t xml:space="preserve"> Beans</t>
  </si>
  <si>
    <t xml:space="preserve"> Cow Peas</t>
  </si>
  <si>
    <t xml:space="preserve"> Banana (Food)</t>
  </si>
  <si>
    <t>Banana (Sweet)</t>
  </si>
  <si>
    <t xml:space="preserve"> Banana (Beer)</t>
  </si>
  <si>
    <t xml:space="preserve"> Coffee Arabica</t>
  </si>
  <si>
    <t xml:space="preserve">Coffee Robusta </t>
  </si>
  <si>
    <t>1. (*) Yield is calculated only on observations where production data was available (ie., not missing) and not zero</t>
  </si>
  <si>
    <t>2.  For perrenial crops, the annual total area corresponds to the second season area</t>
  </si>
  <si>
    <t xml:space="preserve">Total Production (mt), </t>
  </si>
  <si>
    <t xml:space="preserve"> Maize</t>
  </si>
  <si>
    <t>DESIGN OF PARTITION PLATE</t>
  </si>
  <si>
    <t>REF. CODE FOR PARTITION PLATE</t>
  </si>
  <si>
    <t>NOMINAL PASS PARTITION PLATE THICKNESS AS PER TABLE RCB-9.131</t>
  </si>
  <si>
    <t>NOMINAL SIZE</t>
  </si>
  <si>
    <t>LESS THAN 24 (610)</t>
  </si>
  <si>
    <t>24 TO 60 (610-1524)</t>
  </si>
  <si>
    <t>61 TO 100 (1549-2540)</t>
  </si>
  <si>
    <t>CHANNEL INSIDE DIAMETER</t>
  </si>
  <si>
    <t>mm</t>
  </si>
  <si>
    <t>PARTITION PLATE MATERIAL</t>
  </si>
  <si>
    <t>PARTITION PLATE MATERIAL GRADE</t>
  </si>
  <si>
    <t>TYPE FOR PASS PARTITION DIMENSION FACTORS ( TABLE- 9.132 )</t>
  </si>
  <si>
    <t>DIMENSION - a</t>
  </si>
  <si>
    <t>DIMENSION - b</t>
  </si>
  <si>
    <t>PRESSURE DROP ACROSS PLATE</t>
  </si>
  <si>
    <t>kg/cm²</t>
  </si>
  <si>
    <t>ALLOWABLE STRESS FOR MATERIAL AT DESIGN TEMP.</t>
  </si>
  <si>
    <t>PROVIDED PARTITION PLATE THICKNESS</t>
  </si>
  <si>
    <t>REQD. PARTITION PLATE THICKNESS</t>
  </si>
  <si>
    <t>NOTES :</t>
  </si>
  <si>
    <t>1.  CORROSION ALLOWANCE SHALL BE ZERO FOR PASS PARTITION PLATE AS PER TEMA CLAUSE RCB-1.518</t>
  </si>
  <si>
    <t xml:space="preserve">2.  PROPER CARE SHALL BE TAKEN DURING PARTITION PLATE FAB. &amp; ASSEMBLY TO AVOID BENDING &amp; </t>
  </si>
  <si>
    <t xml:space="preserve">      PULLAWAY FROM GASKET FACE.</t>
  </si>
  <si>
    <t>CARBON STEEL</t>
  </si>
  <si>
    <t>THREE SIDE FIXED</t>
  </si>
  <si>
    <t>A</t>
  </si>
  <si>
    <t>ALLOY MATERIAL</t>
  </si>
  <si>
    <t>LONG SIDE FIXED</t>
  </si>
  <si>
    <t>B</t>
  </si>
  <si>
    <t>SHORT SIDE FIXED</t>
  </si>
  <si>
    <t>D</t>
  </si>
  <si>
    <t xml:space="preserve"> =</t>
  </si>
  <si>
    <t>Namn</t>
  </si>
  <si>
    <t>Placering</t>
  </si>
  <si>
    <t>Medalj</t>
  </si>
  <si>
    <t>Josef</t>
  </si>
  <si>
    <t>Daniel</t>
  </si>
  <si>
    <t>Lisa</t>
  </si>
  <si>
    <t>Jan</t>
  </si>
  <si>
    <t>Maria</t>
  </si>
  <si>
    <t>Frank</t>
  </si>
  <si>
    <t>Björn</t>
  </si>
  <si>
    <t>Irina</t>
  </si>
  <si>
    <t/>
  </si>
  <si>
    <t>Intervall</t>
  </si>
  <si>
    <t>Jane</t>
  </si>
  <si>
    <t>Paul</t>
  </si>
  <si>
    <t>John</t>
  </si>
  <si>
    <t>Row Labels</t>
  </si>
  <si>
    <t>Sum of Order Amount</t>
  </si>
  <si>
    <t>East</t>
  </si>
  <si>
    <t>North</t>
  </si>
  <si>
    <t>South</t>
  </si>
  <si>
    <t>West</t>
  </si>
  <si>
    <t>Grand Total</t>
  </si>
  <si>
    <t>Salesperson</t>
  </si>
  <si>
    <t>Region</t>
  </si>
  <si>
    <t>Account</t>
  </si>
  <si>
    <t>Order Amount</t>
  </si>
  <si>
    <t>Albertson, Kathy</t>
  </si>
  <si>
    <t>January</t>
  </si>
  <si>
    <t>February</t>
  </si>
  <si>
    <t>Brennan, Michael</t>
  </si>
  <si>
    <t>Davis, William</t>
  </si>
  <si>
    <t>Dumlao, Richard</t>
  </si>
  <si>
    <t>Flores, Tia</t>
  </si>
  <si>
    <t>Post, Melissa</t>
  </si>
  <si>
    <t>Thompson, Shannon</t>
  </si>
  <si>
    <t>Walters, Chris</t>
  </si>
  <si>
    <t>CCIE Enterprise Infrastructure</t>
  </si>
  <si>
    <t>Level</t>
  </si>
  <si>
    <t>Index</t>
  </si>
  <si>
    <t>Exam Topic</t>
  </si>
  <si>
    <t>Cisco docs</t>
  </si>
  <si>
    <t>IOS-XE 16</t>
  </si>
  <si>
    <t>Ciscolive</t>
  </si>
  <si>
    <t>DevNet</t>
  </si>
  <si>
    <t>CVD</t>
  </si>
  <si>
    <t>Cisco Community</t>
  </si>
  <si>
    <t>Books - CLICK HERE</t>
  </si>
  <si>
    <t>Training - CLICK HERE</t>
  </si>
  <si>
    <t>Network Infrastructure</t>
  </si>
  <si>
    <t>Design Zone for Campus Wired and Wireless LAN</t>
  </si>
  <si>
    <t>enterprise_networks</t>
  </si>
  <si>
    <t>Switched campus</t>
  </si>
  <si>
    <t>Cisco Live - Campus</t>
  </si>
  <si>
    <t>Campus-LAN-WLAN-Design-Guide</t>
  </si>
  <si>
    <t>discussions-lan-switching-routing</t>
  </si>
  <si>
    <t xml:space="preserve">1.1.a  </t>
  </si>
  <si>
    <t>Switch administration</t>
  </si>
  <si>
    <t>1.1.a  i</t>
  </si>
  <si>
    <t>Managing MAC address table</t>
  </si>
  <si>
    <t>1.1.a  ii</t>
  </si>
  <si>
    <t>Errdisable recovery</t>
  </si>
  <si>
    <t>1.1.a  iii</t>
  </si>
  <si>
    <t xml:space="preserve">L2 MTU </t>
  </si>
  <si>
    <t xml:space="preserve">1.1.b  </t>
  </si>
  <si>
    <t>Layer 2 protocols</t>
  </si>
  <si>
    <t>1.1.b  i</t>
  </si>
  <si>
    <t>CDP, LLDP</t>
  </si>
  <si>
    <t>1.1.b  ii</t>
  </si>
  <si>
    <t>UDLD</t>
  </si>
  <si>
    <t xml:space="preserve">1.1.c  </t>
  </si>
  <si>
    <t>VLAN technologies</t>
  </si>
  <si>
    <t>LAN Switching Configuration Guide</t>
  </si>
  <si>
    <t>1.1.c  i</t>
  </si>
  <si>
    <t>Access ports</t>
  </si>
  <si>
    <t>1.1.c  ii</t>
  </si>
  <si>
    <t>Trunk ports (802.1Q)</t>
  </si>
  <si>
    <t>1.1.c  iii</t>
  </si>
  <si>
    <t>Native VLAN</t>
  </si>
  <si>
    <t>1.1.c  iv</t>
  </si>
  <si>
    <t>Manual VLAN pruning</t>
  </si>
  <si>
    <t>1.1.c  v</t>
  </si>
  <si>
    <t>VLAN database</t>
  </si>
  <si>
    <t>1.1.c  vi</t>
  </si>
  <si>
    <t>Normal range and extended range VLANs</t>
  </si>
  <si>
    <t>1.1.c  vii</t>
  </si>
  <si>
    <t>Voice VLAN</t>
  </si>
  <si>
    <t>1.1.c  viii</t>
  </si>
  <si>
    <t>VTP</t>
  </si>
  <si>
    <t xml:space="preserve">1.1.d  </t>
  </si>
  <si>
    <t>EtherChannel</t>
  </si>
  <si>
    <t>1.1.d  i</t>
  </si>
  <si>
    <t>LACP, static</t>
  </si>
  <si>
    <t>1.1.d  ii</t>
  </si>
  <si>
    <t>Layer 2, Layer 3</t>
  </si>
  <si>
    <t>1.1.d  iii</t>
  </si>
  <si>
    <t>Load balancing</t>
  </si>
  <si>
    <t>1.1.d  iv</t>
  </si>
  <si>
    <t>EtherChannel Misconfiguration Guard</t>
  </si>
  <si>
    <t xml:space="preserve">1.1.e  </t>
  </si>
  <si>
    <t>Spanning Tree Protocol</t>
  </si>
  <si>
    <t>1.1.e  i</t>
  </si>
  <si>
    <t>PVST+, Rapid PVST+, MST</t>
  </si>
  <si>
    <t>1.1.e  ii</t>
  </si>
  <si>
    <t>Switch priority, port priority, path cost, STP timers</t>
  </si>
  <si>
    <t>1.1.e  iii</t>
  </si>
  <si>
    <t>PortFast, BPDU Guard, BPDU Filter</t>
  </si>
  <si>
    <t>1.1.e  iv</t>
  </si>
  <si>
    <t>Loop Guard, Root Guard</t>
  </si>
  <si>
    <t>Routing Concepts</t>
  </si>
  <si>
    <t>IP Routing</t>
  </si>
  <si>
    <t>IP Routing: Protocol-Independent Configuration Guide</t>
  </si>
  <si>
    <t>discussions-wan-routing-switching</t>
  </si>
  <si>
    <t xml:space="preserve">1.2.a  </t>
  </si>
  <si>
    <t>Administrative distance</t>
  </si>
  <si>
    <t xml:space="preserve">1.2.b  </t>
  </si>
  <si>
    <t>VRF-lite</t>
  </si>
  <si>
    <t xml:space="preserve">1.2.c  </t>
  </si>
  <si>
    <t xml:space="preserve">Static routing </t>
  </si>
  <si>
    <t xml:space="preserve">1.2.d  </t>
  </si>
  <si>
    <t>Policy Based Routing</t>
  </si>
  <si>
    <t xml:space="preserve">1.2.e  </t>
  </si>
  <si>
    <t>VRF-aware routing with any routing protocol</t>
  </si>
  <si>
    <t xml:space="preserve">1.2.f  </t>
  </si>
  <si>
    <t>Route filtering with any routing protocol</t>
  </si>
  <si>
    <t xml:space="preserve">1.2.g  </t>
  </si>
  <si>
    <t>Manual summarization with any routing protocol</t>
  </si>
  <si>
    <t xml:space="preserve">1.2.h  </t>
  </si>
  <si>
    <t>Redistribution between any pair of routing protocols</t>
  </si>
  <si>
    <t xml:space="preserve">1.2.i  </t>
  </si>
  <si>
    <t>Routing protocol authentication</t>
  </si>
  <si>
    <t xml:space="preserve">1.2.j  </t>
  </si>
  <si>
    <t>Bidirectional Forwarding Detection</t>
  </si>
  <si>
    <t>BFD Configuration Guide</t>
  </si>
  <si>
    <t xml:space="preserve">EIGRP </t>
  </si>
  <si>
    <t>EIGRP Configuration Guide</t>
  </si>
  <si>
    <t>Cisco Live EIGRP</t>
  </si>
  <si>
    <t xml:space="preserve">1.3.a  </t>
  </si>
  <si>
    <t>Adjacencies</t>
  </si>
  <si>
    <t>EIGRP Deployments in Modern Networks</t>
  </si>
  <si>
    <t xml:space="preserve">1.3.b  </t>
  </si>
  <si>
    <t>Best path selection</t>
  </si>
  <si>
    <t>1.3.b  i</t>
  </si>
  <si>
    <t>RD, FD, FC, successor, feasible successor</t>
  </si>
  <si>
    <t>1.3.b  ii</t>
  </si>
  <si>
    <t>Classic Metrics and Wide Metrics</t>
  </si>
  <si>
    <t xml:space="preserve">1.3.c  </t>
  </si>
  <si>
    <t>Operations</t>
  </si>
  <si>
    <t>1.3.c  i</t>
  </si>
  <si>
    <t>General operations</t>
  </si>
  <si>
    <t>1.3.c  ii</t>
  </si>
  <si>
    <t>Topology table</t>
  </si>
  <si>
    <t>1.3.c  iii</t>
  </si>
  <si>
    <t>Packet types</t>
  </si>
  <si>
    <t>1.3.c  iv</t>
  </si>
  <si>
    <t>Stuck In Active</t>
  </si>
  <si>
    <t>1.3.c  v</t>
  </si>
  <si>
    <t>Graceful shutdown</t>
  </si>
  <si>
    <t xml:space="preserve">1.3.d  </t>
  </si>
  <si>
    <t>EIGRP load balancing</t>
  </si>
  <si>
    <t>1.3.d  i</t>
  </si>
  <si>
    <t>Equal-cost</t>
  </si>
  <si>
    <t>1.3.d  ii</t>
  </si>
  <si>
    <t>Unequal-cost</t>
  </si>
  <si>
    <t>1.3.d  iii</t>
  </si>
  <si>
    <t>Add-path</t>
  </si>
  <si>
    <t xml:space="preserve">1.3.e  </t>
  </si>
  <si>
    <t>EIGRP Named Mode</t>
  </si>
  <si>
    <t xml:space="preserve">1.3.f  </t>
  </si>
  <si>
    <t>Optimization, convergence and scalability</t>
  </si>
  <si>
    <t>1.3.f  i</t>
  </si>
  <si>
    <t>Fast convergence requirements</t>
  </si>
  <si>
    <t>1.3.f  ii</t>
  </si>
  <si>
    <t>Query propagation boundaries</t>
  </si>
  <si>
    <t>1.3.f  iii</t>
  </si>
  <si>
    <t>IP FRR (single hop)</t>
  </si>
  <si>
    <t>1.3.f  iv</t>
  </si>
  <si>
    <t>Leak-map with summary routes</t>
  </si>
  <si>
    <t>1.3.f  v</t>
  </si>
  <si>
    <t>EIGRP stub with leak map</t>
  </si>
  <si>
    <t>OSPF (v2 and v3)</t>
  </si>
  <si>
    <t>OSPF Configuration Guide</t>
  </si>
  <si>
    <t>Cisco Live - OSPF</t>
  </si>
  <si>
    <t xml:space="preserve">1.4.a  </t>
  </si>
  <si>
    <t xml:space="preserve">1.4.b  </t>
  </si>
  <si>
    <t>Network types, area types</t>
  </si>
  <si>
    <t xml:space="preserve">1.4.c  </t>
  </si>
  <si>
    <t>Path preference</t>
  </si>
  <si>
    <t xml:space="preserve">1.4.d  </t>
  </si>
  <si>
    <t>1.4.d  i</t>
  </si>
  <si>
    <t>1.4.d  ii</t>
  </si>
  <si>
    <t>1.4.d  iii</t>
  </si>
  <si>
    <t>GTSM (Generic TTL Security Mechanism)</t>
  </si>
  <si>
    <t xml:space="preserve">1.4.e  </t>
  </si>
  <si>
    <t>1.4.e  i</t>
  </si>
  <si>
    <t>Metrics</t>
  </si>
  <si>
    <t>1.4.e  ii</t>
  </si>
  <si>
    <t>LSA throttling, SPF tuning, fast hello</t>
  </si>
  <si>
    <t>1.4.e  iii</t>
  </si>
  <si>
    <t>LSA propagation control (area types)</t>
  </si>
  <si>
    <t>1.4.e  iv</t>
  </si>
  <si>
    <t>Stub router</t>
  </si>
  <si>
    <t>1.4.e  v</t>
  </si>
  <si>
    <t>Loop-free alternate</t>
  </si>
  <si>
    <t>1.4.e  vi</t>
  </si>
  <si>
    <t>Prefix suppression</t>
  </si>
  <si>
    <t>BGP</t>
  </si>
  <si>
    <t>BGP Configuration Guide</t>
  </si>
  <si>
    <t>CiscoLive BGP</t>
  </si>
  <si>
    <t xml:space="preserve">1.5.a  </t>
  </si>
  <si>
    <t>IBGP and EBGP peer relationships</t>
  </si>
  <si>
    <t>1.5.a  i</t>
  </si>
  <si>
    <t>Peer-group/update-group, template</t>
  </si>
  <si>
    <t>1.5.a  ii</t>
  </si>
  <si>
    <t>Active, passive</t>
  </si>
  <si>
    <t>1.5.a  iii</t>
  </si>
  <si>
    <t>Timers</t>
  </si>
  <si>
    <t>1.5.a  iv</t>
  </si>
  <si>
    <t>Dynamic neighbors</t>
  </si>
  <si>
    <t>1.5.a  v</t>
  </si>
  <si>
    <t>4-byte AS numbers</t>
  </si>
  <si>
    <t>1.5.a  vi</t>
  </si>
  <si>
    <t>Private AS</t>
  </si>
  <si>
    <t xml:space="preserve">1.5.b  </t>
  </si>
  <si>
    <t>Path selection</t>
  </si>
  <si>
    <t>1.5.b  i</t>
  </si>
  <si>
    <t>Attributes</t>
  </si>
  <si>
    <t>1.5.b  ii</t>
  </si>
  <si>
    <t>Best path selection algorithm</t>
  </si>
  <si>
    <t>1.5.b  iii</t>
  </si>
  <si>
    <t xml:space="preserve">1.5.c  </t>
  </si>
  <si>
    <t>Routing policies</t>
  </si>
  <si>
    <t>1.5.c  i</t>
  </si>
  <si>
    <t>Attribute manipulation</t>
  </si>
  <si>
    <t>1.5.c  ii</t>
  </si>
  <si>
    <t>Conditional advertisement</t>
  </si>
  <si>
    <t>1.5.c  iii</t>
  </si>
  <si>
    <t>Outbound Route Filtering</t>
  </si>
  <si>
    <t>1.5.c  iv</t>
  </si>
  <si>
    <t>Standard and extended communities</t>
  </si>
  <si>
    <t>1.5.c  v</t>
  </si>
  <si>
    <t>Multi-homing</t>
  </si>
  <si>
    <t xml:space="preserve">1.5.d  </t>
  </si>
  <si>
    <t>AS path manipulations</t>
  </si>
  <si>
    <t>1.5.d  i</t>
  </si>
  <si>
    <t>local-as, allowas-in, remove-private-as</t>
  </si>
  <si>
    <t>1.5.d  ii</t>
  </si>
  <si>
    <t>Prepend</t>
  </si>
  <si>
    <t>1.5.d  iii</t>
  </si>
  <si>
    <t>Regexp</t>
  </si>
  <si>
    <t xml:space="preserve">1.5.e  </t>
  </si>
  <si>
    <t>Convergence and scalability</t>
  </si>
  <si>
    <t>1.5.e  i</t>
  </si>
  <si>
    <t>Route reflector</t>
  </si>
  <si>
    <t>1.5.e  ii</t>
  </si>
  <si>
    <t>Aggregation, as-set</t>
  </si>
  <si>
    <t xml:space="preserve">1.5.f  </t>
  </si>
  <si>
    <t>Other BGP features</t>
  </si>
  <si>
    <t>1.5.f  i</t>
  </si>
  <si>
    <t>Multipath, add-path</t>
  </si>
  <si>
    <t>1.5.f  ii</t>
  </si>
  <si>
    <t>Soft reconfiguration, Route Refresh</t>
  </si>
  <si>
    <t>Multicast</t>
  </si>
  <si>
    <t>CiscoLive Multicast</t>
  </si>
  <si>
    <t xml:space="preserve">1.6.a  </t>
  </si>
  <si>
    <t>Layer 2 multicast</t>
  </si>
  <si>
    <t>IGMP Configuration Guide</t>
  </si>
  <si>
    <t>1.6.a  i</t>
  </si>
  <si>
    <t>IGMPv2, IGMPv3</t>
  </si>
  <si>
    <t>1.6.a  ii</t>
  </si>
  <si>
    <t>IGMP Snooping, PIM Snooping</t>
  </si>
  <si>
    <t>1.6.a  iii</t>
  </si>
  <si>
    <t>IGMP Querier</t>
  </si>
  <si>
    <t>1.6.a  iv</t>
  </si>
  <si>
    <t>IGMP Filter</t>
  </si>
  <si>
    <t>1.6.a  v</t>
  </si>
  <si>
    <t>MLD</t>
  </si>
  <si>
    <t xml:space="preserve">1.6.b  </t>
  </si>
  <si>
    <t>Reverse path forwarding check</t>
  </si>
  <si>
    <t xml:space="preserve">1.6.c  </t>
  </si>
  <si>
    <t>PIM</t>
  </si>
  <si>
    <t>PIM Configuration Guide</t>
  </si>
  <si>
    <t>1.6.c  i</t>
  </si>
  <si>
    <t>Sparse Mode</t>
  </si>
  <si>
    <t>1.6.c  ii</t>
  </si>
  <si>
    <t>Static RP, BSR, AutoRP</t>
  </si>
  <si>
    <t>1.6.c  iii</t>
  </si>
  <si>
    <t>Group to RP Mapping</t>
  </si>
  <si>
    <t>1.6.c  iv</t>
  </si>
  <si>
    <t>Bidirectional PIM</t>
  </si>
  <si>
    <t>1.6.c  v</t>
  </si>
  <si>
    <t>Source-Specific Multicast</t>
  </si>
  <si>
    <t>1.6.c  vi</t>
  </si>
  <si>
    <t>Multicast boundary, RP announcement filter</t>
  </si>
  <si>
    <t>1.6.c  vii</t>
  </si>
  <si>
    <t>PIMv6 Anycast RP</t>
  </si>
  <si>
    <t>1.6.c  viii</t>
  </si>
  <si>
    <t>IPv4 Anycast RP using MSDP</t>
  </si>
  <si>
    <t>1.6.c  ix</t>
  </si>
  <si>
    <t>Multicast multipath</t>
  </si>
  <si>
    <t>Software Defined Infrastructure (25%)</t>
  </si>
  <si>
    <t>Cisco SD Access</t>
  </si>
  <si>
    <t>Cisco Live SDA</t>
  </si>
  <si>
    <t xml:space="preserve">2.1.a  </t>
  </si>
  <si>
    <t>Design a Cisco SD Access solution</t>
  </si>
  <si>
    <t>CVD : SD Access Design guide</t>
  </si>
  <si>
    <t>2.1.a  i</t>
  </si>
  <si>
    <t>Underlay network (IS-IS, manual/PnP)</t>
  </si>
  <si>
    <t>2.1.a  ii</t>
  </si>
  <si>
    <t>Overlay fabric design (LISP, VXLAN, Cisco TrustSec)</t>
  </si>
  <si>
    <t>2.1.a  iii</t>
  </si>
  <si>
    <t>Fabric domains (single-site and multi-site using SD-WAN transit)</t>
  </si>
  <si>
    <t xml:space="preserve">2.1.b  </t>
  </si>
  <si>
    <t>Cisco SD Access deployment</t>
  </si>
  <si>
    <t>CVD : SD Access Deployment Guide</t>
  </si>
  <si>
    <t>2.1.b  i</t>
  </si>
  <si>
    <t>Cisco DNA Center device discovery and device management</t>
  </si>
  <si>
    <t>Cisco DNA Assurance User Guide</t>
  </si>
  <si>
    <t>2.1.b  ii</t>
  </si>
  <si>
    <t>Add fabric node devices to an existing fabric</t>
  </si>
  <si>
    <t>2.1.b  iii</t>
  </si>
  <si>
    <t>Host onboarding (wired endpoints only)</t>
  </si>
  <si>
    <t>2.1.b  iv</t>
  </si>
  <si>
    <t>Fabric border handoff</t>
  </si>
  <si>
    <t xml:space="preserve">2.1.c  </t>
  </si>
  <si>
    <t>Segmentation</t>
  </si>
  <si>
    <t>CVD : SD Access Segmentation Design Guide</t>
  </si>
  <si>
    <t>2.1.c  i</t>
  </si>
  <si>
    <t>Macro-level segmentation using VNs</t>
  </si>
  <si>
    <t>2.1.c  ii</t>
  </si>
  <si>
    <t>Micro-level segmentation using SGTs (using Cisco ISE)</t>
  </si>
  <si>
    <t xml:space="preserve">2.1.d  </t>
  </si>
  <si>
    <t>Assurance</t>
  </si>
  <si>
    <t>2.1.d  i</t>
  </si>
  <si>
    <t>Network and client health (360)</t>
  </si>
  <si>
    <t>2.1.d  ii</t>
  </si>
  <si>
    <t>Monitoring and troubleshooting</t>
  </si>
  <si>
    <t>Cisco SD-WAN</t>
  </si>
  <si>
    <t>vManage How-Tos</t>
  </si>
  <si>
    <t>Should be available soon</t>
  </si>
  <si>
    <t>Cisco Live SDWAN</t>
  </si>
  <si>
    <t xml:space="preserve">Develop with SDWAN </t>
  </si>
  <si>
    <t>Design Zone for Branch, WAN, and Internet Edge</t>
  </si>
  <si>
    <t>discussions-sd-wan</t>
  </si>
  <si>
    <t xml:space="preserve">2.2.a  </t>
  </si>
  <si>
    <t>Design a Cisco SD-WAN solution</t>
  </si>
  <si>
    <t>Cisco SD-WAN Design Guide</t>
  </si>
  <si>
    <t>2.2.a  i</t>
  </si>
  <si>
    <t>Orchestration plane (vBond, NAT)</t>
  </si>
  <si>
    <t>Cisco SD-WAN Deployment Guide</t>
  </si>
  <si>
    <t>2.2.a  ii</t>
  </si>
  <si>
    <t>Management plane (vManage)</t>
  </si>
  <si>
    <t>2.2.a  iii</t>
  </si>
  <si>
    <t>Control plane (vSmart, OMP)</t>
  </si>
  <si>
    <t>2.2.a  iv</t>
  </si>
  <si>
    <t>Data plane (vEdge/cEdge)</t>
  </si>
  <si>
    <t xml:space="preserve">2.2.b  </t>
  </si>
  <si>
    <t>WAN edge deployment</t>
  </si>
  <si>
    <t>2.2.b  i</t>
  </si>
  <si>
    <t>Onboarding new edge routers</t>
  </si>
  <si>
    <t>2.2.b  ii</t>
  </si>
  <si>
    <t>Orchestration with zero-touch provisioning/Plug-And-Play</t>
  </si>
  <si>
    <t>2.2.b  iii</t>
  </si>
  <si>
    <t>OMP</t>
  </si>
  <si>
    <t>2.2.b  iv</t>
  </si>
  <si>
    <t>TLOC</t>
  </si>
  <si>
    <t xml:space="preserve">2.2.c  </t>
  </si>
  <si>
    <t>Configuration templates</t>
  </si>
  <si>
    <t>Create a Device Configuration Template</t>
  </si>
  <si>
    <t xml:space="preserve">2.2.d  </t>
  </si>
  <si>
    <t>Localized policies (only QoS)</t>
  </si>
  <si>
    <t>Configure Policies</t>
  </si>
  <si>
    <t xml:space="preserve">2.2.e  </t>
  </si>
  <si>
    <t>Centralized policies</t>
  </si>
  <si>
    <t>2.2.e  i</t>
  </si>
  <si>
    <t>Application Aware Routing</t>
  </si>
  <si>
    <t>2.2.e  ii</t>
  </si>
  <si>
    <t>Topologies</t>
  </si>
  <si>
    <t>Transport Technologies and Solutions</t>
  </si>
  <si>
    <t>MPLS</t>
  </si>
  <si>
    <t>Cisco Live MPLS</t>
  </si>
  <si>
    <t xml:space="preserve">3.1.a  </t>
  </si>
  <si>
    <t>MPLS Label Distribution Protocol Configuration Guide</t>
  </si>
  <si>
    <t>3.1.a  i</t>
  </si>
  <si>
    <t>Label stack, LSR, LSP</t>
  </si>
  <si>
    <t>3.1.a  ii</t>
  </si>
  <si>
    <t>LDP</t>
  </si>
  <si>
    <t>3.1.a  iii</t>
  </si>
  <si>
    <t>MPLS ping, MPLS traceroute</t>
  </si>
  <si>
    <t xml:space="preserve">3.1.b  </t>
  </si>
  <si>
    <t>L3VPN</t>
  </si>
  <si>
    <t>MPLS: Layer 3 VPNs Configuration Guide</t>
  </si>
  <si>
    <t>3.1.b  i</t>
  </si>
  <si>
    <t>PE-CE routing</t>
  </si>
  <si>
    <t>3.1.b  ii</t>
  </si>
  <si>
    <t>MP-BGP VPNv4/VPNv6</t>
  </si>
  <si>
    <t>3.1.b  iii</t>
  </si>
  <si>
    <t>Extranet (route leaking)</t>
  </si>
  <si>
    <t>DMVPN</t>
  </si>
  <si>
    <t>Cisco Live DMVPN</t>
  </si>
  <si>
    <t xml:space="preserve">3.2.a  </t>
  </si>
  <si>
    <t>Troubleshoot DMVPN Phase 3 with dual-hub</t>
  </si>
  <si>
    <t>Dynamic Multipoint VPN Configuration Guide</t>
  </si>
  <si>
    <t>3.2.a  i</t>
  </si>
  <si>
    <t>NHRP</t>
  </si>
  <si>
    <t>3.2.a  ii</t>
  </si>
  <si>
    <t>IPsec/IKEv2 using pre-shared key</t>
  </si>
  <si>
    <t>3.2.a  iii</t>
  </si>
  <si>
    <t>Per-Tunnel QoS</t>
  </si>
  <si>
    <t>Chapter: Per-Tunnel QoS for DMVPN</t>
  </si>
  <si>
    <t xml:space="preserve">3.2.b  </t>
  </si>
  <si>
    <t>Identify use-cases for FlexVPN</t>
  </si>
  <si>
    <t>FlexVPN and Internet Key Exchange Version 2 Configuration Guide</t>
  </si>
  <si>
    <t>Cisco Live - FlexVPN</t>
  </si>
  <si>
    <t>3.2.b  i</t>
  </si>
  <si>
    <t>Site-to-Site, Server, Client, Spoke-to-Spoke</t>
  </si>
  <si>
    <t>3.2.b  ii</t>
  </si>
  <si>
    <t>3.2.b  iii</t>
  </si>
  <si>
    <t>MPLS over FlexVPN</t>
  </si>
  <si>
    <t>Infrastructure Security and Services</t>
  </si>
  <si>
    <t>discussions-network-management</t>
  </si>
  <si>
    <t>Device Security on Cisco IOS XE</t>
  </si>
  <si>
    <t>Cisco Live - Security</t>
  </si>
  <si>
    <t xml:space="preserve">4.1.a  </t>
  </si>
  <si>
    <t>Control plane policing and protection</t>
  </si>
  <si>
    <t>Control Plane Policing</t>
  </si>
  <si>
    <t xml:space="preserve">4.1.b  </t>
  </si>
  <si>
    <t>AAA</t>
  </si>
  <si>
    <t>Authentication Authorization and Accounting Configuration Guide</t>
  </si>
  <si>
    <t>Network Security</t>
  </si>
  <si>
    <t xml:space="preserve">4.2.a  </t>
  </si>
  <si>
    <t>Switch security features</t>
  </si>
  <si>
    <t>4.2.a  ii</t>
  </si>
  <si>
    <t>Storm control</t>
  </si>
  <si>
    <t>4.2.a  iii</t>
  </si>
  <si>
    <t>DHCP Snooping, DHCP option 82</t>
  </si>
  <si>
    <t>4.2.a  iv</t>
  </si>
  <si>
    <t>IP Source Guard</t>
  </si>
  <si>
    <t>4.2.a  vi</t>
  </si>
  <si>
    <t>Port Security</t>
  </si>
  <si>
    <t xml:space="preserve">4.2.b  </t>
  </si>
  <si>
    <t>Router security features</t>
  </si>
  <si>
    <t>Access Control Lists</t>
  </si>
  <si>
    <t>4.2.b  i</t>
  </si>
  <si>
    <t>IPv6 Traffic Filters</t>
  </si>
  <si>
    <t>4.2.b  ii</t>
  </si>
  <si>
    <t>IPv4 Access Control Lists</t>
  </si>
  <si>
    <t>4.2.b  iii</t>
  </si>
  <si>
    <t>Unicast Reverse Path Forwarding</t>
  </si>
  <si>
    <t xml:space="preserve">4.2.c  </t>
  </si>
  <si>
    <t>IPv6 infrastructure security features</t>
  </si>
  <si>
    <t>IPv6 First-Hop Security Configuration Guide</t>
  </si>
  <si>
    <t>Cisco Live - IPv6 Security</t>
  </si>
  <si>
    <t>4.2.c  i</t>
  </si>
  <si>
    <t>RA Guard</t>
  </si>
  <si>
    <t>4.2.c  ii</t>
  </si>
  <si>
    <t>DHCP Guard</t>
  </si>
  <si>
    <t>4.2.c  iii</t>
  </si>
  <si>
    <t>Binding table</t>
  </si>
  <si>
    <t>4.2.c  iv</t>
  </si>
  <si>
    <t>Device tracking</t>
  </si>
  <si>
    <t>4.2.c  v</t>
  </si>
  <si>
    <t>ND Inspection/Snooping</t>
  </si>
  <si>
    <t>4.2.c  vi</t>
  </si>
  <si>
    <t>Source Guard</t>
  </si>
  <si>
    <t xml:space="preserve">4.2.d  </t>
  </si>
  <si>
    <t>IEEE 802.1X Port-Based Authentication</t>
  </si>
  <si>
    <t>Configuring IEEE 802.1X Port-Based Authentication</t>
  </si>
  <si>
    <t>Cisco Live - 802.1x</t>
  </si>
  <si>
    <t>4.2.d  i</t>
  </si>
  <si>
    <t>Device roles, port states</t>
  </si>
  <si>
    <t>4.2.d  ii</t>
  </si>
  <si>
    <t>Authentication process</t>
  </si>
  <si>
    <t>4.2.d  iii</t>
  </si>
  <si>
    <t>Host modes</t>
  </si>
  <si>
    <t>System Management</t>
  </si>
  <si>
    <t>Performing Basic System Management</t>
  </si>
  <si>
    <t xml:space="preserve">4.3.a  </t>
  </si>
  <si>
    <t>Device management</t>
  </si>
  <si>
    <t>4.3.a  i</t>
  </si>
  <si>
    <t>Console and VTY</t>
  </si>
  <si>
    <t>4.3.a  ii</t>
  </si>
  <si>
    <t>SSH, SCP</t>
  </si>
  <si>
    <t>4.3.a  iii</t>
  </si>
  <si>
    <t>RESTCONF, NETCONF</t>
  </si>
  <si>
    <t xml:space="preserve">4.3.b  </t>
  </si>
  <si>
    <t>SNMP</t>
  </si>
  <si>
    <t>SNMP Configuration Guide</t>
  </si>
  <si>
    <t>Cisco Live SNMP</t>
  </si>
  <si>
    <t>4.3.b  i</t>
  </si>
  <si>
    <t>v2c</t>
  </si>
  <si>
    <t>4.3.b  ii</t>
  </si>
  <si>
    <t>v3</t>
  </si>
  <si>
    <t xml:space="preserve">4.3.c  </t>
  </si>
  <si>
    <t>Logging</t>
  </si>
  <si>
    <t>Configuring System Message Logs</t>
  </si>
  <si>
    <t>4.3.c  i</t>
  </si>
  <si>
    <t>Local logging, syslog, debugs, conditional debugs</t>
  </si>
  <si>
    <t>4.3.c  ii</t>
  </si>
  <si>
    <t>Timestamps</t>
  </si>
  <si>
    <t>Quality of Service</t>
  </si>
  <si>
    <t xml:space="preserve">Model-Driven Telemetry </t>
  </si>
  <si>
    <t>Cisco Live - Model Driven Telemetry</t>
  </si>
  <si>
    <t xml:space="preserve">4.4.a  </t>
  </si>
  <si>
    <t>End to end L3 QoS using MQC</t>
  </si>
  <si>
    <t>4.4.a  i</t>
  </si>
  <si>
    <t>DiffServ</t>
  </si>
  <si>
    <t>QoS Modular QoS Command-Line Interface Configuration Guide</t>
  </si>
  <si>
    <t>Cisco Live QoS</t>
  </si>
  <si>
    <t>4.4.a  ii</t>
  </si>
  <si>
    <t>CoS and DSCP Mapping</t>
  </si>
  <si>
    <t>4.4.a  iii</t>
  </si>
  <si>
    <t>Classification</t>
  </si>
  <si>
    <t>4.4.a  iv</t>
  </si>
  <si>
    <t>Network Based Application Recognition (NBAR)</t>
  </si>
  <si>
    <t>4.4.a  v</t>
  </si>
  <si>
    <t>Marking using IP Precedence, DSCP, CoS</t>
  </si>
  <si>
    <t>4.4.a  vi</t>
  </si>
  <si>
    <t>Policing, shaping</t>
  </si>
  <si>
    <t>4.4.a  vii</t>
  </si>
  <si>
    <t>Congestion management and avoidance</t>
  </si>
  <si>
    <t>4.4.a  viii</t>
  </si>
  <si>
    <t>HQoS, Sub-rate Ethernet Link</t>
  </si>
  <si>
    <t>Network Services</t>
  </si>
  <si>
    <t xml:space="preserve">4.5.a  </t>
  </si>
  <si>
    <t>First Hop Redundancy Protocols</t>
  </si>
  <si>
    <t>4.5.a  i</t>
  </si>
  <si>
    <t>HSRP, GLBP, VRRP</t>
  </si>
  <si>
    <t>4.5.a  ii</t>
  </si>
  <si>
    <t>Redundancy using IPv6 RS/RA</t>
  </si>
  <si>
    <t>First Hop Redundancy Protocols Configuration Guide</t>
  </si>
  <si>
    <t xml:space="preserve">4.5.b  </t>
  </si>
  <si>
    <t>Network Time Protocol</t>
  </si>
  <si>
    <t>Chapter: Network Time Protocol</t>
  </si>
  <si>
    <t>4.5.b  i</t>
  </si>
  <si>
    <t>Master, client</t>
  </si>
  <si>
    <t>4.5.b  ii</t>
  </si>
  <si>
    <t>Authentication</t>
  </si>
  <si>
    <t xml:space="preserve">4.5.c  </t>
  </si>
  <si>
    <t>DHCP on Cisco IOS</t>
  </si>
  <si>
    <t>DHCP Configuration Guide</t>
  </si>
  <si>
    <t>4.5.c  i</t>
  </si>
  <si>
    <t>Client, server, relay</t>
  </si>
  <si>
    <t>4.5.c  ii</t>
  </si>
  <si>
    <t>Options</t>
  </si>
  <si>
    <t>4.5.c  iii</t>
  </si>
  <si>
    <t>SLAAC/DHCPv6 interaction</t>
  </si>
  <si>
    <t>Dynamic address assignment in IPv6 using SLAAC and DHCP</t>
  </si>
  <si>
    <t>4.5.c  iv</t>
  </si>
  <si>
    <t>Stateful, stateless DHCPv6</t>
  </si>
  <si>
    <t>4.5.c  v</t>
  </si>
  <si>
    <t>DHCPv6 Prefix Delegation</t>
  </si>
  <si>
    <t xml:space="preserve">4.5.d  </t>
  </si>
  <si>
    <t>IPv4 Network Address Translation</t>
  </si>
  <si>
    <t>NAT Configuration Guide</t>
  </si>
  <si>
    <t>Cisco Live - NAT</t>
  </si>
  <si>
    <t>4.5.d  i</t>
  </si>
  <si>
    <t xml:space="preserve">Static NAT, PAT </t>
  </si>
  <si>
    <t>4.5.d  ii</t>
  </si>
  <si>
    <t>Dynamic NAT, PAT</t>
  </si>
  <si>
    <t>4.5.d  iii</t>
  </si>
  <si>
    <t>Policy-based NAT, PAT</t>
  </si>
  <si>
    <t>4.5.d  iv</t>
  </si>
  <si>
    <t>VRF-aware NAT, PAT</t>
  </si>
  <si>
    <t>4.5.d  v</t>
  </si>
  <si>
    <t>IOS-XE VRF-Aware Software Infrastructure (VASI) NAT</t>
  </si>
  <si>
    <t>Configure VRF-Aware Software Infrastructure (VASI) NAT on IOS-XE</t>
  </si>
  <si>
    <t>Network optimization</t>
  </si>
  <si>
    <t xml:space="preserve">4.6.a  </t>
  </si>
  <si>
    <t>IP SLA</t>
  </si>
  <si>
    <t>IP SLAs Configuration Guide</t>
  </si>
  <si>
    <t>4.6.a  i</t>
  </si>
  <si>
    <t>ICMP probes</t>
  </si>
  <si>
    <t>4.6.a  ii</t>
  </si>
  <si>
    <t>UDP probes</t>
  </si>
  <si>
    <t>4.6.a  iii</t>
  </si>
  <si>
    <t>TCP probes</t>
  </si>
  <si>
    <t xml:space="preserve">4.6.b  </t>
  </si>
  <si>
    <t>Tracking object</t>
  </si>
  <si>
    <t>IP Application Services Configuration Guide</t>
  </si>
  <si>
    <t xml:space="preserve">4.6.c  </t>
  </si>
  <si>
    <t>Flexible NetFlow</t>
  </si>
  <si>
    <t>Flexible NetFlow Configuration Guide</t>
  </si>
  <si>
    <t>Cisco Live - Flexible Workflow</t>
  </si>
  <si>
    <t>Network operations</t>
  </si>
  <si>
    <t xml:space="preserve">4.7.a  </t>
  </si>
  <si>
    <t>Traffic capture</t>
  </si>
  <si>
    <t>4.7.a  i</t>
  </si>
  <si>
    <t>SPAN</t>
  </si>
  <si>
    <t>4.7.a  ii</t>
  </si>
  <si>
    <t>RSPAN</t>
  </si>
  <si>
    <t>4.7.a  iii</t>
  </si>
  <si>
    <t>ERSPAN</t>
  </si>
  <si>
    <t>Configuring ERSPAN</t>
  </si>
  <si>
    <t>4.7.a  iv</t>
  </si>
  <si>
    <t>Embedded Packet Capture</t>
  </si>
  <si>
    <t>Embedded Packet Capture for Cisco IOS and IOS-XE Configuration Example</t>
  </si>
  <si>
    <t>Embedded Packet Capture Configuration Guide</t>
  </si>
  <si>
    <t xml:space="preserve">4.7.b  </t>
  </si>
  <si>
    <t xml:space="preserve">Cisco IOS-XE troubleshooting tools </t>
  </si>
  <si>
    <t>Troubleshooting Guide</t>
  </si>
  <si>
    <t>CIsco Live XE Troubleshooting</t>
  </si>
  <si>
    <t>4.7.b  i</t>
  </si>
  <si>
    <t>Packet Trace</t>
  </si>
  <si>
    <t>IOS-XE Datapath Packet Trace Feature</t>
  </si>
  <si>
    <t>Packet Trace on IOS-XE</t>
  </si>
  <si>
    <t>4.7.b  ii</t>
  </si>
  <si>
    <t>Conditional debugger (debug platform condition)</t>
  </si>
  <si>
    <t>Infrastructure Automation and Programmability</t>
  </si>
  <si>
    <t>Cisco DNA Center Programmability</t>
  </si>
  <si>
    <t>Data encoding formats</t>
  </si>
  <si>
    <t>Cisco Live IOS XE Architecture for Programmability</t>
  </si>
  <si>
    <t>https://developer.cisco.com/learning/labs/tags/Networking</t>
  </si>
  <si>
    <t xml:space="preserve">5.1.a  </t>
  </si>
  <si>
    <t>JSON</t>
  </si>
  <si>
    <t xml:space="preserve">5.1.b  </t>
  </si>
  <si>
    <t>XML</t>
  </si>
  <si>
    <t>Automation and scripting</t>
  </si>
  <si>
    <t xml:space="preserve">5.2.a  </t>
  </si>
  <si>
    <t>EEM applets</t>
  </si>
  <si>
    <t>Embedded Event Manager Configuration Guide</t>
  </si>
  <si>
    <t>Cisco Live - EEM</t>
  </si>
  <si>
    <t xml:space="preserve">5.2.b  </t>
  </si>
  <si>
    <t>Guest shell</t>
  </si>
  <si>
    <t>Guest Shell</t>
  </si>
  <si>
    <t>5.2.b  i</t>
  </si>
  <si>
    <t>Linux environment</t>
  </si>
  <si>
    <t>5.2.b  ii</t>
  </si>
  <si>
    <t>CLI Python module</t>
  </si>
  <si>
    <t>5.2.b  iii</t>
  </si>
  <si>
    <t>EEM Python module</t>
  </si>
  <si>
    <t>Programmability</t>
  </si>
  <si>
    <t>Programmability Configuration Guide</t>
  </si>
  <si>
    <t>Cisco Live - XE Programmability</t>
  </si>
  <si>
    <t xml:space="preserve">5.3.a  </t>
  </si>
  <si>
    <t>Interaction with vManage API</t>
  </si>
  <si>
    <t>SD-WAN</t>
  </si>
  <si>
    <t>5.3.a  i</t>
  </si>
  <si>
    <t>Python requests library and Postman</t>
  </si>
  <si>
    <t>5.3.a  ii</t>
  </si>
  <si>
    <t>Monitoring endpoints</t>
  </si>
  <si>
    <t>5.3.a  iii</t>
  </si>
  <si>
    <t>Configuration endpoints</t>
  </si>
  <si>
    <t xml:space="preserve">5.3.b  </t>
  </si>
  <si>
    <t>Interaction with Cisco DNA Center API</t>
  </si>
  <si>
    <t>5.3.b  i</t>
  </si>
  <si>
    <t>HTTP request (GET, PUT, POST) via Python requests library and Postman</t>
  </si>
  <si>
    <t xml:space="preserve">5.3.c  </t>
  </si>
  <si>
    <t>Interaction with Cisco IOS XE API</t>
  </si>
  <si>
    <t>Introducing the IOS XE REST API</t>
  </si>
  <si>
    <t>IOS-XE</t>
  </si>
  <si>
    <t>5.3.c  i</t>
  </si>
  <si>
    <t>Via NETCONF/YANG using Python ncclient library</t>
  </si>
  <si>
    <t>NETCONF over SSHv2</t>
  </si>
  <si>
    <t>5.3.c  ii</t>
  </si>
  <si>
    <t>Via RESTCONF/YANG using Python requests library and Postman</t>
  </si>
  <si>
    <t xml:space="preserve">5.3.d  </t>
  </si>
  <si>
    <t>Deploy and verify model-driven telemetry</t>
  </si>
  <si>
    <t>5.3.d  i</t>
  </si>
  <si>
    <t>Configure on-change subscription using gRPC</t>
  </si>
  <si>
    <t>Monthly distribution of RPK (mill.)</t>
  </si>
  <si>
    <t>Scandinavian Airlines*</t>
  </si>
  <si>
    <t>Total</t>
  </si>
  <si>
    <t>Feb</t>
  </si>
  <si>
    <t>Mar</t>
  </si>
  <si>
    <t>Apr</t>
  </si>
  <si>
    <t>Jun</t>
  </si>
  <si>
    <t>Jul</t>
  </si>
  <si>
    <t>Aug</t>
  </si>
  <si>
    <t>Sep</t>
  </si>
  <si>
    <t>Oct</t>
  </si>
  <si>
    <t>Nov</t>
  </si>
  <si>
    <t>Dec</t>
  </si>
  <si>
    <t>* includes Blue1 during 2004-2012</t>
  </si>
  <si>
    <t>Monthly distribution of ASK (mill.)</t>
  </si>
  <si>
    <t>Monthly distribution of Load factor</t>
  </si>
  <si>
    <t>Monthly distribution of Passengers</t>
  </si>
  <si>
    <t>Monthly distribution of RPK (mill.), Charter</t>
  </si>
  <si>
    <t>SAS</t>
  </si>
  <si>
    <t>Monthly distribution of ASK (mill.), Charter</t>
  </si>
  <si>
    <t>Monthly distribution of passengers, Charter</t>
  </si>
  <si>
    <t>Invoice # Generator (For Quarterly Invoices)</t>
  </si>
  <si>
    <t>Type of Payment</t>
  </si>
  <si>
    <t>Fiscal Year</t>
  </si>
  <si>
    <t>Quarter</t>
  </si>
  <si>
    <t>Results</t>
  </si>
  <si>
    <t>Invoice # Generator (For Monthly Invoices)</t>
  </si>
  <si>
    <t>Business Unit</t>
  </si>
  <si>
    <t>Origin</t>
  </si>
  <si>
    <t>Vendor Name</t>
  </si>
  <si>
    <t>Vendor ID</t>
  </si>
  <si>
    <t>Vendor Location</t>
  </si>
  <si>
    <t>Vendor Address #</t>
  </si>
  <si>
    <t>Pay Terms</t>
  </si>
  <si>
    <t>Invoice Number</t>
  </si>
  <si>
    <t>Invoice Date</t>
  </si>
  <si>
    <t>Description of Payment</t>
  </si>
  <si>
    <t>Special Agency Notes</t>
  </si>
  <si>
    <t>Agency Approvers Name</t>
  </si>
  <si>
    <t>Contact Phone #
XXX-XXX-XXXX</t>
  </si>
  <si>
    <t>Start Date of Payment</t>
  </si>
  <si>
    <t>End Date of Payment</t>
  </si>
  <si>
    <t>Todays Date</t>
  </si>
  <si>
    <t>Voucher Total Amount</t>
  </si>
  <si>
    <t>SpeedChart Name 1</t>
  </si>
  <si>
    <t>PO # 1</t>
  </si>
  <si>
    <t>PO Line 1</t>
  </si>
  <si>
    <t>Receipt # 1</t>
  </si>
  <si>
    <t>Receipt Line 1</t>
  </si>
  <si>
    <t>Line Amount 1</t>
  </si>
  <si>
    <t>SpeedChart Name 2</t>
  </si>
  <si>
    <t>PO # 2</t>
  </si>
  <si>
    <t>PO Line 2</t>
  </si>
  <si>
    <t>Receipt # 2</t>
  </si>
  <si>
    <t>Receipt Line 2</t>
  </si>
  <si>
    <t>Line Amount 2</t>
  </si>
  <si>
    <t>SpeedChart Name 3</t>
  </si>
  <si>
    <t>PO # 3</t>
  </si>
  <si>
    <t>PO Line 3</t>
  </si>
  <si>
    <t>Receipt # 3</t>
  </si>
  <si>
    <t>Receipt Line 3</t>
  </si>
  <si>
    <t>Line Amount 3</t>
  </si>
  <si>
    <t>SpeedChart Name 4</t>
  </si>
  <si>
    <t>PO # 4</t>
  </si>
  <si>
    <t>PO Line 4</t>
  </si>
  <si>
    <t>Receipt # 4</t>
  </si>
  <si>
    <t>Receipt Line 4</t>
  </si>
  <si>
    <t>Line Amount 4</t>
  </si>
  <si>
    <t>SpeedChart Name 5</t>
  </si>
  <si>
    <t>PO # 5</t>
  </si>
  <si>
    <t>PO Line 5</t>
  </si>
  <si>
    <t>Receipt # 5</t>
  </si>
  <si>
    <t>Receipt Line 5</t>
  </si>
  <si>
    <t>Line Amount 5</t>
  </si>
  <si>
    <t>SpeedChart Name 6</t>
  </si>
  <si>
    <t>PO # 6</t>
  </si>
  <si>
    <t>PO Line 6</t>
  </si>
  <si>
    <t>Receipt # 6</t>
  </si>
  <si>
    <t>Receipt Line 6</t>
  </si>
  <si>
    <t>Line Amount 6</t>
  </si>
  <si>
    <t>SpeedChart Name 7</t>
  </si>
  <si>
    <t>PO # 7</t>
  </si>
  <si>
    <t>PO Line 7</t>
  </si>
  <si>
    <t>Receipt # 7</t>
  </si>
  <si>
    <t>Receipt Line 7</t>
  </si>
  <si>
    <t>Line Amount 7</t>
  </si>
  <si>
    <t>SpeedChart Name 8</t>
  </si>
  <si>
    <t>PO # 8</t>
  </si>
  <si>
    <t>PO Line 8</t>
  </si>
  <si>
    <t>Receipt # 8</t>
  </si>
  <si>
    <t>Receipt Line 8</t>
  </si>
  <si>
    <t>Line Amount 8</t>
  </si>
  <si>
    <t>SpeedChart Name 9</t>
  </si>
  <si>
    <t>PO # 9</t>
  </si>
  <si>
    <t>PO Line 9</t>
  </si>
  <si>
    <t>Receipt # 9</t>
  </si>
  <si>
    <t>Receipt Line 9</t>
  </si>
  <si>
    <t>Line Amount 9</t>
  </si>
  <si>
    <t>SpeedChart Name 10</t>
  </si>
  <si>
    <t>PO # 10</t>
  </si>
  <si>
    <t>PO Line 10</t>
  </si>
  <si>
    <t>Receipt # 10</t>
  </si>
  <si>
    <t>Receipt Line 10</t>
  </si>
  <si>
    <t>Line Amount 10</t>
  </si>
  <si>
    <t>DRC01</t>
  </si>
  <si>
    <t>ADAMS COUN_9</t>
  </si>
  <si>
    <t>0000056160</t>
  </si>
  <si>
    <t>EFT-2</t>
  </si>
  <si>
    <t>Due Now</t>
  </si>
  <si>
    <t>CCA 407-FY14-4THQTR</t>
  </si>
  <si>
    <t>CCA 407</t>
  </si>
  <si>
    <t>Jane Doe</t>
  </si>
  <si>
    <t>614-555-1234</t>
  </si>
  <si>
    <t>ALLEN COUN_10</t>
  </si>
  <si>
    <t>0000104137</t>
  </si>
  <si>
    <t>EFT-1</t>
  </si>
  <si>
    <t>614-555-1235</t>
  </si>
  <si>
    <t>Ashtabula_36</t>
  </si>
  <si>
    <t>0000100779</t>
  </si>
  <si>
    <t>614-555-1236</t>
  </si>
  <si>
    <t>Athens Cou_10</t>
  </si>
  <si>
    <t>0000056161</t>
  </si>
  <si>
    <t>EFT-9</t>
  </si>
  <si>
    <t>614-555-1237</t>
  </si>
  <si>
    <t>0000042235</t>
  </si>
  <si>
    <t>VOLUNTEERS_3</t>
  </si>
  <si>
    <t>0000066352</t>
  </si>
  <si>
    <t>NET 30</t>
  </si>
  <si>
    <t>HWH-FY14-4THQTR</t>
  </si>
  <si>
    <t>HWH</t>
  </si>
  <si>
    <t>614-555-1239</t>
  </si>
  <si>
    <t>Super Pro 2021</t>
  </si>
  <si>
    <t>Car Number</t>
  </si>
  <si>
    <t>Racer Name</t>
  </si>
  <si>
    <t>J569</t>
  </si>
  <si>
    <t>Jud Shoup</t>
  </si>
  <si>
    <t>Ethan Bourne</t>
  </si>
  <si>
    <t>557J</t>
  </si>
  <si>
    <t>John Cozzette</t>
  </si>
  <si>
    <t>526A</t>
  </si>
  <si>
    <t>Colton Aragon</t>
  </si>
  <si>
    <t>James Shepherd</t>
  </si>
  <si>
    <t>500U</t>
  </si>
  <si>
    <t>Brandon Umberger</t>
  </si>
  <si>
    <t>Randall Peek</t>
  </si>
  <si>
    <t>Casey Stephenson</t>
  </si>
  <si>
    <t>556WX</t>
  </si>
  <si>
    <t>Jeremy Wilson</t>
  </si>
  <si>
    <t>563C</t>
  </si>
  <si>
    <t>Rodney Snider</t>
  </si>
  <si>
    <t>Bob Mueller</t>
  </si>
  <si>
    <t>Karen Snider</t>
  </si>
  <si>
    <t>Chance Parker</t>
  </si>
  <si>
    <t>V507</t>
  </si>
  <si>
    <t>Mikayla Vollender</t>
  </si>
  <si>
    <t>Rowdie Wemple</t>
  </si>
  <si>
    <t>Sean Richardson</t>
  </si>
  <si>
    <t>588J</t>
  </si>
  <si>
    <t>Jake Snider</t>
  </si>
  <si>
    <t>Mark Sievers</t>
  </si>
  <si>
    <t>504T</t>
  </si>
  <si>
    <t>Kurt Averill</t>
  </si>
  <si>
    <t>510M</t>
  </si>
  <si>
    <t>Mike McCain</t>
  </si>
  <si>
    <t>P217</t>
  </si>
  <si>
    <t xml:space="preserve">Eric Dondero </t>
  </si>
  <si>
    <t>557U</t>
  </si>
  <si>
    <t>Dale Umberger</t>
  </si>
  <si>
    <t>Rick Beaver</t>
  </si>
  <si>
    <t>Mike Ranney</t>
  </si>
  <si>
    <t>5665X</t>
  </si>
  <si>
    <t>John Hoppe</t>
  </si>
  <si>
    <t>U506</t>
  </si>
  <si>
    <t>Trent Umberger</t>
  </si>
  <si>
    <t>Cindy Moore</t>
  </si>
  <si>
    <t>D549</t>
  </si>
  <si>
    <t>Danny Reed</t>
  </si>
  <si>
    <t>Richie Nowlin</t>
  </si>
  <si>
    <t>Todd Butler</t>
  </si>
  <si>
    <t>John Widmer</t>
  </si>
  <si>
    <t>John Woods</t>
  </si>
  <si>
    <t>Lance Simmons</t>
  </si>
  <si>
    <t>Pro ET Class 2021</t>
  </si>
  <si>
    <t>577J</t>
  </si>
  <si>
    <t>R798</t>
  </si>
  <si>
    <t>Russell Rowley</t>
  </si>
  <si>
    <t>Jeremy Styers</t>
  </si>
  <si>
    <t>N521</t>
  </si>
  <si>
    <t>Nicole Styers</t>
  </si>
  <si>
    <t>712D</t>
  </si>
  <si>
    <t>Doug Alber</t>
  </si>
  <si>
    <t>500M</t>
  </si>
  <si>
    <t>Colton McCallum</t>
  </si>
  <si>
    <t>Nick Christenson</t>
  </si>
  <si>
    <t>B765</t>
  </si>
  <si>
    <t>Shawn Tucker</t>
  </si>
  <si>
    <t>13M</t>
  </si>
  <si>
    <t>Kevin McCullah</t>
  </si>
  <si>
    <t>Kit Axelson</t>
  </si>
  <si>
    <t>561C</t>
  </si>
  <si>
    <t>Joy Cozzette</t>
  </si>
  <si>
    <t>OO4</t>
  </si>
  <si>
    <t>Chad Belshaw</t>
  </si>
  <si>
    <t>565U</t>
  </si>
  <si>
    <t>Sherman Umberger</t>
  </si>
  <si>
    <t>Jack Douglas</t>
  </si>
  <si>
    <t>Kern Samuelson</t>
  </si>
  <si>
    <t>Zach Nelson</t>
  </si>
  <si>
    <t>Jamie Madsen</t>
  </si>
  <si>
    <t>V717</t>
  </si>
  <si>
    <t>Rob Vigesaa</t>
  </si>
  <si>
    <t>534K</t>
  </si>
  <si>
    <t>Broc Kemmer</t>
  </si>
  <si>
    <t>4C</t>
  </si>
  <si>
    <t>Olivia Bradford</t>
  </si>
  <si>
    <t>Lonnie Henry</t>
  </si>
  <si>
    <t>D700</t>
  </si>
  <si>
    <t>Mike Simmons</t>
  </si>
  <si>
    <t>Justin Robbins</t>
  </si>
  <si>
    <t>K311</t>
  </si>
  <si>
    <t>Tyler Griffeths</t>
  </si>
  <si>
    <t>U502</t>
  </si>
  <si>
    <t>Steven Umberger</t>
  </si>
  <si>
    <t>P128</t>
  </si>
  <si>
    <t>Robert Dittmer</t>
  </si>
  <si>
    <t>B374</t>
  </si>
  <si>
    <t>John Porter</t>
  </si>
  <si>
    <t>Charles Evernham</t>
  </si>
  <si>
    <t>Chris McCallum</t>
  </si>
  <si>
    <t>Z592</t>
  </si>
  <si>
    <t>Cole Briggs</t>
  </si>
  <si>
    <t>541D</t>
  </si>
  <si>
    <t>Darwyne Cline</t>
  </si>
  <si>
    <t>Doug Styers</t>
  </si>
  <si>
    <t>Eric Dondero</t>
  </si>
  <si>
    <t>556W</t>
  </si>
  <si>
    <t>Larry LaPoint</t>
  </si>
  <si>
    <t>Sportsman Class 2021</t>
  </si>
  <si>
    <t>U705</t>
  </si>
  <si>
    <t>Troy Umberger</t>
  </si>
  <si>
    <t>Dennis Tangreen</t>
  </si>
  <si>
    <t>Fred Johnson</t>
  </si>
  <si>
    <t>184J</t>
  </si>
  <si>
    <t>Jason Daugherty</t>
  </si>
  <si>
    <t>P519</t>
  </si>
  <si>
    <t>Tim Griffith</t>
  </si>
  <si>
    <t>Robert Rowley</t>
  </si>
  <si>
    <t>Randy Richmond</t>
  </si>
  <si>
    <t xml:space="preserve">425U </t>
  </si>
  <si>
    <t>Cheryl Umberger</t>
  </si>
  <si>
    <t>B507</t>
  </si>
  <si>
    <t>Lynn Baird</t>
  </si>
  <si>
    <t>Kaleb Yarbrough</t>
  </si>
  <si>
    <t>Doug Pierce</t>
  </si>
  <si>
    <t>Nick Johnson</t>
  </si>
  <si>
    <t>W794</t>
  </si>
  <si>
    <t>JD Ward</t>
  </si>
  <si>
    <t>Ryan White</t>
  </si>
  <si>
    <t>U7506</t>
  </si>
  <si>
    <t>Kristine Umberger</t>
  </si>
  <si>
    <t>Nick Pasquariello</t>
  </si>
  <si>
    <t>Sarah Bailey</t>
  </si>
  <si>
    <t>Tom Sheldon</t>
  </si>
  <si>
    <t>O123</t>
  </si>
  <si>
    <t>Craig Butler</t>
  </si>
  <si>
    <t>Rick Ross</t>
  </si>
  <si>
    <t>Cole Johnson</t>
  </si>
  <si>
    <t>R519</t>
  </si>
  <si>
    <t>Gary Reed</t>
  </si>
  <si>
    <t>JR Dragster 1 Class 2021</t>
  </si>
  <si>
    <t>Kinsley Sievers</t>
  </si>
  <si>
    <t>Breccan Whiteley</t>
  </si>
  <si>
    <t>Rexton Bird</t>
  </si>
  <si>
    <t>C531</t>
  </si>
  <si>
    <t>Cayson Jones</t>
  </si>
  <si>
    <t>B511</t>
  </si>
  <si>
    <t>Jacoby Butler</t>
  </si>
  <si>
    <t>Kyhra Wandell</t>
  </si>
  <si>
    <t>Kylie Allen</t>
  </si>
  <si>
    <t>Summer Snider</t>
  </si>
  <si>
    <t>513E</t>
  </si>
  <si>
    <t>Wyatt Epperson</t>
  </si>
  <si>
    <t>Rudy Sweetman</t>
  </si>
  <si>
    <t>Jayden Alvarado</t>
  </si>
  <si>
    <t>Kaylee Pacheco</t>
  </si>
  <si>
    <t>Raelynn Reid</t>
  </si>
  <si>
    <t>Alaurah Sweetman</t>
  </si>
  <si>
    <t>Carter Campion</t>
  </si>
  <si>
    <t>Hailghlee Wheatley</t>
  </si>
  <si>
    <t>Natalee Wheatley</t>
  </si>
  <si>
    <t>Junior Dragster 2 2022</t>
  </si>
  <si>
    <t>777L</t>
  </si>
  <si>
    <t>Josiah Lawson</t>
  </si>
  <si>
    <t>Ethan Rowley</t>
  </si>
  <si>
    <t>Jaylee Bird</t>
  </si>
  <si>
    <t>Connor Rowley</t>
  </si>
  <si>
    <t>Parker Stewart</t>
  </si>
  <si>
    <t>Alex Diaz</t>
  </si>
  <si>
    <t>5656W</t>
  </si>
  <si>
    <t>Madison Wilson</t>
  </si>
  <si>
    <t>Taylar Umberger</t>
  </si>
  <si>
    <t>Neveah Peek</t>
  </si>
  <si>
    <t>Courtney Dubach</t>
  </si>
  <si>
    <t>Kailey Wandell</t>
  </si>
  <si>
    <t>Daven Borchert</t>
  </si>
  <si>
    <t>Eli Reed</t>
  </si>
  <si>
    <t>Hailey Dubach</t>
  </si>
  <si>
    <t>Lindsay Thomas</t>
  </si>
  <si>
    <t>M506</t>
  </si>
  <si>
    <t>Macey Jones</t>
  </si>
  <si>
    <t>Brighton Anderson</t>
  </si>
  <si>
    <t>Jaime Johnson</t>
  </si>
  <si>
    <t>Kian Allen</t>
  </si>
  <si>
    <t>Brennon Borchert</t>
  </si>
  <si>
    <t>Logan Sweetman</t>
  </si>
  <si>
    <t>T561</t>
  </si>
  <si>
    <t>Trey Miller</t>
  </si>
  <si>
    <t>Ian Perea</t>
  </si>
  <si>
    <t>David Benson</t>
  </si>
  <si>
    <t>Paige Lemons</t>
  </si>
  <si>
    <t>Taylor McGregor</t>
  </si>
  <si>
    <t>Isaak Stevenson</t>
  </si>
  <si>
    <t xml:space="preserve">Super Quick 2021 </t>
  </si>
  <si>
    <t>528A</t>
  </si>
  <si>
    <t>505R</t>
  </si>
  <si>
    <t>Bo Ellis</t>
  </si>
  <si>
    <t>Richard Nowlin</t>
  </si>
  <si>
    <t>Jake Sninder</t>
  </si>
  <si>
    <t>Jed Dubach</t>
  </si>
  <si>
    <t>572A</t>
  </si>
  <si>
    <t>Dennis Bauer</t>
  </si>
  <si>
    <t>Cody Cook</t>
  </si>
  <si>
    <t>500W</t>
  </si>
  <si>
    <t>Ryan Wilson</t>
  </si>
  <si>
    <t>Jamie Madson</t>
  </si>
  <si>
    <t>Delaina Whiteley</t>
  </si>
  <si>
    <t>DOT 2021</t>
  </si>
  <si>
    <t>Z572</t>
  </si>
  <si>
    <t>Steve Wolf</t>
  </si>
  <si>
    <t>O698</t>
  </si>
  <si>
    <t>Jim Hecht</t>
  </si>
  <si>
    <t>F222</t>
  </si>
  <si>
    <t>Charlie Hutchison</t>
  </si>
  <si>
    <t>B138</t>
  </si>
  <si>
    <t>Jesse Dorsey</t>
  </si>
  <si>
    <t>L77</t>
  </si>
  <si>
    <t>Les Mascarenas</t>
  </si>
  <si>
    <t>Scott White</t>
  </si>
  <si>
    <t>Justin Rowley</t>
  </si>
  <si>
    <t>X224</t>
  </si>
  <si>
    <t>Calan Hoppe</t>
  </si>
  <si>
    <t>Joe Benhayden</t>
  </si>
  <si>
    <t>Ray Amy</t>
  </si>
  <si>
    <t>Robert Black</t>
  </si>
  <si>
    <t>P125</t>
  </si>
  <si>
    <t>Haden Vanwinkel</t>
  </si>
  <si>
    <t>Fred Karsten</t>
  </si>
  <si>
    <t>Cody Vanwinkle</t>
  </si>
  <si>
    <t>Ray Vollender</t>
  </si>
  <si>
    <t>Michael Yarbrough</t>
  </si>
  <si>
    <t>F727</t>
  </si>
  <si>
    <t>Scott Minturn</t>
  </si>
  <si>
    <t>Dennis Hilliard</t>
  </si>
  <si>
    <t>Nick Ball</t>
  </si>
  <si>
    <t>Jimmy Logan</t>
  </si>
  <si>
    <t>Brad Hirsh</t>
  </si>
  <si>
    <t>Larry Robbins</t>
  </si>
  <si>
    <t>Mike Smith</t>
  </si>
  <si>
    <t>Mark Smith</t>
  </si>
  <si>
    <t>F224</t>
  </si>
  <si>
    <t>Ben Kissner</t>
  </si>
  <si>
    <t>Shawna Vanwinkle</t>
  </si>
  <si>
    <t>Aiden Hamilton</t>
  </si>
  <si>
    <t>Tucker Ganskow</t>
  </si>
  <si>
    <t>Ron Watson</t>
  </si>
  <si>
    <t>8D</t>
  </si>
  <si>
    <t>Zach Barber</t>
  </si>
  <si>
    <t>Joshua Mccoramach</t>
  </si>
  <si>
    <t>Jake Harris</t>
  </si>
  <si>
    <t>WorseRace</t>
  </si>
  <si>
    <t>Profit &amp; Loss</t>
  </si>
  <si>
    <t>Oct 20 &amp; Year to Date</t>
  </si>
  <si>
    <t>Oct 19</t>
  </si>
  <si>
    <t>Income</t>
  </si>
  <si>
    <t xml:space="preserve">   Advertising</t>
  </si>
  <si>
    <t xml:space="preserve">   Conference/Courses/Events</t>
  </si>
  <si>
    <t xml:space="preserve">   Fees</t>
  </si>
  <si>
    <t xml:space="preserve">      Membership Fees</t>
  </si>
  <si>
    <t xml:space="preserve">      Accreditation Fees</t>
  </si>
  <si>
    <t xml:space="preserve">      Certification</t>
  </si>
  <si>
    <t xml:space="preserve">      TEAP Fees</t>
  </si>
  <si>
    <t xml:space="preserve">      Other Fees</t>
  </si>
  <si>
    <t xml:space="preserve">      MP Register</t>
  </si>
  <si>
    <t xml:space="preserve">   Interest </t>
  </si>
  <si>
    <t>Interest  - Challenger (G2)</t>
  </si>
  <si>
    <t>Branches</t>
  </si>
  <si>
    <t xml:space="preserve">      NSW/ACT Branch</t>
  </si>
  <si>
    <t xml:space="preserve">      QLD Branch</t>
  </si>
  <si>
    <t xml:space="preserve">      VIC Branch</t>
  </si>
  <si>
    <t xml:space="preserve">      WA Branch</t>
  </si>
  <si>
    <t xml:space="preserve">   Sponsorship</t>
  </si>
  <si>
    <t>Miscellaneous Income</t>
  </si>
  <si>
    <t xml:space="preserve">   Lease Suite 3.13</t>
  </si>
  <si>
    <t>DOH underspend prior year</t>
  </si>
  <si>
    <t>Supporting TEAP 2018-20 (G1)</t>
  </si>
  <si>
    <t xml:space="preserve">   MPT Support 2018-20 (G2)</t>
  </si>
  <si>
    <t>Total Income</t>
  </si>
  <si>
    <t>Expenses</t>
  </si>
  <si>
    <t xml:space="preserve">   Bank Charges</t>
  </si>
  <si>
    <t xml:space="preserve">      Bank Charges</t>
  </si>
  <si>
    <t xml:space="preserve">      Covid related expenses</t>
  </si>
  <si>
    <t xml:space="preserve">      International Collaboration</t>
  </si>
  <si>
    <t xml:space="preserve">      Depreciation</t>
  </si>
  <si>
    <t xml:space="preserve">      Doubtful debts</t>
  </si>
  <si>
    <t xml:space="preserve">      Facility Fees &amp; Conference Exp</t>
  </si>
  <si>
    <t xml:space="preserve">      Foundation repair</t>
  </si>
  <si>
    <t xml:space="preserve">   Office</t>
  </si>
  <si>
    <t xml:space="preserve">      Office Supplies</t>
  </si>
  <si>
    <t xml:space="preserve">      Postage</t>
  </si>
  <si>
    <t xml:space="preserve">      Printing &amp; Production</t>
  </si>
  <si>
    <t xml:space="preserve">      Subscriptions</t>
  </si>
  <si>
    <t>Marketing</t>
  </si>
  <si>
    <t xml:space="preserve">   Legal &amp; Accounting</t>
  </si>
  <si>
    <t xml:space="preserve">   Insurances</t>
  </si>
  <si>
    <t xml:space="preserve">   Professional Development</t>
  </si>
  <si>
    <t xml:space="preserve">   Employment Expenses</t>
  </si>
  <si>
    <t xml:space="preserve">      Wages Salaries Allocation</t>
  </si>
  <si>
    <t xml:space="preserve">      Provision for leave</t>
  </si>
  <si>
    <t xml:space="preserve">      Workers' Compensation</t>
  </si>
  <si>
    <t xml:space="preserve">      Superannuation Allocation</t>
  </si>
  <si>
    <t xml:space="preserve">      Recruitment Expenses</t>
  </si>
  <si>
    <t xml:space="preserve">   Travel Expenses</t>
  </si>
  <si>
    <t xml:space="preserve">      Travel</t>
  </si>
  <si>
    <t xml:space="preserve">      Meals </t>
  </si>
  <si>
    <t xml:space="preserve">      Accommodation</t>
  </si>
  <si>
    <t xml:space="preserve">   Contractors</t>
  </si>
  <si>
    <t xml:space="preserve">      Staff Professional</t>
  </si>
  <si>
    <t xml:space="preserve">      Other Contractors</t>
  </si>
  <si>
    <t xml:space="preserve">      G2 - other expenses</t>
  </si>
  <si>
    <t>Grant 2 Distribution</t>
  </si>
  <si>
    <t>Grant add TEAP</t>
  </si>
  <si>
    <t>Grant add G1</t>
  </si>
  <si>
    <t xml:space="preserve">   Business Systems</t>
  </si>
  <si>
    <t xml:space="preserve">      Website &amp; Databases</t>
  </si>
  <si>
    <t xml:space="preserve">      Computer Maintenance</t>
  </si>
  <si>
    <t xml:space="preserve">      Equipment</t>
  </si>
  <si>
    <t xml:space="preserve">   ICT/Telecommunications</t>
  </si>
  <si>
    <t xml:space="preserve">      Graphic Design</t>
  </si>
  <si>
    <t xml:space="preserve">      Telephone</t>
  </si>
  <si>
    <t>Branch Subscrpition Alloction</t>
  </si>
  <si>
    <t>Branch -  NSW/ACT outgoings</t>
  </si>
  <si>
    <t>Branch - QLD outgoings</t>
  </si>
  <si>
    <t>Branch - VIC outgoings</t>
  </si>
  <si>
    <t>Branch - WA outgoings</t>
  </si>
  <si>
    <t xml:space="preserve">   Honrariums/Lecturs/Fees</t>
  </si>
  <si>
    <t>APESM Journal</t>
  </si>
  <si>
    <t xml:space="preserve">   Services</t>
  </si>
  <si>
    <t xml:space="preserve">      Electricity</t>
  </si>
  <si>
    <t xml:space="preserve">   Water (Suite 3.13)</t>
  </si>
  <si>
    <t xml:space="preserve">   Rates (Suite 3.13)</t>
  </si>
  <si>
    <t xml:space="preserve">   Repairs/Maintenance</t>
  </si>
  <si>
    <t>Rent &amp; Storage</t>
  </si>
  <si>
    <t xml:space="preserve">   Rent Paid+Outgoings Suite 7.12</t>
  </si>
  <si>
    <t xml:space="preserve">   Misc.</t>
  </si>
  <si>
    <t>Awards &amp; prizes</t>
  </si>
  <si>
    <t>Minor Projecct</t>
  </si>
  <si>
    <t>Online content</t>
  </si>
  <si>
    <t>Department unspent fund</t>
  </si>
  <si>
    <t>Total Expenses</t>
  </si>
  <si>
    <t>Operating Profit</t>
  </si>
  <si>
    <t>Total Other Income</t>
  </si>
  <si>
    <t>Total Other Expenses</t>
  </si>
  <si>
    <t>OK</t>
  </si>
  <si>
    <t>Balance Sheet</t>
  </si>
  <si>
    <t>October 2020</t>
  </si>
  <si>
    <t>Account Name</t>
  </si>
  <si>
    <t>Assets</t>
  </si>
  <si>
    <t xml:space="preserve">   Current Assets</t>
  </si>
  <si>
    <t>Cash On Hand</t>
  </si>
  <si>
    <t>Operating Chq Account</t>
  </si>
  <si>
    <t>Business Cash Reserve Bonus</t>
  </si>
  <si>
    <t xml:space="preserve">Vic/Tas Bursary </t>
  </si>
  <si>
    <t>Cash Reserve-Annuity Payments</t>
  </si>
  <si>
    <t>DOH Grant Funds G2</t>
  </si>
  <si>
    <t xml:space="preserve">         Prepaid Visa - R Dove</t>
  </si>
  <si>
    <t xml:space="preserve">         Petty Cash</t>
  </si>
  <si>
    <t>Undeposited Funds</t>
  </si>
  <si>
    <t xml:space="preserve">         Electronic Clearing Account2</t>
  </si>
  <si>
    <t xml:space="preserve">   Total Cash On Hand</t>
  </si>
  <si>
    <t>Accounts Receivable</t>
  </si>
  <si>
    <t>Member Fees Unallocated</t>
  </si>
  <si>
    <t>Other Debtors</t>
  </si>
  <si>
    <t>Provision for Doubtful Debts</t>
  </si>
  <si>
    <t>Accounts receivable - Cloudcentre</t>
  </si>
  <si>
    <t>Foundation loan account</t>
  </si>
  <si>
    <t>Investments</t>
  </si>
  <si>
    <t xml:space="preserve">      Bond for Office Suite/Other</t>
  </si>
  <si>
    <t xml:space="preserve">      BT Challenger Annuity</t>
  </si>
  <si>
    <t>Total Current Assets</t>
  </si>
  <si>
    <t>Other Assets</t>
  </si>
  <si>
    <t xml:space="preserve">   Meeting Advances</t>
  </si>
  <si>
    <t xml:space="preserve">   Prepayments</t>
  </si>
  <si>
    <t xml:space="preserve">   Property &amp; Equipment</t>
  </si>
  <si>
    <t xml:space="preserve">      Buildings</t>
  </si>
  <si>
    <t xml:space="preserve">         Buildings at Valuation</t>
  </si>
  <si>
    <t xml:space="preserve">         Buildings Accum Dep</t>
  </si>
  <si>
    <t xml:space="preserve">      Furniture &amp; Fixtures</t>
  </si>
  <si>
    <t xml:space="preserve">         Furniture &amp; Fixtures at Cost</t>
  </si>
  <si>
    <t xml:space="preserve">         Furniture &amp; Fixtures Accum Dep</t>
  </si>
  <si>
    <t xml:space="preserve">     Right of Use Assets</t>
  </si>
  <si>
    <t xml:space="preserve">         RUA Accum Dep</t>
  </si>
  <si>
    <t xml:space="preserve">     Make Good Assets</t>
  </si>
  <si>
    <t xml:space="preserve">        MGA Accum Dep</t>
  </si>
  <si>
    <t xml:space="preserve">         Office equipment</t>
  </si>
  <si>
    <t>Total Assets</t>
  </si>
  <si>
    <t>Liabilities</t>
  </si>
  <si>
    <t xml:space="preserve">   Current Liabilities</t>
  </si>
  <si>
    <t xml:space="preserve">      Credit Cards</t>
  </si>
  <si>
    <t xml:space="preserve">         Purchasing Virt card</t>
  </si>
  <si>
    <t xml:space="preserve">         Westpac - 1676 (GB)</t>
  </si>
  <si>
    <t xml:space="preserve">         Westpac - 7644 (JA)</t>
  </si>
  <si>
    <t xml:space="preserve">         Westpac - 0756 (AW)</t>
  </si>
  <si>
    <t xml:space="preserve">         Westpac - 7126 (MI)</t>
  </si>
  <si>
    <t xml:space="preserve">         Westpac - 7382 (SF)</t>
  </si>
  <si>
    <t xml:space="preserve">         Westpac - 1524 (SZ)</t>
  </si>
  <si>
    <t xml:space="preserve">      Trade Creditors</t>
  </si>
  <si>
    <t xml:space="preserve">      Other Creditors</t>
  </si>
  <si>
    <t xml:space="preserve">      G2 - Grant distribution</t>
  </si>
  <si>
    <t xml:space="preserve">      G2 - Grant dist payable</t>
  </si>
  <si>
    <t xml:space="preserve">      Income in advance - DOH underspend</t>
  </si>
  <si>
    <t xml:space="preserve">      GST Liabilities</t>
  </si>
  <si>
    <t xml:space="preserve">         GST Collected</t>
  </si>
  <si>
    <t xml:space="preserve">         GST Paid</t>
  </si>
  <si>
    <t xml:space="preserve">      Total GST Liabilities</t>
  </si>
  <si>
    <t xml:space="preserve">      Payroll Liabilities</t>
  </si>
  <si>
    <t xml:space="preserve">         Superannuation Payable</t>
  </si>
  <si>
    <t xml:space="preserve">         PAYG Withholding Payable</t>
  </si>
  <si>
    <t xml:space="preserve">         Accrued Annual Leave</t>
  </si>
  <si>
    <t xml:space="preserve">         Provision for Long Service</t>
  </si>
  <si>
    <t xml:space="preserve">      Make good provision</t>
  </si>
  <si>
    <t xml:space="preserve">      Accrued Expenses</t>
  </si>
  <si>
    <t xml:space="preserve">      Accrued Audit Fees</t>
  </si>
  <si>
    <t>Branch Subscriptions</t>
  </si>
  <si>
    <t>Lease libility - Current</t>
  </si>
  <si>
    <t xml:space="preserve">      Other Current Liabilities</t>
  </si>
  <si>
    <t>TEAP Defered Income</t>
  </si>
  <si>
    <t>DoH MP &amp; RPS Workforce</t>
  </si>
  <si>
    <t xml:space="preserve">   Long-Term Liabilities</t>
  </si>
  <si>
    <t xml:space="preserve">      Bond Received for Suite 3.13</t>
  </si>
  <si>
    <t xml:space="preserve">      Donations to Foundation</t>
  </si>
  <si>
    <t>Lease liability - non current</t>
  </si>
  <si>
    <t>Supporting TEAP 2018-2020</t>
  </si>
  <si>
    <t xml:space="preserve">   Grant Income in Advance (G2)</t>
  </si>
  <si>
    <t>Total Liabilities</t>
  </si>
  <si>
    <t>Net Assets</t>
  </si>
  <si>
    <t>Equity</t>
  </si>
  <si>
    <t xml:space="preserve">   Prior yea DOH underspend</t>
  </si>
  <si>
    <t xml:space="preserve">   Branch reserves NSW/ACT</t>
  </si>
  <si>
    <t xml:space="preserve">   Branch reserves  QLD</t>
  </si>
  <si>
    <t xml:space="preserve">   Branch reserves VIC/TAS</t>
  </si>
  <si>
    <t xml:space="preserve">   Branch reserves WA</t>
  </si>
  <si>
    <t xml:space="preserve">   Branch reserves SA</t>
  </si>
  <si>
    <t xml:space="preserve">   Branch reserves NZ</t>
  </si>
  <si>
    <t xml:space="preserve">   Revaluation Reserve</t>
  </si>
  <si>
    <t xml:space="preserve">   Retained Earnings</t>
  </si>
  <si>
    <t xml:space="preserve">   Current Year Surplus/Deficit</t>
  </si>
  <si>
    <t>Total Equity</t>
  </si>
  <si>
    <t>Test</t>
  </si>
  <si>
    <t>Oct 20</t>
  </si>
  <si>
    <t>State Contracts - Minimum Wage Increase</t>
  </si>
  <si>
    <t>Date:</t>
  </si>
  <si>
    <t>Section 9 of ch. 2021-36, Laws of Florida, related to section 24, Article X, of the State Constitution</t>
  </si>
  <si>
    <t>1</t>
  </si>
  <si>
    <t>Department/Agency</t>
  </si>
  <si>
    <t>[Enter Here]</t>
  </si>
  <si>
    <t>2</t>
  </si>
  <si>
    <t>Contract #</t>
  </si>
  <si>
    <t>3</t>
  </si>
  <si>
    <t>Vendor/Provider Name</t>
  </si>
  <si>
    <t>4</t>
  </si>
  <si>
    <t>Description of Services Provided</t>
  </si>
  <si>
    <t>[Enter Here- brief summary]</t>
  </si>
  <si>
    <t>5</t>
  </si>
  <si>
    <t>Total Contractual Amount</t>
  </si>
  <si>
    <t>6</t>
  </si>
  <si>
    <t>Total Administrative/Overhead Costs</t>
  </si>
  <si>
    <t>7</t>
  </si>
  <si>
    <t>Fund source: General Revenue or TF
(list specific Trust Fund)</t>
  </si>
  <si>
    <t>8</t>
  </si>
  <si>
    <t>Total # of FTE Providing Services</t>
  </si>
  <si>
    <t>9</t>
  </si>
  <si>
    <t xml:space="preserve">Calculation of Minimum Wage Impact </t>
  </si>
  <si>
    <t>Complete the summary charts below.  Increased annual costs may include increase in wage and FICA.
Group employees by Type/Role - add or delete sections as needed based on number Employee Type/Roles. 
Attach detailed back up documentation to support summary data.</t>
  </si>
  <si>
    <t>a)</t>
  </si>
  <si>
    <t xml:space="preserve">Employee Type/Role:
</t>
  </si>
  <si>
    <t>Contractual Responsibilities:</t>
  </si>
  <si>
    <t xml:space="preserve">Year / Min Wage </t>
  </si>
  <si>
    <t>2021 - $10/hr</t>
  </si>
  <si>
    <t>2022 - $11/hr</t>
  </si>
  <si>
    <t>2023 - $12/hr</t>
  </si>
  <si>
    <t>2024 - $13/hr</t>
  </si>
  <si>
    <t>2025 - $14/hr</t>
  </si>
  <si>
    <t>2026 - $15/hr</t>
  </si>
  <si>
    <t># of FTE Impacted</t>
  </si>
  <si>
    <t>Incremental Increased Annual Cost</t>
  </si>
  <si>
    <t>b)</t>
  </si>
  <si>
    <t>c)</t>
  </si>
  <si>
    <t>d)</t>
  </si>
  <si>
    <t>Total # of FTE Impacted</t>
  </si>
  <si>
    <t>Total Incremental Cost</t>
  </si>
  <si>
    <t>Total Cumulative Cost</t>
  </si>
  <si>
    <t>EXAMPLE</t>
  </si>
  <si>
    <t>12345678</t>
  </si>
  <si>
    <t>Cumulative Increased Annual Cost</t>
  </si>
  <si>
    <t xml:space="preserve">State Contracts - Minimum Wage Increase  </t>
  </si>
  <si>
    <t>Total Revenue</t>
  </si>
  <si>
    <t xml:space="preserve">Total Administrative Costs </t>
  </si>
  <si>
    <t xml:space="preserve">Total # of FTEs </t>
  </si>
  <si>
    <t>Calculation of Minimum Wage Impact</t>
  </si>
  <si>
    <t>Responsibilities:</t>
  </si>
  <si>
    <t>Break out of Revenue</t>
  </si>
  <si>
    <t>Provide percentage of revenue by fund source based on total revenue</t>
  </si>
  <si>
    <t>Fund  Source: 
State Contract (Agency/Department); 
Local; Other; etc</t>
  </si>
  <si>
    <t>[Enter Fund Source here]</t>
  </si>
  <si>
    <t>For State Contracts: General Revenue or TF
(list specific trust fund)</t>
  </si>
  <si>
    <t xml:space="preserve">Total % of Revenue </t>
  </si>
  <si>
    <t>State Contracts - Minimum Wage Increase  - EXAMPLE</t>
  </si>
  <si>
    <t>Total Administrative Costs</t>
  </si>
  <si>
    <t>APD</t>
  </si>
  <si>
    <t>Local</t>
  </si>
  <si>
    <t>Other</t>
  </si>
  <si>
    <t>General Revenue</t>
  </si>
  <si>
    <t>Medical Care TF</t>
  </si>
  <si>
    <t>[Enter Here - brief summary]</t>
  </si>
  <si>
    <t>$</t>
  </si>
  <si>
    <t xml:space="preserve">The MLQ‐6S measures your leadership on seven factors related to transformational, transactional, &amp; laissez-faire
leadership. Your score for each leadership style will be calculated for you. </t>
  </si>
  <si>
    <t xml:space="preserve">                                       Using a 0 - 4 scale, please indicate the extent to which you  agree with each item. </t>
  </si>
  <si>
    <t>0 = Not at all</t>
  </si>
  <si>
    <t>1 = Once in a while</t>
  </si>
  <si>
    <t>2 = Sometimes</t>
  </si>
  <si>
    <t>3 = Fairly often</t>
  </si>
  <si>
    <t>4 = Frequently, if not always</t>
  </si>
  <si>
    <t>YOUR
SCORE</t>
  </si>
  <si>
    <t>ITEMS</t>
  </si>
  <si>
    <t>ENTER  
RATING</t>
  </si>
  <si>
    <t>I make others feel good to be around me</t>
  </si>
  <si>
    <t>TRANSFORMATIONAL
LEADER
QUALITIES</t>
  </si>
  <si>
    <t>IDEALIZED INFLUENCE</t>
  </si>
  <si>
    <t xml:space="preserve">I express with a few simple words what we could and should do           </t>
  </si>
  <si>
    <t>INSPIRATIONAL MOTIVATION</t>
  </si>
  <si>
    <t xml:space="preserve">I enable others to think about old problems in new ways          </t>
  </si>
  <si>
    <t>INTELLECTUAL STIMULATION</t>
  </si>
  <si>
    <t xml:space="preserve">I help others develop themselves          </t>
  </si>
  <si>
    <t>INDIVIDUAL CONSIDERATION</t>
  </si>
  <si>
    <t>I tell others what to do if they want to be rewarded for their work         </t>
  </si>
  <si>
    <t xml:space="preserve"> I am satisfied when others meet agreed‐upon standards          </t>
  </si>
  <si>
    <t>TRANSACTIONAL
LEADER
QUALITIES</t>
  </si>
  <si>
    <t>CONTINGENT REWARD</t>
  </si>
  <si>
    <t xml:space="preserve">I am content to let others continue working in the same ways always           </t>
  </si>
  <si>
    <t xml:space="preserve">MANAGEMENT-BY-EXCEPTION </t>
  </si>
  <si>
    <t>Others have complete faith in me        </t>
  </si>
  <si>
    <t xml:space="preserve"> I provide appealing images about what we can do        </t>
  </si>
  <si>
    <t xml:space="preserve"> I provide others with new ways of looking at puzzling things         </t>
  </si>
  <si>
    <t>LAISSEZ-FAIRE LEADERSHIP</t>
  </si>
  <si>
    <t xml:space="preserve"> I let others know how I think they are doing         </t>
  </si>
  <si>
    <t xml:space="preserve"> I provide recognition/rewards when others reach their goals        </t>
  </si>
  <si>
    <t xml:space="preserve"> As long as things are working, I do not try to change anything           </t>
  </si>
  <si>
    <t>Whatever others want to do is OK with me         </t>
  </si>
  <si>
    <t xml:space="preserve">Others are proud to be associated with me           </t>
  </si>
  <si>
    <t>I help others find meaning in their work         </t>
  </si>
  <si>
    <t xml:space="preserve"> I get others to rethink ideas that they had never questioned before        </t>
  </si>
  <si>
    <t xml:space="preserve"> I give personal attention to others who seem rejected        </t>
  </si>
  <si>
    <t xml:space="preserve"> I call attention to what others can get for what they accomplish        </t>
  </si>
  <si>
    <t xml:space="preserve"> I tell others the standards they have to know to carry out their work         </t>
  </si>
  <si>
    <t xml:space="preserve"> I ask no more of others than what is absolutely essential        </t>
  </si>
  <si>
    <t>Number (in thousands)</t>
  </si>
  <si>
    <t>Year</t>
  </si>
  <si>
    <t>Hare</t>
  </si>
  <si>
    <t>Lynx</t>
  </si>
  <si>
    <t>http://people.whitman.edu/~hundledr/courses/M250F03/M250.html</t>
  </si>
  <si>
    <t>Table 2.  Marriages by Person B1 Age and County where Ceremony was Performed, 2016</t>
  </si>
  <si>
    <t>County</t>
  </si>
  <si>
    <t>Under 
20</t>
  </si>
  <si>
    <t>20-24</t>
  </si>
  <si>
    <t>25-29</t>
  </si>
  <si>
    <t>30-34</t>
  </si>
  <si>
    <t>35-39</t>
  </si>
  <si>
    <t>40-44</t>
  </si>
  <si>
    <t>45-49</t>
  </si>
  <si>
    <t>50-54</t>
  </si>
  <si>
    <t>55-59</t>
  </si>
  <si>
    <t>60-64</t>
  </si>
  <si>
    <t>65 and
Over</t>
  </si>
  <si>
    <t>State Total</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</si>
  <si>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</si>
  <si>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</si>
  <si>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</si>
  <si>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</si>
  <si>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</si>
  <si>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</si>
  <si>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</si>
  <si>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</si>
  <si>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</si>
  <si>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</si>
  <si>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</si>
  <si>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</si>
  <si>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</si>
  <si>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</si>
  <si>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</si>
  <si>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</si>
  <si>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</si>
  <si>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</si>
  <si>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</si>
  <si>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</si>
  <si>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</si>
  <si>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</si>
  <si>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</si>
  <si>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</si>
  <si>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</si>
  <si>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</si>
  <si>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</si>
  <si>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</si>
  <si>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</si>
  <si>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</si>
  <si>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</si>
  <si>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</si>
  <si>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</si>
  <si>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</si>
  <si>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</si>
  <si>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</si>
  <si>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</si>
  <si>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</si>
  <si>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</si>
  <si>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Tribal Authority</t>
  </si>
  <si>
    <t>1 "Person B" is formerly known as bride pre-December 2012.</t>
  </si>
  <si>
    <t>Source:  Center for Health Statistics, Washington State Department of Health, 08/2017.</t>
  </si>
  <si>
    <t>Table 3.  Marriages by Person A1 Age and County where Ceremony was Performed, 2016</t>
  </si>
  <si>
    <t>Under
20</t>
  </si>
  <si>
    <t>1 "Person A" is formerly known as groom pre-December 2012.</t>
  </si>
  <si>
    <t>Cash Flow Statement</t>
  </si>
  <si>
    <t>Fiscal year begins:</t>
  </si>
  <si>
    <t>EST</t>
  </si>
  <si>
    <t>Cash Receipts</t>
  </si>
  <si>
    <t>Cash Sales</t>
  </si>
  <si>
    <t>Collections from CR accounts</t>
  </si>
  <si>
    <t>Loan/other cash injections</t>
  </si>
  <si>
    <t>Total Cash Available (before cash out)</t>
  </si>
  <si>
    <t>Cash Paid Out</t>
  </si>
  <si>
    <t>Purchases (merchandise)</t>
  </si>
  <si>
    <t>Purchases (specify)</t>
  </si>
  <si>
    <t>Gross wages (exact withdrawal)</t>
  </si>
  <si>
    <t>Payroll expenses (taxes, etc.)</t>
  </si>
  <si>
    <t>Outside services</t>
  </si>
  <si>
    <t>Supplies (office &amp; operations)</t>
  </si>
  <si>
    <t>Repairs &amp; maintenance</t>
  </si>
  <si>
    <t>Advertising</t>
  </si>
  <si>
    <t>Car, delivery &amp; travel</t>
  </si>
  <si>
    <t>Accounting &amp; legal</t>
  </si>
  <si>
    <t>Rent</t>
  </si>
  <si>
    <t>Telephone</t>
  </si>
  <si>
    <t>Utilities</t>
  </si>
  <si>
    <t>Insurance</t>
  </si>
  <si>
    <t>Taxes (real estate, etc.)</t>
  </si>
  <si>
    <t>Interest</t>
  </si>
  <si>
    <t>Other expenses (specify)</t>
  </si>
  <si>
    <t>Other (specify)</t>
  </si>
  <si>
    <t>Miscellaneous</t>
  </si>
  <si>
    <t>Cash Paid Out (Non P&amp;L)</t>
  </si>
  <si>
    <t>Loan principal payment</t>
  </si>
  <si>
    <t>Capital purchase (specify)</t>
  </si>
  <si>
    <t>Other startup costs</t>
  </si>
  <si>
    <t>Reserve and/or escrow</t>
  </si>
  <si>
    <t>Owners' withdrawal</t>
  </si>
  <si>
    <t xml:space="preserve"> Item EST</t>
  </si>
  <si>
    <t>Item EST</t>
  </si>
  <si>
    <t>(Pre) Startup</t>
  </si>
  <si>
    <t>Appendix IV : Capital Expenditure of States and Union Territories with Legislature (Contd.)</t>
  </si>
  <si>
    <t>MADHYA PRADESH</t>
  </si>
  <si>
    <t>(₹ Lakh)</t>
  </si>
  <si>
    <t>Item</t>
  </si>
  <si>
    <t>2018-19</t>
  </si>
  <si>
    <t>2019-20</t>
  </si>
  <si>
    <t>2020-21</t>
  </si>
  <si>
    <t>(Accounts)</t>
  </si>
  <si>
    <t>(Budget Estimates)</t>
  </si>
  <si>
    <t>(Revised Estimates)</t>
  </si>
  <si>
    <t>TOTAL CAPITAL DISBURSEMENTS (I to XII)</t>
  </si>
  <si>
    <t xml:space="preserve">TOTAL CAPITAL DISBURSEMENTS </t>
  </si>
  <si>
    <t>(Excluding Public Accounts)$</t>
  </si>
  <si>
    <t>I.</t>
  </si>
  <si>
    <t>Total Capital Outlay (1 + 2)</t>
  </si>
  <si>
    <t>1. Development (a + b)</t>
  </si>
  <si>
    <t>(a) Social Services (1 to 9)</t>
  </si>
  <si>
    <t xml:space="preserve">      1. Education, Sports, Art and Culture</t>
  </si>
  <si>
    <t xml:space="preserve">      2. Medical and Public Health </t>
  </si>
  <si>
    <t xml:space="preserve">      3. Family Welfare</t>
  </si>
  <si>
    <t xml:space="preserve">      4. Water Supply and Sanitation</t>
  </si>
  <si>
    <t xml:space="preserve">      5. Housing</t>
  </si>
  <si>
    <t xml:space="preserve">      6. Urban Development</t>
  </si>
  <si>
    <t xml:space="preserve">      7. Welfare of Scheduled Castes, Scheduled Tribes </t>
  </si>
  <si>
    <t xml:space="preserve">           and Other Backward Classes</t>
  </si>
  <si>
    <t xml:space="preserve">      8. Social Security and Welfare</t>
  </si>
  <si>
    <t xml:space="preserve">      9. Others *</t>
  </si>
  <si>
    <t>(b) Economic Services (1 to 10)</t>
  </si>
  <si>
    <t xml:space="preserve">     1. Agriculture and Allied Activities (i to xi)</t>
  </si>
  <si>
    <t xml:space="preserve">         i) Crop Husbandry</t>
  </si>
  <si>
    <t xml:space="preserve">         ii) Soil and Water Conservation</t>
  </si>
  <si>
    <t xml:space="preserve">         iii) Animal Husbandry</t>
  </si>
  <si>
    <t xml:space="preserve">         iv) Dairy Development</t>
  </si>
  <si>
    <t xml:space="preserve">         v) Fisheries</t>
  </si>
  <si>
    <t xml:space="preserve">         vi) Forestry and Wild Life</t>
  </si>
  <si>
    <t xml:space="preserve">         vii) Plantations</t>
  </si>
  <si>
    <t xml:space="preserve">         viii) Food Storage and Warehousing </t>
  </si>
  <si>
    <t xml:space="preserve">         ix) Agricultural Research and Education</t>
  </si>
  <si>
    <t xml:space="preserve">         x) Co-operation</t>
  </si>
  <si>
    <t xml:space="preserve">         xi) Others @</t>
  </si>
  <si>
    <t xml:space="preserve">     2. Rural Development</t>
  </si>
  <si>
    <t xml:space="preserve">     3. Special Area Programmes</t>
  </si>
  <si>
    <t xml:space="preserve">         of which: Hill Areas</t>
  </si>
  <si>
    <t xml:space="preserve">     4. Major and Medium Irrigation and Flood Control</t>
  </si>
  <si>
    <t xml:space="preserve">     5. Energy</t>
  </si>
  <si>
    <t xml:space="preserve">     6. Industry and Minerals (i to iv)</t>
  </si>
  <si>
    <t xml:space="preserve">         i) Village and Small Industries</t>
  </si>
  <si>
    <t xml:space="preserve">         ii) Iron and Steel Industries</t>
  </si>
  <si>
    <t xml:space="preserve">         iii) Non-Ferrous Mining and Metallurgical Industries</t>
  </si>
  <si>
    <t xml:space="preserve">         iv) Others #</t>
  </si>
  <si>
    <t xml:space="preserve">     7. Transport (i + ii)</t>
  </si>
  <si>
    <t xml:space="preserve">         i) Roads and Bridges</t>
  </si>
  <si>
    <t xml:space="preserve">         ii) Others **</t>
  </si>
  <si>
    <t xml:space="preserve">     8. Communications</t>
  </si>
  <si>
    <t xml:space="preserve">     9. Science, Technology and Environment</t>
  </si>
  <si>
    <t xml:space="preserve">    10. General Economic Services (i + ii)</t>
  </si>
  <si>
    <t xml:space="preserve">          i) Tourism</t>
  </si>
  <si>
    <t xml:space="preserve">          ii) Others @@</t>
  </si>
  <si>
    <t>2. Non-Development (General Services)</t>
  </si>
  <si>
    <t>II.</t>
  </si>
  <si>
    <t>Discharge of Internal Debt (1 to 8)</t>
  </si>
  <si>
    <t>1. Market Loans</t>
  </si>
  <si>
    <t>2. Loans from LIC</t>
  </si>
  <si>
    <t>3. Loans from SBI and other Banks</t>
  </si>
  <si>
    <t>4. Loans from NABARD</t>
  </si>
  <si>
    <t>5. Loans from National Co-operative Development</t>
  </si>
  <si>
    <t xml:space="preserve">    Corporation</t>
  </si>
  <si>
    <t>6. WMA from RBI</t>
  </si>
  <si>
    <t>7. Special Securities issued to NSSF</t>
  </si>
  <si>
    <t>8. Others</t>
  </si>
  <si>
    <t xml:space="preserve">    of which: Land Compensation Bonds</t>
  </si>
  <si>
    <t>III.</t>
  </si>
  <si>
    <t>Repayment of Loans to the Centre (1 to 7)</t>
  </si>
  <si>
    <t>1. State Plan Schemes</t>
  </si>
  <si>
    <t xml:space="preserve">   of which: Advance release of Plan</t>
  </si>
  <si>
    <t xml:space="preserve">                   Assistance for  Natural Calamities</t>
  </si>
  <si>
    <t>2. Central Plan Schemes</t>
  </si>
  <si>
    <t>3. Centrally Sponsored Schemes</t>
  </si>
  <si>
    <t>4. Non-Plan (i + ii)</t>
  </si>
  <si>
    <t xml:space="preserve">    i) Relief for Natural Calamities</t>
  </si>
  <si>
    <t xml:space="preserve">    ii) Others</t>
  </si>
  <si>
    <t>5. Ways and Means Advances from Centre</t>
  </si>
  <si>
    <t>6. Loans for Special Schemes</t>
  </si>
  <si>
    <t>7. Others</t>
  </si>
  <si>
    <t>IV.</t>
  </si>
  <si>
    <t>Loans and Advances by State Governments (1+2)</t>
  </si>
  <si>
    <t xml:space="preserve">  1. Development Purposes (a + b)</t>
  </si>
  <si>
    <t xml:space="preserve">      a) Social Services ( 1 to 7)</t>
  </si>
  <si>
    <t xml:space="preserve">          1. Education, Sports, Art and Culture</t>
  </si>
  <si>
    <t xml:space="preserve">          2. Medical and Public Health</t>
  </si>
  <si>
    <t xml:space="preserve">          3. Family Welfare</t>
  </si>
  <si>
    <t xml:space="preserve">          4. Water Supply and Sanitation</t>
  </si>
  <si>
    <t xml:space="preserve">          5. Housing</t>
  </si>
  <si>
    <t xml:space="preserve">          6. Government Servants (Housing)</t>
  </si>
  <si>
    <t xml:space="preserve">          7. Others</t>
  </si>
  <si>
    <t xml:space="preserve">      b) Economic Services (1 to 10)</t>
  </si>
  <si>
    <t xml:space="preserve">          1. Crop Husbandry</t>
  </si>
  <si>
    <t xml:space="preserve">          2. Soil and Water Conservation</t>
  </si>
  <si>
    <t xml:space="preserve">          3. Food Storage and Warehousing</t>
  </si>
  <si>
    <t xml:space="preserve">          4. Co-operation</t>
  </si>
  <si>
    <t xml:space="preserve">          5. Major and Medium Irrigation, etc. </t>
  </si>
  <si>
    <t xml:space="preserve">          6. Power Projects</t>
  </si>
  <si>
    <t xml:space="preserve">          7. Village and Small Industries</t>
  </si>
  <si>
    <t xml:space="preserve">          8. Other Industries and Minerals</t>
  </si>
  <si>
    <t xml:space="preserve">          9. Rural Development</t>
  </si>
  <si>
    <t xml:space="preserve">         10. Others</t>
  </si>
  <si>
    <t xml:space="preserve">  2. Non-Development Purposes (a + b)</t>
  </si>
  <si>
    <t xml:space="preserve">      a) Government Servants (other than Housing)</t>
  </si>
  <si>
    <t xml:space="preserve">      b) Miscellaneous</t>
  </si>
  <si>
    <t>V.</t>
  </si>
  <si>
    <t xml:space="preserve">Inter-State Settlement </t>
  </si>
  <si>
    <t>VI.</t>
  </si>
  <si>
    <t xml:space="preserve">Contingency Fund </t>
  </si>
  <si>
    <t>VII.</t>
  </si>
  <si>
    <t>State Provident Funds, etc. (1+2)</t>
  </si>
  <si>
    <t>1. State Provident Funds</t>
  </si>
  <si>
    <t>2. Others</t>
  </si>
  <si>
    <t>VIII.</t>
  </si>
  <si>
    <t>Reserve Funds (1 to 4)</t>
  </si>
  <si>
    <t>1. Depreciation/Renewal Reserve Funds</t>
  </si>
  <si>
    <t>2. Sinking Funds</t>
  </si>
  <si>
    <t>3. Famine Relief Fund</t>
  </si>
  <si>
    <t>4. Others</t>
  </si>
  <si>
    <t>IX.</t>
  </si>
  <si>
    <t>Deposits and Advances (1 to 4)</t>
  </si>
  <si>
    <t>1. Civil Deposits</t>
  </si>
  <si>
    <t>2. Deposits of Local Funds</t>
  </si>
  <si>
    <t>3. Civil Advances</t>
  </si>
  <si>
    <t xml:space="preserve">4. Others </t>
  </si>
  <si>
    <t>X.</t>
  </si>
  <si>
    <t>Suspense and Miscellaneous (1 to 4)</t>
  </si>
  <si>
    <t>1. Suspense</t>
  </si>
  <si>
    <t>2. Cash Balance Investment Accounts</t>
  </si>
  <si>
    <t>3. Deposits with RBI</t>
  </si>
  <si>
    <t>XI.</t>
  </si>
  <si>
    <t xml:space="preserve">Appropriation to Contingency Fund </t>
  </si>
  <si>
    <t>XII.</t>
  </si>
  <si>
    <t xml:space="preserve">Remittances </t>
  </si>
  <si>
    <t xml:space="preserve">A. </t>
  </si>
  <si>
    <t>Surplus (+)/Deficit(-) on Revenue Account</t>
  </si>
  <si>
    <t>B.</t>
  </si>
  <si>
    <t>Surplus (+)/Deficit (-) on Capital Account</t>
  </si>
  <si>
    <t>C.</t>
  </si>
  <si>
    <t>Overall Surplus (+)/Deficit (-) (A+B)</t>
  </si>
  <si>
    <t>D.</t>
  </si>
  <si>
    <t>Financing of Surplus (+)/Deficit (-) (C = i to iii)</t>
  </si>
  <si>
    <t xml:space="preserve"> i. Increase (+)/Decrease (-) in Cash Balances</t>
  </si>
  <si>
    <t xml:space="preserve">     a) Opening Balance</t>
  </si>
  <si>
    <t xml:space="preserve">     b) Closing Balance</t>
  </si>
  <si>
    <t xml:space="preserve">ii.  Withdrawals from (-)/Additions to (+) Cash Balance </t>
  </si>
  <si>
    <t xml:space="preserve">     Investment Account (net)</t>
  </si>
  <si>
    <t>iii. Increase (-)/Decrease (+) in Ways and Means Advances</t>
  </si>
  <si>
    <t xml:space="preserve">    and Overdrafts from RBI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</si>
</sst>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6">
    <numFmt numFmtId="8" formatCode="&quot;$&quot;#,##0.00_);[Red]\(&quot;$&quot;#,##0.00\)"/>
    <numFmt numFmtId="44" formatCode="_(&quot;$&quot;* #,##0.00_);_(&quot;$&quot;* \(#,##0.00\);_(&quot;$&quot;* &quot;-&quot;??_);_(@_)"/>
    <numFmt numFmtId="43" formatCode="_(* #,##0.00_);_(* \(#,##0.00\);_(* &quot;-&quot;??_);_(@_)"/>
    <numFmt numFmtId="164" formatCode="_(* #,##0_);_(* \(#,##0\);_(* &quot;-&quot;??_);_(@_)"/>
    <numFmt numFmtId="165" formatCode="0.0000"/>
    <numFmt numFmtId="166" formatCode="0.0"/>
    <numFmt numFmtId="167" formatCode="0.00;\-0.00;0.00;@"/>
    <numFmt numFmtId="168" formatCode="0.00_ "/>
    <numFmt numFmtId="169" formatCode="_-* #,##0_-;\-* #,##0_-;_-* &quot;-&quot;??_-;_-@_-"/>
    <numFmt numFmtId="170" formatCode="_-* #,##0.0_-;\-* #,##0.0_-;_-* &quot;-&quot;??_-;_-@_-"/>
    <numFmt numFmtId="171" formatCode="0.000"/>
    <numFmt numFmtId="172" formatCode="&quot;$&quot;#,##0.00"/>
    <numFmt numFmtId="173" formatCode="0.0%"/>
    <numFmt numFmtId="174" formatCode="m/d/yy;@"/>
    <numFmt numFmtId="175" formatCode="&quot;$&quot;#,##0;[Red]\(&quot;$&quot;#,##0\)"/>
    <numFmt numFmtId="176" formatCode="&quot;$&quot;#,##0.00;[Red]\(&quot;$&quot;#,##0.00\)"/>
    <numFmt numFmtId="177" formatCode="&quot;$&quot;#,##0.00;[Red]&quot;$&quot;#,##0.00"/>
    <numFmt numFmtId="178" formatCode="#,##0_ ;[Red]\-#,##0\ "/>
    <numFmt numFmtId="179" formatCode="_(&quot;$&quot;* #,##0_);_(&quot;$&quot;* \(#,##0\);_(&quot;$&quot;* &quot;-&quot;??_);_(@_)"/>
    <numFmt numFmtId="180" formatCode="_(* #,##0.0_);_(* \(#,##0.0\);_(* &quot;-&quot;??_);_(@_)"/>
    <numFmt numFmtId="181" formatCode="mmm"/>
    <numFmt numFmtId="182" formatCode="dd"/>
    <numFmt numFmtId="183" formatCode="0_);[Red]\(0\)"/>
    <numFmt numFmtId="184" formatCode="&quot;Rs.&quot;\ #,##0;&quot;Rs.&quot;\ \-#,##0"/>
    <numFmt numFmtId="185" formatCode="0.00_)"/>
    <numFmt numFmtId="186" formatCode="0_)"/>
  </numFmts>
  <fonts count="105">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b/>
      <i/>
      <sz val="11"/>
      <color rgb="FF00B050"/>
      <name val="Aptos Narrow"/>
      <family val="2"/>
      <scheme val="minor"/>
    </font>
    <font>
      <b/>
      <i/>
      <sz val="11"/>
      <color rgb="FFFF0000"/>
      <name val="Aptos Narrow"/>
      <family val="2"/>
      <scheme val="minor"/>
    </font>
    <font>
      <sz val="11"/>
      <name val="Aptos Narrow"/>
      <family val="2"/>
      <scheme val="minor"/>
    </font>
    <font>
      <sz val="11"/>
      <color theme="7" tint="-0.499984740745262"/>
      <name val="Aptos Narrow"/>
      <family val="2"/>
      <scheme val="minor"/>
    </font>
    <font>
      <sz val="10"/>
      <name val="Arial"/>
    </font>
    <font>
      <b/>
      <sz val="22"/>
      <name val="Arial"/>
      <family val="2"/>
    </font>
    <font>
      <b/>
      <sz val="10"/>
      <name val="Arial"/>
      <family val="2"/>
    </font>
    <font>
      <b/>
      <sz val="17"/>
      <name val="Arial"/>
      <family val="2"/>
    </font>
    <font>
      <b/>
      <sz val="14"/>
      <name val="Arial"/>
      <family val="2"/>
    </font>
    <font>
      <sz val="7"/>
      <color indexed="8"/>
      <name val="Courier New"/>
      <family val="3"/>
    </font>
    <font>
      <sz val="11"/>
      <color theme="1"/>
      <name val="Arial Narrow"/>
      <family val="2"/>
    </font>
    <font>
      <sz val="11"/>
      <color rgb="FF0000FF"/>
      <name val="Arial Narrow"/>
      <family val="2"/>
    </font>
    <font>
      <b/>
      <sz val="11"/>
      <color theme="1"/>
      <name val="Arial Narrow"/>
      <family val="2"/>
    </font>
    <font>
      <b/>
      <sz val="11"/>
      <color rgb="FFFF0000"/>
      <name val="Aptos Narrow"/>
      <family val="2"/>
      <scheme val="minor"/>
    </font>
    <font>
      <b/>
      <sz val="12"/>
      <color theme="0" tint="-4.9989318521683403E-2"/>
      <name val="Aptos Narrow"/>
      <family val="2"/>
      <scheme val="minor"/>
    </font>
    <font>
      <b/>
      <sz val="12"/>
      <color theme="1" tint="0.249977111117893"/>
      <name val="Aptos Narrow"/>
      <family val="2"/>
      <scheme val="minor"/>
    </font>
    <font>
      <sz val="11"/>
      <color theme="0" tint="-4.9989318521683403E-2"/>
      <name val="Aptos Narrow"/>
      <family val="2"/>
      <scheme val="minor"/>
    </font>
    <font>
      <sz val="11"/>
      <color theme="1" tint="0.249977111117893"/>
      <name val="Aptos Narrow"/>
      <family val="2"/>
      <scheme val="minor"/>
    </font>
    <font>
      <i/>
      <sz val="11"/>
      <color theme="1"/>
      <name val="Aptos Narrow"/>
      <family val="2"/>
      <scheme val="minor"/>
    </font>
    <font>
      <b/>
      <sz val="14"/>
      <color theme="0" tint="-4.9989318521683403E-2"/>
      <name val="Aptos Narrow"/>
      <family val="2"/>
      <scheme val="minor"/>
    </font>
    <font>
      <b/>
      <i/>
      <sz val="12"/>
      <color theme="1"/>
      <name val="Aptos Narrow"/>
      <family val="2"/>
      <scheme val="minor"/>
    </font>
    <font>
      <b/>
      <sz val="12"/>
      <color theme="1"/>
      <name val="Aptos Narrow"/>
      <family val="2"/>
      <scheme val="minor"/>
    </font>
    <font>
      <sz val="11"/>
      <color indexed="8"/>
      <name val="Calibri"/>
      <family val="2"/>
    </font>
    <font>
      <sz val="11"/>
      <color rgb="FF000000"/>
      <name val="Aptos Narrow"/>
      <family val="2"/>
      <scheme val="minor"/>
    </font>
    <font>
      <u/>
      <sz val="11"/>
      <color theme="10"/>
      <name val="Aptos Narrow"/>
      <family val="2"/>
      <scheme val="minor"/>
    </font>
    <font>
      <sz val="12"/>
      <name val="新細明體"/>
      <family val="1"/>
      <charset val="136"/>
    </font>
    <font>
      <sz val="12"/>
      <name val="Calibri"/>
      <family val="2"/>
    </font>
    <font>
      <b/>
      <sz val="14"/>
      <name val="Calibri"/>
      <family val="2"/>
    </font>
    <font>
      <b/>
      <i/>
      <u/>
      <sz val="14"/>
      <name val="Calibri"/>
      <family val="2"/>
    </font>
    <font>
      <b/>
      <u/>
      <sz val="14"/>
      <name val="Calibri"/>
      <family val="2"/>
    </font>
    <font>
      <u/>
      <sz val="12"/>
      <color indexed="12"/>
      <name val="新細明體"/>
      <family val="1"/>
      <charset val="136"/>
    </font>
    <font>
      <sz val="12"/>
      <color indexed="12"/>
      <name val="Calibri"/>
      <family val="2"/>
    </font>
    <font>
      <b/>
      <u/>
      <sz val="12"/>
      <name val="Calibri"/>
      <family val="2"/>
    </font>
    <font>
      <b/>
      <sz val="12"/>
      <color rgb="FF0000FF"/>
      <name val="Calibri"/>
      <family val="2"/>
    </font>
    <font>
      <b/>
      <sz val="12"/>
      <name val="Calibri"/>
      <family val="2"/>
    </font>
    <font>
      <sz val="12"/>
      <color theme="1"/>
      <name val="Calibri"/>
      <family val="2"/>
    </font>
    <font>
      <sz val="10"/>
      <name val="Calibri"/>
      <family val="2"/>
    </font>
    <font>
      <b/>
      <sz val="10"/>
      <name val="Calibri"/>
      <family val="2"/>
    </font>
    <font>
      <sz val="10"/>
      <name val="Aptos Narrow"/>
      <family val="2"/>
      <scheme val="minor"/>
    </font>
    <font>
      <b/>
      <sz val="10"/>
      <name val="Aptos Narrow"/>
      <family val="2"/>
      <scheme val="minor"/>
    </font>
    <font>
      <b/>
      <sz val="14"/>
      <name val="Aptos Narrow"/>
      <family val="2"/>
      <scheme val="minor"/>
    </font>
    <font>
      <sz val="10"/>
      <color theme="1"/>
      <name val="Aptos Narrow"/>
      <family val="2"/>
      <scheme val="minor"/>
    </font>
    <font>
      <sz val="9"/>
      <name val="Aptos Narrow"/>
      <family val="2"/>
      <scheme val="minor"/>
    </font>
    <font>
      <sz val="12"/>
      <color theme="1"/>
      <name val="Aptos Narrow"/>
      <family val="2"/>
      <scheme val="minor"/>
    </font>
    <font>
      <sz val="12"/>
      <color theme="3"/>
      <name val="Aptos Narrow"/>
      <family val="2"/>
      <scheme val="minor"/>
    </font>
    <font>
      <b/>
      <sz val="18"/>
      <color theme="1"/>
      <name val="Aptos Narrow"/>
      <family val="2"/>
      <scheme val="minor"/>
    </font>
    <font>
      <u/>
      <sz val="12"/>
      <color theme="10"/>
      <name val="Aptos Narrow"/>
      <family val="2"/>
      <scheme val="minor"/>
    </font>
    <font>
      <b/>
      <sz val="10"/>
      <color theme="3"/>
      <name val="Aptos Narrow"/>
      <family val="2"/>
      <scheme val="minor"/>
    </font>
    <font>
      <b/>
      <sz val="10"/>
      <color theme="1"/>
      <name val="Aptos Narrow"/>
      <family val="2"/>
      <scheme val="minor"/>
    </font>
    <font>
      <b/>
      <u/>
      <sz val="12"/>
      <color theme="10"/>
      <name val="Aptos Narrow"/>
      <family val="2"/>
      <scheme val="minor"/>
    </font>
    <font>
      <b/>
      <sz val="14"/>
      <color theme="1"/>
      <name val="Aptos Narrow"/>
      <family val="2"/>
      <scheme val="minor"/>
    </font>
    <font>
      <sz val="12"/>
      <color rgb="FFFF0000"/>
      <name val="Aptos Narrow"/>
      <family val="2"/>
      <scheme val="minor"/>
    </font>
    <font>
      <sz val="12"/>
      <color rgb="FF000000"/>
      <name val="Aptos Narrow"/>
      <family val="2"/>
      <scheme val="minor"/>
    </font>
    <font>
      <sz val="10"/>
      <name val="Arial"/>
      <family val="2"/>
    </font>
    <font>
      <sz val="10"/>
      <name val="Scandinavian Light"/>
      <family val="2"/>
    </font>
    <font>
      <sz val="8.5"/>
      <name val="Arial"/>
      <family val="2"/>
    </font>
    <font>
      <sz val="10"/>
      <color rgb="FF000000"/>
      <name val="Arial"/>
    </font>
    <font>
      <b/>
      <i/>
      <sz val="14"/>
      <name val="Arial"/>
      <family val="2"/>
    </font>
    <font>
      <sz val="10"/>
      <color indexed="8"/>
      <name val="Arial"/>
      <family val="2"/>
    </font>
    <font>
      <b/>
      <u val="double"/>
      <sz val="11"/>
      <color theme="1"/>
      <name val="Aptos Narrow"/>
      <family val="2"/>
      <scheme val="minor"/>
    </font>
    <font>
      <b/>
      <u/>
      <sz val="11"/>
      <color theme="1"/>
      <name val="Aptos Narrow"/>
      <family val="2"/>
      <scheme val="minor"/>
    </font>
    <font>
      <b/>
      <i/>
      <u/>
      <sz val="11"/>
      <color theme="1"/>
      <name val="Aptos Narrow"/>
      <family val="2"/>
      <scheme val="minor"/>
    </font>
    <font>
      <u val="double"/>
      <sz val="11"/>
      <color theme="1"/>
      <name val="Aptos Narrow"/>
      <family val="2"/>
      <scheme val="minor"/>
    </font>
    <font>
      <b/>
      <sz val="16"/>
      <name val="Arial"/>
      <family val="2"/>
    </font>
    <font>
      <sz val="8"/>
      <name val="Arial"/>
      <family val="2"/>
    </font>
    <font>
      <b/>
      <sz val="12"/>
      <name val="Arial"/>
      <family val="2"/>
    </font>
    <font>
      <sz val="8"/>
      <color indexed="10"/>
      <name val="Arial"/>
      <family val="2"/>
    </font>
    <font>
      <b/>
      <u/>
      <sz val="10"/>
      <name val="Arial"/>
      <family val="2"/>
    </font>
    <font>
      <sz val="9"/>
      <name val="Arial"/>
      <family val="2"/>
    </font>
    <font>
      <b/>
      <sz val="9"/>
      <name val="Arial"/>
      <family val="2"/>
    </font>
    <font>
      <b/>
      <u/>
      <sz val="9"/>
      <name val="Arial"/>
      <family val="2"/>
    </font>
    <font>
      <b/>
      <sz val="8"/>
      <name val="Arial"/>
      <family val="2"/>
    </font>
    <font>
      <b/>
      <sz val="8"/>
      <color rgb="FFFF0000"/>
      <name val="Arial"/>
      <family val="2"/>
    </font>
    <font>
      <b/>
      <sz val="16"/>
      <color theme="1"/>
      <name val="Aptos Narrow"/>
      <family val="2"/>
      <scheme val="minor"/>
    </font>
    <font>
      <b/>
      <sz val="16"/>
      <color rgb="FFFF0000"/>
      <name val="Aptos Narrow"/>
      <family val="2"/>
      <scheme val="minor"/>
    </font>
    <font>
      <sz val="14"/>
      <color theme="1"/>
      <name val="Aptos Narrow"/>
      <family val="2"/>
      <scheme val="minor"/>
    </font>
    <font>
      <b/>
      <sz val="12"/>
      <color theme="1"/>
      <name val="Calibri"/>
      <family val="2"/>
    </font>
    <font>
      <i/>
      <sz val="12"/>
      <color theme="1"/>
      <name val="Aptos Narrow"/>
      <family val="2"/>
      <scheme val="minor"/>
    </font>
    <font>
      <b/>
      <sz val="20"/>
      <color theme="4" tint="-0.249977111117893"/>
      <name val="Aptos Narrow"/>
      <family val="2"/>
      <scheme val="minor"/>
    </font>
    <font>
      <b/>
      <sz val="11"/>
      <color theme="4" tint="-0.249977111117893"/>
      <name val="Aptos Narrow"/>
      <family val="2"/>
      <scheme val="minor"/>
    </font>
    <font>
      <sz val="11"/>
      <color theme="4" tint="-0.249977111117893"/>
      <name val="Aptos Narrow"/>
      <family val="2"/>
      <scheme val="minor"/>
    </font>
    <font>
      <b/>
      <sz val="16"/>
      <color theme="4" tint="-0.249977111117893"/>
      <name val="Aptos Narrow"/>
      <family val="2"/>
      <scheme val="minor"/>
    </font>
    <font>
      <sz val="12"/>
      <color rgb="FF000000"/>
      <name val="Times New Roman"/>
      <family val="1"/>
    </font>
    <font>
      <b/>
      <sz val="8"/>
      <color indexed="9"/>
      <name val="Arial"/>
      <family val="2"/>
    </font>
    <font>
      <vertAlign val="superscript"/>
      <sz val="8"/>
      <name val="Arial"/>
      <family val="2"/>
    </font>
    <font>
      <b/>
      <sz val="28"/>
      <color theme="4"/>
      <name val="Aptos Display"/>
      <family val="2"/>
      <scheme val="major"/>
    </font>
    <font>
      <sz val="11"/>
      <color theme="1" tint="0.14990691854609822"/>
      <name val="Aptos Narrow"/>
      <family val="2"/>
      <scheme val="minor"/>
    </font>
    <font>
      <sz val="11"/>
      <color theme="1" tint="0.14975432599871821"/>
      <name val="Aptos Display"/>
      <family val="2"/>
      <scheme val="major"/>
    </font>
    <font>
      <sz val="14"/>
      <color theme="1" tint="0.14975432599871821"/>
      <name val="Aptos Display"/>
      <family val="2"/>
      <scheme val="major"/>
    </font>
    <font>
      <sz val="11"/>
      <color theme="1" tint="0.14999847407452621"/>
      <name val="Aptos Narrow"/>
      <family val="2"/>
      <scheme val="minor"/>
    </font>
    <font>
      <sz val="18"/>
      <color theme="1" tint="0.14993743705557422"/>
      <name val="Aptos Display"/>
      <family val="2"/>
      <scheme val="major"/>
    </font>
    <font>
      <b/>
      <sz val="12"/>
      <color theme="1" tint="0.14999847407452621"/>
      <name val="Aptos Display"/>
      <family val="2"/>
      <scheme val="major"/>
    </font>
    <font>
      <b/>
      <sz val="12"/>
      <color theme="1" tint="0.14999847407452621"/>
      <name val="Aptos Narrow"/>
      <family val="2"/>
      <scheme val="minor"/>
    </font>
    <font>
      <sz val="12"/>
      <color theme="1" tint="0.14999847407452621"/>
      <name val="Aptos Narrow"/>
      <family val="2"/>
      <scheme val="minor"/>
    </font>
    <font>
      <sz val="11"/>
      <color theme="1" tint="0.34998626667073579"/>
      <name val="Aptos Narrow"/>
      <family val="2"/>
      <scheme val="minor"/>
    </font>
    <font>
      <sz val="11"/>
      <color theme="1" tint="0.499984740745262"/>
      <name val="Aptos Narrow"/>
      <family val="2"/>
      <scheme val="minor"/>
    </font>
    <font>
      <sz val="10"/>
      <color theme="1" tint="0.499984740745262"/>
      <name val="Aptos Narrow"/>
      <family val="2"/>
      <scheme val="minor"/>
    </font>
    <font>
      <sz val="10"/>
      <color theme="1" tint="0.14999847407452621"/>
      <name val="Aptos Narrow"/>
      <family val="2"/>
      <scheme val="minor"/>
    </font>
    <font>
      <sz val="12"/>
      <name val="Helv"/>
    </font>
    <font>
      <b/>
      <i/>
      <sz val="10"/>
      <name val="Arial"/>
      <family val="2"/>
    </font>
    <font>
      <i/>
      <sz val="10"/>
      <name val="Arial"/>
      <family val="2"/>
    </font>
  </fonts>
  <fills count="29">
    <fill>
      <patternFill patternType="none"/>
    </fill>
    <fill>
      <patternFill patternType="gray125"/>
    </fill>
    <fill>
      <patternFill patternType="solid">
        <fgColor theme="6" tint="0.59999389629810485"/>
        <bgColor indexed="65"/>
      </patternFill>
    </fill>
    <fill>
      <patternFill patternType="solid">
        <fgColor rgb="FFFFFF00"/>
        <bgColor indexed="64"/>
      </patternFill>
    </fill>
    <fill>
      <patternFill patternType="solid">
        <fgColor indexed="4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
      <patternFill patternType="solid">
        <fgColor rgb="FFFFC000"/>
        <bgColor indexed="64"/>
      </patternFill>
    </fill>
    <fill>
      <patternFill patternType="solid">
        <fgColor indexed="47"/>
        <bgColor indexed="64"/>
      </patternFill>
    </fill>
    <fill>
      <patternFill patternType="solid">
        <fgColor indexed="44"/>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indexed="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7" tint="0.79998168889431442"/>
        <bgColor indexed="64"/>
      </patternFill>
    </fill>
    <fill>
      <patternFill patternType="solid">
        <fgColor indexed="8"/>
        <bgColor indexed="64"/>
      </patternFill>
    </fill>
    <fill>
      <patternFill patternType="solid">
        <fgColor theme="4" tint="0.59996337778862885"/>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theme="0" tint="-0.14993743705557422"/>
      </left>
      <right style="thin">
        <color theme="0" tint="-0.14993743705557422"/>
      </right>
      <top style="thin">
        <color indexed="64"/>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indexed="64"/>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diagonal/>
    </border>
    <border>
      <left style="thin">
        <color theme="0" tint="-0.14993743705557422"/>
      </left>
      <right style="thin">
        <color theme="0" tint="-0.14993743705557422"/>
      </right>
      <top style="thin">
        <color theme="0" tint="-0.14993743705557422"/>
      </top>
      <bottom style="thin">
        <color indexed="64"/>
      </bottom>
      <diagonal/>
    </border>
    <border>
      <left style="thin">
        <color theme="0" tint="-0.14990691854609822"/>
      </left>
      <right style="thin">
        <color theme="0" tint="-0.14990691854609822"/>
      </right>
      <top style="thin">
        <color indexed="64"/>
      </top>
      <bottom style="thin">
        <color indexed="64"/>
      </bottom>
      <diagonal/>
    </border>
    <border>
      <left style="thin">
        <color theme="0" tint="-0.14990691854609822"/>
      </left>
      <right style="thin">
        <color theme="0" tint="-0.14990691854609822"/>
      </right>
      <top style="thin">
        <color indexed="64"/>
      </top>
      <bottom style="medium">
        <color indexed="64"/>
      </bottom>
      <diagonal/>
    </border>
    <border>
      <left style="thin">
        <color theme="0" tint="-0.14990691854609822"/>
      </left>
      <right style="thin">
        <color theme="0" tint="-0.14990691854609822"/>
      </right>
      <top/>
      <bottom/>
      <diagonal/>
    </border>
    <border>
      <left style="thin">
        <color theme="0" tint="-0.14990691854609822"/>
      </left>
      <right style="thin">
        <color theme="0" tint="-0.14990691854609822"/>
      </right>
      <top/>
      <bottom style="thin">
        <color theme="0" tint="-0.14990691854609822"/>
      </bottom>
      <diagonal/>
    </border>
    <border>
      <left style="thin">
        <color theme="0" tint="-0.14990691854609822"/>
      </left>
      <right style="thin">
        <color theme="0" tint="-0.14990691854609822"/>
      </right>
      <top style="thin">
        <color indexed="64"/>
      </top>
      <bottom style="double">
        <color indexed="64"/>
      </bottom>
      <diagonal/>
    </border>
    <border>
      <left style="thin">
        <color theme="0" tint="-0.14990691854609822"/>
      </left>
      <right style="thin">
        <color theme="0" tint="-0.14990691854609822"/>
      </right>
      <top style="thin">
        <color theme="0" tint="-0.14990691854609822"/>
      </top>
      <bottom style="thin">
        <color indexed="64"/>
      </bottom>
      <diagonal/>
    </border>
    <border>
      <left style="thin">
        <color theme="0" tint="-0.14993743705557422"/>
      </left>
      <right style="thin">
        <color theme="0" tint="-0.14993743705557422"/>
      </right>
      <top style="thin">
        <color theme="0" tint="-0.14993743705557422"/>
      </top>
      <bottom/>
      <diagonal/>
    </border>
    <border>
      <left style="thin">
        <color theme="0" tint="-0.14990691854609822"/>
      </left>
      <right style="thin">
        <color theme="0" tint="-0.14990691854609822"/>
      </right>
      <top style="thin">
        <color indexed="64"/>
      </top>
      <bottom style="thin">
        <color theme="0" tint="-0.14990691854609822"/>
      </bottom>
      <diagonal/>
    </border>
    <border>
      <left/>
      <right/>
      <top style="thin">
        <color indexed="64"/>
      </top>
      <bottom style="thin">
        <color theme="0" tint="-0.14993743705557422"/>
      </bottom>
      <diagonal/>
    </border>
    <border>
      <left style="thin">
        <color theme="0" tint="-0.14990691854609822"/>
      </left>
      <right style="thin">
        <color theme="0" tint="-0.14990691854609822"/>
      </right>
      <top style="thin">
        <color indexed="64"/>
      </top>
      <bottom/>
      <diagonal/>
    </border>
    <border>
      <left style="thin">
        <color indexed="64"/>
      </left>
      <right/>
      <top style="thin">
        <color indexed="64"/>
      </top>
      <bottom/>
      <diagonal/>
    </border>
    <border>
      <left/>
      <right/>
      <top/>
      <bottom style="hair">
        <color auto="1"/>
      </bottom>
      <diagonal/>
    </border>
    <border>
      <left/>
      <right/>
      <top/>
      <bottom style="double">
        <color theme="1" tint="0.14993743705557422"/>
      </bottom>
      <diagonal/>
    </border>
    <border>
      <left/>
      <right/>
      <top style="double">
        <color theme="1" tint="0.14993743705557422"/>
      </top>
      <bottom/>
      <diagonal/>
    </border>
    <border>
      <left/>
      <right/>
      <top/>
      <bottom style="thin">
        <color theme="0"/>
      </bottom>
      <diagonal/>
    </border>
    <border>
      <left style="dotted">
        <color theme="1" tint="0.34998626667073579"/>
      </left>
      <right style="dotted">
        <color theme="1" tint="0.34998626667073579"/>
      </right>
      <top/>
      <bottom/>
      <diagonal/>
    </border>
    <border>
      <left style="dotted">
        <color theme="0" tint="-0.34998626667073579"/>
      </left>
      <right/>
      <top style="thin">
        <color theme="0"/>
      </top>
      <bottom style="thin">
        <color theme="0"/>
      </bottom>
      <diagonal/>
    </border>
    <border>
      <left style="dotted">
        <color theme="1" tint="0.34998626667073579"/>
      </left>
      <right/>
      <top/>
      <bottom/>
      <diagonal/>
    </border>
    <border>
      <left style="dotted">
        <color theme="1" tint="0.34998626667073579"/>
      </left>
      <right style="dotted">
        <color theme="1" tint="0.34998626667073579"/>
      </right>
      <top/>
      <bottom style="thick">
        <color theme="4"/>
      </bottom>
      <diagonal/>
    </border>
    <border>
      <left/>
      <right/>
      <top style="thin">
        <color theme="0"/>
      </top>
      <bottom style="thin">
        <color theme="0"/>
      </bottom>
      <diagonal/>
    </border>
    <border>
      <left/>
      <right style="dotted">
        <color theme="1" tint="0.34998626667073579"/>
      </right>
      <top/>
      <bottom style="medium">
        <color theme="4" tint="-0.24994659260841701"/>
      </bottom>
      <diagonal/>
    </border>
    <border>
      <left style="dotted">
        <color theme="1" tint="0.34998626667073579"/>
      </left>
      <right style="dotted">
        <color theme="1" tint="0.34998626667073579"/>
      </right>
      <top/>
      <bottom style="medium">
        <color theme="4" tint="-0.24994659260841701"/>
      </bottom>
      <diagonal/>
    </border>
    <border>
      <left/>
      <right/>
      <top style="medium">
        <color theme="4" tint="-0.24994659260841701"/>
      </top>
      <bottom/>
      <diagonal/>
    </border>
    <border>
      <left/>
      <right/>
      <top style="thin">
        <color theme="0"/>
      </top>
      <bottom/>
      <diagonal/>
    </border>
    <border>
      <left/>
      <right/>
      <top/>
      <bottom style="thick">
        <color theme="0"/>
      </bottom>
      <diagonal/>
    </border>
    <border>
      <left style="dotted">
        <color theme="0" tint="-0.34998626667073579"/>
      </left>
      <right style="dotted">
        <color theme="0" tint="-0.34998626667073579"/>
      </right>
      <top/>
      <bottom style="medium">
        <color theme="4" tint="0.39994506668294322"/>
      </bottom>
      <diagonal/>
    </border>
  </borders>
  <cellStyleXfs count="26">
    <xf numFmtId="0" fontId="0" fillId="0" borderId="0"/>
    <xf numFmtId="43" fontId="1" fillId="0" borderId="0"/>
    <xf numFmtId="0" fontId="8" fillId="0" borderId="0"/>
    <xf numFmtId="0" fontId="14" fillId="0" borderId="0"/>
    <xf numFmtId="43" fontId="14" fillId="0" borderId="0"/>
    <xf numFmtId="9" fontId="14" fillId="0" borderId="0"/>
    <xf numFmtId="0" fontId="29" fillId="0" borderId="0">
      <alignment vertical="center"/>
    </xf>
    <xf numFmtId="0" fontId="34" fillId="0" borderId="0">
      <alignment vertical="top"/>
      <protection locked="0"/>
    </xf>
    <xf numFmtId="9" fontId="29" fillId="0" borderId="0"/>
    <xf numFmtId="0" fontId="28" fillId="0" borderId="0"/>
    <xf numFmtId="44" fontId="1" fillId="0" borderId="0"/>
    <xf numFmtId="0" fontId="47" fillId="0" borderId="0"/>
    <xf numFmtId="0" fontId="50" fillId="0" borderId="0"/>
    <xf numFmtId="9" fontId="57" fillId="0" borderId="0"/>
    <xf numFmtId="0" fontId="57" fillId="0" borderId="0"/>
    <xf numFmtId="0" fontId="1" fillId="2" borderId="0"/>
    <xf numFmtId="9" fontId="1" fillId="0" borderId="0"/>
    <xf numFmtId="0" fontId="89" fillId="0" borderId="0"/>
    <xf numFmtId="0" fontId="90" fillId="0" borderId="0">
      <alignment vertical="center" wrapText="1"/>
    </xf>
    <xf numFmtId="0" fontId="91" fillId="0" borderId="0"/>
    <xf numFmtId="181" fontId="94" fillId="0" borderId="79">
      <alignment horizontal="right" vertical="center" wrapText="1" indent="1"/>
    </xf>
    <xf numFmtId="40" fontId="90" fillId="0" borderId="0"/>
    <xf numFmtId="183" fontId="101" fillId="28" borderId="89">
      <alignment vertical="center"/>
    </xf>
    <xf numFmtId="184" fontId="102" fillId="0" borderId="0"/>
    <xf numFmtId="185" fontId="102" fillId="0" borderId="0"/>
    <xf numFmtId="43" fontId="57" fillId="0" borderId="0"/>
  </cellStyleXfs>
  <cellXfs count="629">
    <xf numFmtId="0" fontId="0" fillId="0" borderId="0" xfId="0"/>
    <xf numFmtId="0" fontId="3" fillId="0" borderId="1" xfId="0" applyFont="1" applyBorder="1" applyAlignment="1">
      <alignment horizontal="center"/>
    </xf>
    <xf numFmtId="0" fontId="3" fillId="0" borderId="0" xfId="0" applyFont="1" applyAlignment="1">
      <alignment horizontal="center"/>
    </xf>
    <xf numFmtId="0" fontId="3" fillId="0" borderId="1" xfId="0" applyFont="1" applyBorder="1"/>
    <xf numFmtId="0" fontId="3" fillId="0" borderId="0" xfId="0" applyFont="1"/>
    <xf numFmtId="0" fontId="0" fillId="0" borderId="1" xfId="0" applyBorder="1"/>
    <xf numFmtId="164" fontId="0" fillId="0" borderId="1" xfId="1" applyNumberFormat="1" applyFont="1" applyBorder="1"/>
    <xf numFmtId="164" fontId="0" fillId="0" borderId="0" xfId="1" applyNumberFormat="1" applyFont="1"/>
    <xf numFmtId="164" fontId="2" fillId="0" borderId="1" xfId="1" applyNumberFormat="1" applyFont="1" applyBorder="1"/>
    <xf numFmtId="0" fontId="4" fillId="0" borderId="1" xfId="0" applyFont="1" applyBorder="1"/>
    <xf numFmtId="164" fontId="5" fillId="0" borderId="1" xfId="1" applyNumberFormat="1" applyFont="1" applyBorder="1"/>
    <xf numFmtId="164" fontId="4" fillId="0" borderId="1" xfId="1" applyNumberFormat="1" applyFont="1" applyBorder="1"/>
    <xf numFmtId="164" fontId="4" fillId="0" borderId="0" xfId="1" applyNumberFormat="1" applyFont="1"/>
    <xf numFmtId="164" fontId="6" fillId="0" borderId="1" xfId="1" applyNumberFormat="1" applyFont="1" applyBorder="1"/>
    <xf numFmtId="0" fontId="7" fillId="0" borderId="1" xfId="0" applyFont="1" applyBorder="1"/>
    <xf numFmtId="164" fontId="0" fillId="3" borderId="1" xfId="1" applyNumberFormat="1" applyFont="1" applyFill="1" applyBorder="1"/>
    <xf numFmtId="0" fontId="0" fillId="0" borderId="0" xfId="0" applyAlignment="1">
      <alignment wrapText="1"/>
    </xf>
    <xf numFmtId="0" fontId="8" fillId="0" borderId="0" xfId="2" applyAlignment="1">
      <alignment horizontal="right"/>
    </xf>
    <xf numFmtId="0" fontId="8" fillId="0" borderId="0" xfId="2" applyAlignment="1">
      <alignment horizontal="center"/>
    </xf>
    <xf numFmtId="0" fontId="8" fillId="0" borderId="0" xfId="2"/>
    <xf numFmtId="0" fontId="10" fillId="0" borderId="4" xfId="2" applyFont="1" applyBorder="1" applyAlignment="1">
      <alignment horizontal="center"/>
    </xf>
    <xf numFmtId="0" fontId="8" fillId="4" borderId="5" xfId="2" applyFill="1" applyBorder="1" applyAlignment="1">
      <alignment horizontal="right"/>
    </xf>
    <xf numFmtId="0" fontId="8" fillId="4" borderId="6" xfId="2" applyFill="1" applyBorder="1" applyAlignment="1">
      <alignment horizontal="right"/>
    </xf>
    <xf numFmtId="0" fontId="8" fillId="0" borderId="7" xfId="2" applyBorder="1" applyAlignment="1">
      <alignment horizontal="center"/>
    </xf>
    <xf numFmtId="0" fontId="8" fillId="4" borderId="7" xfId="2" applyFill="1" applyBorder="1" applyAlignment="1">
      <alignment horizontal="right"/>
    </xf>
    <xf numFmtId="0" fontId="8" fillId="0" borderId="8" xfId="2" applyBorder="1" applyAlignment="1">
      <alignment horizontal="right"/>
    </xf>
    <xf numFmtId="0" fontId="8" fillId="0" borderId="9" xfId="2" applyBorder="1"/>
    <xf numFmtId="0" fontId="8" fillId="4" borderId="10" xfId="2" applyFill="1" applyBorder="1" applyAlignment="1">
      <alignment horizontal="right"/>
    </xf>
    <xf numFmtId="0" fontId="8" fillId="4" borderId="11" xfId="2" applyFill="1" applyBorder="1" applyAlignment="1">
      <alignment horizontal="right"/>
    </xf>
    <xf numFmtId="0" fontId="8" fillId="0" borderId="1" xfId="2" applyBorder="1" applyAlignment="1">
      <alignment horizontal="center"/>
    </xf>
    <xf numFmtId="0" fontId="8" fillId="4" borderId="1" xfId="2" applyFill="1" applyBorder="1" applyAlignment="1">
      <alignment horizontal="right"/>
    </xf>
    <xf numFmtId="0" fontId="8" fillId="0" borderId="12" xfId="2" applyBorder="1"/>
    <xf numFmtId="0" fontId="10" fillId="0" borderId="13" xfId="2" applyFont="1" applyBorder="1" applyAlignment="1">
      <alignment horizontal="center"/>
    </xf>
    <xf numFmtId="0" fontId="10" fillId="0" borderId="1" xfId="2" applyFont="1" applyBorder="1" applyAlignment="1">
      <alignment horizontal="center"/>
    </xf>
    <xf numFmtId="0" fontId="8" fillId="0" borderId="1" xfId="2" applyBorder="1"/>
    <xf numFmtId="0" fontId="10" fillId="0" borderId="14" xfId="2" applyFont="1" applyBorder="1" applyAlignment="1">
      <alignment horizontal="center"/>
    </xf>
    <xf numFmtId="0" fontId="12" fillId="0" borderId="0" xfId="2" applyFont="1" applyAlignment="1">
      <alignment horizontal="left" vertical="center"/>
    </xf>
    <xf numFmtId="0" fontId="8" fillId="4" borderId="15" xfId="2" applyFill="1" applyBorder="1" applyAlignment="1">
      <alignment horizontal="right"/>
    </xf>
    <xf numFmtId="0" fontId="8" fillId="4" borderId="16" xfId="2" applyFill="1" applyBorder="1" applyAlignment="1">
      <alignment horizontal="right"/>
    </xf>
    <xf numFmtId="0" fontId="8" fillId="0" borderId="17" xfId="2" applyBorder="1" applyAlignment="1">
      <alignment horizontal="center"/>
    </xf>
    <xf numFmtId="0" fontId="8" fillId="4" borderId="17" xfId="2" applyFill="1" applyBorder="1" applyAlignment="1">
      <alignment horizontal="right"/>
    </xf>
    <xf numFmtId="0" fontId="8" fillId="0" borderId="18" xfId="2" applyBorder="1" applyAlignment="1">
      <alignment horizontal="right"/>
    </xf>
    <xf numFmtId="0" fontId="10" fillId="0" borderId="19" xfId="2" applyFont="1" applyBorder="1" applyAlignment="1">
      <alignment horizontal="right"/>
    </xf>
    <xf numFmtId="0" fontId="8" fillId="0" borderId="20" xfId="2" applyBorder="1" applyAlignment="1">
      <alignment horizontal="right"/>
    </xf>
    <xf numFmtId="0" fontId="8" fillId="0" borderId="21" xfId="2" applyBorder="1" applyAlignment="1">
      <alignment horizontal="center"/>
    </xf>
    <xf numFmtId="0" fontId="8" fillId="0" borderId="4" xfId="2" applyBorder="1" applyAlignment="1">
      <alignment horizontal="right"/>
    </xf>
    <xf numFmtId="0" fontId="12" fillId="0" borderId="22" xfId="2" applyFont="1" applyBorder="1" applyAlignment="1">
      <alignment horizontal="left" vertical="center"/>
    </xf>
    <xf numFmtId="0" fontId="12" fillId="0" borderId="13" xfId="2" applyFont="1" applyBorder="1" applyAlignment="1">
      <alignment horizontal="center" vertical="center"/>
    </xf>
    <xf numFmtId="165" fontId="12" fillId="0" borderId="22" xfId="2" applyNumberFormat="1" applyFont="1" applyBorder="1" applyAlignment="1">
      <alignment horizontal="center" vertical="center"/>
    </xf>
    <xf numFmtId="0" fontId="10" fillId="0" borderId="0" xfId="2" applyFont="1" applyAlignment="1">
      <alignment horizontal="center" vertical="center"/>
    </xf>
    <xf numFmtId="0" fontId="13" fillId="0" borderId="0" xfId="2" applyFont="1"/>
    <xf numFmtId="0" fontId="14" fillId="0" borderId="0" xfId="3"/>
    <xf numFmtId="0" fontId="14" fillId="0" borderId="0" xfId="3" applyAlignment="1">
      <alignment horizontal="center"/>
    </xf>
    <xf numFmtId="164" fontId="15" fillId="5" borderId="1" xfId="4" applyNumberFormat="1" applyFont="1" applyFill="1" applyBorder="1"/>
    <xf numFmtId="0" fontId="16" fillId="0" borderId="0" xfId="3" applyFont="1" applyAlignment="1">
      <alignment horizontal="center"/>
    </xf>
    <xf numFmtId="164" fontId="16" fillId="0" borderId="0" xfId="4" applyNumberFormat="1" applyFont="1" applyAlignment="1">
      <alignment horizontal="right"/>
    </xf>
    <xf numFmtId="0" fontId="16" fillId="0" borderId="0" xfId="3" applyFont="1" applyAlignment="1">
      <alignment horizontal="right"/>
    </xf>
    <xf numFmtId="0" fontId="14" fillId="0" borderId="23" xfId="3" applyBorder="1" applyAlignment="1">
      <alignment horizontal="center"/>
    </xf>
    <xf numFmtId="164" fontId="0" fillId="0" borderId="23" xfId="4" applyNumberFormat="1" applyFont="1" applyBorder="1"/>
    <xf numFmtId="164" fontId="14" fillId="0" borderId="23" xfId="3" applyNumberFormat="1" applyBorder="1"/>
    <xf numFmtId="9" fontId="15" fillId="5" borderId="1" xfId="5" applyFont="1" applyFill="1" applyBorder="1"/>
    <xf numFmtId="164" fontId="0" fillId="0" borderId="0" xfId="4" applyNumberFormat="1" applyFont="1"/>
    <xf numFmtId="164" fontId="14" fillId="0" borderId="0" xfId="3" applyNumberFormat="1"/>
    <xf numFmtId="0" fontId="16" fillId="0" borderId="24" xfId="3" applyFont="1" applyBorder="1"/>
    <xf numFmtId="164" fontId="16" fillId="0" borderId="24" xfId="3" applyNumberFormat="1" applyFont="1" applyBorder="1"/>
    <xf numFmtId="0" fontId="17" fillId="0" borderId="0" xfId="0" applyFont="1"/>
    <xf numFmtId="0" fontId="0" fillId="0" borderId="0" xfId="0" applyAlignment="1">
      <alignment horizontal="center"/>
    </xf>
    <xf numFmtId="0" fontId="0" fillId="0" borderId="0" xfId="0" applyAlignment="1">
      <alignment vertical="center"/>
    </xf>
    <xf numFmtId="0" fontId="2" fillId="0" borderId="0" xfId="0" applyFont="1" applyAlignment="1">
      <alignment horizontal="center"/>
    </xf>
    <xf numFmtId="0" fontId="19" fillId="7" borderId="30" xfId="0" applyFont="1" applyFill="1" applyBorder="1" applyAlignment="1">
      <alignment horizontal="left" vertical="center" indent="1"/>
    </xf>
    <xf numFmtId="0" fontId="19" fillId="7" borderId="31" xfId="0" applyFont="1" applyFill="1" applyBorder="1" applyAlignment="1">
      <alignment horizontal="left" vertical="center" indent="1"/>
    </xf>
    <xf numFmtId="0" fontId="0" fillId="0" borderId="7" xfId="0" applyBorder="1"/>
    <xf numFmtId="0" fontId="20" fillId="6" borderId="17" xfId="0" applyFont="1" applyFill="1" applyBorder="1"/>
    <xf numFmtId="0" fontId="21" fillId="8" borderId="11" xfId="0" applyFont="1" applyFill="1" applyBorder="1" applyAlignment="1">
      <alignment horizontal="center"/>
    </xf>
    <xf numFmtId="0" fontId="22" fillId="8" borderId="32" xfId="0" applyFont="1" applyFill="1" applyBorder="1"/>
    <xf numFmtId="0" fontId="23" fillId="6" borderId="4" xfId="0" applyFont="1" applyFill="1" applyBorder="1" applyAlignment="1">
      <alignment vertical="center"/>
    </xf>
    <xf numFmtId="0" fontId="24" fillId="9" borderId="33" xfId="0" applyFont="1" applyFill="1" applyBorder="1" applyAlignment="1">
      <alignment wrapText="1"/>
    </xf>
    <xf numFmtId="0" fontId="0" fillId="9" borderId="2" xfId="0" applyFill="1" applyBorder="1" applyAlignment="1">
      <alignment wrapText="1"/>
    </xf>
    <xf numFmtId="0" fontId="0" fillId="9" borderId="3" xfId="0" applyFill="1" applyBorder="1" applyAlignment="1">
      <alignment wrapText="1"/>
    </xf>
    <xf numFmtId="0" fontId="25" fillId="9" borderId="1" xfId="0" applyFont="1" applyFill="1" applyBorder="1" applyAlignment="1">
      <alignment vertical="center"/>
    </xf>
    <xf numFmtId="0" fontId="0" fillId="0" borderId="33" xfId="0" applyBorder="1" applyAlignment="1">
      <alignment wrapText="1"/>
    </xf>
    <xf numFmtId="0" fontId="0" fillId="8" borderId="1" xfId="0" applyFill="1" applyBorder="1" applyAlignment="1">
      <alignment horizontal="center" wrapText="1"/>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8" borderId="1" xfId="0" applyFill="1" applyBorder="1" applyAlignment="1">
      <alignment horizontal="center" vertical="center" wrapText="1"/>
    </xf>
    <xf numFmtId="0" fontId="0" fillId="0" borderId="1" xfId="0" applyBorder="1" applyAlignment="1">
      <alignment wrapText="1"/>
    </xf>
    <xf numFmtId="0" fontId="0" fillId="10" borderId="34" xfId="0" applyFill="1" applyBorder="1"/>
    <xf numFmtId="0" fontId="22" fillId="8" borderId="18" xfId="0" applyFont="1" applyFill="1" applyBorder="1"/>
    <xf numFmtId="0" fontId="0" fillId="0" borderId="33" xfId="0" applyBorder="1" applyAlignment="1">
      <alignment horizontal="center"/>
    </xf>
    <xf numFmtId="0" fontId="26" fillId="0" borderId="1" xfId="0" applyFont="1" applyBorder="1" applyAlignment="1">
      <alignment wrapText="1"/>
    </xf>
    <xf numFmtId="0" fontId="0" fillId="8" borderId="2" xfId="0" applyFill="1" applyBorder="1" applyAlignment="1">
      <alignment horizontal="center" wrapText="1"/>
    </xf>
    <xf numFmtId="0" fontId="27" fillId="0" borderId="1" xfId="0" applyFont="1" applyBorder="1" applyAlignment="1">
      <alignment wrapText="1"/>
    </xf>
    <xf numFmtId="0" fontId="0" fillId="0" borderId="0" xfId="0" applyAlignment="1">
      <alignment horizontal="center" wrapText="1"/>
    </xf>
    <xf numFmtId="0" fontId="25" fillId="9" borderId="7" xfId="0" applyFont="1" applyFill="1" applyBorder="1" applyAlignment="1">
      <alignment vertical="center"/>
    </xf>
    <xf numFmtId="0" fontId="0" fillId="0" borderId="7" xfId="0" applyBorder="1" applyAlignment="1">
      <alignment wrapText="1"/>
    </xf>
    <xf numFmtId="0" fontId="0" fillId="0" borderId="37" xfId="0" applyBorder="1" applyAlignment="1">
      <alignment wrapText="1"/>
    </xf>
    <xf numFmtId="0" fontId="30" fillId="0" borderId="0" xfId="6" applyFont="1">
      <alignment vertical="center"/>
    </xf>
    <xf numFmtId="0" fontId="32" fillId="0" borderId="0" xfId="6" applyFont="1" applyAlignment="1">
      <alignment horizontal="right" vertical="center"/>
    </xf>
    <xf numFmtId="0" fontId="33" fillId="0" borderId="0" xfId="6" applyFont="1">
      <alignment vertical="center"/>
    </xf>
    <xf numFmtId="0" fontId="31" fillId="0" borderId="0" xfId="6" applyFont="1" applyAlignment="1">
      <alignment horizontal="right" vertical="center"/>
    </xf>
    <xf numFmtId="0" fontId="31" fillId="0" borderId="36" xfId="6" applyFont="1" applyBorder="1" applyAlignment="1">
      <alignment horizontal="center" vertical="center"/>
    </xf>
    <xf numFmtId="0" fontId="31" fillId="0" borderId="0" xfId="6" applyFont="1">
      <alignment vertical="center"/>
    </xf>
    <xf numFmtId="0" fontId="30" fillId="0" borderId="0" xfId="6" applyFont="1" applyAlignment="1">
      <alignment horizontal="left" vertical="center"/>
    </xf>
    <xf numFmtId="0" fontId="30" fillId="0" borderId="0" xfId="6" applyFont="1" applyAlignment="1"/>
    <xf numFmtId="0" fontId="30" fillId="0" borderId="0" xfId="6" applyFont="1" applyAlignment="1">
      <alignment horizontal="right" vertical="center"/>
    </xf>
    <xf numFmtId="0" fontId="35" fillId="0" borderId="0" xfId="7" applyFont="1" applyAlignment="1" applyProtection="1">
      <alignment vertical="center"/>
    </xf>
    <xf numFmtId="0" fontId="36" fillId="0" borderId="0" xfId="6" applyFont="1">
      <alignment vertical="center"/>
    </xf>
    <xf numFmtId="0" fontId="30" fillId="0" borderId="0" xfId="6" applyFont="1" applyAlignment="1">
      <alignment horizontal="left" vertical="center" wrapText="1"/>
    </xf>
    <xf numFmtId="0" fontId="30" fillId="0" borderId="0" xfId="6" applyFont="1" applyAlignment="1">
      <alignment horizontal="center" vertical="center"/>
    </xf>
    <xf numFmtId="0" fontId="38" fillId="0" borderId="1" xfId="6" applyFont="1" applyBorder="1" applyAlignment="1">
      <alignment horizontal="center" vertical="center" wrapText="1"/>
    </xf>
    <xf numFmtId="166" fontId="38" fillId="0" borderId="1" xfId="6" applyNumberFormat="1" applyFont="1" applyBorder="1" applyAlignment="1">
      <alignment horizontal="center" vertical="center"/>
    </xf>
    <xf numFmtId="167" fontId="30" fillId="0" borderId="1" xfId="6" applyNumberFormat="1" applyFont="1" applyBorder="1" applyAlignment="1" applyProtection="1">
      <alignment vertical="center" wrapText="1"/>
      <protection locked="0"/>
    </xf>
    <xf numFmtId="166" fontId="38" fillId="0" borderId="0" xfId="6" applyNumberFormat="1" applyFont="1" applyAlignment="1">
      <alignment horizontal="right" vertical="center"/>
    </xf>
    <xf numFmtId="166" fontId="39" fillId="0" borderId="0" xfId="6" applyNumberFormat="1" applyFont="1" applyAlignment="1">
      <alignment horizontal="center" vertical="center"/>
    </xf>
    <xf numFmtId="168" fontId="39" fillId="0" borderId="0" xfId="6" applyNumberFormat="1" applyFont="1" applyAlignment="1">
      <alignment horizontal="center" vertical="center"/>
    </xf>
    <xf numFmtId="0" fontId="40" fillId="0" borderId="0" xfId="6" applyFont="1">
      <alignment vertical="center"/>
    </xf>
    <xf numFmtId="0" fontId="41" fillId="0" borderId="0" xfId="6" applyFont="1">
      <alignment vertical="center"/>
    </xf>
    <xf numFmtId="0" fontId="42" fillId="11" borderId="25" xfId="0" applyFont="1" applyFill="1" applyBorder="1"/>
    <xf numFmtId="0" fontId="0" fillId="0" borderId="43" xfId="0" applyBorder="1"/>
    <xf numFmtId="0" fontId="0" fillId="0" borderId="44" xfId="0" applyBorder="1"/>
    <xf numFmtId="0" fontId="0" fillId="11" borderId="0" xfId="0" applyFill="1"/>
    <xf numFmtId="0" fontId="42" fillId="11" borderId="11" xfId="0" applyFont="1" applyFill="1" applyBorder="1"/>
    <xf numFmtId="0" fontId="42" fillId="11" borderId="16" xfId="0" applyFont="1" applyFill="1" applyBorder="1"/>
    <xf numFmtId="0" fontId="43" fillId="11" borderId="16" xfId="0" applyFont="1" applyFill="1" applyBorder="1" applyAlignment="1">
      <alignment horizontal="center" vertical="top" wrapText="1"/>
    </xf>
    <xf numFmtId="0" fontId="43" fillId="11" borderId="17" xfId="0" applyFont="1" applyFill="1" applyBorder="1" applyAlignment="1">
      <alignment horizontal="center" vertical="top" wrapText="1"/>
    </xf>
    <xf numFmtId="0" fontId="43" fillId="11" borderId="46" xfId="0" applyFont="1" applyFill="1" applyBorder="1" applyAlignment="1">
      <alignment horizontal="center" vertical="top" wrapText="1"/>
    </xf>
    <xf numFmtId="0" fontId="42" fillId="11" borderId="6" xfId="0" applyFont="1" applyFill="1" applyBorder="1"/>
    <xf numFmtId="0" fontId="42" fillId="11" borderId="35" xfId="0" applyFont="1" applyFill="1" applyBorder="1"/>
    <xf numFmtId="164" fontId="42" fillId="11" borderId="6" xfId="1" applyNumberFormat="1" applyFont="1" applyFill="1" applyBorder="1" applyAlignment="1">
      <alignment horizontal="right"/>
    </xf>
    <xf numFmtId="164" fontId="42" fillId="11" borderId="7" xfId="1" applyNumberFormat="1" applyFont="1" applyFill="1" applyBorder="1" applyAlignment="1">
      <alignment horizontal="right"/>
    </xf>
    <xf numFmtId="43" fontId="42" fillId="11" borderId="8" xfId="1" applyFont="1" applyFill="1" applyBorder="1" applyAlignment="1">
      <alignment horizontal="right"/>
    </xf>
    <xf numFmtId="169" fontId="42" fillId="11" borderId="6" xfId="1" applyNumberFormat="1" applyFont="1" applyFill="1" applyBorder="1"/>
    <xf numFmtId="169" fontId="42" fillId="11" borderId="7" xfId="1" applyNumberFormat="1" applyFont="1" applyFill="1" applyBorder="1"/>
    <xf numFmtId="170" fontId="42" fillId="11" borderId="8" xfId="1" applyNumberFormat="1" applyFont="1" applyFill="1" applyBorder="1"/>
    <xf numFmtId="164" fontId="42" fillId="11" borderId="42" xfId="1" applyNumberFormat="1" applyFont="1" applyFill="1" applyBorder="1" applyAlignment="1">
      <alignment horizontal="right"/>
    </xf>
    <xf numFmtId="2" fontId="0" fillId="11" borderId="0" xfId="0" applyNumberFormat="1" applyFill="1"/>
    <xf numFmtId="0" fontId="42" fillId="11" borderId="33" xfId="0" applyFont="1" applyFill="1" applyBorder="1"/>
    <xf numFmtId="164" fontId="42" fillId="11" borderId="11" xfId="1" applyNumberFormat="1" applyFont="1" applyFill="1" applyBorder="1" applyAlignment="1">
      <alignment horizontal="right"/>
    </xf>
    <xf numFmtId="164" fontId="42" fillId="11" borderId="1" xfId="1" applyNumberFormat="1" applyFont="1" applyFill="1" applyBorder="1" applyAlignment="1">
      <alignment horizontal="right"/>
    </xf>
    <xf numFmtId="43" fontId="42" fillId="11" borderId="32" xfId="1" applyFont="1" applyFill="1" applyBorder="1" applyAlignment="1">
      <alignment horizontal="right"/>
    </xf>
    <xf numFmtId="169" fontId="42" fillId="11" borderId="11" xfId="1" applyNumberFormat="1" applyFont="1" applyFill="1" applyBorder="1"/>
    <xf numFmtId="169" fontId="42" fillId="11" borderId="1" xfId="1" applyNumberFormat="1" applyFont="1" applyFill="1" applyBorder="1"/>
    <xf numFmtId="170" fontId="42" fillId="11" borderId="32" xfId="1" applyNumberFormat="1" applyFont="1" applyFill="1" applyBorder="1"/>
    <xf numFmtId="164" fontId="42" fillId="11" borderId="3" xfId="1" applyNumberFormat="1" applyFont="1" applyFill="1" applyBorder="1" applyAlignment="1">
      <alignment horizontal="right"/>
    </xf>
    <xf numFmtId="164" fontId="42" fillId="11" borderId="32" xfId="1" applyNumberFormat="1" applyFont="1" applyFill="1" applyBorder="1" applyAlignment="1">
      <alignment horizontal="right"/>
    </xf>
    <xf numFmtId="0" fontId="42" fillId="11" borderId="47" xfId="0" applyFont="1" applyFill="1" applyBorder="1"/>
    <xf numFmtId="164" fontId="42" fillId="11" borderId="16" xfId="1" applyNumberFormat="1" applyFont="1" applyFill="1" applyBorder="1" applyAlignment="1">
      <alignment horizontal="right"/>
    </xf>
    <xf numFmtId="164" fontId="42" fillId="11" borderId="17" xfId="1" applyNumberFormat="1" applyFont="1" applyFill="1" applyBorder="1" applyAlignment="1">
      <alignment horizontal="right"/>
    </xf>
    <xf numFmtId="164" fontId="42" fillId="11" borderId="46" xfId="1" applyNumberFormat="1" applyFont="1" applyFill="1" applyBorder="1" applyAlignment="1">
      <alignment horizontal="right"/>
    </xf>
    <xf numFmtId="169" fontId="42" fillId="11" borderId="16" xfId="1" applyNumberFormat="1" applyFont="1" applyFill="1" applyBorder="1"/>
    <xf numFmtId="169" fontId="42" fillId="11" borderId="17" xfId="1" applyNumberFormat="1" applyFont="1" applyFill="1" applyBorder="1"/>
    <xf numFmtId="170" fontId="42" fillId="11" borderId="46" xfId="1" applyNumberFormat="1" applyFont="1" applyFill="1" applyBorder="1"/>
    <xf numFmtId="164" fontId="42" fillId="11" borderId="48" xfId="1" applyNumberFormat="1" applyFont="1" applyFill="1" applyBorder="1" applyAlignment="1">
      <alignment horizontal="right"/>
    </xf>
    <xf numFmtId="43" fontId="42" fillId="11" borderId="46" xfId="1" applyFont="1" applyFill="1" applyBorder="1" applyAlignment="1">
      <alignment horizontal="right"/>
    </xf>
    <xf numFmtId="0" fontId="45" fillId="11" borderId="0" xfId="0" applyFont="1" applyFill="1"/>
    <xf numFmtId="0" fontId="46" fillId="11" borderId="0" xfId="0" applyFont="1" applyFill="1"/>
    <xf numFmtId="0" fontId="42" fillId="11" borderId="0" xfId="0" applyFont="1" applyFill="1"/>
    <xf numFmtId="0" fontId="0" fillId="0" borderId="49" xfId="0" applyBorder="1"/>
    <xf numFmtId="0" fontId="0" fillId="0" borderId="8" xfId="0" applyBorder="1" applyProtection="1">
      <protection locked="0"/>
    </xf>
    <xf numFmtId="0" fontId="0" fillId="0" borderId="52" xfId="0" applyBorder="1"/>
    <xf numFmtId="0" fontId="0" fillId="0" borderId="7" xfId="0" applyBorder="1" applyAlignment="1">
      <alignment horizontal="center" vertical="center"/>
    </xf>
    <xf numFmtId="0" fontId="0" fillId="12" borderId="7" xfId="0" applyFill="1" applyBorder="1" applyAlignment="1" applyProtection="1">
      <alignment horizontal="center" vertical="center"/>
      <protection locked="0"/>
    </xf>
    <xf numFmtId="0" fontId="0" fillId="0" borderId="8" xfId="0" applyBorder="1" applyAlignment="1">
      <alignment horizontal="center" vertical="center"/>
    </xf>
    <xf numFmtId="0" fontId="0" fillId="12" borderId="1" xfId="0" applyFill="1" applyBorder="1" applyAlignment="1" applyProtection="1">
      <alignment horizontal="center" vertical="center"/>
      <protection locked="0"/>
    </xf>
    <xf numFmtId="0" fontId="0" fillId="0" borderId="1" xfId="0" applyBorder="1" applyAlignment="1">
      <alignment horizontal="center" vertical="center"/>
    </xf>
    <xf numFmtId="0" fontId="0" fillId="0" borderId="32" xfId="0" applyBorder="1" applyAlignment="1">
      <alignment horizontal="center" vertical="center"/>
    </xf>
    <xf numFmtId="2" fontId="0" fillId="0" borderId="1" xfId="0" applyNumberFormat="1" applyBorder="1" applyAlignment="1">
      <alignment horizontal="center" vertical="center"/>
    </xf>
    <xf numFmtId="166" fontId="0" fillId="0" borderId="0" xfId="0" applyNumberFormat="1"/>
    <xf numFmtId="171" fontId="0" fillId="0" borderId="0" xfId="0" applyNumberFormat="1"/>
    <xf numFmtId="0" fontId="3" fillId="13" borderId="36" xfId="0" applyFont="1" applyFill="1" applyBorder="1"/>
    <xf numFmtId="0" fontId="0" fillId="5" borderId="36" xfId="0" applyFill="1" applyBorder="1"/>
    <xf numFmtId="0" fontId="0" fillId="0" borderId="0" xfId="0" applyAlignment="1">
      <alignment horizontal="left"/>
    </xf>
    <xf numFmtId="172" fontId="0" fillId="0" borderId="0" xfId="10" applyNumberFormat="1" applyFont="1" applyAlignment="1">
      <alignment horizontal="left"/>
    </xf>
    <xf numFmtId="0" fontId="48" fillId="0" borderId="0" xfId="11" applyFont="1" applyAlignment="1">
      <alignment wrapText="1"/>
    </xf>
    <xf numFmtId="0" fontId="49" fillId="0" borderId="0" xfId="11" applyFont="1" applyAlignment="1">
      <alignment horizontal="left"/>
    </xf>
    <xf numFmtId="0" fontId="47" fillId="0" borderId="0" xfId="11" applyAlignment="1">
      <alignment wrapText="1"/>
    </xf>
    <xf numFmtId="0" fontId="50" fillId="0" borderId="0" xfId="12" applyAlignment="1">
      <alignment wrapText="1"/>
    </xf>
    <xf numFmtId="0" fontId="51" fillId="14" borderId="0" xfId="11" applyFont="1" applyFill="1" applyAlignment="1">
      <alignment wrapText="1"/>
    </xf>
    <xf numFmtId="0" fontId="52" fillId="14" borderId="0" xfId="11" applyFont="1" applyFill="1" applyAlignment="1">
      <alignment horizontal="left" wrapText="1"/>
    </xf>
    <xf numFmtId="0" fontId="52" fillId="14" borderId="0" xfId="11" applyFont="1" applyFill="1" applyAlignment="1">
      <alignment wrapText="1"/>
    </xf>
    <xf numFmtId="0" fontId="53" fillId="14" borderId="0" xfId="12" applyFont="1" applyFill="1" applyAlignment="1">
      <alignment wrapText="1"/>
    </xf>
    <xf numFmtId="0" fontId="53" fillId="14" borderId="0" xfId="12" applyFont="1" applyFill="1" applyAlignment="1">
      <alignment horizontal="left" wrapText="1"/>
    </xf>
    <xf numFmtId="0" fontId="54" fillId="0" borderId="0" xfId="11" applyFont="1" applyAlignment="1">
      <alignment wrapText="1"/>
    </xf>
    <xf numFmtId="0" fontId="50" fillId="0" borderId="0" xfId="12" applyAlignment="1">
      <alignment vertical="top" wrapText="1"/>
    </xf>
    <xf numFmtId="0" fontId="25" fillId="0" borderId="0" xfId="11" applyFont="1" applyAlignment="1">
      <alignment wrapText="1"/>
    </xf>
    <xf numFmtId="0" fontId="55" fillId="0" borderId="0" xfId="11" applyFont="1" applyAlignment="1">
      <alignment wrapText="1"/>
    </xf>
    <xf numFmtId="0" fontId="56" fillId="0" borderId="0" xfId="11" applyFont="1" applyAlignment="1">
      <alignment wrapText="1"/>
    </xf>
    <xf numFmtId="0" fontId="56" fillId="0" borderId="0" xfId="11" applyFont="1"/>
    <xf numFmtId="0" fontId="50" fillId="0" borderId="0" xfId="12"/>
    <xf numFmtId="0" fontId="12" fillId="0" borderId="0" xfId="2" applyFont="1"/>
    <xf numFmtId="0" fontId="57" fillId="15" borderId="0" xfId="2" applyFont="1" applyFill="1" applyAlignment="1">
      <alignment horizontal="left"/>
    </xf>
    <xf numFmtId="0" fontId="57" fillId="15" borderId="0" xfId="2" applyFont="1" applyFill="1" applyAlignment="1">
      <alignment horizontal="right"/>
    </xf>
    <xf numFmtId="0" fontId="57" fillId="0" borderId="0" xfId="2" applyFont="1" applyAlignment="1">
      <alignment horizontal="left"/>
    </xf>
    <xf numFmtId="3" fontId="8" fillId="0" borderId="0" xfId="2" applyNumberFormat="1"/>
    <xf numFmtId="3" fontId="58" fillId="0" borderId="0" xfId="2" applyNumberFormat="1" applyFont="1"/>
    <xf numFmtId="3" fontId="59" fillId="16" borderId="1" xfId="2" applyNumberFormat="1" applyFont="1" applyFill="1" applyBorder="1"/>
    <xf numFmtId="0" fontId="8" fillId="0" borderId="0" xfId="2" applyAlignment="1">
      <alignment horizontal="left"/>
    </xf>
    <xf numFmtId="173" fontId="0" fillId="0" borderId="0" xfId="13" applyNumberFormat="1" applyFont="1"/>
    <xf numFmtId="173" fontId="8" fillId="0" borderId="0" xfId="2" applyNumberFormat="1"/>
    <xf numFmtId="173" fontId="58" fillId="0" borderId="0" xfId="13" applyNumberFormat="1" applyFont="1"/>
    <xf numFmtId="3" fontId="57" fillId="0" borderId="0" xfId="2" applyNumberFormat="1" applyFont="1"/>
    <xf numFmtId="9" fontId="0" fillId="0" borderId="0" xfId="13" applyFont="1"/>
    <xf numFmtId="0" fontId="12" fillId="0" borderId="0" xfId="2" applyFont="1" applyAlignment="1">
      <alignment horizontal="left"/>
    </xf>
    <xf numFmtId="0" fontId="8" fillId="15" borderId="0" xfId="2" applyFill="1" applyAlignment="1">
      <alignment horizontal="left"/>
    </xf>
    <xf numFmtId="3" fontId="57" fillId="0" borderId="0" xfId="14" applyNumberFormat="1"/>
    <xf numFmtId="3" fontId="60" fillId="0" borderId="0" xfId="2" applyNumberFormat="1" applyFont="1"/>
    <xf numFmtId="1" fontId="8" fillId="0" borderId="0" xfId="2" applyNumberFormat="1"/>
    <xf numFmtId="0" fontId="61" fillId="0" borderId="0" xfId="2" applyFont="1" applyAlignment="1">
      <alignment horizontal="left"/>
    </xf>
    <xf numFmtId="0" fontId="0" fillId="0" borderId="55" xfId="0" applyBorder="1"/>
    <xf numFmtId="0" fontId="3" fillId="17" borderId="1" xfId="0" applyFont="1" applyFill="1" applyBorder="1" applyAlignment="1">
      <alignment horizontal="center"/>
    </xf>
    <xf numFmtId="0" fontId="0" fillId="0" borderId="56" xfId="0" applyBorder="1"/>
    <xf numFmtId="0" fontId="3" fillId="18" borderId="1" xfId="0" applyFont="1" applyFill="1" applyBorder="1" applyAlignment="1">
      <alignment horizontal="center"/>
    </xf>
    <xf numFmtId="49" fontId="0" fillId="0" borderId="1" xfId="0" applyNumberFormat="1" applyBorder="1"/>
    <xf numFmtId="0" fontId="0" fillId="0" borderId="34" xfId="0" applyBorder="1"/>
    <xf numFmtId="0" fontId="0" fillId="0" borderId="57" xfId="0" applyBorder="1"/>
    <xf numFmtId="0" fontId="3" fillId="13" borderId="1" xfId="0" applyFont="1" applyFill="1" applyBorder="1" applyAlignment="1">
      <alignment horizontal="center" vertical="center" wrapText="1"/>
    </xf>
    <xf numFmtId="49" fontId="3" fillId="13" borderId="1" xfId="0" applyNumberFormat="1" applyFont="1" applyFill="1" applyBorder="1" applyAlignment="1">
      <alignment horizontal="center" vertical="center" wrapText="1"/>
    </xf>
    <xf numFmtId="14" fontId="3" fillId="13" borderId="1" xfId="0" applyNumberFormat="1" applyFont="1" applyFill="1" applyBorder="1" applyAlignment="1">
      <alignment horizontal="center" vertical="center" wrapText="1"/>
    </xf>
    <xf numFmtId="0" fontId="0" fillId="19" borderId="1" xfId="0" applyFill="1" applyBorder="1" applyAlignment="1">
      <alignment horizontal="center" vertical="center" wrapText="1"/>
    </xf>
    <xf numFmtId="0" fontId="3" fillId="17" borderId="1" xfId="0" applyFont="1" applyFill="1" applyBorder="1" applyAlignment="1">
      <alignment horizontal="center" vertical="center" wrapText="1"/>
    </xf>
    <xf numFmtId="14" fontId="3" fillId="17" borderId="1" xfId="0" applyNumberFormat="1" applyFont="1" applyFill="1" applyBorder="1" applyAlignment="1">
      <alignment horizontal="center" vertical="center" wrapText="1"/>
    </xf>
    <xf numFmtId="172" fontId="3" fillId="13" borderId="1" xfId="0" applyNumberFormat="1" applyFont="1" applyFill="1" applyBorder="1" applyAlignment="1">
      <alignment horizontal="center" vertical="center" wrapText="1"/>
    </xf>
    <xf numFmtId="1" fontId="3" fillId="17" borderId="1" xfId="0" applyNumberFormat="1" applyFont="1" applyFill="1" applyBorder="1" applyAlignment="1">
      <alignment horizontal="center" vertical="center" wrapText="1"/>
    </xf>
    <xf numFmtId="172" fontId="3" fillId="17" borderId="1" xfId="0" applyNumberFormat="1" applyFont="1"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xf>
    <xf numFmtId="172" fontId="62" fillId="0" borderId="0" xfId="0" applyNumberFormat="1" applyFont="1" applyAlignment="1">
      <alignment horizontal="center"/>
    </xf>
    <xf numFmtId="14" fontId="0" fillId="0" borderId="0" xfId="0" applyNumberFormat="1" applyAlignment="1">
      <alignment horizontal="center"/>
    </xf>
    <xf numFmtId="0" fontId="0" fillId="19" borderId="0" xfId="0" applyFill="1" applyAlignment="1">
      <alignment horizontal="center"/>
    </xf>
    <xf numFmtId="172" fontId="0" fillId="0" borderId="0" xfId="0" applyNumberFormat="1" applyAlignment="1">
      <alignment horizontal="center"/>
    </xf>
    <xf numFmtId="1" fontId="0" fillId="0" borderId="0" xfId="0" applyNumberFormat="1" applyAlignment="1">
      <alignment horizontal="center"/>
    </xf>
    <xf numFmtId="172" fontId="0" fillId="0" borderId="0" xfId="0" applyNumberFormat="1" applyAlignment="1">
      <alignment horizontal="right"/>
    </xf>
    <xf numFmtId="0" fontId="0" fillId="19" borderId="0" xfId="0" applyFill="1"/>
    <xf numFmtId="174" fontId="3" fillId="0" borderId="1" xfId="0" applyNumberFormat="1" applyFont="1" applyBorder="1" applyAlignment="1">
      <alignment horizontal="center"/>
    </xf>
    <xf numFmtId="174" fontId="63" fillId="0" borderId="1" xfId="0" applyNumberFormat="1" applyFont="1" applyBorder="1" applyAlignment="1">
      <alignment horizontal="center"/>
    </xf>
    <xf numFmtId="174" fontId="17" fillId="0" borderId="1" xfId="0" applyNumberFormat="1" applyFont="1" applyBorder="1" applyAlignment="1">
      <alignment horizontal="center"/>
    </xf>
    <xf numFmtId="174" fontId="64" fillId="0" borderId="1" xfId="0" applyNumberFormat="1" applyFont="1" applyBorder="1" applyAlignment="1">
      <alignment horizontal="center"/>
    </xf>
    <xf numFmtId="0" fontId="63" fillId="0" borderId="1" xfId="0" applyFont="1" applyBorder="1" applyAlignment="1">
      <alignment horizontal="center"/>
    </xf>
    <xf numFmtId="0" fontId="2" fillId="0" borderId="1" xfId="0" applyFont="1" applyBorder="1" applyAlignment="1">
      <alignment horizontal="center"/>
    </xf>
    <xf numFmtId="0" fontId="64" fillId="0" borderId="1"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7" fillId="0" borderId="1" xfId="0" applyFont="1" applyBorder="1" applyAlignment="1">
      <alignment horizontal="center"/>
    </xf>
    <xf numFmtId="0" fontId="65" fillId="0" borderId="1" xfId="0" applyFont="1" applyBorder="1" applyAlignment="1">
      <alignment horizontal="center"/>
    </xf>
    <xf numFmtId="0" fontId="65" fillId="0" borderId="0" xfId="0" applyFont="1" applyAlignment="1">
      <alignment horizontal="center"/>
    </xf>
    <xf numFmtId="0" fontId="0" fillId="11" borderId="1" xfId="0" applyFill="1" applyBorder="1" applyAlignment="1">
      <alignment horizontal="center"/>
    </xf>
    <xf numFmtId="14" fontId="63" fillId="0" borderId="1" xfId="0" applyNumberFormat="1" applyFont="1" applyBorder="1" applyAlignment="1">
      <alignment horizontal="center"/>
    </xf>
    <xf numFmtId="0" fontId="66" fillId="0" borderId="1" xfId="0" applyFont="1" applyBorder="1" applyAlignment="1">
      <alignment horizontal="center"/>
    </xf>
    <xf numFmtId="0" fontId="66" fillId="0" borderId="0" xfId="0" applyFont="1" applyAlignment="1">
      <alignment horizontal="center"/>
    </xf>
    <xf numFmtId="0" fontId="0" fillId="0" borderId="41" xfId="0" applyBorder="1" applyAlignment="1">
      <alignment horizontal="center"/>
    </xf>
    <xf numFmtId="175" fontId="68" fillId="0" borderId="0" xfId="14" applyNumberFormat="1" applyFont="1"/>
    <xf numFmtId="0" fontId="68" fillId="0" borderId="0" xfId="14" applyFont="1"/>
    <xf numFmtId="0" fontId="68" fillId="0" borderId="39" xfId="2" applyFont="1" applyBorder="1"/>
    <xf numFmtId="175" fontId="68" fillId="0" borderId="0" xfId="2" applyNumberFormat="1" applyFont="1" applyAlignment="1">
      <alignment horizontal="left"/>
    </xf>
    <xf numFmtId="175" fontId="70" fillId="0" borderId="0" xfId="2" applyNumberFormat="1" applyFont="1" applyAlignment="1">
      <alignment horizontal="right"/>
    </xf>
    <xf numFmtId="0" fontId="10" fillId="5" borderId="1" xfId="2" applyFont="1" applyFill="1" applyBorder="1"/>
    <xf numFmtId="49" fontId="10" fillId="5" borderId="1" xfId="2" applyNumberFormat="1" applyFont="1" applyFill="1" applyBorder="1" applyAlignment="1">
      <alignment horizontal="center"/>
    </xf>
    <xf numFmtId="175" fontId="10" fillId="5" borderId="1" xfId="2" applyNumberFormat="1" applyFont="1" applyFill="1" applyBorder="1" applyAlignment="1">
      <alignment horizontal="center"/>
    </xf>
    <xf numFmtId="175" fontId="10" fillId="0" borderId="0" xfId="14" applyNumberFormat="1" applyFont="1" applyAlignment="1">
      <alignment horizontal="center"/>
    </xf>
    <xf numFmtId="0" fontId="10" fillId="0" borderId="0" xfId="14" applyFont="1" applyAlignment="1">
      <alignment horizontal="center"/>
    </xf>
    <xf numFmtId="0" fontId="71" fillId="0" borderId="58" xfId="2" applyFont="1" applyBorder="1"/>
    <xf numFmtId="175" fontId="72" fillId="20" borderId="58" xfId="2" applyNumberFormat="1" applyFont="1" applyFill="1" applyBorder="1" applyAlignment="1">
      <alignment horizontal="right" vertical="top"/>
    </xf>
    <xf numFmtId="175" fontId="72" fillId="0" borderId="0" xfId="14" applyNumberFormat="1" applyFont="1"/>
    <xf numFmtId="175" fontId="72" fillId="20" borderId="0" xfId="2" applyNumberFormat="1" applyFont="1" applyFill="1" applyAlignment="1">
      <alignment horizontal="right" vertical="top"/>
    </xf>
    <xf numFmtId="0" fontId="72" fillId="0" borderId="0" xfId="14" applyFont="1"/>
    <xf numFmtId="0" fontId="8" fillId="0" borderId="59" xfId="2" applyBorder="1"/>
    <xf numFmtId="176" fontId="72" fillId="20" borderId="60" xfId="2" applyNumberFormat="1" applyFont="1" applyFill="1" applyBorder="1" applyAlignment="1">
      <alignment horizontal="right" vertical="top"/>
    </xf>
    <xf numFmtId="177" fontId="72" fillId="0" borderId="0" xfId="14" applyNumberFormat="1" applyFont="1"/>
    <xf numFmtId="0" fontId="57" fillId="0" borderId="59" xfId="2" applyFont="1" applyBorder="1"/>
    <xf numFmtId="49" fontId="72" fillId="20" borderId="61" xfId="2" applyNumberFormat="1" applyFont="1" applyFill="1" applyBorder="1" applyAlignment="1">
      <alignment horizontal="left" vertical="top" wrapText="1" indent="1"/>
    </xf>
    <xf numFmtId="49" fontId="72" fillId="20" borderId="0" xfId="2" applyNumberFormat="1" applyFont="1" applyFill="1" applyAlignment="1">
      <alignment horizontal="left" vertical="top" wrapText="1" indent="1"/>
    </xf>
    <xf numFmtId="0" fontId="72" fillId="0" borderId="0" xfId="14" applyFont="1" applyAlignment="1">
      <alignment vertical="center"/>
    </xf>
    <xf numFmtId="49" fontId="72" fillId="20" borderId="59" xfId="2" applyNumberFormat="1" applyFont="1" applyFill="1" applyBorder="1" applyAlignment="1">
      <alignment horizontal="left" vertical="top" wrapText="1" indent="1"/>
    </xf>
    <xf numFmtId="0" fontId="8" fillId="0" borderId="59" xfId="2" applyBorder="1" applyAlignment="1">
      <alignment horizontal="left" indent="1"/>
    </xf>
    <xf numFmtId="49" fontId="73" fillId="21" borderId="59" xfId="2" applyNumberFormat="1" applyFont="1" applyFill="1" applyBorder="1" applyAlignment="1">
      <alignment horizontal="left" vertical="top"/>
    </xf>
    <xf numFmtId="176" fontId="72" fillId="21" borderId="60" xfId="2" applyNumberFormat="1" applyFont="1" applyFill="1" applyBorder="1" applyAlignment="1">
      <alignment horizontal="right" vertical="top"/>
    </xf>
    <xf numFmtId="49" fontId="72" fillId="20" borderId="59" xfId="2" applyNumberFormat="1" applyFont="1" applyFill="1" applyBorder="1" applyAlignment="1">
      <alignment horizontal="left" vertical="top"/>
    </xf>
    <xf numFmtId="49" fontId="73" fillId="22" borderId="59" xfId="2" applyNumberFormat="1" applyFont="1" applyFill="1" applyBorder="1" applyAlignment="1">
      <alignment horizontal="left" vertical="top"/>
    </xf>
    <xf numFmtId="176" fontId="72" fillId="22" borderId="60" xfId="2" applyNumberFormat="1" applyFont="1" applyFill="1" applyBorder="1" applyAlignment="1">
      <alignment horizontal="right" vertical="top"/>
    </xf>
    <xf numFmtId="175" fontId="72" fillId="22" borderId="0" xfId="2" applyNumberFormat="1" applyFont="1" applyFill="1" applyAlignment="1">
      <alignment horizontal="right" vertical="top"/>
    </xf>
    <xf numFmtId="0" fontId="57" fillId="0" borderId="59" xfId="2" applyFont="1" applyBorder="1" applyAlignment="1">
      <alignment horizontal="left" indent="2"/>
    </xf>
    <xf numFmtId="0" fontId="57" fillId="0" borderId="59" xfId="2" applyFont="1" applyBorder="1" applyAlignment="1">
      <alignment horizontal="left" indent="1"/>
    </xf>
    <xf numFmtId="176" fontId="72" fillId="20" borderId="62" xfId="2" applyNumberFormat="1" applyFont="1" applyFill="1" applyBorder="1" applyAlignment="1">
      <alignment horizontal="right" vertical="top"/>
    </xf>
    <xf numFmtId="0" fontId="57" fillId="0" borderId="63" xfId="2" applyFont="1" applyBorder="1" applyAlignment="1">
      <alignment horizontal="left" indent="1"/>
    </xf>
    <xf numFmtId="49" fontId="73" fillId="23" borderId="2" xfId="2" applyNumberFormat="1" applyFont="1" applyFill="1" applyBorder="1" applyAlignment="1">
      <alignment horizontal="left" vertical="top"/>
    </xf>
    <xf numFmtId="176" fontId="74" fillId="23" borderId="64" xfId="2" applyNumberFormat="1" applyFont="1" applyFill="1" applyBorder="1" applyAlignment="1">
      <alignment horizontal="right" vertical="top"/>
    </xf>
    <xf numFmtId="177" fontId="68" fillId="0" borderId="0" xfId="14" applyNumberFormat="1" applyFont="1"/>
    <xf numFmtId="49" fontId="72" fillId="20" borderId="54" xfId="2" applyNumberFormat="1" applyFont="1" applyFill="1" applyBorder="1" applyAlignment="1">
      <alignment horizontal="left" vertical="top"/>
    </xf>
    <xf numFmtId="176" fontId="72" fillId="20" borderId="65" xfId="2" applyNumberFormat="1" applyFont="1" applyFill="1" applyBorder="1" applyAlignment="1">
      <alignment horizontal="right" vertical="top"/>
    </xf>
    <xf numFmtId="49" fontId="72" fillId="20" borderId="0" xfId="2" applyNumberFormat="1" applyFont="1" applyFill="1" applyAlignment="1">
      <alignment horizontal="left" vertical="top"/>
    </xf>
    <xf numFmtId="176" fontId="72" fillId="20" borderId="66" xfId="2" applyNumberFormat="1" applyFont="1" applyFill="1" applyBorder="1" applyAlignment="1">
      <alignment horizontal="right" vertical="top"/>
    </xf>
    <xf numFmtId="176" fontId="72" fillId="20" borderId="67" xfId="2" applyNumberFormat="1" applyFont="1" applyFill="1" applyBorder="1" applyAlignment="1">
      <alignment horizontal="right" vertical="top"/>
    </xf>
    <xf numFmtId="8" fontId="72" fillId="0" borderId="0" xfId="2" applyNumberFormat="1" applyFont="1" applyAlignment="1">
      <alignment vertical="top" wrapText="1"/>
    </xf>
    <xf numFmtId="49" fontId="72" fillId="20" borderId="63" xfId="2" applyNumberFormat="1" applyFont="1" applyFill="1" applyBorder="1" applyAlignment="1">
      <alignment horizontal="left" vertical="top"/>
    </xf>
    <xf numFmtId="175" fontId="75" fillId="0" borderId="0" xfId="14" applyNumberFormat="1" applyFont="1"/>
    <xf numFmtId="178" fontId="3" fillId="2" borderId="24" xfId="15" applyNumberFormat="1" applyFont="1" applyBorder="1" applyProtection="1">
      <protection locked="0"/>
    </xf>
    <xf numFmtId="176" fontId="73" fillId="22" borderId="68" xfId="2" applyNumberFormat="1" applyFont="1" applyFill="1" applyBorder="1" applyAlignment="1">
      <alignment horizontal="right" vertical="top"/>
    </xf>
    <xf numFmtId="175" fontId="75" fillId="0" borderId="0" xfId="14" applyNumberFormat="1" applyFont="1" applyAlignment="1">
      <alignment horizontal="center"/>
    </xf>
    <xf numFmtId="175" fontId="76" fillId="0" borderId="0" xfId="14" applyNumberFormat="1" applyFont="1"/>
    <xf numFmtId="0" fontId="68" fillId="0" borderId="0" xfId="14" applyFont="1" applyAlignment="1">
      <alignment horizontal="right"/>
    </xf>
    <xf numFmtId="0" fontId="10" fillId="0" borderId="0" xfId="14" applyFont="1"/>
    <xf numFmtId="49" fontId="69" fillId="0" borderId="0" xfId="14" applyNumberFormat="1" applyFont="1"/>
    <xf numFmtId="49" fontId="10" fillId="5" borderId="1" xfId="2" applyNumberFormat="1" applyFont="1" applyFill="1" applyBorder="1" applyAlignment="1">
      <alignment horizontal="left"/>
    </xf>
    <xf numFmtId="0" fontId="57" fillId="0" borderId="0" xfId="14"/>
    <xf numFmtId="49" fontId="74" fillId="21" borderId="0" xfId="2" applyNumberFormat="1" applyFont="1" applyFill="1" applyAlignment="1">
      <alignment horizontal="left"/>
    </xf>
    <xf numFmtId="176" fontId="72" fillId="21" borderId="60" xfId="2" applyNumberFormat="1" applyFont="1" applyFill="1" applyBorder="1" applyAlignment="1">
      <alignment horizontal="right" vertical="top" wrapText="1"/>
    </xf>
    <xf numFmtId="176" fontId="72" fillId="20" borderId="60" xfId="2" applyNumberFormat="1" applyFont="1" applyFill="1" applyBorder="1" applyAlignment="1">
      <alignment horizontal="right" vertical="top" wrapText="1"/>
    </xf>
    <xf numFmtId="0" fontId="8" fillId="0" borderId="59" xfId="2" applyBorder="1" applyAlignment="1">
      <alignment horizontal="left" indent="3"/>
    </xf>
    <xf numFmtId="0" fontId="57" fillId="0" borderId="59" xfId="2" applyFont="1" applyBorder="1" applyAlignment="1">
      <alignment horizontal="left" indent="3"/>
    </xf>
    <xf numFmtId="176" fontId="72" fillId="20" borderId="69" xfId="2" applyNumberFormat="1" applyFont="1" applyFill="1" applyBorder="1" applyAlignment="1">
      <alignment horizontal="right" vertical="top" wrapText="1"/>
    </xf>
    <xf numFmtId="0" fontId="57" fillId="0" borderId="58" xfId="2" applyFont="1" applyBorder="1" applyAlignment="1">
      <alignment horizontal="left" indent="1"/>
    </xf>
    <xf numFmtId="176" fontId="72" fillId="20" borderId="67" xfId="2" applyNumberFormat="1" applyFont="1" applyFill="1" applyBorder="1" applyAlignment="1">
      <alignment horizontal="right" vertical="top" wrapText="1"/>
    </xf>
    <xf numFmtId="0" fontId="57" fillId="0" borderId="70" xfId="2" applyFont="1" applyBorder="1"/>
    <xf numFmtId="176" fontId="72" fillId="20" borderId="62" xfId="2" applyNumberFormat="1" applyFont="1" applyFill="1" applyBorder="1" applyAlignment="1">
      <alignment horizontal="right" vertical="top" wrapText="1"/>
    </xf>
    <xf numFmtId="49" fontId="72" fillId="22" borderId="23" xfId="2" applyNumberFormat="1" applyFont="1" applyFill="1" applyBorder="1" applyAlignment="1">
      <alignment horizontal="left"/>
    </xf>
    <xf numFmtId="176" fontId="72" fillId="22" borderId="71" xfId="2" applyNumberFormat="1" applyFont="1" applyFill="1" applyBorder="1" applyAlignment="1">
      <alignment horizontal="right" vertical="top" wrapText="1"/>
    </xf>
    <xf numFmtId="0" fontId="71" fillId="0" borderId="59" xfId="2" applyFont="1" applyBorder="1"/>
    <xf numFmtId="0" fontId="8" fillId="0" borderId="70" xfId="2" applyBorder="1"/>
    <xf numFmtId="49" fontId="73" fillId="22" borderId="2" xfId="2" applyNumberFormat="1" applyFont="1" applyFill="1" applyBorder="1" applyAlignment="1">
      <alignment horizontal="left"/>
    </xf>
    <xf numFmtId="176" fontId="73" fillId="22" borderId="64" xfId="2" applyNumberFormat="1" applyFont="1" applyFill="1" applyBorder="1" applyAlignment="1">
      <alignment horizontal="right" vertical="top" wrapText="1"/>
    </xf>
    <xf numFmtId="176" fontId="72" fillId="21" borderId="67" xfId="2" applyNumberFormat="1" applyFont="1" applyFill="1" applyBorder="1" applyAlignment="1">
      <alignment horizontal="right" vertical="top" wrapText="1"/>
    </xf>
    <xf numFmtId="49" fontId="72" fillId="20" borderId="61" xfId="2" applyNumberFormat="1" applyFont="1" applyFill="1" applyBorder="1" applyAlignment="1">
      <alignment horizontal="left" vertical="top" indent="2"/>
    </xf>
    <xf numFmtId="49" fontId="72" fillId="22" borderId="72" xfId="2" applyNumberFormat="1" applyFont="1" applyFill="1" applyBorder="1" applyAlignment="1">
      <alignment horizontal="left"/>
    </xf>
    <xf numFmtId="0" fontId="57" fillId="0" borderId="0" xfId="14" applyAlignment="1">
      <alignment horizontal="left" indent="1"/>
    </xf>
    <xf numFmtId="176" fontId="73" fillId="22" borderId="73" xfId="2" applyNumberFormat="1" applyFont="1" applyFill="1" applyBorder="1" applyAlignment="1">
      <alignment horizontal="right" vertical="top" wrapText="1"/>
    </xf>
    <xf numFmtId="0" fontId="57" fillId="11" borderId="0" xfId="14" applyFill="1"/>
    <xf numFmtId="49" fontId="73" fillId="24" borderId="24" xfId="2" applyNumberFormat="1" applyFont="1" applyFill="1" applyBorder="1" applyAlignment="1">
      <alignment horizontal="left"/>
    </xf>
    <xf numFmtId="176" fontId="73" fillId="24" borderId="68" xfId="2" applyNumberFormat="1" applyFont="1" applyFill="1" applyBorder="1" applyAlignment="1">
      <alignment horizontal="right" vertical="top" wrapText="1"/>
    </xf>
    <xf numFmtId="49" fontId="72" fillId="11" borderId="0" xfId="2" applyNumberFormat="1" applyFont="1" applyFill="1" applyAlignment="1">
      <alignment horizontal="left"/>
    </xf>
    <xf numFmtId="176" fontId="73" fillId="0" borderId="66" xfId="2" applyNumberFormat="1" applyFont="1" applyBorder="1" applyAlignment="1">
      <alignment horizontal="right" vertical="top" wrapText="1"/>
    </xf>
    <xf numFmtId="0" fontId="8" fillId="0" borderId="63" xfId="2" applyBorder="1"/>
    <xf numFmtId="49" fontId="73" fillId="22" borderId="24" xfId="2" applyNumberFormat="1" applyFont="1" applyFill="1" applyBorder="1" applyAlignment="1">
      <alignment horizontal="left"/>
    </xf>
    <xf numFmtId="176" fontId="72" fillId="22" borderId="68" xfId="2" applyNumberFormat="1" applyFont="1" applyFill="1" applyBorder="1" applyAlignment="1">
      <alignment horizontal="right" vertical="top" wrapText="1"/>
    </xf>
    <xf numFmtId="164" fontId="57" fillId="0" borderId="0" xfId="14" applyNumberFormat="1"/>
    <xf numFmtId="0" fontId="57" fillId="0" borderId="0" xfId="14" applyAlignment="1">
      <alignment horizontal="right"/>
    </xf>
    <xf numFmtId="4" fontId="57" fillId="0" borderId="0" xfId="14" applyNumberFormat="1"/>
    <xf numFmtId="0" fontId="77" fillId="0" borderId="0" xfId="0" applyFont="1"/>
    <xf numFmtId="0" fontId="78" fillId="0" borderId="0" xfId="0" applyFont="1"/>
    <xf numFmtId="0" fontId="0" fillId="0" borderId="0" xfId="0" applyAlignment="1">
      <alignment horizontal="right"/>
    </xf>
    <xf numFmtId="0" fontId="22" fillId="0" borderId="0" xfId="0" applyFont="1"/>
    <xf numFmtId="0" fontId="3" fillId="0" borderId="0" xfId="0" applyFont="1" applyAlignment="1">
      <alignment vertical="top"/>
    </xf>
    <xf numFmtId="0" fontId="0" fillId="0" borderId="0" xfId="0" applyAlignment="1">
      <alignment vertical="top"/>
    </xf>
    <xf numFmtId="49" fontId="25" fillId="0" borderId="0" xfId="0" applyNumberFormat="1" applyFont="1" applyAlignment="1">
      <alignment horizontal="right" vertical="top"/>
    </xf>
    <xf numFmtId="0" fontId="47" fillId="0" borderId="1" xfId="0" applyFont="1" applyBorder="1" applyAlignment="1">
      <alignment vertical="top"/>
    </xf>
    <xf numFmtId="0" fontId="47" fillId="0" borderId="1" xfId="0" applyFont="1" applyBorder="1" applyAlignment="1">
      <alignment vertical="top" wrapText="1"/>
    </xf>
    <xf numFmtId="179" fontId="47" fillId="0" borderId="1" xfId="10" applyNumberFormat="1" applyFont="1" applyBorder="1" applyAlignment="1">
      <alignment vertical="top"/>
    </xf>
    <xf numFmtId="0" fontId="79" fillId="0" borderId="0" xfId="0" applyFont="1"/>
    <xf numFmtId="0" fontId="79" fillId="0" borderId="0" xfId="0" applyFont="1" applyAlignment="1">
      <alignment vertical="top"/>
    </xf>
    <xf numFmtId="49" fontId="47" fillId="0" borderId="1" xfId="1" applyNumberFormat="1" applyFont="1" applyBorder="1" applyAlignment="1">
      <alignment vertical="top"/>
    </xf>
    <xf numFmtId="180" fontId="47" fillId="0" borderId="1" xfId="1" applyNumberFormat="1" applyFont="1" applyBorder="1" applyAlignment="1">
      <alignment vertical="top"/>
    </xf>
    <xf numFmtId="0" fontId="25" fillId="0" borderId="0" xfId="0" applyFont="1" applyAlignment="1">
      <alignment vertical="top"/>
    </xf>
    <xf numFmtId="0" fontId="22" fillId="0" borderId="0" xfId="0" applyFont="1" applyAlignment="1">
      <alignment vertical="top"/>
    </xf>
    <xf numFmtId="0" fontId="25" fillId="0" borderId="0" xfId="0" applyFont="1" applyAlignment="1">
      <alignment horizontal="right" vertical="top"/>
    </xf>
    <xf numFmtId="0" fontId="47" fillId="11" borderId="1" xfId="0" applyFont="1" applyFill="1" applyBorder="1" applyAlignment="1">
      <alignment horizontal="left" vertical="top" wrapText="1"/>
    </xf>
    <xf numFmtId="0" fontId="47" fillId="0" borderId="0" xfId="0" applyFont="1" applyAlignment="1">
      <alignment horizontal="right"/>
    </xf>
    <xf numFmtId="0" fontId="25" fillId="0" borderId="74" xfId="0" applyFont="1" applyBorder="1" applyAlignment="1">
      <alignment horizontal="center" vertical="top"/>
    </xf>
    <xf numFmtId="0" fontId="25" fillId="0" borderId="23" xfId="0" applyFont="1" applyBorder="1" applyAlignment="1">
      <alignment horizontal="center" vertical="top"/>
    </xf>
    <xf numFmtId="0" fontId="25" fillId="0" borderId="38" xfId="0" applyFont="1" applyBorder="1" applyAlignment="1">
      <alignment horizontal="center"/>
    </xf>
    <xf numFmtId="180" fontId="47" fillId="0" borderId="1" xfId="1" applyNumberFormat="1" applyFont="1" applyBorder="1"/>
    <xf numFmtId="179" fontId="47" fillId="0" borderId="1" xfId="10" applyNumberFormat="1" applyFont="1" applyBorder="1"/>
    <xf numFmtId="179" fontId="80" fillId="0" borderId="1" xfId="10" applyNumberFormat="1" applyFont="1" applyBorder="1"/>
    <xf numFmtId="179" fontId="25" fillId="0" borderId="1" xfId="10" applyNumberFormat="1" applyFont="1" applyBorder="1"/>
    <xf numFmtId="0" fontId="47" fillId="0" borderId="75" xfId="0" applyFont="1" applyBorder="1" applyAlignment="1">
      <alignment horizontal="right"/>
    </xf>
    <xf numFmtId="0" fontId="0" fillId="0" borderId="75" xfId="0" applyBorder="1"/>
    <xf numFmtId="0" fontId="25" fillId="0" borderId="0" xfId="0" applyFont="1" applyAlignment="1">
      <alignment horizontal="right"/>
    </xf>
    <xf numFmtId="0" fontId="25" fillId="0" borderId="0" xfId="0" applyFont="1" applyAlignment="1">
      <alignment horizontal="right" vertical="center"/>
    </xf>
    <xf numFmtId="0" fontId="47" fillId="0" borderId="33" xfId="0" applyFont="1" applyBorder="1"/>
    <xf numFmtId="0" fontId="47" fillId="0" borderId="33" xfId="0" applyFont="1" applyBorder="1" applyAlignment="1">
      <alignment vertical="top"/>
    </xf>
    <xf numFmtId="0" fontId="47" fillId="0" borderId="1" xfId="0" applyFont="1" applyBorder="1"/>
    <xf numFmtId="179" fontId="47" fillId="0" borderId="7" xfId="10" applyNumberFormat="1" applyFont="1" applyBorder="1" applyAlignment="1">
      <alignment vertical="center"/>
    </xf>
    <xf numFmtId="0" fontId="47" fillId="0" borderId="0" xfId="0" applyFont="1" applyAlignment="1">
      <alignment vertical="center"/>
    </xf>
    <xf numFmtId="0" fontId="47" fillId="0" borderId="0" xfId="0" applyFont="1"/>
    <xf numFmtId="179" fontId="47" fillId="0" borderId="1" xfId="10" applyNumberFormat="1" applyFont="1" applyBorder="1" applyAlignment="1">
      <alignment vertical="center"/>
    </xf>
    <xf numFmtId="0" fontId="47" fillId="0" borderId="1" xfId="0" applyFont="1" applyBorder="1" applyAlignment="1">
      <alignment vertical="center"/>
    </xf>
    <xf numFmtId="0" fontId="25" fillId="0" borderId="0" xfId="0" applyFont="1"/>
    <xf numFmtId="0" fontId="47" fillId="0" borderId="75" xfId="0" applyFont="1" applyBorder="1"/>
    <xf numFmtId="0" fontId="47" fillId="0" borderId="0" xfId="0" applyFont="1" applyAlignment="1">
      <alignment horizontal="right" vertical="center"/>
    </xf>
    <xf numFmtId="0" fontId="25" fillId="0" borderId="0" xfId="0" applyFont="1" applyAlignment="1">
      <alignment horizontal="left" vertical="center" wrapText="1"/>
    </xf>
    <xf numFmtId="0" fontId="25" fillId="0" borderId="1" xfId="0" applyFont="1" applyBorder="1" applyAlignment="1">
      <alignment horizontal="center" vertical="center" wrapText="1"/>
    </xf>
    <xf numFmtId="9" fontId="47" fillId="0" borderId="1" xfId="16" applyFont="1" applyBorder="1"/>
    <xf numFmtId="9" fontId="0" fillId="0" borderId="0" xfId="0" applyNumberFormat="1"/>
    <xf numFmtId="44" fontId="0" fillId="0" borderId="0" xfId="0" applyNumberFormat="1"/>
    <xf numFmtId="0" fontId="82" fillId="0" borderId="0" xfId="0" applyFont="1"/>
    <xf numFmtId="0" fontId="83" fillId="0" borderId="0" xfId="0" applyFont="1"/>
    <xf numFmtId="0" fontId="84" fillId="0" borderId="0" xfId="0" applyFont="1"/>
    <xf numFmtId="0" fontId="85" fillId="0" borderId="0" xfId="0" applyFont="1" applyAlignment="1">
      <alignment wrapText="1"/>
    </xf>
    <xf numFmtId="0" fontId="0" fillId="25" borderId="0" xfId="0" applyFill="1"/>
    <xf numFmtId="0" fontId="86" fillId="0" borderId="0" xfId="0" applyFont="1" applyAlignment="1">
      <alignment vertical="center"/>
    </xf>
    <xf numFmtId="0" fontId="0" fillId="26" borderId="0" xfId="0" applyFill="1"/>
    <xf numFmtId="0" fontId="0" fillId="18" borderId="0" xfId="0" applyFill="1"/>
    <xf numFmtId="0" fontId="0" fillId="23" borderId="0" xfId="0" applyFill="1"/>
    <xf numFmtId="0" fontId="84" fillId="0" borderId="0" xfId="0" applyFont="1" applyAlignment="1">
      <alignment vertical="top"/>
    </xf>
    <xf numFmtId="0" fontId="47" fillId="0" borderId="0" xfId="11"/>
    <xf numFmtId="0" fontId="87" fillId="27" borderId="0" xfId="14" quotePrefix="1" applyFont="1" applyFill="1" applyAlignment="1">
      <alignment horizontal="left"/>
    </xf>
    <xf numFmtId="0" fontId="87" fillId="27" borderId="0" xfId="14" applyFont="1" applyFill="1" applyAlignment="1">
      <alignment horizontal="right"/>
    </xf>
    <xf numFmtId="0" fontId="87" fillId="27" borderId="0" xfId="14" quotePrefix="1" applyFont="1" applyFill="1" applyAlignment="1">
      <alignment horizontal="right" wrapText="1"/>
    </xf>
    <xf numFmtId="0" fontId="68" fillId="0" borderId="0" xfId="14" applyFont="1" applyAlignment="1">
      <alignment wrapText="1"/>
    </xf>
    <xf numFmtId="0" fontId="75" fillId="0" borderId="0" xfId="14" quotePrefix="1" applyFont="1" applyAlignment="1">
      <alignment horizontal="left"/>
    </xf>
    <xf numFmtId="3" fontId="75" fillId="0" borderId="0" xfId="14" applyNumberFormat="1" applyFont="1"/>
    <xf numFmtId="3" fontId="68" fillId="0" borderId="0" xfId="14" applyNumberFormat="1" applyFont="1"/>
    <xf numFmtId="0" fontId="68" fillId="0" borderId="36" xfId="14" quotePrefix="1" applyFont="1" applyBorder="1" applyAlignment="1">
      <alignment horizontal="left"/>
    </xf>
    <xf numFmtId="3" fontId="75" fillId="0" borderId="36" xfId="14" applyNumberFormat="1" applyFont="1" applyBorder="1"/>
    <xf numFmtId="0" fontId="68" fillId="0" borderId="36" xfId="14" applyFont="1" applyBorder="1"/>
    <xf numFmtId="0" fontId="88" fillId="0" borderId="0" xfId="14" applyFont="1"/>
    <xf numFmtId="0" fontId="88" fillId="0" borderId="0" xfId="14" quotePrefix="1" applyFont="1" applyAlignment="1">
      <alignment horizontal="left"/>
    </xf>
    <xf numFmtId="0" fontId="75" fillId="0" borderId="0" xfId="14" applyFont="1"/>
    <xf numFmtId="3" fontId="72" fillId="0" borderId="0" xfId="14" applyNumberFormat="1" applyFont="1"/>
    <xf numFmtId="3" fontId="68" fillId="0" borderId="36" xfId="14" applyNumberFormat="1" applyFont="1" applyBorder="1"/>
    <xf numFmtId="0" fontId="90" fillId="0" borderId="0" xfId="18">
      <alignment vertical="center" wrapText="1"/>
    </xf>
    <xf numFmtId="0" fontId="90" fillId="0" borderId="0" xfId="18" applyAlignment="1"/>
    <xf numFmtId="0" fontId="90" fillId="11" borderId="78" xfId="18" applyFill="1" applyBorder="1">
      <alignment vertical="center" wrapText="1"/>
    </xf>
    <xf numFmtId="0" fontId="92" fillId="0" borderId="0" xfId="19" applyFont="1"/>
    <xf numFmtId="3" fontId="93" fillId="0" borderId="79" xfId="18" applyNumberFormat="1" applyFont="1" applyBorder="1" applyAlignment="1">
      <alignment horizontal="right" wrapText="1" indent="1"/>
    </xf>
    <xf numFmtId="181" fontId="94" fillId="0" borderId="79" xfId="20">
      <alignment horizontal="right" vertical="center" wrapText="1" indent="1"/>
    </xf>
    <xf numFmtId="0" fontId="95" fillId="11" borderId="80" xfId="18" applyFont="1" applyFill="1" applyBorder="1" applyAlignment="1">
      <alignment horizontal="right" vertical="center" wrapText="1" indent="1"/>
    </xf>
    <xf numFmtId="3" fontId="96" fillId="0" borderId="79" xfId="18" applyNumberFormat="1" applyFont="1" applyBorder="1" applyAlignment="1">
      <alignment horizontal="right" vertical="center" wrapText="1" indent="1"/>
    </xf>
    <xf numFmtId="14" fontId="93" fillId="0" borderId="0" xfId="18" applyNumberFormat="1" applyFont="1" applyAlignment="1">
      <alignment horizontal="left" vertical="center" indent="1"/>
    </xf>
    <xf numFmtId="3" fontId="93" fillId="0" borderId="82" xfId="18" applyNumberFormat="1" applyFont="1" applyBorder="1" applyAlignment="1">
      <alignment horizontal="right" wrapText="1" indent="1"/>
    </xf>
    <xf numFmtId="182" fontId="93" fillId="0" borderId="82" xfId="18" applyNumberFormat="1" applyFont="1" applyBorder="1" applyAlignment="1">
      <alignment horizontal="right" wrapText="1" indent="1"/>
    </xf>
    <xf numFmtId="0" fontId="93" fillId="11" borderId="83" xfId="18" applyFont="1" applyFill="1" applyBorder="1" applyAlignment="1">
      <alignment horizontal="right" wrapText="1" indent="1"/>
    </xf>
    <xf numFmtId="3" fontId="97" fillId="0" borderId="79" xfId="18" applyNumberFormat="1" applyFont="1" applyBorder="1" applyAlignment="1">
      <alignment horizontal="right" wrapText="1" indent="1"/>
    </xf>
    <xf numFmtId="0" fontId="93" fillId="0" borderId="0" xfId="18" applyFont="1" applyAlignment="1">
      <alignment horizontal="left" vertical="center" indent="1"/>
    </xf>
    <xf numFmtId="0" fontId="93" fillId="0" borderId="0" xfId="18" applyFont="1" applyAlignment="1">
      <alignment horizontal="right" wrapText="1" indent="1"/>
    </xf>
    <xf numFmtId="0" fontId="91" fillId="0" borderId="84" xfId="19" applyBorder="1" applyAlignment="1">
      <alignment horizontal="left" vertical="center"/>
    </xf>
    <xf numFmtId="38" fontId="98" fillId="0" borderId="85" xfId="21" applyNumberFormat="1" applyFont="1" applyBorder="1" applyAlignment="1">
      <alignment horizontal="right" vertical="center"/>
    </xf>
    <xf numFmtId="0" fontId="99" fillId="11" borderId="83" xfId="21" applyNumberFormat="1" applyFont="1" applyFill="1" applyBorder="1" applyAlignment="1">
      <alignment horizontal="right"/>
    </xf>
    <xf numFmtId="0" fontId="83" fillId="0" borderId="85" xfId="18" applyFont="1" applyBorder="1">
      <alignment vertical="center" wrapText="1"/>
    </xf>
    <xf numFmtId="0" fontId="91" fillId="0" borderId="0" xfId="19"/>
    <xf numFmtId="0" fontId="90" fillId="0" borderId="0" xfId="18" applyAlignment="1">
      <alignment wrapText="1"/>
    </xf>
    <xf numFmtId="0" fontId="90" fillId="11" borderId="83" xfId="18" applyFill="1" applyBorder="1" applyAlignment="1">
      <alignment wrapText="1"/>
    </xf>
    <xf numFmtId="0" fontId="98" fillId="0" borderId="0" xfId="18" applyFont="1" applyAlignment="1">
      <alignment horizontal="left" vertical="center" indent="1"/>
    </xf>
    <xf numFmtId="0" fontId="90" fillId="11" borderId="83" xfId="18" applyFill="1" applyBorder="1">
      <alignment vertical="center" wrapText="1"/>
    </xf>
    <xf numFmtId="38" fontId="98" fillId="0" borderId="0" xfId="18" applyNumberFormat="1" applyFont="1" applyAlignment="1">
      <alignment horizontal="right" vertical="center"/>
    </xf>
    <xf numFmtId="0" fontId="100" fillId="11" borderId="83" xfId="18" applyFont="1" applyFill="1" applyBorder="1">
      <alignment vertical="center" wrapText="1"/>
    </xf>
    <xf numFmtId="38" fontId="98" fillId="0" borderId="0" xfId="18" applyNumberFormat="1" applyFont="1">
      <alignment vertical="center" wrapText="1"/>
    </xf>
    <xf numFmtId="0" fontId="90" fillId="11" borderId="87" xfId="18" applyFill="1" applyBorder="1">
      <alignment vertical="center" wrapText="1"/>
    </xf>
    <xf numFmtId="0" fontId="1" fillId="0" borderId="0" xfId="18" applyFont="1" applyAlignment="1">
      <alignment horizontal="left" vertical="center" indent="1"/>
    </xf>
    <xf numFmtId="0" fontId="90" fillId="11" borderId="88" xfId="18" applyFill="1" applyBorder="1">
      <alignment vertical="center" wrapText="1"/>
    </xf>
    <xf numFmtId="38" fontId="90" fillId="0" borderId="0" xfId="18" applyNumberFormat="1">
      <alignment vertical="center" wrapText="1"/>
    </xf>
    <xf numFmtId="0" fontId="91" fillId="28" borderId="84" xfId="19" applyFill="1" applyBorder="1" applyAlignment="1">
      <alignment horizontal="left" vertical="center"/>
    </xf>
    <xf numFmtId="0" fontId="90" fillId="11" borderId="0" xfId="18" applyFill="1">
      <alignment vertical="center" wrapText="1"/>
    </xf>
    <xf numFmtId="38" fontId="93" fillId="28" borderId="85" xfId="22" applyNumberFormat="1" applyFont="1" applyBorder="1">
      <alignment vertical="center"/>
    </xf>
    <xf numFmtId="0" fontId="101" fillId="11" borderId="83" xfId="18" applyFont="1" applyFill="1" applyBorder="1" applyAlignment="1">
      <alignment vertical="center"/>
    </xf>
    <xf numFmtId="0" fontId="90" fillId="0" borderId="85" xfId="18" applyBorder="1">
      <alignment vertical="center" wrapText="1"/>
    </xf>
    <xf numFmtId="0" fontId="83" fillId="0" borderId="85" xfId="18" applyFont="1" applyBorder="1" applyAlignment="1"/>
    <xf numFmtId="0" fontId="91" fillId="0" borderId="0" xfId="19" applyAlignment="1">
      <alignment horizontal="left"/>
    </xf>
    <xf numFmtId="0" fontId="100" fillId="0" borderId="83" xfId="18" applyFont="1" applyBorder="1">
      <alignment vertical="center" wrapText="1"/>
    </xf>
    <xf numFmtId="0" fontId="90" fillId="0" borderId="0" xfId="18" applyAlignment="1">
      <alignment horizontal="left" vertical="center" indent="1"/>
    </xf>
    <xf numFmtId="38" fontId="90" fillId="0" borderId="0" xfId="18" applyNumberFormat="1" applyAlignment="1">
      <alignment vertical="center"/>
    </xf>
    <xf numFmtId="0" fontId="90" fillId="11" borderId="83" xfId="18" applyFill="1" applyBorder="1" applyAlignment="1">
      <alignment vertical="center"/>
    </xf>
    <xf numFmtId="0" fontId="90" fillId="0" borderId="0" xfId="18" applyAlignment="1">
      <alignment vertical="center"/>
    </xf>
    <xf numFmtId="38" fontId="99" fillId="0" borderId="0" xfId="18" applyNumberFormat="1" applyFont="1" applyAlignment="1">
      <alignment horizontal="right" vertical="center"/>
    </xf>
    <xf numFmtId="185" fontId="10" fillId="0" borderId="0" xfId="23" applyNumberFormat="1" applyFont="1"/>
    <xf numFmtId="3" fontId="10" fillId="0" borderId="0" xfId="23" applyNumberFormat="1" applyFont="1" applyAlignment="1">
      <alignment horizontal="right" vertical="center"/>
    </xf>
    <xf numFmtId="185" fontId="57" fillId="0" borderId="0" xfId="23" applyNumberFormat="1" applyFont="1"/>
    <xf numFmtId="185" fontId="10" fillId="0" borderId="1" xfId="23" applyNumberFormat="1" applyFont="1" applyBorder="1"/>
    <xf numFmtId="185" fontId="10" fillId="0" borderId="1" xfId="23" applyNumberFormat="1" applyFont="1" applyBorder="1" applyAlignment="1">
      <alignment horizontal="center" vertical="center"/>
    </xf>
    <xf numFmtId="185" fontId="57" fillId="0" borderId="1" xfId="23" applyNumberFormat="1" applyFont="1" applyBorder="1" applyAlignment="1">
      <alignment horizontal="left"/>
    </xf>
    <xf numFmtId="185" fontId="10" fillId="0" borderId="1" xfId="23" applyNumberFormat="1" applyFont="1" applyBorder="1" applyAlignment="1">
      <alignment horizontal="center"/>
    </xf>
    <xf numFmtId="1" fontId="57" fillId="0" borderId="1" xfId="23" applyNumberFormat="1" applyFont="1" applyBorder="1" applyAlignment="1">
      <alignment horizontal="right"/>
    </xf>
    <xf numFmtId="1" fontId="10" fillId="0" borderId="1" xfId="23" applyNumberFormat="1" applyFont="1" applyBorder="1" applyAlignment="1">
      <alignment horizontal="center"/>
    </xf>
    <xf numFmtId="1" fontId="10" fillId="0" borderId="1" xfId="23" applyNumberFormat="1" applyFont="1" applyBorder="1" applyAlignment="1">
      <alignment horizontal="center" vertical="center"/>
    </xf>
    <xf numFmtId="185" fontId="10" fillId="0" borderId="1" xfId="23" applyNumberFormat="1" applyFont="1" applyBorder="1" applyAlignment="1">
      <alignment horizontal="left"/>
    </xf>
    <xf numFmtId="166" fontId="10" fillId="0" borderId="1" xfId="24" applyNumberFormat="1" applyFont="1" applyBorder="1" applyAlignment="1">
      <alignment horizontal="right" vertical="center"/>
    </xf>
    <xf numFmtId="185" fontId="103" fillId="0" borderId="1" xfId="23" applyNumberFormat="1" applyFont="1" applyBorder="1" applyAlignment="1">
      <alignment horizontal="left"/>
    </xf>
    <xf numFmtId="186" fontId="57" fillId="0" borderId="1" xfId="23" applyNumberFormat="1" applyFont="1" applyBorder="1" applyAlignment="1">
      <alignment horizontal="center"/>
    </xf>
    <xf numFmtId="166" fontId="57" fillId="0" borderId="1" xfId="24" applyNumberFormat="1" applyFont="1" applyBorder="1" applyAlignment="1" applyProtection="1">
      <alignment horizontal="right" vertical="center"/>
      <protection locked="0"/>
    </xf>
    <xf numFmtId="186" fontId="10" fillId="0" borderId="1" xfId="23" applyNumberFormat="1" applyFont="1" applyBorder="1" applyAlignment="1">
      <alignment horizontal="center"/>
    </xf>
    <xf numFmtId="185" fontId="57" fillId="0" borderId="1" xfId="23" applyNumberFormat="1" applyFont="1" applyBorder="1" applyAlignment="1">
      <alignment horizontal="center"/>
    </xf>
    <xf numFmtId="186" fontId="57" fillId="0" borderId="1" xfId="23" applyNumberFormat="1" applyFont="1" applyBorder="1" applyAlignment="1">
      <alignment horizontal="left"/>
    </xf>
    <xf numFmtId="185" fontId="104" fillId="0" borderId="1" xfId="23" applyNumberFormat="1" applyFont="1" applyBorder="1" applyAlignment="1">
      <alignment horizontal="left"/>
    </xf>
    <xf numFmtId="166" fontId="57" fillId="0" borderId="1" xfId="24" applyNumberFormat="1" applyFont="1" applyBorder="1" applyAlignment="1">
      <alignment horizontal="right" vertical="center"/>
    </xf>
    <xf numFmtId="166" fontId="10" fillId="0" borderId="1" xfId="24" applyNumberFormat="1" applyFont="1" applyBorder="1" applyAlignment="1" applyProtection="1">
      <alignment horizontal="right" vertical="center"/>
      <protection locked="0"/>
    </xf>
    <xf numFmtId="166" fontId="57" fillId="0" borderId="1" xfId="25" applyNumberFormat="1" applyBorder="1" applyAlignment="1">
      <alignment horizontal="right"/>
    </xf>
    <xf numFmtId="166" fontId="57" fillId="0" borderId="1" xfId="23" applyNumberFormat="1" applyFont="1" applyBorder="1"/>
    <xf numFmtId="185" fontId="57" fillId="0" borderId="1" xfId="24" applyFont="1" applyBorder="1" applyAlignment="1">
      <alignment horizontal="left"/>
    </xf>
    <xf numFmtId="166" fontId="10" fillId="0" borderId="1" xfId="23" applyNumberFormat="1" applyFont="1" applyBorder="1" applyAlignment="1">
      <alignment horizontal="right" vertical="center"/>
    </xf>
    <xf numFmtId="186" fontId="10" fillId="0" borderId="1" xfId="23" applyNumberFormat="1" applyFont="1" applyBorder="1" applyAlignment="1">
      <alignment horizontal="left"/>
    </xf>
    <xf numFmtId="186" fontId="10" fillId="0" borderId="1" xfId="23" applyNumberFormat="1" applyFont="1" applyBorder="1" applyAlignment="1">
      <alignment horizontal="right"/>
    </xf>
    <xf numFmtId="185" fontId="57" fillId="0" borderId="0" xfId="23" applyNumberFormat="1" applyFont="1" applyAlignment="1">
      <alignment horizontal="right" vertical="center"/>
    </xf>
    <xf numFmtId="0" fontId="3" fillId="0" borderId="1" xfId="0" applyFont="1" applyBorder="1" applyAlignment="1">
      <alignment horizontal="center"/>
    </xf>
    <xf numFmtId="0" fontId="0" fillId="0" borderId="2" xfId="0" applyBorder="1"/>
    <xf numFmtId="0" fontId="0" fillId="0" borderId="3" xfId="0" applyBorder="1"/>
    <xf numFmtId="0" fontId="9" fillId="0" borderId="0" xfId="2" applyFont="1" applyAlignment="1">
      <alignment horizontal="center"/>
    </xf>
    <xf numFmtId="0" fontId="8" fillId="0" borderId="0" xfId="2" applyAlignment="1">
      <alignment horizontal="right"/>
    </xf>
    <xf numFmtId="0" fontId="8" fillId="0" borderId="0" xfId="2" applyAlignment="1">
      <alignment horizontal="center"/>
    </xf>
    <xf numFmtId="0" fontId="8" fillId="0" borderId="0" xfId="2"/>
    <xf numFmtId="0" fontId="11" fillId="0" borderId="4" xfId="2" applyFont="1" applyBorder="1" applyAlignment="1">
      <alignment horizontal="center" wrapText="1"/>
    </xf>
    <xf numFmtId="0" fontId="8" fillId="0" borderId="9" xfId="2" applyBorder="1"/>
    <xf numFmtId="0" fontId="8" fillId="0" borderId="12" xfId="2" applyBorder="1"/>
    <xf numFmtId="0" fontId="10" fillId="0" borderId="20" xfId="2" applyFont="1" applyBorder="1" applyAlignment="1">
      <alignment horizontal="right"/>
    </xf>
    <xf numFmtId="0" fontId="8" fillId="0" borderId="13" xfId="2" applyBorder="1"/>
    <xf numFmtId="0" fontId="12" fillId="0" borderId="19" xfId="2" applyFont="1" applyBorder="1" applyAlignment="1">
      <alignment horizontal="left" vertical="center"/>
    </xf>
    <xf numFmtId="0" fontId="12" fillId="0" borderId="13" xfId="2" applyFont="1" applyBorder="1" applyAlignment="1">
      <alignment horizontal="right" vertical="center"/>
    </xf>
    <xf numFmtId="0" fontId="24" fillId="9" borderId="1" xfId="0" applyFont="1" applyFill="1" applyBorder="1" applyAlignment="1">
      <alignment horizontal="left" wrapText="1"/>
    </xf>
    <xf numFmtId="0" fontId="18" fillId="6" borderId="4" xfId="0" applyFont="1" applyFill="1" applyBorder="1" applyAlignment="1">
      <alignment horizontal="left" vertical="center"/>
    </xf>
    <xf numFmtId="0" fontId="0" fillId="0" borderId="13" xfId="0" applyBorder="1"/>
    <xf numFmtId="0" fontId="0" fillId="0" borderId="22" xfId="0" applyBorder="1"/>
    <xf numFmtId="0" fontId="24" fillId="9" borderId="35" xfId="0" applyFont="1" applyFill="1" applyBorder="1" applyAlignment="1">
      <alignment horizontal="left"/>
    </xf>
    <xf numFmtId="0" fontId="0" fillId="0" borderId="36" xfId="0" applyBorder="1"/>
    <xf numFmtId="0" fontId="24" fillId="9" borderId="33" xfId="0" applyFont="1" applyFill="1" applyBorder="1" applyAlignment="1">
      <alignment horizontal="left" wrapText="1"/>
    </xf>
    <xf numFmtId="0" fontId="18" fillId="6" borderId="25" xfId="0" applyFont="1" applyFill="1" applyBorder="1" applyAlignment="1">
      <alignment horizontal="center" vertical="center"/>
    </xf>
    <xf numFmtId="0" fontId="0" fillId="0" borderId="6" xfId="0" applyBorder="1"/>
    <xf numFmtId="0" fontId="18" fillId="6" borderId="26" xfId="0" applyFont="1" applyFill="1" applyBorder="1" applyAlignment="1">
      <alignment horizontal="center" vertical="center"/>
    </xf>
    <xf numFmtId="0" fontId="0" fillId="0" borderId="7" xfId="0" applyBorder="1"/>
    <xf numFmtId="0" fontId="18" fillId="6" borderId="26" xfId="0" applyFont="1" applyFill="1" applyBorder="1" applyAlignment="1">
      <alignment horizontal="center"/>
    </xf>
    <xf numFmtId="0" fontId="0" fillId="0" borderId="27" xfId="0" applyBorder="1"/>
    <xf numFmtId="0" fontId="0" fillId="0" borderId="28" xfId="0" applyBorder="1"/>
    <xf numFmtId="0" fontId="18" fillId="6" borderId="29" xfId="0" applyFont="1" applyFill="1" applyBorder="1" applyAlignment="1">
      <alignment horizontal="center" vertical="center"/>
    </xf>
    <xf numFmtId="0" fontId="0" fillId="0" borderId="18" xfId="0" applyBorder="1"/>
    <xf numFmtId="0" fontId="18" fillId="6" borderId="19" xfId="0" applyFont="1" applyFill="1" applyBorder="1" applyAlignment="1">
      <alignment horizontal="left" vertical="center"/>
    </xf>
    <xf numFmtId="0" fontId="24" fillId="9" borderId="33" xfId="0" applyFont="1" applyFill="1" applyBorder="1" applyAlignment="1">
      <alignment horizontal="left" vertical="center" wrapText="1"/>
    </xf>
    <xf numFmtId="0" fontId="40" fillId="0" borderId="0" xfId="6" applyFont="1" applyAlignment="1">
      <alignment horizontal="left" vertical="top"/>
    </xf>
    <xf numFmtId="0" fontId="30" fillId="0" borderId="0" xfId="6" applyFont="1">
      <alignment vertical="center"/>
    </xf>
    <xf numFmtId="0" fontId="40" fillId="0" borderId="0" xfId="6" applyFont="1" applyAlignment="1">
      <alignment horizontal="left" vertical="top" wrapText="1"/>
    </xf>
    <xf numFmtId="0" fontId="30" fillId="9" borderId="0" xfId="6" applyFont="1" applyFill="1" applyAlignment="1">
      <alignment horizontal="left" vertical="center"/>
    </xf>
    <xf numFmtId="0" fontId="30" fillId="0" borderId="36" xfId="6" applyFont="1" applyBorder="1" applyAlignment="1" applyProtection="1">
      <alignment horizontal="center" vertical="center" wrapText="1"/>
      <protection locked="0"/>
    </xf>
    <xf numFmtId="0" fontId="29" fillId="0" borderId="36" xfId="6" applyBorder="1" applyAlignment="1" applyProtection="1">
      <protection locked="0"/>
    </xf>
    <xf numFmtId="0" fontId="30" fillId="0" borderId="36" xfId="6" applyFont="1" applyBorder="1" applyAlignment="1" applyProtection="1">
      <alignment horizontal="left" vertical="center"/>
      <protection locked="0"/>
    </xf>
    <xf numFmtId="166" fontId="38" fillId="0" borderId="1" xfId="6" applyNumberFormat="1" applyFont="1" applyBorder="1" applyAlignment="1">
      <alignment horizontal="center" vertical="center"/>
    </xf>
    <xf numFmtId="0" fontId="29" fillId="0" borderId="3" xfId="6" applyBorder="1" applyAlignment="1"/>
    <xf numFmtId="0" fontId="30" fillId="0" borderId="1" xfId="6" applyFont="1" applyBorder="1" applyAlignment="1" applyProtection="1">
      <alignment horizontal="center" vertical="center" wrapText="1"/>
      <protection locked="0"/>
    </xf>
    <xf numFmtId="0" fontId="29" fillId="0" borderId="2" xfId="6" applyBorder="1" applyAlignment="1" applyProtection="1">
      <protection locked="0"/>
    </xf>
    <xf numFmtId="0" fontId="29" fillId="0" borderId="3" xfId="6" applyBorder="1" applyAlignment="1" applyProtection="1">
      <protection locked="0"/>
    </xf>
    <xf numFmtId="0" fontId="30" fillId="0" borderId="0" xfId="6" applyFont="1" applyAlignment="1">
      <alignment horizontal="left" vertical="center"/>
    </xf>
    <xf numFmtId="0" fontId="30" fillId="9" borderId="0" xfId="6" applyFont="1" applyFill="1" applyAlignment="1">
      <alignment horizontal="left" vertical="center" wrapText="1"/>
    </xf>
    <xf numFmtId="0" fontId="38" fillId="0" borderId="1" xfId="6" applyFont="1" applyBorder="1" applyAlignment="1">
      <alignment horizontal="center" vertical="center" wrapText="1"/>
    </xf>
    <xf numFmtId="0" fontId="29" fillId="0" borderId="38" xfId="6" applyBorder="1" applyAlignment="1"/>
    <xf numFmtId="0" fontId="29" fillId="0" borderId="39" xfId="6" applyBorder="1" applyAlignment="1"/>
    <xf numFmtId="0" fontId="29" fillId="0" borderId="40" xfId="6" applyBorder="1" applyAlignment="1"/>
    <xf numFmtId="0" fontId="29" fillId="0" borderId="35" xfId="6" applyBorder="1" applyAlignment="1"/>
    <xf numFmtId="0" fontId="29" fillId="0" borderId="42" xfId="6" applyBorder="1" applyAlignment="1"/>
    <xf numFmtId="0" fontId="29" fillId="0" borderId="23" xfId="6" applyBorder="1" applyAlignment="1"/>
    <xf numFmtId="0" fontId="29" fillId="0" borderId="36" xfId="6" applyBorder="1" applyAlignment="1"/>
    <xf numFmtId="166" fontId="38" fillId="0" borderId="23" xfId="6" applyNumberFormat="1" applyFont="1" applyBorder="1" applyAlignment="1">
      <alignment horizontal="left" vertical="center"/>
    </xf>
    <xf numFmtId="166" fontId="30" fillId="0" borderId="0" xfId="6" applyNumberFormat="1" applyFont="1" applyAlignment="1">
      <alignment horizontal="left" vertical="center" wrapText="1"/>
    </xf>
    <xf numFmtId="166" fontId="30" fillId="0" borderId="0" xfId="6" applyNumberFormat="1" applyFont="1" applyAlignment="1">
      <alignment horizontal="left" vertical="center"/>
    </xf>
    <xf numFmtId="167" fontId="30" fillId="0" borderId="1" xfId="6" applyNumberFormat="1" applyFont="1" applyBorder="1" applyAlignment="1" applyProtection="1">
      <alignment horizontal="center" vertical="center" wrapText="1"/>
      <protection locked="0"/>
    </xf>
    <xf numFmtId="2" fontId="39" fillId="0" borderId="1" xfId="8" applyNumberFormat="1" applyFont="1" applyBorder="1" applyAlignment="1">
      <alignment horizontal="center" vertical="center"/>
    </xf>
    <xf numFmtId="0" fontId="29" fillId="0" borderId="41" xfId="6" applyBorder="1" applyAlignment="1"/>
    <xf numFmtId="0" fontId="29" fillId="0" borderId="7" xfId="6" applyBorder="1" applyAlignment="1"/>
    <xf numFmtId="0" fontId="30" fillId="0" borderId="36" xfId="6" applyFont="1" applyBorder="1" applyAlignment="1" applyProtection="1">
      <alignment horizontal="center" vertical="center"/>
      <protection locked="0"/>
    </xf>
    <xf numFmtId="0" fontId="30" fillId="0" borderId="0" xfId="6" applyFont="1" applyAlignment="1">
      <alignment horizontal="left"/>
    </xf>
    <xf numFmtId="0" fontId="30" fillId="0" borderId="36" xfId="6" applyFont="1" applyBorder="1" applyAlignment="1" applyProtection="1">
      <alignment horizontal="left"/>
      <protection locked="0"/>
    </xf>
    <xf numFmtId="0" fontId="37" fillId="3" borderId="36" xfId="6" applyFont="1" applyFill="1" applyBorder="1" applyAlignment="1">
      <alignment horizontal="left" vertical="center" wrapText="1"/>
    </xf>
    <xf numFmtId="0" fontId="31" fillId="0" borderId="0" xfId="6" applyFont="1" applyAlignment="1">
      <alignment horizontal="left" vertical="center"/>
    </xf>
    <xf numFmtId="0" fontId="30" fillId="0" borderId="0" xfId="6" applyFont="1" applyAlignment="1"/>
    <xf numFmtId="0" fontId="43" fillId="11" borderId="20" xfId="0" applyFont="1" applyFill="1" applyBorder="1" applyAlignment="1">
      <alignment horizontal="center" vertical="center"/>
    </xf>
    <xf numFmtId="0" fontId="0" fillId="0" borderId="39" xfId="0" applyBorder="1"/>
    <xf numFmtId="0" fontId="0" fillId="0" borderId="45" xfId="0" applyBorder="1"/>
    <xf numFmtId="0" fontId="44" fillId="11" borderId="14" xfId="0" applyFont="1" applyFill="1" applyBorder="1" applyAlignment="1">
      <alignment horizontal="center" wrapText="1"/>
    </xf>
    <xf numFmtId="0" fontId="0" fillId="0" borderId="43" xfId="0" applyBorder="1"/>
    <xf numFmtId="0" fontId="0" fillId="0" borderId="44" xfId="0" applyBorder="1"/>
    <xf numFmtId="0" fontId="43" fillId="11" borderId="5" xfId="0" applyFont="1" applyFill="1" applyBorder="1" applyAlignment="1">
      <alignment horizontal="center" vertical="center" wrapText="1"/>
    </xf>
    <xf numFmtId="0" fontId="0" fillId="0" borderId="31" xfId="0" applyBorder="1"/>
    <xf numFmtId="0" fontId="0" fillId="0" borderId="11" xfId="0" applyBorder="1" applyAlignment="1">
      <alignment horizontal="left"/>
    </xf>
    <xf numFmtId="0" fontId="0" fillId="0" borderId="16" xfId="0" applyBorder="1" applyAlignment="1">
      <alignment horizontal="left"/>
    </xf>
    <xf numFmtId="0" fontId="0" fillId="0" borderId="54" xfId="0" applyBorder="1"/>
    <xf numFmtId="0" fontId="0" fillId="0" borderId="48" xfId="0" applyBorder="1"/>
    <xf numFmtId="0" fontId="0" fillId="0" borderId="1" xfId="0" applyBorder="1" applyAlignment="1">
      <alignment horizontal="left"/>
    </xf>
    <xf numFmtId="0" fontId="3" fillId="0" borderId="11" xfId="0" applyFont="1" applyBorder="1" applyAlignment="1">
      <alignment horizontal="center"/>
    </xf>
    <xf numFmtId="0" fontId="0" fillId="0" borderId="11" xfId="0" applyBorder="1" applyAlignment="1">
      <alignment horizontal="center"/>
    </xf>
    <xf numFmtId="0" fontId="3" fillId="0" borderId="11" xfId="0" applyFont="1" applyBorder="1" applyAlignment="1">
      <alignment horizontal="left"/>
    </xf>
    <xf numFmtId="171" fontId="0" fillId="0" borderId="1" xfId="0" applyNumberFormat="1" applyBorder="1" applyAlignment="1">
      <alignment horizontal="center" vertical="center"/>
    </xf>
    <xf numFmtId="0" fontId="0" fillId="12" borderId="1" xfId="0" applyFill="1" applyBorder="1" applyAlignment="1" applyProtection="1">
      <alignment horizontal="center" vertical="center"/>
      <protection locked="0"/>
    </xf>
    <xf numFmtId="0" fontId="0" fillId="0" borderId="2" xfId="0" applyBorder="1" applyProtection="1">
      <protection locked="0"/>
    </xf>
    <xf numFmtId="0" fontId="0" fillId="0" borderId="3" xfId="0" applyBorder="1" applyProtection="1">
      <protection locked="0"/>
    </xf>
    <xf numFmtId="0" fontId="0" fillId="0" borderId="51" xfId="0" applyBorder="1" applyAlignment="1">
      <alignment horizontal="center"/>
    </xf>
    <xf numFmtId="0" fontId="0" fillId="0" borderId="23" xfId="0" applyBorder="1"/>
    <xf numFmtId="0" fontId="0" fillId="0" borderId="38" xfId="0" applyBorder="1"/>
    <xf numFmtId="0" fontId="0" fillId="0" borderId="52" xfId="0" applyBorder="1"/>
    <xf numFmtId="0" fontId="0" fillId="0" borderId="0" xfId="0"/>
    <xf numFmtId="0" fontId="0" fillId="0" borderId="40" xfId="0" applyBorder="1"/>
    <xf numFmtId="0" fontId="0" fillId="0" borderId="53" xfId="0" applyBorder="1"/>
    <xf numFmtId="0" fontId="0" fillId="0" borderId="42" xfId="0" applyBorder="1"/>
    <xf numFmtId="0" fontId="0" fillId="0" borderId="6" xfId="0" applyBorder="1" applyAlignment="1">
      <alignment horizontal="left"/>
    </xf>
    <xf numFmtId="0" fontId="0" fillId="0" borderId="1" xfId="0"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28" fillId="0" borderId="49" xfId="9" applyBorder="1" applyAlignment="1">
      <alignment horizontal="left"/>
    </xf>
    <xf numFmtId="0" fontId="0" fillId="0" borderId="49" xfId="0" applyBorder="1"/>
    <xf numFmtId="0" fontId="25" fillId="0" borderId="50" xfId="0" applyFont="1" applyBorder="1" applyAlignment="1">
      <alignment horizontal="center"/>
    </xf>
    <xf numFmtId="0" fontId="0" fillId="0" borderId="21" xfId="0" applyBorder="1"/>
    <xf numFmtId="0" fontId="0" fillId="0" borderId="6" xfId="0" applyBorder="1" applyAlignment="1">
      <alignment horizontal="center"/>
    </xf>
    <xf numFmtId="0" fontId="3" fillId="0" borderId="11" xfId="0" applyFont="1" applyBorder="1"/>
    <xf numFmtId="0" fontId="3" fillId="17" borderId="1" xfId="0" applyFont="1" applyFill="1" applyBorder="1" applyAlignment="1">
      <alignment horizontal="center"/>
    </xf>
    <xf numFmtId="0" fontId="49" fillId="0" borderId="1" xfId="0" applyFont="1" applyBorder="1" applyAlignment="1">
      <alignment horizontal="center"/>
    </xf>
    <xf numFmtId="0" fontId="54" fillId="0" borderId="35" xfId="0" applyFont="1" applyBorder="1" applyAlignment="1">
      <alignment horizontal="center"/>
    </xf>
    <xf numFmtId="0" fontId="3" fillId="0" borderId="1" xfId="0" applyFont="1" applyBorder="1" applyAlignment="1">
      <alignment horizontal="center" wrapText="1"/>
    </xf>
    <xf numFmtId="49" fontId="67" fillId="0" borderId="39" xfId="2" applyNumberFormat="1" applyFont="1" applyBorder="1" applyAlignment="1">
      <alignment horizontal="center"/>
    </xf>
    <xf numFmtId="175" fontId="68" fillId="0" borderId="0" xfId="14" applyNumberFormat="1" applyFont="1"/>
    <xf numFmtId="49" fontId="69" fillId="0" borderId="39" xfId="2" applyNumberFormat="1" applyFont="1" applyBorder="1" applyAlignment="1">
      <alignment horizontal="center"/>
    </xf>
    <xf numFmtId="49" fontId="67" fillId="0" borderId="0" xfId="2" applyNumberFormat="1" applyFont="1" applyAlignment="1">
      <alignment horizontal="center"/>
    </xf>
    <xf numFmtId="0" fontId="10" fillId="0" borderId="0" xfId="14" applyFont="1"/>
    <xf numFmtId="49" fontId="69" fillId="0" borderId="36" xfId="2" applyNumberFormat="1" applyFont="1" applyBorder="1" applyAlignment="1">
      <alignment horizontal="center"/>
    </xf>
    <xf numFmtId="0" fontId="8" fillId="0" borderId="36" xfId="2" applyBorder="1"/>
    <xf numFmtId="0" fontId="47" fillId="0" borderId="1" xfId="0" applyFont="1" applyBorder="1" applyAlignment="1">
      <alignment horizontal="left" vertical="top"/>
    </xf>
    <xf numFmtId="49" fontId="47" fillId="0" borderId="1" xfId="0" applyNumberFormat="1" applyFont="1" applyBorder="1" applyAlignment="1">
      <alignment horizontal="left" vertical="top"/>
    </xf>
    <xf numFmtId="49" fontId="47" fillId="0" borderId="1" xfId="0" applyNumberFormat="1" applyFont="1" applyBorder="1" applyAlignment="1">
      <alignment horizontal="left" vertical="top" wrapText="1"/>
    </xf>
    <xf numFmtId="0" fontId="22" fillId="0" borderId="0" xfId="0" applyFont="1" applyAlignment="1">
      <alignment horizontal="left" vertical="top" wrapText="1"/>
    </xf>
    <xf numFmtId="0" fontId="81" fillId="0" borderId="0" xfId="0" applyFont="1" applyAlignment="1">
      <alignment horizontal="left" vertical="center"/>
    </xf>
    <xf numFmtId="0" fontId="47" fillId="0" borderId="33" xfId="0" applyFont="1" applyBorder="1" applyAlignment="1">
      <alignment horizontal="left" vertical="top"/>
    </xf>
    <xf numFmtId="0" fontId="81" fillId="0" borderId="0" xfId="0" applyFont="1" applyAlignment="1">
      <alignment horizontal="left" vertical="top" wrapText="1"/>
    </xf>
    <xf numFmtId="0" fontId="0" fillId="13" borderId="0" xfId="0" applyFill="1" applyAlignment="1">
      <alignment horizontal="center"/>
    </xf>
    <xf numFmtId="0" fontId="0" fillId="18" borderId="0" xfId="0" applyFill="1" applyAlignment="1">
      <alignment horizontal="center" vertical="center" wrapText="1"/>
    </xf>
    <xf numFmtId="0" fontId="0" fillId="0" borderId="0" xfId="0" applyAlignment="1">
      <alignment wrapText="1"/>
    </xf>
    <xf numFmtId="0" fontId="85" fillId="0" borderId="0" xfId="0" applyFont="1" applyAlignment="1">
      <alignment wrapText="1"/>
    </xf>
    <xf numFmtId="0" fontId="83" fillId="0" borderId="0" xfId="0" applyFont="1"/>
    <xf numFmtId="0" fontId="82" fillId="0" borderId="0" xfId="0" applyFont="1" applyAlignment="1">
      <alignment horizontal="center"/>
    </xf>
    <xf numFmtId="0" fontId="85" fillId="0" borderId="0" xfId="0" applyFont="1" applyAlignment="1">
      <alignment horizontal="center" wrapText="1"/>
    </xf>
    <xf numFmtId="0" fontId="0" fillId="26" borderId="0" xfId="0" applyFill="1" applyAlignment="1">
      <alignment horizontal="center" vertical="center" wrapText="1"/>
    </xf>
    <xf numFmtId="0" fontId="47" fillId="0" borderId="0" xfId="11"/>
    <xf numFmtId="0" fontId="10" fillId="0" borderId="0" xfId="14" applyFont="1" applyAlignment="1">
      <alignment horizontal="left" vertical="top" wrapText="1"/>
    </xf>
    <xf numFmtId="0" fontId="57" fillId="0" borderId="0" xfId="14"/>
    <xf numFmtId="0" fontId="68" fillId="0" borderId="0" xfId="14" applyFont="1" applyAlignment="1">
      <alignment horizontal="left" vertical="top"/>
    </xf>
    <xf numFmtId="0" fontId="89" fillId="0" borderId="76" xfId="17" applyBorder="1"/>
    <xf numFmtId="0" fontId="90" fillId="0" borderId="76" xfId="18" applyBorder="1" applyAlignment="1"/>
    <xf numFmtId="0" fontId="90" fillId="0" borderId="77" xfId="18" applyBorder="1" applyAlignment="1">
      <alignment horizontal="center" vertical="center" wrapText="1"/>
    </xf>
    <xf numFmtId="0" fontId="90" fillId="0" borderId="77" xfId="18" applyBorder="1" applyAlignment="1"/>
    <xf numFmtId="0" fontId="90" fillId="0" borderId="81" xfId="18" applyBorder="1" applyAlignment="1">
      <alignment horizontal="center" vertical="center" wrapText="1"/>
    </xf>
    <xf numFmtId="0" fontId="90" fillId="0" borderId="81" xfId="18" applyBorder="1" applyAlignment="1"/>
    <xf numFmtId="0" fontId="90" fillId="0" borderId="86" xfId="18" applyBorder="1" applyAlignment="1">
      <alignment horizontal="center" wrapText="1"/>
    </xf>
    <xf numFmtId="0" fontId="90" fillId="0" borderId="86" xfId="18" applyBorder="1" applyAlignment="1"/>
    <xf numFmtId="0" fontId="90" fillId="0" borderId="86" xfId="18" applyBorder="1" applyAlignment="1">
      <alignment horizontal="center"/>
    </xf>
    <xf numFmtId="3" fontId="10" fillId="0" borderId="1" xfId="23" applyNumberFormat="1" applyFont="1" applyBorder="1" applyAlignment="1">
      <alignment horizontal="center" vertical="center"/>
    </xf>
    <xf numFmtId="0" fontId="102" fillId="0" borderId="2" xfId="24" applyNumberFormat="1" applyBorder="1"/>
    <xf numFmtId="0" fontId="102" fillId="0" borderId="3" xfId="24" applyNumberFormat="1" applyBorder="1"/>
    <xf numFmtId="3" fontId="57" fillId="0" borderId="1" xfId="23" applyNumberFormat="1" applyFont="1" applyBorder="1" applyAlignment="1">
      <alignment horizontal="right" vertical="center"/>
    </xf>
  </cellXfs>
  <cellStyles count="26">
    <cellStyle name="40% - Accent3 2" xfId="15" xr:uid="{B0AF434D-1128-447C-989B-DDBE2904CD99}"/>
    <cellStyle name="Comma 2" xfId="1" xr:uid="{02FF7280-237B-4ABE-9ACF-D110C399A276}"/>
    <cellStyle name="Comma 2 2" xfId="25" xr:uid="{92FEB9F5-0420-41F2-9739-730A50B42C87}"/>
    <cellStyle name="Comma 3" xfId="4" xr:uid="{2F419F26-F743-4098-B3BF-B41506084C5A}"/>
    <cellStyle name="Comma 4" xfId="21" xr:uid="{8F7266D8-086E-4741-99DB-AC81887AAE17}"/>
    <cellStyle name="Currency 2" xfId="10" xr:uid="{23B28DCE-4116-451A-BFF7-4327D20AF086}"/>
    <cellStyle name="Heading 1 2" xfId="19" xr:uid="{2E12D287-743E-4176-9056-778528E78ECD}"/>
    <cellStyle name="Hyperlink 2" xfId="7" xr:uid="{B57970CD-DD79-4FC7-8837-8DEA5BAA23B1}"/>
    <cellStyle name="Hyperlink 3" xfId="9" xr:uid="{E62DF780-4924-49B5-894C-D77DF2F3F40C}"/>
    <cellStyle name="Hyperlink 4" xfId="12" xr:uid="{2A0FDE49-065B-4809-BCF8-4BB72EA18BEF}"/>
    <cellStyle name="Month" xfId="20" xr:uid="{99B6A955-E54B-4331-ACCC-9EEFDE5AF41C}"/>
    <cellStyle name="Normal" xfId="0" builtinId="0"/>
    <cellStyle name="Normal 2" xfId="2" xr:uid="{37B42B85-BB09-4FE7-96EA-20A384989E39}"/>
    <cellStyle name="Normal 2 2" xfId="14" xr:uid="{7F229AFD-CADB-491B-93ED-3BB694BA2DC4}"/>
    <cellStyle name="Normal 2 3" xfId="23" xr:uid="{A1E0BFAF-BF39-4B9E-8856-9B610B552D2A}"/>
    <cellStyle name="Normal 3" xfId="3" xr:uid="{5693FC4A-138D-439E-A9A6-7F7AB8FE543B}"/>
    <cellStyle name="Normal 4" xfId="6" xr:uid="{E1C6327B-1CA8-4D19-8523-BB0D637EA7E6}"/>
    <cellStyle name="Normal 5" xfId="11" xr:uid="{7BA5BA13-BC9E-483A-BA4B-33EBF636059E}"/>
    <cellStyle name="Normal 6" xfId="18" xr:uid="{3A281DCE-D0F0-426F-AF82-30435B096F7F}"/>
    <cellStyle name="Normal 7" xfId="24" xr:uid="{EC250144-AE25-48BF-878A-6A6527AFBFF9}"/>
    <cellStyle name="Percent 2" xfId="5" xr:uid="{1F7C6467-E40F-43AC-A724-DF1C05322077}"/>
    <cellStyle name="Percent 3" xfId="8" xr:uid="{7DBFC874-E97B-439C-9CA2-3CEE280C47BA}"/>
    <cellStyle name="Percent 4" xfId="13" xr:uid="{C4E15875-47E0-496E-827C-825A7B887153}"/>
    <cellStyle name="Percent 5" xfId="16" xr:uid="{6CB616E6-F4C8-47AF-A52A-41EED60AAA14}"/>
    <cellStyle name="Title 2" xfId="17" xr:uid="{8687D75D-6615-44B5-A44D-6AB42CBDD593}"/>
    <cellStyle name="Totals" xfId="22" xr:uid="{06CB7342-D76D-4B33-8927-50F34EB904E8}"/>
  </cellStyles>
  <dxfs count="818">
    <dxf>
      <font>
        <condense val="0"/>
        <extend val="0"/>
        <color rgb="FF9C0006"/>
      </font>
      <fill>
        <patternFill>
          <bgColor rgb="FFFFC7CE"/>
        </patternFill>
      </fill>
    </dxf>
    <dxf>
      <font>
        <b/>
        <color rgb="FFFF0000"/>
      </font>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Aptos Narrow"/>
        <scheme val="minor"/>
      </font>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outline val="0"/>
        <shadow val="0"/>
        <vertAlign val="baseline"/>
        <sz val="11"/>
        <color theme="1" tint="0.34998626667073579"/>
        <name val="Aptos Narrow"/>
        <scheme val="minor"/>
      </font>
      <numFmt numFmtId="6" formatCode="#,##0_);[Red]\(#,##0\)"/>
    </dxf>
    <dxf>
      <font>
        <strike val="0"/>
        <outline val="0"/>
        <shadow val="0"/>
        <vertAlign val="baseline"/>
        <sz val="10"/>
        <color theme="1" tint="0.499984740745262"/>
        <name val="Aptos Narrow"/>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Aptos Narrow"/>
        <scheme val="minor"/>
      </font>
      <numFmt numFmtId="0" formatCode="General"/>
      <alignment horizontal="left" vertical="center" indent="1"/>
    </dxf>
    <dxf>
      <font>
        <strike val="0"/>
        <outline val="0"/>
        <shadow val="0"/>
        <vertAlign val="baseline"/>
        <sz val="11"/>
        <color theme="1" tint="0.34998626667073579"/>
        <name val="Aptos Narrow"/>
        <scheme val="minor"/>
      </font>
      <numFmt numFmtId="0" formatCode="General"/>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Aptos Narrow"/>
        <scheme val="minor"/>
      </font>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outline val="0"/>
        <shadow val="0"/>
        <vertAlign val="baseline"/>
        <sz val="11"/>
        <color theme="1" tint="0.34998626667073579"/>
        <name val="Aptos Narrow"/>
        <scheme val="minor"/>
      </font>
      <numFmt numFmtId="6" formatCode="#,##0_);[Red]\(#,##0\)"/>
    </dxf>
    <dxf>
      <font>
        <strike val="0"/>
        <outline val="0"/>
        <shadow val="0"/>
        <vertAlign val="baseline"/>
        <sz val="10"/>
        <color theme="1" tint="0.499984740745262"/>
        <name val="Aptos Narrow"/>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Aptos Narrow"/>
        <scheme val="minor"/>
      </font>
      <numFmt numFmtId="0" formatCode="General"/>
      <alignment horizontal="left" vertical="center" indent="1"/>
    </dxf>
    <dxf>
      <font>
        <strike val="0"/>
        <outline val="0"/>
        <shadow val="0"/>
        <vertAlign val="baseline"/>
        <sz val="11"/>
        <color theme="1" tint="0.34998626667073579"/>
        <name val="Aptos Narrow"/>
        <scheme val="minor"/>
      </font>
      <numFmt numFmtId="0" formatCode="General"/>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Aptos Narrow"/>
        <scheme val="minor"/>
      </font>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outline val="0"/>
        <shadow val="0"/>
        <vertAlign val="baseline"/>
        <sz val="11"/>
        <color theme="1" tint="0.34998626667073579"/>
        <name val="Aptos Narrow"/>
        <scheme val="minor"/>
      </font>
      <numFmt numFmtId="6" formatCode="#,##0_);[Red]\(#,##0\)"/>
    </dxf>
    <dxf>
      <font>
        <strike val="0"/>
        <outline val="0"/>
        <shadow val="0"/>
        <vertAlign val="baseline"/>
        <sz val="10"/>
        <color theme="1" tint="0.499984740745262"/>
        <name val="Aptos Narrow"/>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Aptos Narrow"/>
        <scheme val="minor"/>
      </font>
      <numFmt numFmtId="0" formatCode="General"/>
      <alignment horizontal="left" vertical="center" indent="1"/>
    </dxf>
    <dxf>
      <font>
        <strike val="0"/>
        <outline val="0"/>
        <shadow val="0"/>
        <vertAlign val="baseline"/>
        <sz val="11"/>
        <color theme="1" tint="0.34998626667073579"/>
        <name val="Aptos Narrow"/>
        <scheme val="minor"/>
      </font>
      <numFmt numFmtId="0" formatCode="General"/>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Aptos Narrow"/>
        <scheme val="minor"/>
      </font>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outline val="0"/>
        <shadow val="0"/>
        <vertAlign val="baseline"/>
        <sz val="11"/>
        <color theme="1" tint="0.34998626667073579"/>
        <name val="Aptos Narrow"/>
        <scheme val="minor"/>
      </font>
      <numFmt numFmtId="6" formatCode="#,##0_);[Red]\(#,##0\)"/>
    </dxf>
    <dxf>
      <font>
        <strike val="0"/>
        <outline val="0"/>
        <shadow val="0"/>
        <vertAlign val="baseline"/>
        <sz val="10"/>
        <color theme="1" tint="0.499984740745262"/>
        <name val="Aptos Narrow"/>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Aptos Narrow"/>
        <scheme val="minor"/>
      </font>
      <numFmt numFmtId="0" formatCode="General"/>
      <alignment horizontal="left" vertical="center" indent="1"/>
    </dxf>
    <dxf>
      <font>
        <strike val="0"/>
        <outline val="0"/>
        <shadow val="0"/>
        <vertAlign val="baseline"/>
        <sz val="11"/>
        <color theme="1" tint="0.34998626667073579"/>
        <name val="Aptos Narrow"/>
        <scheme val="minor"/>
      </font>
      <numFmt numFmtId="0" formatCode="General"/>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Aptos Narrow"/>
        <scheme val="minor"/>
      </font>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outline val="0"/>
        <shadow val="0"/>
        <vertAlign val="baseline"/>
        <sz val="11"/>
        <color theme="1" tint="0.34998626667073579"/>
        <name val="Aptos Narrow"/>
        <scheme val="minor"/>
      </font>
      <numFmt numFmtId="6" formatCode="#,##0_);[Red]\(#,##0\)"/>
    </dxf>
    <dxf>
      <font>
        <strike val="0"/>
        <outline val="0"/>
        <shadow val="0"/>
        <vertAlign val="baseline"/>
        <sz val="10"/>
        <color theme="1" tint="0.499984740745262"/>
        <name val="Aptos Narrow"/>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Aptos Narrow"/>
        <scheme val="minor"/>
      </font>
      <numFmt numFmtId="0" formatCode="General"/>
      <alignment horizontal="left" vertical="center" indent="1"/>
    </dxf>
    <dxf>
      <font>
        <strike val="0"/>
        <outline val="0"/>
        <shadow val="0"/>
        <vertAlign val="baseline"/>
        <sz val="11"/>
        <color theme="1" tint="0.34998626667073579"/>
        <name val="Aptos Narrow"/>
        <scheme val="minor"/>
      </font>
      <numFmt numFmtId="0" formatCode="General"/>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Aptos Narrow"/>
        <scheme val="minor"/>
      </font>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outline val="0"/>
        <shadow val="0"/>
        <vertAlign val="baseline"/>
        <sz val="11"/>
        <color theme="1" tint="0.34998626667073579"/>
        <name val="Aptos Narrow"/>
        <scheme val="minor"/>
      </font>
      <numFmt numFmtId="6" formatCode="#,##0_);[Red]\(#,##0\)"/>
    </dxf>
    <dxf>
      <font>
        <strike val="0"/>
        <outline val="0"/>
        <shadow val="0"/>
        <vertAlign val="baseline"/>
        <sz val="10"/>
        <color theme="1" tint="0.499984740745262"/>
        <name val="Aptos Narrow"/>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Aptos Narrow"/>
        <scheme val="minor"/>
      </font>
      <numFmt numFmtId="0" formatCode="General"/>
      <alignment horizontal="left" vertical="center" indent="1"/>
    </dxf>
    <dxf>
      <font>
        <strike val="0"/>
        <outline val="0"/>
        <shadow val="0"/>
        <vertAlign val="baseline"/>
        <sz val="11"/>
        <color theme="1" tint="0.34998626667073579"/>
        <name val="Aptos Narrow"/>
        <scheme val="minor"/>
      </font>
      <numFmt numFmtId="0" formatCode="General"/>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Aptos Narrow"/>
        <scheme val="minor"/>
      </font>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outline val="0"/>
        <shadow val="0"/>
        <vertAlign val="baseline"/>
        <sz val="11"/>
        <color theme="1" tint="0.34998626667073579"/>
        <name val="Aptos Narrow"/>
        <scheme val="minor"/>
      </font>
      <numFmt numFmtId="6" formatCode="#,##0_);[Red]\(#,##0\)"/>
    </dxf>
    <dxf>
      <font>
        <strike val="0"/>
        <outline val="0"/>
        <shadow val="0"/>
        <vertAlign val="baseline"/>
        <sz val="10"/>
        <color theme="1" tint="0.499984740745262"/>
        <name val="Aptos Narrow"/>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Aptos Narrow"/>
        <scheme val="minor"/>
      </font>
      <numFmt numFmtId="0" formatCode="General"/>
      <alignment horizontal="left" vertical="center" indent="1"/>
    </dxf>
    <dxf>
      <font>
        <strike val="0"/>
        <outline val="0"/>
        <shadow val="0"/>
        <vertAlign val="baseline"/>
        <sz val="11"/>
        <color theme="1" tint="0.34998626667073579"/>
        <name val="Aptos Narrow"/>
        <scheme val="minor"/>
      </font>
      <numFmt numFmtId="0" formatCode="General"/>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bottom"/>
    </dxf>
    <dxf>
      <numFmt numFmtId="0" formatCode="General"/>
    </dxf>
    <dxf>
      <font>
        <strike val="0"/>
        <outline val="0"/>
        <shadow val="0"/>
        <vertAlign val="baseline"/>
        <sz val="11"/>
        <name val="Aptos Narrow"/>
        <scheme val="minor"/>
      </font>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ont>
        <strike val="0"/>
        <outline val="0"/>
        <shadow val="0"/>
        <vertAlign val="baseline"/>
        <sz val="11"/>
        <name val="Aptos Narrow"/>
        <scheme val="minor"/>
      </font>
    </dxf>
    <dxf>
      <font>
        <strike val="0"/>
        <outline val="0"/>
        <shadow val="0"/>
        <vertAlign val="baseline"/>
        <sz val="11"/>
        <color theme="1" tint="0.499984740745262"/>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condense val="0"/>
        <extend val="0"/>
        <outline val="0"/>
        <shadow val="0"/>
        <vertAlign val="baseline"/>
        <sz val="10"/>
        <color theme="1" tint="0.14993743705557422"/>
        <name val="Aptos Narrow"/>
        <scheme val="minor"/>
      </font>
      <numFmt numFmtId="0" formatCode="General"/>
      <fill>
        <patternFill>
          <fgColor indexed="64"/>
          <bgColor indexed="65"/>
        </patternFill>
      </fill>
      <alignment horizontal="general" vertical="center"/>
    </dxf>
    <dxf>
      <numFmt numFmtId="0" formatCode="General"/>
    </dxf>
    <dxf>
      <font>
        <strike val="0"/>
        <outline val="0"/>
        <shadow val="0"/>
        <vertAlign val="baseline"/>
        <sz val="11"/>
        <color theme="1" tint="0.34998626667073579"/>
        <name val="Aptos Narrow"/>
        <scheme val="minor"/>
      </font>
      <numFmt numFmtId="6" formatCode="#,##0_);[Red]\(#,##0\)"/>
    </dxf>
    <dxf>
      <font>
        <strike val="0"/>
        <condense val="0"/>
        <extend val="0"/>
        <outline val="0"/>
        <shadow val="0"/>
        <vertAlign val="baseline"/>
        <sz val="10"/>
        <color theme="1" tint="0.499984740745262"/>
        <name val="Aptos Narrow"/>
        <scheme val="minor"/>
      </font>
      <numFmt numFmtId="0" formatCode="General"/>
      <fill>
        <patternFill>
          <fgColor indexed="64"/>
          <bgColor auto="1"/>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style="thin">
          <color theme="0"/>
        </top>
        <bottom style="thin">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0"/>
        <color theme="1" tint="0.14993743705557422"/>
        <name val="Aptos Narrow"/>
        <scheme val="minor"/>
      </font>
      <fill>
        <patternFill>
          <fgColor indexed="64"/>
          <bgColor indexed="65"/>
        </patternFill>
      </fill>
      <alignment horizontal="left" vertical="center" indent="1"/>
      <border outline="0">
        <left/>
        <right/>
        <top/>
        <bottom/>
      </border>
    </dxf>
    <dxf>
      <font>
        <strike val="0"/>
        <outline val="0"/>
        <shadow val="0"/>
        <vertAlign val="baseline"/>
        <sz val="11"/>
        <color theme="1" tint="0.34998626667073579"/>
        <name val="Aptos Narrow"/>
        <scheme val="minor"/>
      </font>
      <alignment horizontal="left" vertical="center" indent="1"/>
    </dxf>
    <dxf>
      <alignment horizontal="left" vertical="bottom" indent="1"/>
    </dxf>
    <dxf>
      <font>
        <strike val="0"/>
        <outline val="0"/>
        <shadow val="0"/>
        <vertAlign val="baseline"/>
        <sz val="11"/>
        <color theme="1" tint="0.34998626667073579"/>
        <name val="Aptos Narrow"/>
        <scheme val="minor"/>
      </font>
      <numFmt numFmtId="6" formatCode="#,##0_);[Red]\(#,##0\)"/>
    </dxf>
    <dxf>
      <font>
        <strike val="0"/>
        <outline val="0"/>
        <shadow val="0"/>
        <vertAlign val="baseline"/>
        <sz val="10"/>
        <color theme="1" tint="0.499984740745262"/>
        <name val="Aptos Narrow"/>
        <scheme val="minor"/>
      </font>
      <numFmt numFmtId="0" formatCode="General"/>
      <fill>
        <patternFill>
          <fgColor indexed="64"/>
          <bgColor theme="0"/>
        </patternFill>
      </fill>
      <border outline="0">
        <left/>
        <right/>
        <top style="thin">
          <color theme="0"/>
        </top>
        <bottom style="thin">
          <color theme="0"/>
        </bottom>
      </bord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ont>
        <strike val="0"/>
        <outline val="0"/>
        <shadow val="0"/>
        <vertAlign val="baseline"/>
        <sz val="11"/>
        <color theme="1" tint="0.34998626667073579"/>
        <name val="Aptos Narrow"/>
        <scheme val="minor"/>
      </font>
      <numFmt numFmtId="6" formatCode="#,##0_);[Red]\(#,##0\)"/>
      <alignment horizontal="right" vertical="center"/>
    </dxf>
    <dxf>
      <fill>
        <patternFill patternType="solid">
          <fgColor indexed="64"/>
          <bgColor theme="0"/>
        </patternFill>
      </fill>
      <border outline="0">
        <left/>
        <right/>
        <top/>
        <bottom style="thick">
          <color theme="0"/>
        </bottom>
      </border>
    </dxf>
    <dxf>
      <fill>
        <patternFill patternType="solid">
          <fgColor indexed="64"/>
          <bgColor theme="0"/>
        </patternFill>
      </fill>
      <border outline="0">
        <left/>
        <right/>
        <top style="thin">
          <color theme="0"/>
        </top>
        <bottom style="thin">
          <color theme="0"/>
        </bottom>
      </border>
    </dxf>
    <dxf>
      <alignment horizontal="left" vertical="bottom" indent="1"/>
    </dxf>
    <dxf>
      <font>
        <strike val="0"/>
        <condense val="0"/>
        <extend val="0"/>
        <outline val="0"/>
        <shadow val="0"/>
        <vertAlign val="baseline"/>
        <sz val="11"/>
        <color theme="1"/>
        <name val="Aptos Narrow"/>
        <scheme val="minor"/>
      </font>
      <numFmt numFmtId="0" formatCode="General"/>
      <alignment horizontal="left" vertical="center" indent="1"/>
    </dxf>
    <dxf>
      <font>
        <strike val="0"/>
        <outline val="0"/>
        <shadow val="0"/>
        <vertAlign val="baseline"/>
        <sz val="11"/>
        <color theme="1" tint="0.34998626667073579"/>
        <name val="Aptos Narrow"/>
        <scheme val="minor"/>
      </font>
      <numFmt numFmtId="0" formatCode="General"/>
      <alignment horizontal="left" vertical="center" indent="1"/>
    </dxf>
    <dxf>
      <alignment horizontal="left" vertical="bottom" indent="1"/>
    </dxf>
    <dxf>
      <alignment horizontal="left" vertical="bottom"/>
    </dxf>
    <dxf>
      <numFmt numFmtId="172" formatCode="&quot;$&quot;#,##0.00"/>
      <alignment horizontal="left" vertical="bottom"/>
    </dxf>
    <dxf>
      <alignment horizontal="left" vertical="bottom"/>
    </dxf>
    <dxf>
      <alignment horizontal="left" vertical="bottom"/>
    </dxf>
    <dxf>
      <alignment horizontal="left" vertical="bottom"/>
    </dxf>
    <dxf>
      <alignment horizontal="left" vertical="bottom"/>
    </dxf>
    <dxf>
      <alignment horizontal="left" vertical="bottom"/>
    </dxf>
    <dxf>
      <alignment horizontal="left" vertical="bottom"/>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s>
  <tableStyles count="24" defaultTableStyle="TableStyleMedium2" defaultPivotStyle="PivotStyleLight16">
    <tableStyle name="Cash Receipts" pivot="0" count="7" xr9:uid="{AF7DE970-BF27-465D-A1CD-90DBC602DB17}">
      <tableStyleElement type="wholeTable" dxfId="817"/>
      <tableStyleElement type="headerRow" dxfId="816"/>
      <tableStyleElement type="totalRow" dxfId="815"/>
      <tableStyleElement type="firstColumn" dxfId="814"/>
      <tableStyleElement type="lastColumn" dxfId="813"/>
      <tableStyleElement type="firstTotalCell" dxfId="812"/>
      <tableStyleElement type="lastTotalCell" dxfId="811"/>
    </tableStyle>
    <tableStyle name="Cash Receipts 10" pivot="0" count="7" xr9:uid="{67CD8584-8313-4D05-B758-9393304516AD}">
      <tableStyleElement type="wholeTable" dxfId="810"/>
      <tableStyleElement type="headerRow" dxfId="809"/>
      <tableStyleElement type="totalRow" dxfId="808"/>
      <tableStyleElement type="firstColumn" dxfId="807"/>
      <tableStyleElement type="lastColumn" dxfId="806"/>
      <tableStyleElement type="firstTotalCell" dxfId="805"/>
      <tableStyleElement type="lastTotalCell" dxfId="804"/>
    </tableStyle>
    <tableStyle name="Cash Receipts 11" pivot="0" count="7" xr9:uid="{CFF18D69-B49B-47AD-B017-5C45CADF15DA}">
      <tableStyleElement type="wholeTable" dxfId="803"/>
      <tableStyleElement type="headerRow" dxfId="802"/>
      <tableStyleElement type="totalRow" dxfId="801"/>
      <tableStyleElement type="firstColumn" dxfId="800"/>
      <tableStyleElement type="lastColumn" dxfId="799"/>
      <tableStyleElement type="firstTotalCell" dxfId="798"/>
      <tableStyleElement type="lastTotalCell" dxfId="797"/>
    </tableStyle>
    <tableStyle name="Cash Receipts 12" pivot="0" count="7" xr9:uid="{64EADE8E-7BC4-4C0B-AA34-3FC975373A5E}">
      <tableStyleElement type="wholeTable" dxfId="796"/>
      <tableStyleElement type="headerRow" dxfId="795"/>
      <tableStyleElement type="totalRow" dxfId="794"/>
      <tableStyleElement type="firstColumn" dxfId="793"/>
      <tableStyleElement type="lastColumn" dxfId="792"/>
      <tableStyleElement type="firstTotalCell" dxfId="791"/>
      <tableStyleElement type="lastTotalCell" dxfId="790"/>
    </tableStyle>
    <tableStyle name="Cash Receipts 13" pivot="0" count="7" xr9:uid="{50DE3D59-E965-42D4-B4E1-78EB8425365D}">
      <tableStyleElement type="wholeTable" dxfId="789"/>
      <tableStyleElement type="headerRow" dxfId="788"/>
      <tableStyleElement type="totalRow" dxfId="787"/>
      <tableStyleElement type="firstColumn" dxfId="786"/>
      <tableStyleElement type="lastColumn" dxfId="785"/>
      <tableStyleElement type="firstTotalCell" dxfId="784"/>
      <tableStyleElement type="lastTotalCell" dxfId="783"/>
    </tableStyle>
    <tableStyle name="Cash Receipts 14" pivot="0" count="7" xr9:uid="{C088E045-9DDE-4246-BBDB-623E88B6D66E}">
      <tableStyleElement type="wholeTable" dxfId="782"/>
      <tableStyleElement type="headerRow" dxfId="781"/>
      <tableStyleElement type="totalRow" dxfId="780"/>
      <tableStyleElement type="firstColumn" dxfId="779"/>
      <tableStyleElement type="lastColumn" dxfId="778"/>
      <tableStyleElement type="firstTotalCell" dxfId="777"/>
      <tableStyleElement type="lastTotalCell" dxfId="776"/>
    </tableStyle>
    <tableStyle name="Cash Receipts 15" pivot="0" count="7" xr9:uid="{09E4F01C-E0BC-437B-B806-845A1EC2FB0B}">
      <tableStyleElement type="wholeTable" dxfId="775"/>
      <tableStyleElement type="headerRow" dxfId="774"/>
      <tableStyleElement type="totalRow" dxfId="773"/>
      <tableStyleElement type="firstColumn" dxfId="772"/>
      <tableStyleElement type="lastColumn" dxfId="771"/>
      <tableStyleElement type="firstTotalCell" dxfId="770"/>
      <tableStyleElement type="lastTotalCell" dxfId="769"/>
    </tableStyle>
    <tableStyle name="Cash Receipts 16" pivot="0" count="7" xr9:uid="{08AFF3B9-7E22-4DC3-8319-5B0DECE53587}">
      <tableStyleElement type="wholeTable" dxfId="768"/>
      <tableStyleElement type="headerRow" dxfId="767"/>
      <tableStyleElement type="totalRow" dxfId="766"/>
      <tableStyleElement type="firstColumn" dxfId="765"/>
      <tableStyleElement type="lastColumn" dxfId="764"/>
      <tableStyleElement type="firstTotalCell" dxfId="763"/>
      <tableStyleElement type="lastTotalCell" dxfId="762"/>
    </tableStyle>
    <tableStyle name="Cash Receipts 17" pivot="0" count="7" xr9:uid="{D2AB9294-61AB-4E6C-8E87-F6A80119C191}">
      <tableStyleElement type="wholeTable" dxfId="761"/>
      <tableStyleElement type="headerRow" dxfId="760"/>
      <tableStyleElement type="totalRow" dxfId="759"/>
      <tableStyleElement type="firstColumn" dxfId="758"/>
      <tableStyleElement type="lastColumn" dxfId="757"/>
      <tableStyleElement type="firstTotalCell" dxfId="756"/>
      <tableStyleElement type="lastTotalCell" dxfId="755"/>
    </tableStyle>
    <tableStyle name="Cash Receipts 18" pivot="0" count="7" xr9:uid="{EF97C44A-F947-4578-8954-673D0C68BA53}">
      <tableStyleElement type="wholeTable" dxfId="754"/>
      <tableStyleElement type="headerRow" dxfId="753"/>
      <tableStyleElement type="totalRow" dxfId="752"/>
      <tableStyleElement type="firstColumn" dxfId="751"/>
      <tableStyleElement type="lastColumn" dxfId="750"/>
      <tableStyleElement type="firstTotalCell" dxfId="749"/>
      <tableStyleElement type="lastTotalCell" dxfId="748"/>
    </tableStyle>
    <tableStyle name="Cash Receipts 19" pivot="0" count="7" xr9:uid="{5FB91A1C-E0BC-40FF-952A-F0E5CEE71265}">
      <tableStyleElement type="wholeTable" dxfId="747"/>
      <tableStyleElement type="headerRow" dxfId="746"/>
      <tableStyleElement type="totalRow" dxfId="745"/>
      <tableStyleElement type="firstColumn" dxfId="744"/>
      <tableStyleElement type="lastColumn" dxfId="743"/>
      <tableStyleElement type="firstTotalCell" dxfId="742"/>
      <tableStyleElement type="lastTotalCell" dxfId="741"/>
    </tableStyle>
    <tableStyle name="Cash Receipts 2" pivot="0" count="7" xr9:uid="{605643DB-D896-4A41-98E4-7FE626133CB6}">
      <tableStyleElement type="wholeTable" dxfId="740"/>
      <tableStyleElement type="headerRow" dxfId="739"/>
      <tableStyleElement type="totalRow" dxfId="738"/>
      <tableStyleElement type="firstColumn" dxfId="737"/>
      <tableStyleElement type="lastColumn" dxfId="736"/>
      <tableStyleElement type="firstTotalCell" dxfId="735"/>
      <tableStyleElement type="lastTotalCell" dxfId="734"/>
    </tableStyle>
    <tableStyle name="Cash Receipts 20" pivot="0" count="7" xr9:uid="{5D7FB1BC-9492-4617-A144-DB0FE5E0B6E2}">
      <tableStyleElement type="wholeTable" dxfId="733"/>
      <tableStyleElement type="headerRow" dxfId="732"/>
      <tableStyleElement type="totalRow" dxfId="731"/>
      <tableStyleElement type="firstColumn" dxfId="730"/>
      <tableStyleElement type="lastColumn" dxfId="729"/>
      <tableStyleElement type="firstTotalCell" dxfId="728"/>
      <tableStyleElement type="lastTotalCell" dxfId="727"/>
    </tableStyle>
    <tableStyle name="Cash Receipts 21" pivot="0" count="7" xr9:uid="{67590D59-25F0-4EBD-BD5F-1D5222DAB784}">
      <tableStyleElement type="wholeTable" dxfId="726"/>
      <tableStyleElement type="headerRow" dxfId="725"/>
      <tableStyleElement type="totalRow" dxfId="724"/>
      <tableStyleElement type="firstColumn" dxfId="723"/>
      <tableStyleElement type="lastColumn" dxfId="722"/>
      <tableStyleElement type="firstTotalCell" dxfId="721"/>
      <tableStyleElement type="lastTotalCell" dxfId="720"/>
    </tableStyle>
    <tableStyle name="Cash Receipts 22" pivot="0" count="7" xr9:uid="{FFDCCE0C-80F1-488C-B136-2E7F386B0885}">
      <tableStyleElement type="wholeTable" dxfId="719"/>
      <tableStyleElement type="headerRow" dxfId="718"/>
      <tableStyleElement type="totalRow" dxfId="717"/>
      <tableStyleElement type="firstColumn" dxfId="716"/>
      <tableStyleElement type="lastColumn" dxfId="715"/>
      <tableStyleElement type="firstTotalCell" dxfId="714"/>
      <tableStyleElement type="lastTotalCell" dxfId="713"/>
    </tableStyle>
    <tableStyle name="Cash Receipts 23" pivot="0" count="7" xr9:uid="{D1DB69F7-2A97-4B99-9ACB-5C1100649C9D}">
      <tableStyleElement type="wholeTable" dxfId="712"/>
      <tableStyleElement type="headerRow" dxfId="711"/>
      <tableStyleElement type="totalRow" dxfId="710"/>
      <tableStyleElement type="firstColumn" dxfId="709"/>
      <tableStyleElement type="lastColumn" dxfId="708"/>
      <tableStyleElement type="firstTotalCell" dxfId="707"/>
      <tableStyleElement type="lastTotalCell" dxfId="706"/>
    </tableStyle>
    <tableStyle name="Cash Receipts 24" pivot="0" count="7" xr9:uid="{7C7F8A70-D5C8-4BDB-AED9-FBA27EEFD8C4}">
      <tableStyleElement type="wholeTable" dxfId="705"/>
      <tableStyleElement type="headerRow" dxfId="704"/>
      <tableStyleElement type="totalRow" dxfId="703"/>
      <tableStyleElement type="firstColumn" dxfId="702"/>
      <tableStyleElement type="lastColumn" dxfId="701"/>
      <tableStyleElement type="firstTotalCell" dxfId="700"/>
      <tableStyleElement type="lastTotalCell" dxfId="699"/>
    </tableStyle>
    <tableStyle name="Cash Receipts 3" pivot="0" count="7" xr9:uid="{0215BFD6-27F5-4A29-930C-1F3C14A01201}">
      <tableStyleElement type="wholeTable" dxfId="698"/>
      <tableStyleElement type="headerRow" dxfId="697"/>
      <tableStyleElement type="totalRow" dxfId="696"/>
      <tableStyleElement type="firstColumn" dxfId="695"/>
      <tableStyleElement type="lastColumn" dxfId="694"/>
      <tableStyleElement type="firstTotalCell" dxfId="693"/>
      <tableStyleElement type="lastTotalCell" dxfId="692"/>
    </tableStyle>
    <tableStyle name="Cash Receipts 4" pivot="0" count="7" xr9:uid="{D6B8A980-EF42-4403-9DBC-18879D5157F6}">
      <tableStyleElement type="wholeTable" dxfId="691"/>
      <tableStyleElement type="headerRow" dxfId="690"/>
      <tableStyleElement type="totalRow" dxfId="689"/>
      <tableStyleElement type="firstColumn" dxfId="688"/>
      <tableStyleElement type="lastColumn" dxfId="687"/>
      <tableStyleElement type="firstTotalCell" dxfId="686"/>
      <tableStyleElement type="lastTotalCell" dxfId="685"/>
    </tableStyle>
    <tableStyle name="Cash Receipts 5" pivot="0" count="7" xr9:uid="{4CC8CE9A-2B27-4748-8026-547D3C12D2CA}">
      <tableStyleElement type="wholeTable" dxfId="684"/>
      <tableStyleElement type="headerRow" dxfId="683"/>
      <tableStyleElement type="totalRow" dxfId="682"/>
      <tableStyleElement type="firstColumn" dxfId="681"/>
      <tableStyleElement type="lastColumn" dxfId="680"/>
      <tableStyleElement type="firstTotalCell" dxfId="679"/>
      <tableStyleElement type="lastTotalCell" dxfId="678"/>
    </tableStyle>
    <tableStyle name="Cash Receipts 6" pivot="0" count="7" xr9:uid="{6D148D06-B42B-4B5B-92B4-A8E4E5F0CE3F}">
      <tableStyleElement type="wholeTable" dxfId="677"/>
      <tableStyleElement type="headerRow" dxfId="676"/>
      <tableStyleElement type="totalRow" dxfId="675"/>
      <tableStyleElement type="firstColumn" dxfId="674"/>
      <tableStyleElement type="lastColumn" dxfId="673"/>
      <tableStyleElement type="firstTotalCell" dxfId="672"/>
      <tableStyleElement type="lastTotalCell" dxfId="671"/>
    </tableStyle>
    <tableStyle name="Cash Receipts 7" pivot="0" count="7" xr9:uid="{0AB8B75A-BDE9-4456-9264-BBF64BA9F06A}">
      <tableStyleElement type="wholeTable" dxfId="670"/>
      <tableStyleElement type="headerRow" dxfId="669"/>
      <tableStyleElement type="totalRow" dxfId="668"/>
      <tableStyleElement type="firstColumn" dxfId="667"/>
      <tableStyleElement type="lastColumn" dxfId="666"/>
      <tableStyleElement type="firstTotalCell" dxfId="665"/>
      <tableStyleElement type="lastTotalCell" dxfId="664"/>
    </tableStyle>
    <tableStyle name="Cash Receipts 8" pivot="0" count="7" xr9:uid="{0944F5D2-CB6E-4F38-BBDC-8FBDDCE2201F}">
      <tableStyleElement type="wholeTable" dxfId="663"/>
      <tableStyleElement type="headerRow" dxfId="662"/>
      <tableStyleElement type="totalRow" dxfId="661"/>
      <tableStyleElement type="firstColumn" dxfId="660"/>
      <tableStyleElement type="lastColumn" dxfId="659"/>
      <tableStyleElement type="firstTotalCell" dxfId="658"/>
      <tableStyleElement type="lastTotalCell" dxfId="657"/>
    </tableStyle>
    <tableStyle name="Cash Receipts 9" pivot="0" count="7" xr9:uid="{A23AE474-B6C4-407C-A6E8-645B256702B0}">
      <tableStyleElement type="wholeTable" dxfId="656"/>
      <tableStyleElement type="headerRow" dxfId="655"/>
      <tableStyleElement type="totalRow" dxfId="654"/>
      <tableStyleElement type="firstColumn" dxfId="653"/>
      <tableStyleElement type="lastColumn" dxfId="652"/>
      <tableStyleElement type="firstTotalCell" dxfId="651"/>
      <tableStyleElement type="lastTotalCell" dxfId="6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externalLink" Target="externalLinks/externalLink19.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externalLink" Target="externalLinks/externalLink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pivotCacheDefinition" Target="pivotCache/pivotCacheDefinition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externalLink" Target="externalLinks/externalLink10.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theme" Target="theme/theme1.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externalLink" Target="externalLinks/externalLink11.xml"/><Relationship Id="rId250" Type="http://schemas.openxmlformats.org/officeDocument/2006/relationships/styles" Target="styles.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externalLink" Target="externalLinks/externalLink1.xml"/><Relationship Id="rId240" Type="http://schemas.openxmlformats.org/officeDocument/2006/relationships/externalLink" Target="externalLinks/externalLink12.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externalLink" Target="externalLinks/externalLink2.xml"/><Relationship Id="rId251" Type="http://schemas.openxmlformats.org/officeDocument/2006/relationships/sharedStrings" Target="sharedStrings.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externalLink" Target="externalLinks/externalLink1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externalLink" Target="externalLinks/externalLink8.xml"/><Relationship Id="rId26" Type="http://schemas.openxmlformats.org/officeDocument/2006/relationships/worksheet" Target="worksheets/sheet26.xml"/><Relationship Id="rId231" Type="http://schemas.openxmlformats.org/officeDocument/2006/relationships/externalLink" Target="externalLinks/externalLink3.xml"/><Relationship Id="rId252" Type="http://schemas.openxmlformats.org/officeDocument/2006/relationships/calcChain" Target="calcChain.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externalLink" Target="externalLinks/externalLink1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externalLink" Target="externalLinks/externalLink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externalLink" Target="externalLinks/externalLink1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externalLink" Target="externalLinks/externalLink5.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externalLink" Target="externalLinks/externalLink16.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externalLink" Target="externalLinks/externalLink6.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externalLink" Target="externalLinks/externalLink17.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externalLink" Target="externalLinks/externalLink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externalLink" Target="externalLinks/externalLink18.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Hare-Lynx</a:t>
            </a:r>
            <a:r>
              <a:rPr lang="en-US" baseline="0"/>
              <a:t> Data</a:t>
            </a:r>
            <a:endParaRPr lang="en-US"/>
          </a:p>
        </c:rich>
      </c:tx>
      <c:overlay val="0"/>
      <c:spPr>
        <a:noFill/>
        <a:ln>
          <a:noFill/>
          <a:prstDash val="solid"/>
        </a:ln>
      </c:spPr>
    </c:title>
    <c:autoTitleDeleted val="0"/>
    <c:plotArea>
      <c:layout/>
      <c:scatterChart>
        <c:scatterStyle val="lineMarker"/>
        <c:varyColors val="0"/>
        <c:ser>
          <c:idx val="0"/>
          <c:order val="0"/>
          <c:tx>
            <c:strRef>
              <c:f>'791556d54c797cd71_path_0_Sheet1'!$B$2</c:f>
              <c:strCache>
                <c:ptCount val="1"/>
                <c:pt idx="0">
                  <c:v>Hare</c:v>
                </c:pt>
              </c:strCache>
            </c:strRef>
          </c:tx>
          <c:spPr>
            <a:ln w="19050" cap="rnd">
              <a:solidFill>
                <a:schemeClr val="accent1"/>
              </a:solidFill>
              <a:prstDash val="solid"/>
              <a:round/>
            </a:ln>
          </c:spPr>
          <c:marker>
            <c:symbol val="circle"/>
            <c:size val="5"/>
            <c:spPr>
              <a:solidFill>
                <a:schemeClr val="accent1"/>
              </a:solidFill>
              <a:ln w="9525">
                <a:solidFill>
                  <a:schemeClr val="accent1"/>
                </a:solidFill>
                <a:prstDash val="solid"/>
              </a:ln>
            </c:spPr>
          </c:marker>
          <c:xVal>
            <c:numRef>
              <c:f>'791556d54c797cd71_path_0_Sheet1'!$A$3:$A$93</c:f>
              <c:numCache>
                <c:formatCode>General</c:formatCode>
                <c:ptCount val="91"/>
                <c:pt idx="0">
                  <c:v>1845</c:v>
                </c:pt>
                <c:pt idx="1">
                  <c:v>1846</c:v>
                </c:pt>
                <c:pt idx="2">
                  <c:v>1847</c:v>
                </c:pt>
                <c:pt idx="3">
                  <c:v>1848</c:v>
                </c:pt>
                <c:pt idx="4">
                  <c:v>1849</c:v>
                </c:pt>
                <c:pt idx="5">
                  <c:v>1850</c:v>
                </c:pt>
                <c:pt idx="6">
                  <c:v>1851</c:v>
                </c:pt>
                <c:pt idx="7">
                  <c:v>1852</c:v>
                </c:pt>
                <c:pt idx="8">
                  <c:v>1853</c:v>
                </c:pt>
                <c:pt idx="9">
                  <c:v>1854</c:v>
                </c:pt>
                <c:pt idx="10">
                  <c:v>1855</c:v>
                </c:pt>
                <c:pt idx="11">
                  <c:v>1856</c:v>
                </c:pt>
                <c:pt idx="12">
                  <c:v>1857</c:v>
                </c:pt>
                <c:pt idx="13">
                  <c:v>1858</c:v>
                </c:pt>
                <c:pt idx="14">
                  <c:v>1859</c:v>
                </c:pt>
                <c:pt idx="15">
                  <c:v>1860</c:v>
                </c:pt>
                <c:pt idx="16">
                  <c:v>1861</c:v>
                </c:pt>
                <c:pt idx="17">
                  <c:v>1862</c:v>
                </c:pt>
                <c:pt idx="18">
                  <c:v>1863</c:v>
                </c:pt>
                <c:pt idx="19">
                  <c:v>1864</c:v>
                </c:pt>
                <c:pt idx="20">
                  <c:v>1865</c:v>
                </c:pt>
                <c:pt idx="21">
                  <c:v>1866</c:v>
                </c:pt>
                <c:pt idx="22">
                  <c:v>1867</c:v>
                </c:pt>
                <c:pt idx="23">
                  <c:v>1868</c:v>
                </c:pt>
                <c:pt idx="24">
                  <c:v>1869</c:v>
                </c:pt>
                <c:pt idx="25">
                  <c:v>1870</c:v>
                </c:pt>
                <c:pt idx="26">
                  <c:v>1871</c:v>
                </c:pt>
                <c:pt idx="27">
                  <c:v>1872</c:v>
                </c:pt>
                <c:pt idx="28">
                  <c:v>1873</c:v>
                </c:pt>
                <c:pt idx="29">
                  <c:v>1874</c:v>
                </c:pt>
                <c:pt idx="30">
                  <c:v>1875</c:v>
                </c:pt>
                <c:pt idx="31">
                  <c:v>1876</c:v>
                </c:pt>
                <c:pt idx="32">
                  <c:v>1877</c:v>
                </c:pt>
                <c:pt idx="33">
                  <c:v>1878</c:v>
                </c:pt>
                <c:pt idx="34">
                  <c:v>1879</c:v>
                </c:pt>
                <c:pt idx="35">
                  <c:v>1880</c:v>
                </c:pt>
                <c:pt idx="36">
                  <c:v>1881</c:v>
                </c:pt>
                <c:pt idx="37">
                  <c:v>1882</c:v>
                </c:pt>
                <c:pt idx="38">
                  <c:v>1883</c:v>
                </c:pt>
                <c:pt idx="39">
                  <c:v>1884</c:v>
                </c:pt>
                <c:pt idx="40">
                  <c:v>1885</c:v>
                </c:pt>
                <c:pt idx="41">
                  <c:v>1886</c:v>
                </c:pt>
                <c:pt idx="42">
                  <c:v>1887</c:v>
                </c:pt>
                <c:pt idx="43">
                  <c:v>1888</c:v>
                </c:pt>
                <c:pt idx="44">
                  <c:v>1889</c:v>
                </c:pt>
                <c:pt idx="45">
                  <c:v>1890</c:v>
                </c:pt>
                <c:pt idx="46">
                  <c:v>1891</c:v>
                </c:pt>
                <c:pt idx="47">
                  <c:v>1892</c:v>
                </c:pt>
                <c:pt idx="48">
                  <c:v>1893</c:v>
                </c:pt>
                <c:pt idx="49">
                  <c:v>1894</c:v>
                </c:pt>
                <c:pt idx="50">
                  <c:v>1895</c:v>
                </c:pt>
                <c:pt idx="51">
                  <c:v>1896</c:v>
                </c:pt>
                <c:pt idx="52">
                  <c:v>1897</c:v>
                </c:pt>
                <c:pt idx="53">
                  <c:v>1898</c:v>
                </c:pt>
                <c:pt idx="54">
                  <c:v>1899</c:v>
                </c:pt>
                <c:pt idx="55">
                  <c:v>1900</c:v>
                </c:pt>
                <c:pt idx="56">
                  <c:v>1901</c:v>
                </c:pt>
                <c:pt idx="57">
                  <c:v>1902</c:v>
                </c:pt>
                <c:pt idx="58">
                  <c:v>1903</c:v>
                </c:pt>
                <c:pt idx="59">
                  <c:v>1904</c:v>
                </c:pt>
                <c:pt idx="60">
                  <c:v>1905</c:v>
                </c:pt>
                <c:pt idx="61">
                  <c:v>1906</c:v>
                </c:pt>
                <c:pt idx="62">
                  <c:v>1907</c:v>
                </c:pt>
                <c:pt idx="63">
                  <c:v>1908</c:v>
                </c:pt>
                <c:pt idx="64">
                  <c:v>1909</c:v>
                </c:pt>
                <c:pt idx="65">
                  <c:v>1910</c:v>
                </c:pt>
                <c:pt idx="66">
                  <c:v>1911</c:v>
                </c:pt>
                <c:pt idx="67">
                  <c:v>1912</c:v>
                </c:pt>
                <c:pt idx="68">
                  <c:v>1913</c:v>
                </c:pt>
                <c:pt idx="69">
                  <c:v>1914</c:v>
                </c:pt>
                <c:pt idx="70">
                  <c:v>1915</c:v>
                </c:pt>
                <c:pt idx="71">
                  <c:v>1916</c:v>
                </c:pt>
                <c:pt idx="72">
                  <c:v>1917</c:v>
                </c:pt>
                <c:pt idx="73">
                  <c:v>1918</c:v>
                </c:pt>
                <c:pt idx="74">
                  <c:v>1919</c:v>
                </c:pt>
                <c:pt idx="75">
                  <c:v>1920</c:v>
                </c:pt>
                <c:pt idx="76">
                  <c:v>1921</c:v>
                </c:pt>
                <c:pt idx="77">
                  <c:v>1922</c:v>
                </c:pt>
                <c:pt idx="78">
                  <c:v>1923</c:v>
                </c:pt>
                <c:pt idx="79">
                  <c:v>1924</c:v>
                </c:pt>
                <c:pt idx="80">
                  <c:v>1925</c:v>
                </c:pt>
                <c:pt idx="81">
                  <c:v>1926</c:v>
                </c:pt>
                <c:pt idx="82">
                  <c:v>1927</c:v>
                </c:pt>
                <c:pt idx="83">
                  <c:v>1928</c:v>
                </c:pt>
                <c:pt idx="84">
                  <c:v>1929</c:v>
                </c:pt>
                <c:pt idx="85">
                  <c:v>1930</c:v>
                </c:pt>
                <c:pt idx="86">
                  <c:v>1931</c:v>
                </c:pt>
                <c:pt idx="87">
                  <c:v>1932</c:v>
                </c:pt>
                <c:pt idx="88">
                  <c:v>1933</c:v>
                </c:pt>
                <c:pt idx="89">
                  <c:v>1934</c:v>
                </c:pt>
                <c:pt idx="90">
                  <c:v>1935</c:v>
                </c:pt>
              </c:numCache>
            </c:numRef>
          </c:xVal>
          <c:yVal>
            <c:numRef>
              <c:f>'791556d54c797cd71_path_0_Sheet1'!$B$3:$B$93</c:f>
              <c:numCache>
                <c:formatCode>General</c:formatCode>
                <c:ptCount val="91"/>
                <c:pt idx="0">
                  <c:v>19.579999999999998</c:v>
                </c:pt>
                <c:pt idx="1">
                  <c:v>19.600000000000001</c:v>
                </c:pt>
                <c:pt idx="2">
                  <c:v>19.61</c:v>
                </c:pt>
                <c:pt idx="3">
                  <c:v>11.99</c:v>
                </c:pt>
                <c:pt idx="4">
                  <c:v>28.04</c:v>
                </c:pt>
                <c:pt idx="5">
                  <c:v>58</c:v>
                </c:pt>
                <c:pt idx="6">
                  <c:v>74.599999999999994</c:v>
                </c:pt>
                <c:pt idx="7">
                  <c:v>75.09</c:v>
                </c:pt>
                <c:pt idx="8">
                  <c:v>88.48</c:v>
                </c:pt>
                <c:pt idx="9">
                  <c:v>61.28</c:v>
                </c:pt>
                <c:pt idx="10">
                  <c:v>74.67</c:v>
                </c:pt>
                <c:pt idx="11">
                  <c:v>88.06</c:v>
                </c:pt>
                <c:pt idx="12">
                  <c:v>68.510000000000005</c:v>
                </c:pt>
                <c:pt idx="13">
                  <c:v>32.19</c:v>
                </c:pt>
                <c:pt idx="14">
                  <c:v>12.64</c:v>
                </c:pt>
                <c:pt idx="15">
                  <c:v>21.49</c:v>
                </c:pt>
                <c:pt idx="16">
                  <c:v>30.35</c:v>
                </c:pt>
                <c:pt idx="17">
                  <c:v>2.1800000000000002</c:v>
                </c:pt>
                <c:pt idx="18">
                  <c:v>152.65</c:v>
                </c:pt>
                <c:pt idx="19">
                  <c:v>148.36000000000001</c:v>
                </c:pt>
                <c:pt idx="20">
                  <c:v>85.81</c:v>
                </c:pt>
                <c:pt idx="21">
                  <c:v>41.41</c:v>
                </c:pt>
                <c:pt idx="22">
                  <c:v>14.75</c:v>
                </c:pt>
                <c:pt idx="23">
                  <c:v>2.2799999999999998</c:v>
                </c:pt>
                <c:pt idx="24">
                  <c:v>5.91</c:v>
                </c:pt>
                <c:pt idx="25">
                  <c:v>9.9499999999999993</c:v>
                </c:pt>
                <c:pt idx="26">
                  <c:v>10.44</c:v>
                </c:pt>
                <c:pt idx="27">
                  <c:v>70.64</c:v>
                </c:pt>
                <c:pt idx="28">
                  <c:v>50.12</c:v>
                </c:pt>
                <c:pt idx="29">
                  <c:v>50.13</c:v>
                </c:pt>
                <c:pt idx="30">
                  <c:v>101.25</c:v>
                </c:pt>
                <c:pt idx="31">
                  <c:v>97.12</c:v>
                </c:pt>
                <c:pt idx="32">
                  <c:v>86.51</c:v>
                </c:pt>
                <c:pt idx="33">
                  <c:v>72.17</c:v>
                </c:pt>
                <c:pt idx="34">
                  <c:v>38.32</c:v>
                </c:pt>
                <c:pt idx="35">
                  <c:v>10.11</c:v>
                </c:pt>
                <c:pt idx="36">
                  <c:v>7.74</c:v>
                </c:pt>
                <c:pt idx="37">
                  <c:v>9.67</c:v>
                </c:pt>
                <c:pt idx="38">
                  <c:v>43.12</c:v>
                </c:pt>
                <c:pt idx="39">
                  <c:v>52.21</c:v>
                </c:pt>
                <c:pt idx="40">
                  <c:v>134.85</c:v>
                </c:pt>
                <c:pt idx="41">
                  <c:v>134.86000000000001</c:v>
                </c:pt>
                <c:pt idx="42">
                  <c:v>103.79</c:v>
                </c:pt>
                <c:pt idx="43">
                  <c:v>46.1</c:v>
                </c:pt>
                <c:pt idx="44">
                  <c:v>15.03</c:v>
                </c:pt>
                <c:pt idx="45">
                  <c:v>24.2</c:v>
                </c:pt>
                <c:pt idx="46">
                  <c:v>41.65</c:v>
                </c:pt>
                <c:pt idx="47">
                  <c:v>52.34</c:v>
                </c:pt>
                <c:pt idx="48">
                  <c:v>53.78</c:v>
                </c:pt>
                <c:pt idx="49">
                  <c:v>70.400000000000006</c:v>
                </c:pt>
                <c:pt idx="50">
                  <c:v>85.81</c:v>
                </c:pt>
                <c:pt idx="51">
                  <c:v>56.69</c:v>
                </c:pt>
                <c:pt idx="52">
                  <c:v>16.59</c:v>
                </c:pt>
                <c:pt idx="53">
                  <c:v>6.16</c:v>
                </c:pt>
                <c:pt idx="54">
                  <c:v>2.2999999999999998</c:v>
                </c:pt>
                <c:pt idx="55">
                  <c:v>12.82</c:v>
                </c:pt>
                <c:pt idx="56">
                  <c:v>4.72</c:v>
                </c:pt>
                <c:pt idx="57">
                  <c:v>4.7300000000000004</c:v>
                </c:pt>
                <c:pt idx="58">
                  <c:v>37.22</c:v>
                </c:pt>
                <c:pt idx="59">
                  <c:v>69.72</c:v>
                </c:pt>
                <c:pt idx="60">
                  <c:v>57.78</c:v>
                </c:pt>
                <c:pt idx="61">
                  <c:v>28.68</c:v>
                </c:pt>
                <c:pt idx="62">
                  <c:v>23.37</c:v>
                </c:pt>
                <c:pt idx="63">
                  <c:v>21.54</c:v>
                </c:pt>
                <c:pt idx="64">
                  <c:v>26.34</c:v>
                </c:pt>
                <c:pt idx="65">
                  <c:v>53.1</c:v>
                </c:pt>
                <c:pt idx="66">
                  <c:v>68.48</c:v>
                </c:pt>
                <c:pt idx="67">
                  <c:v>75.58</c:v>
                </c:pt>
                <c:pt idx="68">
                  <c:v>57.92</c:v>
                </c:pt>
                <c:pt idx="69">
                  <c:v>40.97</c:v>
                </c:pt>
                <c:pt idx="70">
                  <c:v>24.95</c:v>
                </c:pt>
                <c:pt idx="71">
                  <c:v>12.59</c:v>
                </c:pt>
                <c:pt idx="72">
                  <c:v>4.97</c:v>
                </c:pt>
                <c:pt idx="73">
                  <c:v>4.5</c:v>
                </c:pt>
                <c:pt idx="74">
                  <c:v>11.21</c:v>
                </c:pt>
                <c:pt idx="75">
                  <c:v>56.6</c:v>
                </c:pt>
                <c:pt idx="76">
                  <c:v>69.63</c:v>
                </c:pt>
                <c:pt idx="77">
                  <c:v>77.739999999999995</c:v>
                </c:pt>
                <c:pt idx="78">
                  <c:v>80.53</c:v>
                </c:pt>
                <c:pt idx="79">
                  <c:v>73.38</c:v>
                </c:pt>
                <c:pt idx="80">
                  <c:v>36.93</c:v>
                </c:pt>
                <c:pt idx="81">
                  <c:v>4.6399999999999997</c:v>
                </c:pt>
                <c:pt idx="82">
                  <c:v>2.54</c:v>
                </c:pt>
                <c:pt idx="83">
                  <c:v>1.8</c:v>
                </c:pt>
                <c:pt idx="84">
                  <c:v>2.39</c:v>
                </c:pt>
                <c:pt idx="85">
                  <c:v>4.2300000000000004</c:v>
                </c:pt>
                <c:pt idx="86">
                  <c:v>19.52</c:v>
                </c:pt>
                <c:pt idx="87">
                  <c:v>82.11</c:v>
                </c:pt>
                <c:pt idx="88">
                  <c:v>89.76</c:v>
                </c:pt>
                <c:pt idx="89">
                  <c:v>81.66</c:v>
                </c:pt>
                <c:pt idx="90">
                  <c:v>15.76</c:v>
                </c:pt>
              </c:numCache>
            </c:numRef>
          </c:yVal>
          <c:smooth val="0"/>
          <c:extLst>
            <c:ext xmlns:c16="http://schemas.microsoft.com/office/drawing/2014/chart" uri="{C3380CC4-5D6E-409C-BE32-E72D297353CC}">
              <c16:uniqueId val="{00000000-4535-491D-8334-DBF500874C22}"/>
            </c:ext>
          </c:extLst>
        </c:ser>
        <c:ser>
          <c:idx val="1"/>
          <c:order val="1"/>
          <c:tx>
            <c:strRef>
              <c:f>'791556d54c797cd71_path_0_Sheet1'!$C$2</c:f>
              <c:strCache>
                <c:ptCount val="1"/>
                <c:pt idx="0">
                  <c:v>Lynx</c:v>
                </c:pt>
              </c:strCache>
            </c:strRef>
          </c:tx>
          <c:spPr>
            <a:ln w="19050" cap="rnd">
              <a:solidFill>
                <a:schemeClr val="accent2"/>
              </a:solidFill>
              <a:prstDash val="solid"/>
              <a:round/>
            </a:ln>
          </c:spPr>
          <c:marker>
            <c:symbol val="circle"/>
            <c:size val="5"/>
            <c:spPr>
              <a:solidFill>
                <a:schemeClr val="accent2"/>
              </a:solidFill>
              <a:ln w="9525">
                <a:solidFill>
                  <a:schemeClr val="accent2"/>
                </a:solidFill>
                <a:prstDash val="solid"/>
              </a:ln>
            </c:spPr>
          </c:marker>
          <c:xVal>
            <c:numRef>
              <c:f>'791556d54c797cd71_path_0_Sheet1'!$A$3:$A$93</c:f>
              <c:numCache>
                <c:formatCode>General</c:formatCode>
                <c:ptCount val="91"/>
                <c:pt idx="0">
                  <c:v>1845</c:v>
                </c:pt>
                <c:pt idx="1">
                  <c:v>1846</c:v>
                </c:pt>
                <c:pt idx="2">
                  <c:v>1847</c:v>
                </c:pt>
                <c:pt idx="3">
                  <c:v>1848</c:v>
                </c:pt>
                <c:pt idx="4">
                  <c:v>1849</c:v>
                </c:pt>
                <c:pt idx="5">
                  <c:v>1850</c:v>
                </c:pt>
                <c:pt idx="6">
                  <c:v>1851</c:v>
                </c:pt>
                <c:pt idx="7">
                  <c:v>1852</c:v>
                </c:pt>
                <c:pt idx="8">
                  <c:v>1853</c:v>
                </c:pt>
                <c:pt idx="9">
                  <c:v>1854</c:v>
                </c:pt>
                <c:pt idx="10">
                  <c:v>1855</c:v>
                </c:pt>
                <c:pt idx="11">
                  <c:v>1856</c:v>
                </c:pt>
                <c:pt idx="12">
                  <c:v>1857</c:v>
                </c:pt>
                <c:pt idx="13">
                  <c:v>1858</c:v>
                </c:pt>
                <c:pt idx="14">
                  <c:v>1859</c:v>
                </c:pt>
                <c:pt idx="15">
                  <c:v>1860</c:v>
                </c:pt>
                <c:pt idx="16">
                  <c:v>1861</c:v>
                </c:pt>
                <c:pt idx="17">
                  <c:v>1862</c:v>
                </c:pt>
                <c:pt idx="18">
                  <c:v>1863</c:v>
                </c:pt>
                <c:pt idx="19">
                  <c:v>1864</c:v>
                </c:pt>
                <c:pt idx="20">
                  <c:v>1865</c:v>
                </c:pt>
                <c:pt idx="21">
                  <c:v>1866</c:v>
                </c:pt>
                <c:pt idx="22">
                  <c:v>1867</c:v>
                </c:pt>
                <c:pt idx="23">
                  <c:v>1868</c:v>
                </c:pt>
                <c:pt idx="24">
                  <c:v>1869</c:v>
                </c:pt>
                <c:pt idx="25">
                  <c:v>1870</c:v>
                </c:pt>
                <c:pt idx="26">
                  <c:v>1871</c:v>
                </c:pt>
                <c:pt idx="27">
                  <c:v>1872</c:v>
                </c:pt>
                <c:pt idx="28">
                  <c:v>1873</c:v>
                </c:pt>
                <c:pt idx="29">
                  <c:v>1874</c:v>
                </c:pt>
                <c:pt idx="30">
                  <c:v>1875</c:v>
                </c:pt>
                <c:pt idx="31">
                  <c:v>1876</c:v>
                </c:pt>
                <c:pt idx="32">
                  <c:v>1877</c:v>
                </c:pt>
                <c:pt idx="33">
                  <c:v>1878</c:v>
                </c:pt>
                <c:pt idx="34">
                  <c:v>1879</c:v>
                </c:pt>
                <c:pt idx="35">
                  <c:v>1880</c:v>
                </c:pt>
                <c:pt idx="36">
                  <c:v>1881</c:v>
                </c:pt>
                <c:pt idx="37">
                  <c:v>1882</c:v>
                </c:pt>
                <c:pt idx="38">
                  <c:v>1883</c:v>
                </c:pt>
                <c:pt idx="39">
                  <c:v>1884</c:v>
                </c:pt>
                <c:pt idx="40">
                  <c:v>1885</c:v>
                </c:pt>
                <c:pt idx="41">
                  <c:v>1886</c:v>
                </c:pt>
                <c:pt idx="42">
                  <c:v>1887</c:v>
                </c:pt>
                <c:pt idx="43">
                  <c:v>1888</c:v>
                </c:pt>
                <c:pt idx="44">
                  <c:v>1889</c:v>
                </c:pt>
                <c:pt idx="45">
                  <c:v>1890</c:v>
                </c:pt>
                <c:pt idx="46">
                  <c:v>1891</c:v>
                </c:pt>
                <c:pt idx="47">
                  <c:v>1892</c:v>
                </c:pt>
                <c:pt idx="48">
                  <c:v>1893</c:v>
                </c:pt>
                <c:pt idx="49">
                  <c:v>1894</c:v>
                </c:pt>
                <c:pt idx="50">
                  <c:v>1895</c:v>
                </c:pt>
                <c:pt idx="51">
                  <c:v>1896</c:v>
                </c:pt>
                <c:pt idx="52">
                  <c:v>1897</c:v>
                </c:pt>
                <c:pt idx="53">
                  <c:v>1898</c:v>
                </c:pt>
                <c:pt idx="54">
                  <c:v>1899</c:v>
                </c:pt>
                <c:pt idx="55">
                  <c:v>1900</c:v>
                </c:pt>
                <c:pt idx="56">
                  <c:v>1901</c:v>
                </c:pt>
                <c:pt idx="57">
                  <c:v>1902</c:v>
                </c:pt>
                <c:pt idx="58">
                  <c:v>1903</c:v>
                </c:pt>
                <c:pt idx="59">
                  <c:v>1904</c:v>
                </c:pt>
                <c:pt idx="60">
                  <c:v>1905</c:v>
                </c:pt>
                <c:pt idx="61">
                  <c:v>1906</c:v>
                </c:pt>
                <c:pt idx="62">
                  <c:v>1907</c:v>
                </c:pt>
                <c:pt idx="63">
                  <c:v>1908</c:v>
                </c:pt>
                <c:pt idx="64">
                  <c:v>1909</c:v>
                </c:pt>
                <c:pt idx="65">
                  <c:v>1910</c:v>
                </c:pt>
                <c:pt idx="66">
                  <c:v>1911</c:v>
                </c:pt>
                <c:pt idx="67">
                  <c:v>1912</c:v>
                </c:pt>
                <c:pt idx="68">
                  <c:v>1913</c:v>
                </c:pt>
                <c:pt idx="69">
                  <c:v>1914</c:v>
                </c:pt>
                <c:pt idx="70">
                  <c:v>1915</c:v>
                </c:pt>
                <c:pt idx="71">
                  <c:v>1916</c:v>
                </c:pt>
                <c:pt idx="72">
                  <c:v>1917</c:v>
                </c:pt>
                <c:pt idx="73">
                  <c:v>1918</c:v>
                </c:pt>
                <c:pt idx="74">
                  <c:v>1919</c:v>
                </c:pt>
                <c:pt idx="75">
                  <c:v>1920</c:v>
                </c:pt>
                <c:pt idx="76">
                  <c:v>1921</c:v>
                </c:pt>
                <c:pt idx="77">
                  <c:v>1922</c:v>
                </c:pt>
                <c:pt idx="78">
                  <c:v>1923</c:v>
                </c:pt>
                <c:pt idx="79">
                  <c:v>1924</c:v>
                </c:pt>
                <c:pt idx="80">
                  <c:v>1925</c:v>
                </c:pt>
                <c:pt idx="81">
                  <c:v>1926</c:v>
                </c:pt>
                <c:pt idx="82">
                  <c:v>1927</c:v>
                </c:pt>
                <c:pt idx="83">
                  <c:v>1928</c:v>
                </c:pt>
                <c:pt idx="84">
                  <c:v>1929</c:v>
                </c:pt>
                <c:pt idx="85">
                  <c:v>1930</c:v>
                </c:pt>
                <c:pt idx="86">
                  <c:v>1931</c:v>
                </c:pt>
                <c:pt idx="87">
                  <c:v>1932</c:v>
                </c:pt>
                <c:pt idx="88">
                  <c:v>1933</c:v>
                </c:pt>
                <c:pt idx="89">
                  <c:v>1934</c:v>
                </c:pt>
                <c:pt idx="90">
                  <c:v>1935</c:v>
                </c:pt>
              </c:numCache>
            </c:numRef>
          </c:xVal>
          <c:yVal>
            <c:numRef>
              <c:f>'791556d54c797cd71_path_0_Sheet1'!$C$3:$C$93</c:f>
              <c:numCache>
                <c:formatCode>General</c:formatCode>
                <c:ptCount val="91"/>
                <c:pt idx="0">
                  <c:v>30.09</c:v>
                </c:pt>
                <c:pt idx="1">
                  <c:v>45.15</c:v>
                </c:pt>
                <c:pt idx="2">
                  <c:v>49.15</c:v>
                </c:pt>
                <c:pt idx="3">
                  <c:v>39.520000000000003</c:v>
                </c:pt>
                <c:pt idx="4">
                  <c:v>21.23</c:v>
                </c:pt>
                <c:pt idx="5">
                  <c:v>8.42</c:v>
                </c:pt>
                <c:pt idx="6">
                  <c:v>5.56</c:v>
                </c:pt>
                <c:pt idx="7">
                  <c:v>5.08</c:v>
                </c:pt>
                <c:pt idx="8">
                  <c:v>10.17</c:v>
                </c:pt>
                <c:pt idx="9">
                  <c:v>19.600000000000001</c:v>
                </c:pt>
                <c:pt idx="10">
                  <c:v>32.909999999999997</c:v>
                </c:pt>
                <c:pt idx="11">
                  <c:v>34.380000000000003</c:v>
                </c:pt>
                <c:pt idx="12">
                  <c:v>29.59</c:v>
                </c:pt>
                <c:pt idx="13">
                  <c:v>21.3</c:v>
                </c:pt>
                <c:pt idx="14">
                  <c:v>13.69</c:v>
                </c:pt>
                <c:pt idx="15">
                  <c:v>7.65</c:v>
                </c:pt>
                <c:pt idx="16">
                  <c:v>4.08</c:v>
                </c:pt>
                <c:pt idx="17">
                  <c:v>4.09</c:v>
                </c:pt>
                <c:pt idx="18">
                  <c:v>14.33</c:v>
                </c:pt>
                <c:pt idx="19">
                  <c:v>38.22</c:v>
                </c:pt>
                <c:pt idx="20">
                  <c:v>60.78</c:v>
                </c:pt>
                <c:pt idx="21">
                  <c:v>70.77</c:v>
                </c:pt>
                <c:pt idx="22">
                  <c:v>72.77</c:v>
                </c:pt>
                <c:pt idx="23">
                  <c:v>42.68</c:v>
                </c:pt>
                <c:pt idx="24">
                  <c:v>16.39</c:v>
                </c:pt>
                <c:pt idx="25">
                  <c:v>9.83</c:v>
                </c:pt>
                <c:pt idx="26">
                  <c:v>5.8</c:v>
                </c:pt>
                <c:pt idx="27">
                  <c:v>5.26</c:v>
                </c:pt>
                <c:pt idx="28">
                  <c:v>18.91</c:v>
                </c:pt>
                <c:pt idx="29">
                  <c:v>30.95</c:v>
                </c:pt>
                <c:pt idx="30">
                  <c:v>31.18</c:v>
                </c:pt>
                <c:pt idx="31">
                  <c:v>46.34</c:v>
                </c:pt>
                <c:pt idx="32">
                  <c:v>45.77</c:v>
                </c:pt>
                <c:pt idx="33">
                  <c:v>44.15</c:v>
                </c:pt>
                <c:pt idx="34">
                  <c:v>36.33</c:v>
                </c:pt>
                <c:pt idx="35">
                  <c:v>12.03</c:v>
                </c:pt>
                <c:pt idx="36">
                  <c:v>12.6</c:v>
                </c:pt>
                <c:pt idx="37">
                  <c:v>18.34</c:v>
                </c:pt>
                <c:pt idx="38">
                  <c:v>35.14</c:v>
                </c:pt>
                <c:pt idx="39">
                  <c:v>43.77</c:v>
                </c:pt>
                <c:pt idx="40">
                  <c:v>65.69</c:v>
                </c:pt>
                <c:pt idx="41">
                  <c:v>79.349999999999994</c:v>
                </c:pt>
                <c:pt idx="42">
                  <c:v>51.65</c:v>
                </c:pt>
                <c:pt idx="43">
                  <c:v>32.590000000000003</c:v>
                </c:pt>
                <c:pt idx="44">
                  <c:v>22.45</c:v>
                </c:pt>
                <c:pt idx="45">
                  <c:v>16.16</c:v>
                </c:pt>
                <c:pt idx="46">
                  <c:v>14.12</c:v>
                </c:pt>
                <c:pt idx="47">
                  <c:v>20.38</c:v>
                </c:pt>
                <c:pt idx="48">
                  <c:v>33.33</c:v>
                </c:pt>
                <c:pt idx="49">
                  <c:v>46</c:v>
                </c:pt>
                <c:pt idx="50">
                  <c:v>51.41</c:v>
                </c:pt>
                <c:pt idx="51">
                  <c:v>46.43</c:v>
                </c:pt>
                <c:pt idx="52">
                  <c:v>33.68</c:v>
                </c:pt>
                <c:pt idx="53">
                  <c:v>18.010000000000002</c:v>
                </c:pt>
                <c:pt idx="54">
                  <c:v>8.86</c:v>
                </c:pt>
                <c:pt idx="55">
                  <c:v>7.13</c:v>
                </c:pt>
                <c:pt idx="56">
                  <c:v>9.4700000000000006</c:v>
                </c:pt>
                <c:pt idx="57">
                  <c:v>14.86</c:v>
                </c:pt>
                <c:pt idx="58">
                  <c:v>31.47</c:v>
                </c:pt>
                <c:pt idx="59">
                  <c:v>60.57</c:v>
                </c:pt>
                <c:pt idx="60">
                  <c:v>63.51</c:v>
                </c:pt>
                <c:pt idx="61">
                  <c:v>54.7</c:v>
                </c:pt>
                <c:pt idx="62">
                  <c:v>6.3</c:v>
                </c:pt>
                <c:pt idx="63">
                  <c:v>3.41</c:v>
                </c:pt>
                <c:pt idx="64">
                  <c:v>5.44</c:v>
                </c:pt>
                <c:pt idx="65">
                  <c:v>11.65</c:v>
                </c:pt>
                <c:pt idx="66">
                  <c:v>20.350000000000001</c:v>
                </c:pt>
                <c:pt idx="67">
                  <c:v>32.880000000000003</c:v>
                </c:pt>
                <c:pt idx="68">
                  <c:v>39.549999999999997</c:v>
                </c:pt>
                <c:pt idx="69">
                  <c:v>43.36</c:v>
                </c:pt>
                <c:pt idx="70">
                  <c:v>40.83</c:v>
                </c:pt>
                <c:pt idx="71">
                  <c:v>30.36</c:v>
                </c:pt>
                <c:pt idx="72">
                  <c:v>17.18</c:v>
                </c:pt>
                <c:pt idx="73">
                  <c:v>6.82</c:v>
                </c:pt>
                <c:pt idx="74">
                  <c:v>3.19</c:v>
                </c:pt>
                <c:pt idx="75">
                  <c:v>3.52</c:v>
                </c:pt>
                <c:pt idx="76">
                  <c:v>9.94</c:v>
                </c:pt>
                <c:pt idx="77">
                  <c:v>20.3</c:v>
                </c:pt>
                <c:pt idx="78">
                  <c:v>31.99</c:v>
                </c:pt>
                <c:pt idx="79">
                  <c:v>42.36</c:v>
                </c:pt>
                <c:pt idx="80">
                  <c:v>49.08</c:v>
                </c:pt>
                <c:pt idx="81">
                  <c:v>53.99</c:v>
                </c:pt>
                <c:pt idx="82">
                  <c:v>52.25</c:v>
                </c:pt>
                <c:pt idx="83">
                  <c:v>37.700000000000003</c:v>
                </c:pt>
                <c:pt idx="84">
                  <c:v>19.14</c:v>
                </c:pt>
                <c:pt idx="85">
                  <c:v>6.98</c:v>
                </c:pt>
                <c:pt idx="86">
                  <c:v>8.31</c:v>
                </c:pt>
                <c:pt idx="87">
                  <c:v>16.010000000000002</c:v>
                </c:pt>
                <c:pt idx="88">
                  <c:v>24.82</c:v>
                </c:pt>
                <c:pt idx="89">
                  <c:v>29.7</c:v>
                </c:pt>
                <c:pt idx="90">
                  <c:v>35.4</c:v>
                </c:pt>
              </c:numCache>
            </c:numRef>
          </c:yVal>
          <c:smooth val="0"/>
          <c:extLst>
            <c:ext xmlns:c16="http://schemas.microsoft.com/office/drawing/2014/chart" uri="{C3380CC4-5D6E-409C-BE32-E72D297353CC}">
              <c16:uniqueId val="{00000001-4535-491D-8334-DBF500874C22}"/>
            </c:ext>
          </c:extLst>
        </c:ser>
        <c:dLbls>
          <c:showLegendKey val="0"/>
          <c:showVal val="0"/>
          <c:showCatName val="0"/>
          <c:showSerName val="0"/>
          <c:showPercent val="0"/>
          <c:showBubbleSize val="0"/>
        </c:dLbls>
        <c:axId val="-2058060304"/>
        <c:axId val="-2058229840"/>
      </c:scatterChart>
      <c:valAx>
        <c:axId val="-2058060304"/>
        <c:scaling>
          <c:orientation val="minMax"/>
          <c:max val="1935"/>
          <c:min val="1845"/>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Year</a:t>
                </a:r>
              </a:p>
            </c:rich>
          </c:tx>
          <c:overlay val="0"/>
          <c:spPr>
            <a:noFill/>
            <a:ln>
              <a:noFill/>
              <a:prstDash val="solid"/>
            </a:ln>
          </c:spPr>
        </c:title>
        <c:numFmt formatCode="General" sourceLinked="1"/>
        <c:majorTickMark val="out"/>
        <c:minorTickMark val="out"/>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58229840"/>
        <c:crosses val="autoZero"/>
        <c:crossBetween val="midCat"/>
        <c:minorUnit val="5"/>
      </c:valAx>
      <c:valAx>
        <c:axId val="-2058229840"/>
        <c:scaling>
          <c:orientation val="minMax"/>
        </c:scaling>
        <c:delete val="0"/>
        <c:axPos val="l"/>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a:t>
                </a:r>
                <a:r>
                  <a:rPr lang="en-US" baseline="0"/>
                  <a:t> (in thousands)</a:t>
                </a:r>
                <a:endParaRPr lang="en-US"/>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58060304"/>
        <c:crosses val="autoZero"/>
        <c:crossBetween val="midCat"/>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160268</xdr:colOff>
      <xdr:row>13</xdr:row>
      <xdr:rowOff>76616</xdr:rowOff>
    </xdr:from>
    <xdr:to>
      <xdr:col>10</xdr:col>
      <xdr:colOff>379344</xdr:colOff>
      <xdr:row>22</xdr:row>
      <xdr:rowOff>162341</xdr:rowOff>
    </xdr:to>
    <xdr:pic>
      <xdr:nvPicPr>
        <xdr:cNvPr id="2" name="Picture 1">
          <a:extLst>
            <a:ext uri="{FF2B5EF4-FFF2-40B4-BE49-F238E27FC236}">
              <a16:creationId xmlns:a16="http://schemas.microsoft.com/office/drawing/2014/main" id="{4E1E3890-8447-44F2-BF56-6A7D17B7316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0268" y="2546766"/>
          <a:ext cx="5994401" cy="1771650"/>
        </a:xfrm>
        <a:prstGeom prst="rect">
          <a:avLst/>
        </a:prstGeom>
        <a:noFill/>
        <a:ln>
          <a:noFill/>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xdr:colOff>
      <xdr:row>3</xdr:row>
      <xdr:rowOff>12700</xdr:rowOff>
    </xdr:from>
    <xdr:to>
      <xdr:col>15</xdr:col>
      <xdr:colOff>203200</xdr:colOff>
      <xdr:row>24</xdr:row>
      <xdr:rowOff>165100</xdr:rowOff>
    </xdr:to>
    <xdr:graphicFrame macro="">
      <xdr:nvGraphicFramePr>
        <xdr:cNvPr id="2" name="Chart 1">
          <a:extLst>
            <a:ext uri="{FF2B5EF4-FFF2-40B4-BE49-F238E27FC236}">
              <a16:creationId xmlns:a16="http://schemas.microsoft.com/office/drawing/2014/main" id="{D1706EC0-62AA-40AB-88C9-15E2804A5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0e8801b952f6f3991ee59ae627f29c5a9d78713_path_0.xlsx" TargetMode="External"/><Relationship Id="rId1" Type="http://schemas.openxmlformats.org/officeDocument/2006/relationships/externalLinkPath" Target="00e8801b952f6f3991ee59ae627f29c5a9d78713_path_0.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28fc7567959aa07bd2588d9c405e3b0cd43d4b_path_1.xlsx" TargetMode="External"/><Relationship Id="rId1" Type="http://schemas.openxmlformats.org/officeDocument/2006/relationships/externalLinkPath" Target="0128fc7567959aa07bd2588d9c405e3b0cd43d4b_path_1.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28fc7567959aa07bd2588d9c405e3b0cd43d4b_path_2.xlsx" TargetMode="External"/><Relationship Id="rId1" Type="http://schemas.openxmlformats.org/officeDocument/2006/relationships/externalLinkPath" Target="0128fc7567959aa07bd2588d9c405e3b0cd43d4b_path_2.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93e1a138652ae6917e10514a406e054c5ed0e2_path_0.xlsx" TargetMode="External"/><Relationship Id="rId1" Type="http://schemas.openxmlformats.org/officeDocument/2006/relationships/externalLinkPath" Target="0193e1a138652ae6917e10514a406e054c5ed0e2_path_0.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93e1a138652ae6917e10514a406e054c5ed0e2_path_1.xlsx" TargetMode="External"/><Relationship Id="rId1" Type="http://schemas.openxmlformats.org/officeDocument/2006/relationships/externalLinkPath" Target="0193e1a138652ae6917e10514a406e054c5ed0e2_path_1.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93e1a138652ae6917e10514a406e054c5ed0e2_path_2.xlsx" TargetMode="External"/><Relationship Id="rId1" Type="http://schemas.openxmlformats.org/officeDocument/2006/relationships/externalLinkPath" Target="0193e1a138652ae6917e10514a406e054c5ed0e2_path_2.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93e1a138652ae6917e10514a406e054c5ed0e2_path_3.xlsx" TargetMode="External"/><Relationship Id="rId1" Type="http://schemas.openxmlformats.org/officeDocument/2006/relationships/externalLinkPath" Target="0193e1a138652ae6917e10514a406e054c5ed0e2_path_3.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93e1a138652ae6917e10514a406e054c5ed0e2_path_4.xlsx" TargetMode="External"/><Relationship Id="rId1" Type="http://schemas.openxmlformats.org/officeDocument/2006/relationships/externalLinkPath" Target="0193e1a138652ae6917e10514a406e054c5ed0e2_path_4.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93e1a138652ae6917e10514a406e054c5ed0e2_path_5.xlsx" TargetMode="External"/><Relationship Id="rId1" Type="http://schemas.openxmlformats.org/officeDocument/2006/relationships/externalLinkPath" Target="0193e1a138652ae6917e10514a406e054c5ed0e2_path_5.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93e1a138652ae6917e10514a406e054c5ed0e2_path_6.xlsx" TargetMode="External"/><Relationship Id="rId1" Type="http://schemas.openxmlformats.org/officeDocument/2006/relationships/externalLinkPath" Target="0193e1a138652ae6917e10514a406e054c5ed0e2_path_6.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93e1a138652ae6917e10514a406e054c5ed0e2_path_7.xlsx" TargetMode="External"/><Relationship Id="rId1" Type="http://schemas.openxmlformats.org/officeDocument/2006/relationships/externalLinkPath" Target="0193e1a138652ae6917e10514a406e054c5ed0e2_path_7.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0e8801b952f6f3991ee59ae627f29c5a9d78713_path_1.xlsx" TargetMode="External"/><Relationship Id="rId1" Type="http://schemas.openxmlformats.org/officeDocument/2006/relationships/externalLinkPath" Target="00e8801b952f6f3991ee59ae627f29c5a9d78713_path_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0e8801b952f6f3991ee59ae627f29c5a9d78713_path_2.xlsx" TargetMode="External"/><Relationship Id="rId1" Type="http://schemas.openxmlformats.org/officeDocument/2006/relationships/externalLinkPath" Target="00e8801b952f6f3991ee59ae627f29c5a9d78713_path_2.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0e8801b952f6f3991ee59ae627f29c5a9d78713_path_3.xlsx" TargetMode="External"/><Relationship Id="rId1" Type="http://schemas.openxmlformats.org/officeDocument/2006/relationships/externalLinkPath" Target="00e8801b952f6f3991ee59ae627f29c5a9d78713_path_3.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0e8801b952f6f3991ee59ae627f29c5a9d78713_path_4.xlsx" TargetMode="External"/><Relationship Id="rId1" Type="http://schemas.openxmlformats.org/officeDocument/2006/relationships/externalLinkPath" Target="00e8801b952f6f3991ee59ae627f29c5a9d78713_path_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0e8801b952f6f3991ee59ae627f29c5a9d78713_path_5.xlsx" TargetMode="External"/><Relationship Id="rId1" Type="http://schemas.openxmlformats.org/officeDocument/2006/relationships/externalLinkPath" Target="00e8801b952f6f3991ee59ae627f29c5a9d78713_path_5.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0e8801b952f6f3991ee59ae627f29c5a9d78713_path_6.xlsx" TargetMode="External"/><Relationship Id="rId1" Type="http://schemas.openxmlformats.org/officeDocument/2006/relationships/externalLinkPath" Target="00e8801b952f6f3991ee59ae627f29c5a9d78713_path_6.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0e8801b952f6f3991ee59ae627f29c5a9d78713_path_7.xlsx" TargetMode="External"/><Relationship Id="rId1" Type="http://schemas.openxmlformats.org/officeDocument/2006/relationships/externalLinkPath" Target="00e8801b952f6f3991ee59ae627f29c5a9d78713_path_7.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3\simple_task\0128fc7567959aa07bd2588d9c405e3b0cd43d4b_path_0.xlsx" TargetMode="External"/><Relationship Id="rId1" Type="http://schemas.openxmlformats.org/officeDocument/2006/relationships/externalLinkPath" Target="0128fc7567959aa07bd2588d9c405e3b0cd43d4b_path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tribution of RPK"/>
      <sheetName val="Distribution of ASK"/>
      <sheetName val="Distribution of Load factor"/>
      <sheetName val="Distribution of Passengers"/>
      <sheetName val="Distribution of RPK Charter"/>
      <sheetName val="Distribution of ASK Charter"/>
      <sheetName val="Distr of passengers Charter"/>
    </sheetNames>
    <sheetDataSet>
      <sheetData sheetId="0">
        <row r="3">
          <cell r="B3">
            <v>5757.58205</v>
          </cell>
        </row>
        <row r="4">
          <cell r="B4">
            <v>8750.4941489999983</v>
          </cell>
        </row>
        <row r="5">
          <cell r="B5">
            <v>35909.026538000006</v>
          </cell>
        </row>
        <row r="10">
          <cell r="B10">
            <v>30852.082434000004</v>
          </cell>
        </row>
      </sheetData>
      <sheetData sheetId="1">
        <row r="3">
          <cell r="B3">
            <v>12269.219238000001</v>
          </cell>
        </row>
        <row r="4">
          <cell r="B4">
            <v>17035.389793999999</v>
          </cell>
        </row>
        <row r="5">
          <cell r="B5">
            <v>48505.072318999999</v>
          </cell>
        </row>
        <row r="10">
          <cell r="B10">
            <v>40978.703492000001</v>
          </cell>
        </row>
      </sheetData>
      <sheetData sheetId="2" refreshError="1"/>
      <sheetData sheetId="3" refreshError="1"/>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mp;L"/>
      <sheetName val="BS"/>
    </sheetNames>
    <sheetDataSet>
      <sheetData sheetId="0">
        <row r="97">
          <cell r="C97">
            <v>476891.58000000007</v>
          </cell>
        </row>
      </sheetData>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mp;L"/>
      <sheetName val="BS"/>
    </sheetNames>
    <sheetDataSet>
      <sheetData sheetId="0">
        <row r="97">
          <cell r="C97">
            <v>476891.58000000007</v>
          </cell>
        </row>
      </sheetData>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sh Receipts"/>
      <sheetName val="Cash Paid Out"/>
      <sheetName val="Cash Paid Out (Non P&amp;L)"/>
    </sheetNames>
    <definedNames>
      <definedName name="FiscalYearStartDate" refersTo="='Cash Receipts'!$B$4" sheetId="0"/>
    </definedNames>
    <sheetDataSet>
      <sheetData sheetId="0">
        <row r="4">
          <cell r="B4">
            <v>45839</v>
          </cell>
        </row>
      </sheetData>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sh Receipts"/>
      <sheetName val="Cash Paid Out"/>
      <sheetName val="Cash Paid Out (Non P&amp;L)"/>
    </sheetNames>
    <definedNames>
      <definedName name="FiscalYearStartDate" refersTo="='Cash Receipts'!$B$4" sheetId="0"/>
    </definedNames>
    <sheetDataSet>
      <sheetData sheetId="0">
        <row r="4">
          <cell r="B4">
            <v>45839</v>
          </cell>
        </row>
      </sheetData>
      <sheetData sheetId="1"/>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sh Receipts"/>
      <sheetName val="Cash Paid Out"/>
      <sheetName val="Cash Paid Out (Non P&amp;L)"/>
    </sheetNames>
    <definedNames>
      <definedName name="FiscalYearStartDate" refersTo="='Cash Receipts'!$B$4" sheetId="0"/>
    </definedNames>
    <sheetDataSet>
      <sheetData sheetId="0">
        <row r="4">
          <cell r="B4">
            <v>45839</v>
          </cell>
        </row>
      </sheetData>
      <sheetData sheetId="1"/>
      <sheetData sheetId="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sh Receipts"/>
      <sheetName val="Cash Paid Out"/>
      <sheetName val="Cash Paid Out (Non P&amp;L)"/>
    </sheetNames>
    <definedNames>
      <definedName name="FiscalYearStartDate" refersTo="='Cash Receipts'!$B$4" sheetId="0"/>
    </definedNames>
    <sheetDataSet>
      <sheetData sheetId="0">
        <row r="4">
          <cell r="B4">
            <v>45839</v>
          </cell>
        </row>
      </sheetData>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sh Receipts"/>
      <sheetName val="Cash Paid Out"/>
      <sheetName val="Cash Paid Out (Non P&amp;L)"/>
    </sheetNames>
    <definedNames>
      <definedName name="FiscalYearStartDate" refersTo="='Cash Receipts'!$B$4" sheetId="0"/>
    </definedNames>
    <sheetDataSet>
      <sheetData sheetId="0">
        <row r="4">
          <cell r="B4">
            <v>45839</v>
          </cell>
        </row>
      </sheetData>
      <sheetData sheetId="1"/>
      <sheetData sheetId="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sh Receipts"/>
      <sheetName val="Cash Paid Out"/>
      <sheetName val="Cash Paid Out (Non P&amp;L)"/>
    </sheetNames>
    <definedNames>
      <definedName name="FiscalYearStartDate" refersTo="='Cash Receipts'!$B$4" sheetId="0"/>
    </definedNames>
    <sheetDataSet>
      <sheetData sheetId="0">
        <row r="4">
          <cell r="B4">
            <v>45839</v>
          </cell>
        </row>
      </sheetData>
      <sheetData sheetId="1"/>
      <sheetData sheetId="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sh Receipts"/>
      <sheetName val="Cash Paid Out"/>
      <sheetName val="Cash Paid Out (Non P&amp;L)"/>
    </sheetNames>
    <definedNames>
      <definedName name="FiscalYearStartDate" refersTo="='Cash Receipts'!$B$4" sheetId="0"/>
    </definedNames>
    <sheetDataSet>
      <sheetData sheetId="0">
        <row r="4">
          <cell r="B4">
            <v>45839</v>
          </cell>
        </row>
      </sheetData>
      <sheetData sheetId="1"/>
      <sheetData sheetId="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sh Receipts"/>
      <sheetName val="Cash Paid Out"/>
      <sheetName val="Cash Paid Out (Non P&amp;L)"/>
    </sheetNames>
    <definedNames>
      <definedName name="FiscalYearStartDate" refersTo="='Cash Receipts'!$B$4" sheetId="0"/>
    </definedNames>
    <sheetDataSet>
      <sheetData sheetId="0">
        <row r="4">
          <cell r="B4">
            <v>45839</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tribution of RPK"/>
      <sheetName val="Distribution of ASK"/>
      <sheetName val="Distribution of Load factor"/>
      <sheetName val="Distribution of Passengers"/>
      <sheetName val="Distribution of RPK Charter"/>
      <sheetName val="Distribution of ASK Charter"/>
      <sheetName val="Distr of passengers Charter"/>
    </sheetNames>
    <sheetDataSet>
      <sheetData sheetId="0">
        <row r="3">
          <cell r="I3">
            <v>1370.0828320000001</v>
          </cell>
          <cell r="J3">
            <v>1239.0632889999999</v>
          </cell>
          <cell r="K3">
            <v>1127.4521789999999</v>
          </cell>
        </row>
      </sheetData>
      <sheetData sheetId="1">
        <row r="3">
          <cell r="I3">
            <v>2300.2483980000002</v>
          </cell>
          <cell r="J3">
            <v>2068.030992</v>
          </cell>
          <cell r="K3">
            <v>2136.74053</v>
          </cell>
        </row>
      </sheetData>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tribution of RPK"/>
      <sheetName val="Distribution of ASK"/>
      <sheetName val="Distribution of Load factor"/>
      <sheetName val="Distribution of Passengers"/>
      <sheetName val="Distribution of RPK Charter"/>
      <sheetName val="Distribution of ASK Charter"/>
      <sheetName val="Distr of passengers Charter"/>
    </sheetNames>
    <sheetDataSet>
      <sheetData sheetId="0">
        <row r="5">
          <cell r="C5">
            <v>2230.550855</v>
          </cell>
          <cell r="D5">
            <v>2248.4919759999998</v>
          </cell>
        </row>
      </sheetData>
      <sheetData sheetId="1">
        <row r="5">
          <cell r="C5">
            <v>3438.860999</v>
          </cell>
          <cell r="D5">
            <v>3403.060129</v>
          </cell>
        </row>
      </sheetData>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tribution of RPK"/>
      <sheetName val="Distribution of ASK"/>
      <sheetName val="Distribution of Load factor"/>
      <sheetName val="Distribution of Passengers"/>
      <sheetName val="Distribution of RPK Charter"/>
      <sheetName val="Distribution of ASK Charter"/>
      <sheetName val="Distr of passengers Charter"/>
    </sheetNames>
    <sheetDataSet>
      <sheetData sheetId="0">
        <row r="6">
          <cell r="B6">
            <v>36473.444572</v>
          </cell>
          <cell r="C6">
            <v>2198.376068</v>
          </cell>
          <cell r="D6">
            <v>2260.3016699999998</v>
          </cell>
          <cell r="E6">
            <v>3007.4835480000002</v>
          </cell>
          <cell r="F6">
            <v>3125.5413720000001</v>
          </cell>
          <cell r="G6">
            <v>3207.7952150000001</v>
          </cell>
          <cell r="H6">
            <v>3480.6347009999999</v>
          </cell>
          <cell r="I6">
            <v>4133.2892349999993</v>
          </cell>
          <cell r="J6">
            <v>3540.6617670000001</v>
          </cell>
          <cell r="K6">
            <v>3299.3842970000001</v>
          </cell>
          <cell r="L6">
            <v>3231.0338689999999</v>
          </cell>
          <cell r="M6">
            <v>2658.4883369999998</v>
          </cell>
          <cell r="N6">
            <v>2330.4544930000002</v>
          </cell>
        </row>
      </sheetData>
      <sheetData sheetId="1">
        <row r="6">
          <cell r="B6">
            <v>48963.157733000007</v>
          </cell>
          <cell r="C6">
            <v>3438.9731590000001</v>
          </cell>
          <cell r="D6">
            <v>3404.2805550000012</v>
          </cell>
          <cell r="E6">
            <v>4111.8124400000006</v>
          </cell>
          <cell r="F6">
            <v>4300.6094800000001</v>
          </cell>
          <cell r="G6">
            <v>4331.7784540000002</v>
          </cell>
          <cell r="H6">
            <v>4254.7929770000001</v>
          </cell>
          <cell r="I6">
            <v>4831.341813</v>
          </cell>
          <cell r="J6">
            <v>4494.6735330000001</v>
          </cell>
          <cell r="K6">
            <v>4231.3745090000002</v>
          </cell>
          <cell r="L6">
            <v>4329.5443530000002</v>
          </cell>
          <cell r="M6">
            <v>3851.532764</v>
          </cell>
          <cell r="N6">
            <v>3382.4436959999998</v>
          </cell>
        </row>
      </sheetData>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tribution of RPK"/>
      <sheetName val="Distribution of ASK"/>
      <sheetName val="Distribution of Load factor"/>
      <sheetName val="Distribution of Passengers"/>
      <sheetName val="Distribution of RPK Charter"/>
      <sheetName val="Distribution of ASK Charter"/>
      <sheetName val="Distr of passengers Charter"/>
    </sheetNames>
    <sheetDataSet>
      <sheetData sheetId="0">
        <row r="7">
          <cell r="B7">
            <v>36095.418788000003</v>
          </cell>
          <cell r="C7">
            <v>2365.6418840000001</v>
          </cell>
          <cell r="D7">
            <v>2308.6936529999998</v>
          </cell>
          <cell r="E7">
            <v>2877.0278640000001</v>
          </cell>
          <cell r="F7">
            <v>3195.0221969999998</v>
          </cell>
          <cell r="G7">
            <v>3157.1542460000001</v>
          </cell>
          <cell r="H7">
            <v>3384.8469180000002</v>
          </cell>
          <cell r="I7">
            <v>4057.5361790000002</v>
          </cell>
          <cell r="J7">
            <v>3328.3372949999998</v>
          </cell>
          <cell r="K7">
            <v>3147.466289</v>
          </cell>
          <cell r="L7">
            <v>3262.2591309999998</v>
          </cell>
          <cell r="M7">
            <v>2638.0172280000002</v>
          </cell>
          <cell r="N7">
            <v>2373.415904</v>
          </cell>
        </row>
      </sheetData>
      <sheetData sheetId="1">
        <row r="7">
          <cell r="B7">
            <v>48368.261233000005</v>
          </cell>
          <cell r="C7">
            <v>3429.066601</v>
          </cell>
          <cell r="D7">
            <v>3400.193596999999</v>
          </cell>
          <cell r="E7">
            <v>4124.1457909999999</v>
          </cell>
          <cell r="F7">
            <v>4221.7361419999997</v>
          </cell>
          <cell r="G7">
            <v>4267.5178439999991</v>
          </cell>
          <cell r="H7">
            <v>4190.9659600000005</v>
          </cell>
          <cell r="I7">
            <v>4690.7505509999992</v>
          </cell>
          <cell r="J7">
            <v>4264.7959090000004</v>
          </cell>
          <cell r="K7">
            <v>4130.2292539999999</v>
          </cell>
          <cell r="L7">
            <v>4355.0513700000001</v>
          </cell>
          <cell r="M7">
            <v>3846.330023</v>
          </cell>
          <cell r="N7">
            <v>3447.4781910000002</v>
          </cell>
        </row>
      </sheetData>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tribution of RPK"/>
      <sheetName val="Distribution of ASK"/>
      <sheetName val="Distribution of Load factor"/>
      <sheetName val="Distribution of Passengers"/>
      <sheetName val="Distribution of RPK Charter"/>
      <sheetName val="Distribution of ASK Charter"/>
      <sheetName val="Distr of passengers Charter"/>
    </sheetNames>
    <sheetDataSet>
      <sheetData sheetId="0">
        <row r="8">
          <cell r="B8">
            <v>34318.448751000004</v>
          </cell>
          <cell r="C8">
            <v>1963.6998140000001</v>
          </cell>
          <cell r="D8">
            <v>2042.77936</v>
          </cell>
          <cell r="E8">
            <v>2623.6037030000002</v>
          </cell>
          <cell r="F8">
            <v>2757.9091469999998</v>
          </cell>
          <cell r="G8">
            <v>2924.4731740000002</v>
          </cell>
          <cell r="H8">
            <v>3186.4118130000002</v>
          </cell>
          <cell r="I8">
            <v>3802.3900100000001</v>
          </cell>
          <cell r="J8">
            <v>3254.9049650000011</v>
          </cell>
          <cell r="K8">
            <v>3123.1130819999989</v>
          </cell>
          <cell r="L8">
            <v>3362.6408179999999</v>
          </cell>
          <cell r="M8">
            <v>2810.5026579999999</v>
          </cell>
          <cell r="N8">
            <v>2466.020207</v>
          </cell>
        </row>
      </sheetData>
      <sheetData sheetId="1">
        <row r="8">
          <cell r="B8">
            <v>45690.869945999999</v>
          </cell>
          <cell r="C8">
            <v>3082.0247669999999</v>
          </cell>
          <cell r="D8">
            <v>3238.1812500000001</v>
          </cell>
          <cell r="E8">
            <v>3675.0309259999999</v>
          </cell>
          <cell r="F8">
            <v>3961.3772949999998</v>
          </cell>
          <cell r="G8">
            <v>3981.85239</v>
          </cell>
          <cell r="H8">
            <v>3911.805539</v>
          </cell>
          <cell r="I8">
            <v>4312.1608779999997</v>
          </cell>
          <cell r="J8">
            <v>4007.1805039999999</v>
          </cell>
          <cell r="K8">
            <v>4022.9467850000001</v>
          </cell>
          <cell r="L8">
            <v>4270.0643600000003</v>
          </cell>
          <cell r="M8">
            <v>3813.6432890000001</v>
          </cell>
          <cell r="N8">
            <v>3414.6019630000001</v>
          </cell>
        </row>
      </sheetData>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tribution of RPK"/>
      <sheetName val="Distribution of ASK"/>
      <sheetName val="Distribution of Load factor"/>
      <sheetName val="Distribution of Passengers"/>
      <sheetName val="Distribution of RPK Charter"/>
      <sheetName val="Distribution of ASK Charter"/>
      <sheetName val="Distr of passengers Charter"/>
    </sheetNames>
    <sheetDataSet>
      <sheetData sheetId="0">
        <row r="9">
          <cell r="B9">
            <v>30921.309904000002</v>
          </cell>
          <cell r="C9">
            <v>1763.2618279999999</v>
          </cell>
          <cell r="D9">
            <v>1832.1702049999999</v>
          </cell>
          <cell r="E9">
            <v>2523.5772149999998</v>
          </cell>
          <cell r="F9">
            <v>2525.7959249999999</v>
          </cell>
          <cell r="G9">
            <v>2626.4387569999999</v>
          </cell>
          <cell r="H9">
            <v>2952.504868</v>
          </cell>
          <cell r="I9">
            <v>3445.7309030000001</v>
          </cell>
          <cell r="J9">
            <v>2906.6547989999999</v>
          </cell>
          <cell r="K9">
            <v>2902.2679910000002</v>
          </cell>
          <cell r="L9">
            <v>2976.7212129999998</v>
          </cell>
          <cell r="M9">
            <v>2395.1750480000001</v>
          </cell>
          <cell r="N9">
            <v>2071.011152</v>
          </cell>
        </row>
      </sheetData>
      <sheetData sheetId="1">
        <row r="9">
          <cell r="B9">
            <v>41528.653554999997</v>
          </cell>
          <cell r="C9">
            <v>2685.3910980000001</v>
          </cell>
          <cell r="D9">
            <v>2747.9412349999998</v>
          </cell>
          <cell r="E9">
            <v>3439.4886499999998</v>
          </cell>
          <cell r="F9">
            <v>3630.503850000001</v>
          </cell>
          <cell r="G9">
            <v>3636.4577300000001</v>
          </cell>
          <cell r="H9">
            <v>3691.2968150000002</v>
          </cell>
          <cell r="I9">
            <v>3963.5105979999998</v>
          </cell>
          <cell r="J9">
            <v>3610.575609</v>
          </cell>
          <cell r="K9">
            <v>3761.0274359999999</v>
          </cell>
          <cell r="L9">
            <v>3869.348587</v>
          </cell>
          <cell r="M9">
            <v>3454.5057409999999</v>
          </cell>
          <cell r="N9">
            <v>3038.6062059999999</v>
          </cell>
        </row>
      </sheetData>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tribution of RPK"/>
      <sheetName val="Distribution of ASK"/>
      <sheetName val="Distribution of Load factor"/>
      <sheetName val="Distribution of Passengers"/>
      <sheetName val="Distribution of RPK Charter"/>
      <sheetName val="Distribution of ASK Charter"/>
      <sheetName val="Distr of passengers Charter"/>
    </sheetNames>
    <sheetDataSet>
      <sheetData sheetId="0">
        <row r="10">
          <cell r="L10">
            <v>2865.9496130000002</v>
          </cell>
          <cell r="M10">
            <v>2185.6394799999998</v>
          </cell>
          <cell r="N10">
            <v>1919.8148650000001</v>
          </cell>
        </row>
      </sheetData>
      <sheetData sheetId="1">
        <row r="10">
          <cell r="L10">
            <v>3840.160367</v>
          </cell>
          <cell r="M10">
            <v>3145.4652329999999</v>
          </cell>
          <cell r="N10">
            <v>2696.0237470000002</v>
          </cell>
        </row>
      </sheetData>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mp;L"/>
      <sheetName val="BS"/>
    </sheetNames>
    <sheetDataSet>
      <sheetData sheetId="0">
        <row r="97">
          <cell r="C97">
            <v>476891.58000000007</v>
          </cell>
        </row>
      </sheetData>
      <sheetData sheetId="1"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00af68cadcf4b1dc42cc631825c829e553bbb2b6_path_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319.662232523151" createdVersion="6" refreshedVersion="6" minRefreshableVersion="3" recordCount="39" xr:uid="{6751D176-02BB-4782-BDA8-9A70FCCE3A00}">
  <cacheSource type="worksheet">
    <worksheetSource name="Table1" r:id="rId2"/>
  </cacheSource>
  <cacheFields count="5">
    <cacheField name="Salesperson" numFmtId="0">
      <sharedItems/>
    </cacheField>
    <cacheField name="Region" numFmtId="0">
      <sharedItems count="4">
        <s v="East"/>
        <s v="West"/>
        <s v="South"/>
        <s v="North"/>
      </sharedItems>
    </cacheField>
    <cacheField name="Account" numFmtId="0">
      <sharedItems containsSemiMixedTypes="0" containsString="0" containsNumber="1" containsInteger="1" minValue="10354" maxValue="97446"/>
    </cacheField>
    <cacheField name="Order Amount" numFmtId="172">
      <sharedItems containsSemiMixedTypes="0" containsString="0" containsNumber="1" containsInteger="1" minValue="25" maxValue="2600"/>
    </cacheField>
    <cacheField name="Mont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Albertson, Kathy"/>
    <x v="0"/>
    <n v="29386"/>
    <n v="925"/>
    <s v="January"/>
  </r>
  <r>
    <s v="Albertson, Kathy"/>
    <x v="0"/>
    <n v="74830"/>
    <n v="875"/>
    <s v="February"/>
  </r>
  <r>
    <s v="Albertson, Kathy"/>
    <x v="0"/>
    <n v="90099"/>
    <n v="500"/>
    <s v="February"/>
  </r>
  <r>
    <s v="Albertson, Kathy"/>
    <x v="0"/>
    <n v="74830"/>
    <n v="350"/>
    <s v="March"/>
  </r>
  <r>
    <s v="Brennan, Michael"/>
    <x v="1"/>
    <n v="82853"/>
    <n v="400"/>
    <s v="January"/>
  </r>
  <r>
    <s v="Brennan, Michael"/>
    <x v="1"/>
    <n v="72949"/>
    <n v="850"/>
    <s v="January"/>
  </r>
  <r>
    <s v="Brennan, Michael"/>
    <x v="1"/>
    <n v="90044"/>
    <n v="1500"/>
    <s v="January"/>
  </r>
  <r>
    <s v="Brennan, Michael"/>
    <x v="1"/>
    <n v="82853"/>
    <n v="550"/>
    <s v="February"/>
  </r>
  <r>
    <s v="Brennan, Michael"/>
    <x v="1"/>
    <n v="72949"/>
    <n v="400"/>
    <s v="March"/>
  </r>
  <r>
    <s v="Davis, William"/>
    <x v="2"/>
    <n v="55223"/>
    <n v="235"/>
    <s v="February"/>
  </r>
  <r>
    <s v="Davis, William"/>
    <x v="2"/>
    <n v="10354"/>
    <n v="850"/>
    <s v="January"/>
  </r>
  <r>
    <s v="Davis, William"/>
    <x v="2"/>
    <n v="50192"/>
    <n v="600"/>
    <s v="March"/>
  </r>
  <r>
    <s v="Davis, William"/>
    <x v="2"/>
    <n v="27589"/>
    <n v="250"/>
    <s v="January"/>
  </r>
  <r>
    <s v="Dumlao, Richard"/>
    <x v="1"/>
    <n v="67275"/>
    <n v="400"/>
    <s v="January"/>
  </r>
  <r>
    <s v="Dumlao, Richard"/>
    <x v="1"/>
    <n v="41828"/>
    <n v="965"/>
    <s v="February"/>
  </r>
  <r>
    <s v="Dumlao, Richard"/>
    <x v="1"/>
    <n v="87543"/>
    <n v="125"/>
    <s v="March"/>
  </r>
  <r>
    <s v="Flores, Tia"/>
    <x v="2"/>
    <n v="97446"/>
    <n v="1500"/>
    <s v="March"/>
  </r>
  <r>
    <s v="Flores, Tia"/>
    <x v="2"/>
    <n v="41400"/>
    <n v="305"/>
    <s v="January"/>
  </r>
  <r>
    <s v="Flores, Tia"/>
    <x v="2"/>
    <n v="30974"/>
    <n v="1350"/>
    <s v="January"/>
  </r>
  <r>
    <s v="Flores, Tia"/>
    <x v="2"/>
    <n v="41400"/>
    <n v="435"/>
    <s v="February"/>
  </r>
  <r>
    <s v="Flores, Tia"/>
    <x v="2"/>
    <n v="30974"/>
    <n v="550"/>
    <s v="February"/>
  </r>
  <r>
    <s v="Flores, Tia"/>
    <x v="2"/>
    <n v="30974"/>
    <n v="425"/>
    <s v="March"/>
  </r>
  <r>
    <s v="Post, Melissa"/>
    <x v="0"/>
    <n v="78532"/>
    <n v="765"/>
    <s v="January"/>
  </r>
  <r>
    <s v="Post, Melissa"/>
    <x v="0"/>
    <n v="78532"/>
    <n v="150"/>
    <s v="February"/>
  </r>
  <r>
    <s v="Post, Melissa"/>
    <x v="0"/>
    <n v="65532"/>
    <n v="425"/>
    <s v="February"/>
  </r>
  <r>
    <s v="Post, Melissa"/>
    <x v="0"/>
    <n v="78532"/>
    <n v="350"/>
    <s v="March"/>
  </r>
  <r>
    <s v="Thompson, Shannon"/>
    <x v="3"/>
    <n v="91987"/>
    <n v="875"/>
    <s v="January"/>
  </r>
  <r>
    <s v="Thompson, Shannon"/>
    <x v="3"/>
    <n v="91041"/>
    <n v="265"/>
    <s v="January"/>
  </r>
  <r>
    <s v="Thompson, Shannon"/>
    <x v="3"/>
    <n v="91987"/>
    <n v="375"/>
    <s v="February"/>
  </r>
  <r>
    <s v="Thompson, Shannon"/>
    <x v="3"/>
    <n v="91041"/>
    <n v="1345"/>
    <s v="February"/>
  </r>
  <r>
    <s v="Thompson, Shannon"/>
    <x v="3"/>
    <n v="91987"/>
    <n v="300"/>
    <s v="March"/>
  </r>
  <r>
    <s v="Walters, Chris"/>
    <x v="2"/>
    <n v="55667"/>
    <n v="225"/>
    <s v="January"/>
  </r>
  <r>
    <s v="Walters, Chris"/>
    <x v="2"/>
    <n v="54393"/>
    <n v="105"/>
    <s v="January"/>
  </r>
  <r>
    <s v="Walters, Chris"/>
    <x v="2"/>
    <n v="40028"/>
    <n v="25"/>
    <s v="January"/>
  </r>
  <r>
    <s v="Walters, Chris"/>
    <x v="2"/>
    <n v="55667"/>
    <n v="155"/>
    <s v="February"/>
  </r>
  <r>
    <s v="Walters, Chris"/>
    <x v="2"/>
    <n v="54393"/>
    <n v="2600"/>
    <s v="February"/>
  </r>
  <r>
    <s v="Walters, Chris"/>
    <x v="2"/>
    <n v="54393"/>
    <n v="225"/>
    <s v="March"/>
  </r>
  <r>
    <s v="Walters, Chris"/>
    <x v="2"/>
    <n v="55667"/>
    <n v="785"/>
    <s v="March"/>
  </r>
  <r>
    <s v="Walters, Chris"/>
    <x v="2"/>
    <n v="27589"/>
    <n v="255"/>
    <s v="Mar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12E116-D4A9-42C9-B596-EF0D1C3BAA3D}"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5">
    <pivotField showAll="0"/>
    <pivotField axis="axisRow" showAll="0">
      <items count="5">
        <item x="0"/>
        <item x="3"/>
        <item x="2"/>
        <item x="1"/>
        <item t="default"/>
      </items>
    </pivotField>
    <pivotField showAll="0"/>
    <pivotField dataField="1" numFmtId="172" showAll="0"/>
    <pivotField showAll="0"/>
  </pivotFields>
  <rowFields count="1">
    <field x="1"/>
  </rowFields>
  <rowItems count="5">
    <i>
      <x/>
    </i>
    <i>
      <x v="1"/>
    </i>
    <i>
      <x v="2"/>
    </i>
    <i>
      <x v="3"/>
    </i>
    <i t="grand">
      <x/>
    </i>
  </rowItems>
  <colItems count="1">
    <i/>
  </colItems>
  <dataFields count="1">
    <dataField name="Sum of Order Amount" fld="3"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A82355-9DD0-483D-8F02-DFEE9BD0FE6B}" name="Table1" displayName="Table1" ref="A1:E40" headerRowDxfId="649" dataDxfId="648" totalsRowDxfId="647">
  <autoFilter ref="A1:E40" xr:uid="{00000000-0009-0000-0100-000001000000}">
    <filterColumn colId="0" hiddenButton="1"/>
    <filterColumn colId="1" hiddenButton="1"/>
    <filterColumn colId="2" hiddenButton="1"/>
    <filterColumn colId="3" hiddenButton="1"/>
    <filterColumn colId="4" hiddenButton="1"/>
  </autoFilter>
  <sortState xmlns:xlrd2="http://schemas.microsoft.com/office/spreadsheetml/2017/richdata2" ref="A2:E38">
    <sortCondition ref="A31"/>
  </sortState>
  <tableColumns count="5">
    <tableColumn id="1" xr3:uid="{8508EBC1-E57B-405D-BF5C-9E4A8C68D9F9}" name="Salesperson" totalsRowLabel="Total" dataDxfId="646"/>
    <tableColumn id="2" xr3:uid="{CD611D5A-9BE1-4ED8-B36F-DC5541D0099C}" name="Region" dataDxfId="645"/>
    <tableColumn id="3" xr3:uid="{0F0A0C25-D394-4572-8D95-2678ACFE9E7C}" name="Account" dataDxfId="644"/>
    <tableColumn id="4" xr3:uid="{60C591CD-4E4B-48CC-9EBE-6AD6DC388861}" name="Order Amount" dataDxfId="643"/>
    <tableColumn id="5" xr3:uid="{9EB19920-D630-48F9-A0CD-416DB0842774}" name="Month" totalsRowFunction="count" dataDxfId="642"/>
  </tableColumns>
  <tableStyleInfo name="TableStyleMedium14" showFirstColumn="1"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1CBCC8-08C4-4A22-BDD5-0932FAEFFBCA}" name="CashPaid11" displayName="CashPaid11" ref="B6:S11" headerRowCount="0" totalsRowCount="1">
  <tableColumns count="18">
    <tableColumn id="1" xr3:uid="{218411A9-D5D5-4579-932F-78216FCE7226}" name="Items" totalsRowLabel="Total" headerRowDxfId="438" dataDxfId="437" totalsRowDxfId="436"/>
    <tableColumn id="17" xr3:uid="{B1B9D3C5-0175-4E47-8DCC-925754F03FF3}" name="Column2" headerRowDxfId="435" dataDxfId="434" totalsRowDxfId="433"/>
    <tableColumn id="2" xr3:uid="{42DBF55D-FC21-40C6-88AB-FC8BD661DFA9}" name="Period 0" totalsRowFunction="sum" dataDxfId="432" totalsRowDxfId="431"/>
    <tableColumn id="3" xr3:uid="{99BA8A71-87A6-4F6C-9F3C-DFE74DFDB281}" name="Period 1" totalsRowFunction="sum" dataDxfId="430" totalsRowDxfId="429"/>
    <tableColumn id="4" xr3:uid="{53CF009A-6D9B-42E3-8907-F29DA28981CD}" name="Period 2" totalsRowFunction="sum" dataDxfId="428" totalsRowDxfId="427"/>
    <tableColumn id="5" xr3:uid="{B480977D-F3E1-49FE-A6A8-5F8A7FB61832}" name="Period 3" totalsRowFunction="sum" dataDxfId="426" totalsRowDxfId="425"/>
    <tableColumn id="6" xr3:uid="{D6A1DD9E-C27B-4E3F-8BE8-1CEE0562073B}" name="Period 4" totalsRowFunction="sum" dataDxfId="424" totalsRowDxfId="423"/>
    <tableColumn id="7" xr3:uid="{137C81D2-8E88-42A4-9749-57EFF3AA12CC}" name="Period 5" totalsRowFunction="sum" dataDxfId="422" totalsRowDxfId="421"/>
    <tableColumn id="8" xr3:uid="{57D9CE8C-7207-43C2-AF77-945AFFB5AD6B}" name="Period 6" totalsRowFunction="sum" dataDxfId="420" totalsRowDxfId="419"/>
    <tableColumn id="9" xr3:uid="{898BB2B7-6D0D-46F1-9CCF-1A0B7BC67FB2}" name="Period 7" totalsRowFunction="sum" dataDxfId="418" totalsRowDxfId="417"/>
    <tableColumn id="10" xr3:uid="{7CD8E3B0-A0A6-408F-AEB4-CA60C894EA3B}" name="Period 8" totalsRowFunction="sum" dataDxfId="416" totalsRowDxfId="415"/>
    <tableColumn id="11" xr3:uid="{07EF4CBC-F51E-4107-BD68-F8CBCEB8F82C}" name="Period 9" totalsRowFunction="sum" dataDxfId="414" totalsRowDxfId="413"/>
    <tableColumn id="12" xr3:uid="{3C3FD736-A200-458B-B233-6E4F3B1E5799}" name="Period 10" totalsRowFunction="sum" dataDxfId="412" totalsRowDxfId="411"/>
    <tableColumn id="13" xr3:uid="{3FC60E14-944C-4FE1-B041-E0F4B794ABC4}" name="Period 11" totalsRowFunction="sum" dataDxfId="410" totalsRowDxfId="409"/>
    <tableColumn id="14" xr3:uid="{0B3A2070-EA30-44DD-8E03-CC03598445BE}" name="Period 12" totalsRowFunction="sum" dataDxfId="408" totalsRowDxfId="407"/>
    <tableColumn id="18" xr3:uid="{5239B276-D0D2-47AF-B53E-F4F4D6B4FA35}" name="Column3" dataDxfId="406"/>
    <tableColumn id="15" xr3:uid="{1EF0FD53-2DAF-4F64-BD57-F35ABCE9E63A}" name="Total" totalsRowFunction="sum" dataDxfId="405" totalsRowDxfId="404">
      <calculatedColumnFormula>SUM(CashPaid11[[#This Row],[Period 0]:[Period 12]])</calculatedColumnFormula>
    </tableColumn>
    <tableColumn id="16" xr3:uid="{0AC2B0C0-4B2A-433A-9EFB-469481F1FA51}" name="Column1" dataDxfId="403" totalsRowDxfId="402"/>
  </tableColumns>
  <tableStyleInfo name="Cash Receipts" showFirstColumn="1" showLastColumn="1"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FA22636-39FD-4746-A33F-5667C49AC698}" name="CashReceipts12" displayName="CashReceipts12" ref="B8:S11" headerRowCount="0" totalsRowCount="1">
  <tableColumns count="18">
    <tableColumn id="1" xr3:uid="{98CE3423-BD5F-4546-8C91-2E41A337DC53}" name="Items" totalsRowLabel="Total" headerRowDxfId="401" dataDxfId="400" totalsRowDxfId="399"/>
    <tableColumn id="17" xr3:uid="{78423F68-7FB5-4070-9FB7-398743D27886}" name="Column2" headerRowDxfId="398" dataDxfId="397" totalsRowDxfId="396"/>
    <tableColumn id="2" xr3:uid="{73241067-EC73-4FDA-8DF5-F73B09AE0F0F}" name="Period 0" totalsRowFunction="sum" dataDxfId="395"/>
    <tableColumn id="3" xr3:uid="{E23F9F9C-D3D2-4461-A826-D4F58B9DAE67}" name="Period 1" totalsRowFunction="sum" dataDxfId="394"/>
    <tableColumn id="4" xr3:uid="{3F43EDF7-5FB0-4E95-A792-52AD534621A4}" name="Period 2" totalsRowFunction="sum" dataDxfId="393"/>
    <tableColumn id="5" xr3:uid="{479B4380-3DB4-438B-8F9A-06101B24104F}" name="Period 3" totalsRowFunction="sum" dataDxfId="392"/>
    <tableColumn id="6" xr3:uid="{323FC23C-1546-4EE6-B714-05F87A2898C3}" name="Period 4" totalsRowFunction="sum" dataDxfId="391"/>
    <tableColumn id="7" xr3:uid="{3D82AA48-7625-4164-AACC-FB824768368A}" name="Period 5" totalsRowFunction="sum" dataDxfId="390"/>
    <tableColumn id="8" xr3:uid="{8671995D-0695-4FCC-B204-3E9E0141B251}" name="Period 6" totalsRowFunction="sum" dataDxfId="389"/>
    <tableColumn id="9" xr3:uid="{8DE8BF95-CC9A-4294-B07B-70BC9F49035A}" name="Period 7" totalsRowFunction="sum" dataDxfId="388"/>
    <tableColumn id="10" xr3:uid="{B41D76D5-DCAD-4FA4-95DF-7056535DB258}" name="Period 8" totalsRowFunction="sum" dataDxfId="387"/>
    <tableColumn id="11" xr3:uid="{7268A72D-6607-4A16-ABB3-B629FD06C326}" name="Period 9" totalsRowFunction="sum" dataDxfId="386"/>
    <tableColumn id="12" xr3:uid="{F2509B27-82D8-4EA5-9FD6-F53663AEB4B9}" name="Period 10" totalsRowFunction="sum" dataDxfId="385"/>
    <tableColumn id="13" xr3:uid="{6E9D8EB7-B015-4C17-8158-D21804B5B875}" name="Period 11" totalsRowFunction="sum" dataDxfId="384"/>
    <tableColumn id="14" xr3:uid="{BC1DA6F5-9B7E-4262-B359-664803BB9ACC}" name="Period 12" totalsRowFunction="sum" dataDxfId="383"/>
    <tableColumn id="18" xr3:uid="{A6279126-BE94-40AE-8E52-AE31322191D6}" name="Column3" dataDxfId="382"/>
    <tableColumn id="15" xr3:uid="{F6BE33AD-A7C0-47E2-A0F6-6D8752D95955}" name="Total" totalsRowFunction="sum" dataDxfId="381">
      <calculatedColumnFormula>SUM(CashReceipts12[[#This Row],[Period 0]:[Period 12]])</calculatedColumnFormula>
    </tableColumn>
    <tableColumn id="16" xr3:uid="{070AAD5F-A9F6-4BA3-A5EC-B644FBF1CA4A}" name="Column1"/>
  </tableColumns>
  <tableStyleInfo name="Cash Receipts" showFirstColumn="1" showLastColumn="1"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C830912-1D60-4650-94E4-FD426D640DEB}" name="CashPaidOut13" displayName="CashPaidOut13" ref="B6:S27" headerRowCount="0" totalsRowCount="1">
  <tableColumns count="18">
    <tableColumn id="1" xr3:uid="{82BC5579-2A94-4B3A-A4B8-9E3D3260E5A0}" name="Items" totalsRowLabel="Total" headerRowDxfId="380" dataDxfId="379" totalsRowDxfId="378"/>
    <tableColumn id="17" xr3:uid="{67C319E5-BF02-4037-BE71-D33CC6E50807}" name="Column2" headerRowDxfId="377" dataDxfId="376" totalsRowDxfId="375"/>
    <tableColumn id="2" xr3:uid="{62A530BC-194F-48FC-81AA-9C9923CCF9E5}" name="Period 0" totalsRowFunction="sum" dataDxfId="374"/>
    <tableColumn id="3" xr3:uid="{F6512D5D-A320-4323-A36E-D9E7B4FCC8BE}" name="Period 1" totalsRowFunction="sum" dataDxfId="373"/>
    <tableColumn id="4" xr3:uid="{3D2CADF8-3015-4B09-95B6-20AE4BDDE896}" name="Period 2" totalsRowFunction="sum" dataDxfId="372"/>
    <tableColumn id="5" xr3:uid="{F851461B-E323-478B-941A-C81A43C8222D}" name="Period 3" totalsRowFunction="sum" dataDxfId="371"/>
    <tableColumn id="6" xr3:uid="{4B514DC6-C9ED-49ED-A335-CD3D9DD9555A}" name="Period 4" totalsRowFunction="sum" dataDxfId="370"/>
    <tableColumn id="7" xr3:uid="{A74CFF35-5A85-4A82-B955-958BBCDA4D1A}" name="Period 5" totalsRowFunction="sum" dataDxfId="369"/>
    <tableColumn id="8" xr3:uid="{1A269FAF-96C7-4457-AC25-136DDE5C0781}" name="Period 6" totalsRowFunction="sum" dataDxfId="368"/>
    <tableColumn id="9" xr3:uid="{FF403EE8-FEF1-47E0-A093-A6D8D953F270}" name="Period 7" totalsRowFunction="sum" dataDxfId="367"/>
    <tableColumn id="10" xr3:uid="{15D61D73-7ECF-4A41-903C-AA90E170E97F}" name="Period 8" totalsRowFunction="sum" dataDxfId="366"/>
    <tableColumn id="11" xr3:uid="{574170C1-E1D7-4D7D-AB1A-B7CEB082569A}" name="Period 9" totalsRowFunction="sum" dataDxfId="365"/>
    <tableColumn id="12" xr3:uid="{DC3308F8-A8C2-44E3-AE49-137DE0FE6C61}" name="Period 10" totalsRowFunction="sum" dataDxfId="364"/>
    <tableColumn id="13" xr3:uid="{5E9BC1B0-C032-4A2E-A198-54985761FFF6}" name="Period 11" totalsRowFunction="sum" dataDxfId="363"/>
    <tableColumn id="14" xr3:uid="{688B1178-3CD1-4F26-B40A-6B00017F5409}" name="Period 12" totalsRowFunction="sum"/>
    <tableColumn id="18" xr3:uid="{9A393EED-2D29-4BD1-91F7-44607759E704}" name="Column3" dataDxfId="362"/>
    <tableColumn id="15" xr3:uid="{69C31637-F91C-424B-8A02-7673110E293C}" name="Total" totalsRowFunction="sum" dataDxfId="361">
      <calculatedColumnFormula>SUM(CashPaidOut13[[#This Row],[Period 0]:[Period 12]])</calculatedColumnFormula>
    </tableColumn>
    <tableColumn id="16" xr3:uid="{A5B68F06-6749-41EE-AA69-01154B7EA638}" name="Column1" dataDxfId="360" totalsRowDxfId="359"/>
  </tableColumns>
  <tableStyleInfo name="Cash Receipts" showFirstColumn="1" showLastColumn="1"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F4F3B0E-96F8-4766-9B0C-40E280490725}" name="CashPaid14" displayName="CashPaid14" ref="B6:S11" headerRowCount="0" totalsRowCount="1">
  <tableColumns count="18">
    <tableColumn id="1" xr3:uid="{FDAD2BB5-2BEC-4D3A-983F-D1ECBFDDF0F0}" name="Items" totalsRowLabel="Total" headerRowDxfId="358" dataDxfId="357" totalsRowDxfId="356"/>
    <tableColumn id="17" xr3:uid="{FD89C7D9-1F72-4217-81C5-F2101BB520A2}" name="Column2" headerRowDxfId="355" dataDxfId="354" totalsRowDxfId="353"/>
    <tableColumn id="2" xr3:uid="{DA3C9C35-F5E8-48AC-B335-55EEBCD46476}" name="Period 0" totalsRowFunction="sum" dataDxfId="352" totalsRowDxfId="351"/>
    <tableColumn id="3" xr3:uid="{4A5FD00C-3BBA-4193-939B-3096720738B9}" name="Period 1" totalsRowFunction="sum" dataDxfId="350" totalsRowDxfId="349"/>
    <tableColumn id="4" xr3:uid="{704E38C8-694B-4B8C-B560-F00A9C1420E8}" name="Period 2" totalsRowFunction="sum" dataDxfId="348" totalsRowDxfId="347"/>
    <tableColumn id="5" xr3:uid="{D8BDA144-D017-4E1C-884C-789C70C8FC0A}" name="Period 3" totalsRowFunction="sum" dataDxfId="346" totalsRowDxfId="345"/>
    <tableColumn id="6" xr3:uid="{CE8B08EF-3CEC-402F-8788-0B61824F2ABA}" name="Period 4" totalsRowFunction="sum" dataDxfId="344" totalsRowDxfId="343"/>
    <tableColumn id="7" xr3:uid="{BF749E7F-75B7-4BD4-833F-DFDEC96C503C}" name="Period 5" totalsRowFunction="sum" dataDxfId="342" totalsRowDxfId="341"/>
    <tableColumn id="8" xr3:uid="{A979C709-17F3-469D-AD08-4A40C56A0D7B}" name="Period 6" totalsRowFunction="sum" dataDxfId="340" totalsRowDxfId="339"/>
    <tableColumn id="9" xr3:uid="{9E4542BF-CBC5-45C0-B742-AFACC6870B27}" name="Period 7" totalsRowFunction="sum" dataDxfId="338" totalsRowDxfId="337"/>
    <tableColumn id="10" xr3:uid="{E8D8ADA3-B049-4128-A663-1F556A854D36}" name="Period 8" totalsRowFunction="sum" dataDxfId="336" totalsRowDxfId="335"/>
    <tableColumn id="11" xr3:uid="{A2FD69CF-818A-44CB-B65B-5FB8359A35BE}" name="Period 9" totalsRowFunction="sum" dataDxfId="334" totalsRowDxfId="333"/>
    <tableColumn id="12" xr3:uid="{D342E047-27E0-4861-849E-7C7DB1E32614}" name="Period 10" totalsRowFunction="sum" dataDxfId="332" totalsRowDxfId="331"/>
    <tableColumn id="13" xr3:uid="{6AF44C52-6BD1-4991-A43F-BE457763139E}" name="Period 11" totalsRowFunction="sum" dataDxfId="330" totalsRowDxfId="329"/>
    <tableColumn id="14" xr3:uid="{E03A7D27-E005-427C-906D-7403C18565CE}" name="Period 12" totalsRowFunction="sum" dataDxfId="328" totalsRowDxfId="327"/>
    <tableColumn id="18" xr3:uid="{1D690A21-935C-48F2-B5D4-8D7CAF651262}" name="Column3" dataDxfId="326"/>
    <tableColumn id="15" xr3:uid="{BBB528CA-5FED-46BD-BC33-FE4A600A94E1}" name="Total" totalsRowFunction="sum" dataDxfId="325" totalsRowDxfId="324">
      <calculatedColumnFormula>SUM(CashPaid14[[#This Row],[Period 0]:[Period 12]])</calculatedColumnFormula>
    </tableColumn>
    <tableColumn id="16" xr3:uid="{0D0BB5A9-317B-4D3C-943C-A30DC7D90713}" name="Column1" dataDxfId="323" totalsRowDxfId="322"/>
  </tableColumns>
  <tableStyleInfo name="Cash Receipts" showFirstColumn="1" showLastColumn="1"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01A2D18-D427-4D32-9089-2EEBCBFC16C6}" name="CashReceipts15" displayName="CashReceipts15" ref="B8:S11" headerRowCount="0" totalsRowCount="1">
  <tableColumns count="18">
    <tableColumn id="1" xr3:uid="{2B060CE8-6C0C-4A81-8998-05BF68E058E3}" name="Items" totalsRowLabel="Total" headerRowDxfId="321" dataDxfId="320" totalsRowDxfId="319"/>
    <tableColumn id="17" xr3:uid="{DB906840-9AAB-4123-B8C5-5DF3D2D9E2E1}" name="Column2" headerRowDxfId="318" dataDxfId="317" totalsRowDxfId="316"/>
    <tableColumn id="2" xr3:uid="{8C2D28A8-3AE8-4152-9306-DA580CD3F93E}" name="Period 0" totalsRowFunction="sum" dataDxfId="315"/>
    <tableColumn id="3" xr3:uid="{A9A2B946-ED47-4922-8322-4F61F60CE7B7}" name="Period 1" totalsRowFunction="sum" dataDxfId="314"/>
    <tableColumn id="4" xr3:uid="{AC82F263-39A5-4A85-BFBC-1B4DEB31D34B}" name="Period 2" totalsRowFunction="sum" dataDxfId="313"/>
    <tableColumn id="5" xr3:uid="{39DE37EF-C736-4FCC-8472-43D791C03039}" name="Period 3" totalsRowFunction="sum" dataDxfId="312"/>
    <tableColumn id="6" xr3:uid="{662A7C01-BE1D-424F-822A-15B03DA87357}" name="Period 4" totalsRowFunction="sum" dataDxfId="311"/>
    <tableColumn id="7" xr3:uid="{304DEDDD-7216-439A-9A17-56D2A42E1B7D}" name="Period 5" totalsRowFunction="sum" dataDxfId="310"/>
    <tableColumn id="8" xr3:uid="{82BB0ACA-7417-4581-B7CC-411B2E0704FF}" name="Period 6" totalsRowFunction="sum" dataDxfId="309"/>
    <tableColumn id="9" xr3:uid="{1F6F265D-23A9-44DD-A5E6-A07877E55DCB}" name="Period 7" totalsRowFunction="sum" dataDxfId="308"/>
    <tableColumn id="10" xr3:uid="{51DA5239-EAB9-4052-A24D-4AACD27EF8D3}" name="Period 8" totalsRowFunction="sum" dataDxfId="307"/>
    <tableColumn id="11" xr3:uid="{ADE4E921-1CA7-4B38-94DA-C6E03F3F0878}" name="Period 9" totalsRowFunction="sum" dataDxfId="306"/>
    <tableColumn id="12" xr3:uid="{451D880C-EAC2-4704-8A3F-E5CB0964E6B7}" name="Period 10" totalsRowFunction="sum" dataDxfId="305"/>
    <tableColumn id="13" xr3:uid="{355ED057-E482-4974-97FD-FBDA05672096}" name="Period 11" totalsRowFunction="sum" dataDxfId="304"/>
    <tableColumn id="14" xr3:uid="{4487C426-FFA0-41CD-98C3-550625B25831}" name="Period 12" totalsRowFunction="sum" dataDxfId="303"/>
    <tableColumn id="18" xr3:uid="{0F90C00F-6337-479C-8937-D63D26307CDE}" name="Column3" dataDxfId="302"/>
    <tableColumn id="15" xr3:uid="{5AF33B12-B071-4F72-9766-632C3F6E72F4}" name="Total" totalsRowFunction="sum" dataDxfId="301">
      <calculatedColumnFormula>SUM(CashReceipts15[[#This Row],[Period 0]:[Period 12]])</calculatedColumnFormula>
    </tableColumn>
    <tableColumn id="16" xr3:uid="{8F30ECD1-8E3D-4548-A6E9-1BFC65B0BFDF}" name="Column1"/>
  </tableColumns>
  <tableStyleInfo name="Cash Receipts" showFirstColumn="1" showLastColumn="1"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5DE4200-8F66-4C4E-B913-0786B1B52211}" name="CashPaidOut16" displayName="CashPaidOut16" ref="B6:S27" headerRowCount="0" totalsRowCount="1">
  <tableColumns count="18">
    <tableColumn id="1" xr3:uid="{651E04C6-1A60-4115-A15D-2FA1D7A06045}" name="Items" totalsRowLabel="Total" headerRowDxfId="300" dataDxfId="299" totalsRowDxfId="298"/>
    <tableColumn id="17" xr3:uid="{61A34EC7-3CD9-48C8-9ADC-846DAB85FE70}" name="Column2" headerRowDxfId="297" dataDxfId="296" totalsRowDxfId="295"/>
    <tableColumn id="2" xr3:uid="{CD24927B-128B-4606-A3EF-CFD4FFBBFA02}" name="Period 0" totalsRowFunction="sum" dataDxfId="294"/>
    <tableColumn id="3" xr3:uid="{9E42B9B8-EE62-47A4-929A-50033879AD32}" name="Period 1" totalsRowFunction="sum" dataDxfId="293"/>
    <tableColumn id="4" xr3:uid="{3E55191E-4D96-4EDC-B008-220E076BD6FF}" name="Period 2" totalsRowFunction="sum" dataDxfId="292"/>
    <tableColumn id="5" xr3:uid="{520DFE58-F1A9-4762-A897-9CF894F1CF3B}" name="Period 3" totalsRowFunction="sum" dataDxfId="291"/>
    <tableColumn id="6" xr3:uid="{53A61A8A-FB9A-4DFE-9DC7-37C05A4E8747}" name="Period 4" totalsRowFunction="sum" dataDxfId="290"/>
    <tableColumn id="7" xr3:uid="{14065A8A-9328-48EC-AAF4-F03A2C113340}" name="Period 5" totalsRowFunction="sum" dataDxfId="289"/>
    <tableColumn id="8" xr3:uid="{63485CC8-ACC2-438F-9E7E-286E05567C28}" name="Period 6" totalsRowFunction="sum" dataDxfId="288"/>
    <tableColumn id="9" xr3:uid="{0900229D-C953-480E-A72B-C05934E190CE}" name="Period 7" totalsRowFunction="sum" dataDxfId="287"/>
    <tableColumn id="10" xr3:uid="{7933DED6-5B6E-457A-80EA-FD2C88A48E8B}" name="Period 8" totalsRowFunction="sum" dataDxfId="286"/>
    <tableColumn id="11" xr3:uid="{E3957F7D-DBCF-4720-B702-879B31B30F7F}" name="Period 9" totalsRowFunction="sum" dataDxfId="285"/>
    <tableColumn id="12" xr3:uid="{A5EA65DA-6CB9-488E-B0B6-554E0D384AD4}" name="Period 10" totalsRowFunction="sum" dataDxfId="284"/>
    <tableColumn id="13" xr3:uid="{4D6D53D9-7AC9-4951-87DE-67CFA9EE895F}" name="Period 11" totalsRowFunction="sum" dataDxfId="283"/>
    <tableColumn id="14" xr3:uid="{F01498A9-B883-4569-8880-BCC15B362CDE}" name="Period 12" totalsRowFunction="sum"/>
    <tableColumn id="18" xr3:uid="{87CAE06E-3FF0-4398-B94E-1438C28E50F0}" name="Column3" dataDxfId="282"/>
    <tableColumn id="15" xr3:uid="{BA977741-B03E-425C-9889-421522E1A1E5}" name="Total" totalsRowFunction="sum" dataDxfId="281">
      <calculatedColumnFormula>SUM(CashPaidOut16[[#This Row],[Period 0]:[Period 12]])</calculatedColumnFormula>
    </tableColumn>
    <tableColumn id="16" xr3:uid="{991FA192-B54B-4FF9-B4E1-97B785DE7FB3}" name="Column1" dataDxfId="280" totalsRowDxfId="279"/>
  </tableColumns>
  <tableStyleInfo name="Cash Receipts" showFirstColumn="1" showLastColumn="1"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4A2812E-6B1E-4B38-B2F7-0F610C0AFAB5}" name="CashPaid17" displayName="CashPaid17" ref="B6:S11" headerRowCount="0" totalsRowCount="1">
  <tableColumns count="18">
    <tableColumn id="1" xr3:uid="{707F5178-FFB0-473B-90AC-21D01FCFF0A8}" name="Items" totalsRowLabel="Total" headerRowDxfId="278" dataDxfId="277" totalsRowDxfId="276"/>
    <tableColumn id="17" xr3:uid="{5A7FF9FA-E20B-4EAD-A60A-D334D09BA4F4}" name="Column2" headerRowDxfId="275" dataDxfId="274" totalsRowDxfId="273"/>
    <tableColumn id="2" xr3:uid="{86D017F2-3411-4EB0-86BF-504FF4EC08B4}" name="Period 0" totalsRowFunction="sum" dataDxfId="272" totalsRowDxfId="271"/>
    <tableColumn id="3" xr3:uid="{AA7BC266-F0D5-41E2-B78D-842EEC465C9E}" name="Period 1" totalsRowFunction="sum" dataDxfId="270" totalsRowDxfId="269"/>
    <tableColumn id="4" xr3:uid="{932008C0-9A21-4ACB-8A49-68EC433F4E89}" name="Period 2" totalsRowFunction="sum" dataDxfId="268" totalsRowDxfId="267"/>
    <tableColumn id="5" xr3:uid="{17DAF14F-889B-4DFF-8127-7957F1E58154}" name="Period 3" totalsRowFunction="sum" dataDxfId="266" totalsRowDxfId="265"/>
    <tableColumn id="6" xr3:uid="{7F1E8157-24DE-4755-80D0-F8178A5DCB22}" name="Period 4" totalsRowFunction="sum" dataDxfId="264" totalsRowDxfId="263"/>
    <tableColumn id="7" xr3:uid="{D4D36DE9-05E5-40FB-B581-D22769293931}" name="Period 5" totalsRowFunction="sum" dataDxfId="262" totalsRowDxfId="261"/>
    <tableColumn id="8" xr3:uid="{A68C6FF2-A616-4753-BAC1-BA85DD117C81}" name="Period 6" totalsRowFunction="sum" dataDxfId="260" totalsRowDxfId="259"/>
    <tableColumn id="9" xr3:uid="{79DA80DB-A78C-4ADB-BA33-40D6FC6026CA}" name="Period 7" totalsRowFunction="sum" dataDxfId="258" totalsRowDxfId="257"/>
    <tableColumn id="10" xr3:uid="{7B495E02-E318-4F43-9EFD-4D40720FF7F5}" name="Period 8" totalsRowFunction="sum" dataDxfId="256" totalsRowDxfId="255"/>
    <tableColumn id="11" xr3:uid="{D19EC2C5-56DD-4DD4-A70A-326E22CFD816}" name="Period 9" totalsRowFunction="sum" dataDxfId="254" totalsRowDxfId="253"/>
    <tableColumn id="12" xr3:uid="{CC39724A-D21C-4FAE-824F-EDAA5746B5BB}" name="Period 10" totalsRowFunction="sum" dataDxfId="252" totalsRowDxfId="251"/>
    <tableColumn id="13" xr3:uid="{0CE64DD7-7301-4590-9B39-0FA0D0290963}" name="Period 11" totalsRowFunction="sum" dataDxfId="250" totalsRowDxfId="249"/>
    <tableColumn id="14" xr3:uid="{EB06C034-4A98-48DC-81C9-0F2C59075D49}" name="Period 12" totalsRowFunction="sum" dataDxfId="248" totalsRowDxfId="247"/>
    <tableColumn id="18" xr3:uid="{5A6E6A18-3E87-4EB7-8CB7-FDE38312C703}" name="Column3" dataDxfId="246"/>
    <tableColumn id="15" xr3:uid="{74A6ED33-A481-4278-B0D1-2D58E8B71458}" name="Total" totalsRowFunction="sum" dataDxfId="245" totalsRowDxfId="244">
      <calculatedColumnFormula>SUM(CashPaid17[[#This Row],[Period 0]:[Period 12]])</calculatedColumnFormula>
    </tableColumn>
    <tableColumn id="16" xr3:uid="{3C3E9403-291C-452F-A64D-685DE872F1B4}" name="Column1" dataDxfId="243" totalsRowDxfId="242"/>
  </tableColumns>
  <tableStyleInfo name="Cash Receipts" showFirstColumn="1" showLastColumn="1"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24B3D3F-928D-4AD7-8ADF-1516EA2B3501}" name="CashReceipts18" displayName="CashReceipts18" ref="B8:S11" headerRowCount="0" totalsRowCount="1">
  <tableColumns count="18">
    <tableColumn id="1" xr3:uid="{882E662C-069A-4478-A805-E795208CE36B}" name="Items" totalsRowLabel="Total" headerRowDxfId="241" dataDxfId="240" totalsRowDxfId="239"/>
    <tableColumn id="17" xr3:uid="{FF00473A-0E9D-481E-B222-DB043E4C37F7}" name="Column2" headerRowDxfId="238" dataDxfId="237" totalsRowDxfId="236"/>
    <tableColumn id="2" xr3:uid="{05BA9FA9-93B4-4C82-8E89-6BBAAE858E1C}" name="Period 0" totalsRowFunction="sum" dataDxfId="235"/>
    <tableColumn id="3" xr3:uid="{BD53871B-3928-4923-B818-D4E6FC86359D}" name="Period 1" totalsRowFunction="sum" dataDxfId="234"/>
    <tableColumn id="4" xr3:uid="{838138C7-2B73-40E5-AD67-8E0185B20D49}" name="Period 2" totalsRowFunction="sum" dataDxfId="233"/>
    <tableColumn id="5" xr3:uid="{4A7F74D1-497A-43F3-B9A4-5160F0E280C9}" name="Period 3" totalsRowFunction="sum" dataDxfId="232"/>
    <tableColumn id="6" xr3:uid="{6C13A0FA-362B-4257-A336-8424745078E2}" name="Period 4" totalsRowFunction="sum" dataDxfId="231"/>
    <tableColumn id="7" xr3:uid="{54AC6230-6914-4A88-A389-D46F5FD66B66}" name="Period 5" totalsRowFunction="sum" dataDxfId="230"/>
    <tableColumn id="8" xr3:uid="{C0801342-E9B2-4AC8-BAF4-E0E9158681BE}" name="Period 6" totalsRowFunction="sum" dataDxfId="229"/>
    <tableColumn id="9" xr3:uid="{52B607B1-0B0F-4F1F-8638-84587260BD53}" name="Period 7" totalsRowFunction="sum" dataDxfId="228"/>
    <tableColumn id="10" xr3:uid="{DC6CBA7B-6379-41DC-A0DF-44F1C0F670C4}" name="Period 8" totalsRowFunction="sum" dataDxfId="227"/>
    <tableColumn id="11" xr3:uid="{46B79163-E471-477D-9B3C-3E6647C40FAF}" name="Period 9" totalsRowFunction="sum" dataDxfId="226"/>
    <tableColumn id="12" xr3:uid="{9F86F6C6-78B5-477E-893E-3EA98C9F6160}" name="Period 10" totalsRowFunction="sum" dataDxfId="225"/>
    <tableColumn id="13" xr3:uid="{B595F33A-BA6D-4FD5-BD8E-4699F5DEEF01}" name="Period 11" totalsRowFunction="sum" dataDxfId="224"/>
    <tableColumn id="14" xr3:uid="{A70132B8-ED50-4F46-983E-207378A46824}" name="Period 12" totalsRowFunction="sum" dataDxfId="223"/>
    <tableColumn id="18" xr3:uid="{22E4F776-F0E7-4712-A8B0-948EAEDD353A}" name="Column3" dataDxfId="222"/>
    <tableColumn id="15" xr3:uid="{9F78A178-C02C-40E4-A3D7-E8D2CB7B9B97}" name="Total" totalsRowFunction="sum" dataDxfId="221">
      <calculatedColumnFormula>SUM(CashReceipts18[[#This Row],[Period 0]:[Period 12]])</calculatedColumnFormula>
    </tableColumn>
    <tableColumn id="16" xr3:uid="{FFF11CEA-D2F2-4554-B884-23F89A566CED}" name="Column1"/>
  </tableColumns>
  <tableStyleInfo name="Cash Receipts" showFirstColumn="1" showLastColumn="1"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A5C16EE-873A-487B-98B8-4114E84CEC3A}" name="CashPaidOut19" displayName="CashPaidOut19" ref="B6:S27" headerRowCount="0" totalsRowCount="1">
  <tableColumns count="18">
    <tableColumn id="1" xr3:uid="{F0735C3E-78F6-443B-BEF9-10CA07A139FE}" name="Items" totalsRowLabel="Total" headerRowDxfId="220" dataDxfId="219" totalsRowDxfId="218"/>
    <tableColumn id="17" xr3:uid="{4208B244-C755-4412-8624-A6C50A43C40F}" name="Column2" headerRowDxfId="217" dataDxfId="216" totalsRowDxfId="215"/>
    <tableColumn id="2" xr3:uid="{0E90C0E4-62B7-4397-B25A-020D5C126767}" name="Period 0" totalsRowFunction="sum" dataDxfId="214"/>
    <tableColumn id="3" xr3:uid="{C206F846-994B-4D7A-8206-AA4AC47B188B}" name="Period 1" totalsRowFunction="sum" dataDxfId="213"/>
    <tableColumn id="4" xr3:uid="{548F655E-548C-4680-91C4-AC54BE4E7FFD}" name="Period 2" totalsRowFunction="sum" dataDxfId="212"/>
    <tableColumn id="5" xr3:uid="{1EEF51A2-8100-43D0-BB4F-87FA87F08BAA}" name="Period 3" totalsRowFunction="sum" dataDxfId="211"/>
    <tableColumn id="6" xr3:uid="{269921CF-FD47-4D06-BF54-4961F5008169}" name="Period 4" totalsRowFunction="sum" dataDxfId="210"/>
    <tableColumn id="7" xr3:uid="{06B774C8-68A2-4E77-A393-C03D292CCD7D}" name="Period 5" totalsRowFunction="sum" dataDxfId="209"/>
    <tableColumn id="8" xr3:uid="{B67BA2A2-486C-4CBB-92B4-88EA4DD63C01}" name="Period 6" totalsRowFunction="sum" dataDxfId="208"/>
    <tableColumn id="9" xr3:uid="{5167E151-77E2-4B47-A56E-7BF3F632CA3B}" name="Period 7" totalsRowFunction="sum" dataDxfId="207"/>
    <tableColumn id="10" xr3:uid="{8ECE53BA-B51F-4730-9F2D-61C275FEE92E}" name="Period 8" totalsRowFunction="sum" dataDxfId="206"/>
    <tableColumn id="11" xr3:uid="{2579EF48-A057-4310-94DE-37C9BC25FA11}" name="Period 9" totalsRowFunction="sum" dataDxfId="205"/>
    <tableColumn id="12" xr3:uid="{F5BA947D-06BF-4244-8BF8-45DBB66A0010}" name="Period 10" totalsRowFunction="sum" dataDxfId="204"/>
    <tableColumn id="13" xr3:uid="{4A9A6B01-3BFA-4174-8680-50CB8AE65DAE}" name="Period 11" totalsRowFunction="sum" dataDxfId="203"/>
    <tableColumn id="14" xr3:uid="{4504D293-C13B-4D57-8358-7D9B3D002154}" name="Period 12" totalsRowFunction="sum"/>
    <tableColumn id="18" xr3:uid="{2E463ED5-EA89-410C-A9DB-1B860BE1151A}" name="Column3" dataDxfId="202"/>
    <tableColumn id="15" xr3:uid="{39B66B9A-73D3-43C8-9692-E2C083994DA8}" name="Total" totalsRowFunction="sum" dataDxfId="201">
      <calculatedColumnFormula>SUM(CashPaidOut19[[#This Row],[Period 0]:[Period 12]])</calculatedColumnFormula>
    </tableColumn>
    <tableColumn id="16" xr3:uid="{E0C8DE50-06E4-46C2-A1C0-0EF09D248698}" name="Column1" dataDxfId="200" totalsRowDxfId="199"/>
  </tableColumns>
  <tableStyleInfo name="Cash Receipts" showFirstColumn="1" showLastColumn="1"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C2C3361-9199-47E9-8D33-8C640B2036B3}" name="CashPaid20" displayName="CashPaid20" ref="B6:S11" headerRowCount="0" totalsRowCount="1">
  <tableColumns count="18">
    <tableColumn id="1" xr3:uid="{6E28A576-FC17-42CA-8B2F-56F02CD0847F}" name="Items" totalsRowLabel="Total" headerRowDxfId="198" dataDxfId="197" totalsRowDxfId="196"/>
    <tableColumn id="17" xr3:uid="{EEE71848-2A28-4B73-9346-C862FE32E4BF}" name="Column2" headerRowDxfId="195" dataDxfId="194" totalsRowDxfId="193"/>
    <tableColumn id="2" xr3:uid="{FD77C77F-5E49-4872-99EF-778C456B02CE}" name="Period 0" totalsRowFunction="sum" dataDxfId="192" totalsRowDxfId="191"/>
    <tableColumn id="3" xr3:uid="{24733819-3B17-4814-B8D3-AC3D443BF326}" name="Period 1" totalsRowFunction="sum" dataDxfId="190" totalsRowDxfId="189"/>
    <tableColumn id="4" xr3:uid="{094CCCF3-71E5-4B64-ACF5-34B29EBE7642}" name="Period 2" totalsRowFunction="sum" dataDxfId="188" totalsRowDxfId="187"/>
    <tableColumn id="5" xr3:uid="{7AD31C05-1C2A-4BA7-A691-BA5DC2895B40}" name="Period 3" totalsRowFunction="sum" dataDxfId="186" totalsRowDxfId="185"/>
    <tableColumn id="6" xr3:uid="{43206CFB-094D-4161-A6D5-A38CFA284C3E}" name="Period 4" totalsRowFunction="sum" dataDxfId="184" totalsRowDxfId="183"/>
    <tableColumn id="7" xr3:uid="{39729710-06D5-42B2-8611-ECBE76FEF6BF}" name="Period 5" totalsRowFunction="sum" dataDxfId="182" totalsRowDxfId="181"/>
    <tableColumn id="8" xr3:uid="{30A16942-9350-480E-A334-691C83D10D04}" name="Period 6" totalsRowFunction="sum" dataDxfId="180" totalsRowDxfId="179"/>
    <tableColumn id="9" xr3:uid="{F13C7C0E-F4D0-4FA4-AAC0-A3471F3F2725}" name="Period 7" totalsRowFunction="sum" dataDxfId="178" totalsRowDxfId="177"/>
    <tableColumn id="10" xr3:uid="{1BC12734-9280-4590-B1F3-0A14003B1FAB}" name="Period 8" totalsRowFunction="sum" dataDxfId="176" totalsRowDxfId="175"/>
    <tableColumn id="11" xr3:uid="{FC048E18-6331-468C-AB08-C11DB792E01B}" name="Period 9" totalsRowFunction="sum" dataDxfId="174" totalsRowDxfId="173"/>
    <tableColumn id="12" xr3:uid="{3045D290-9B67-40F4-BED0-038DC9298D0E}" name="Period 10" totalsRowFunction="sum" dataDxfId="172" totalsRowDxfId="171"/>
    <tableColumn id="13" xr3:uid="{4E0974FE-9BF9-48E5-91B7-9F6B7E1FE0F2}" name="Period 11" totalsRowFunction="sum" dataDxfId="170" totalsRowDxfId="169"/>
    <tableColumn id="14" xr3:uid="{85B68BC5-285C-4E86-8498-4434AE7FFD48}" name="Period 12" totalsRowFunction="sum" dataDxfId="168" totalsRowDxfId="167"/>
    <tableColumn id="18" xr3:uid="{16590E5A-BCBE-4DBE-A579-9A432C099CDA}" name="Column3" dataDxfId="166"/>
    <tableColumn id="15" xr3:uid="{C72A7603-5398-475C-A948-4FE554DC6F4F}" name="Total" totalsRowFunction="sum" dataDxfId="165" totalsRowDxfId="164">
      <calculatedColumnFormula>SUM(CashPaid20[[#This Row],[Period 0]:[Period 12]])</calculatedColumnFormula>
    </tableColumn>
    <tableColumn id="16" xr3:uid="{D8D084D4-0800-4CDE-9350-DCA64E500269}" name="Column1" dataDxfId="163" totalsRowDxfId="162"/>
  </tableColumns>
  <tableStyleInfo name="Cash Receipts" showFirstColumn="1"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1A7221-9903-4680-AFC8-E021AE57D8E0}" name="CashReceipts" displayName="CashReceipts" ref="B8:S11" headerRowCount="0" totalsRowCount="1">
  <tableColumns count="18">
    <tableColumn id="1" xr3:uid="{26F32E37-F82E-4DD4-82F7-E496FB772544}" name="Items" totalsRowLabel="Total" headerRowDxfId="641" dataDxfId="640" totalsRowDxfId="639"/>
    <tableColumn id="17" xr3:uid="{1B325BEB-CF61-4675-9479-C8DAC14847B2}" name="Column2" headerRowDxfId="638" dataDxfId="637" totalsRowDxfId="636"/>
    <tableColumn id="2" xr3:uid="{043F6DD2-44FC-40C5-8A82-1BC355050D6B}" name="Period 0" totalsRowFunction="sum" dataDxfId="635"/>
    <tableColumn id="3" xr3:uid="{5A7AE9C3-081A-4791-8299-D31AEAE8C91B}" name="Period 1" totalsRowFunction="sum" dataDxfId="634"/>
    <tableColumn id="4" xr3:uid="{73B4E4C5-C90A-4065-AAD1-CB8ACB9527B1}" name="Period 2" totalsRowFunction="sum" dataDxfId="633"/>
    <tableColumn id="5" xr3:uid="{5CDAE480-89F9-49F7-B2DF-89CBAD5E03F3}" name="Period 3" totalsRowFunction="sum" dataDxfId="632"/>
    <tableColumn id="6" xr3:uid="{D26E2861-B693-4AC9-87FE-C599769562F7}" name="Period 4" totalsRowFunction="sum" dataDxfId="631"/>
    <tableColumn id="7" xr3:uid="{88C34554-709A-42E1-97DB-930C6D22823A}" name="Period 5" totalsRowFunction="sum" dataDxfId="630"/>
    <tableColumn id="8" xr3:uid="{401290D7-4ED9-4888-8AD2-0F18DEB6162C}" name="Period 6" totalsRowFunction="sum" dataDxfId="629"/>
    <tableColumn id="9" xr3:uid="{41F615BF-DA95-4E4A-945C-06F1274F8984}" name="Period 7" totalsRowFunction="sum" dataDxfId="628"/>
    <tableColumn id="10" xr3:uid="{FE48E279-A57F-4E83-B341-97686FD96962}" name="Period 8" totalsRowFunction="sum" dataDxfId="627"/>
    <tableColumn id="11" xr3:uid="{FAA483E7-57BE-4AB6-BFAD-0DA2C2C3C9D1}" name="Period 9" totalsRowFunction="sum" dataDxfId="626"/>
    <tableColumn id="12" xr3:uid="{1D2B54E5-7434-47E3-9736-A4DA445B619C}" name="Period 10" totalsRowFunction="sum" dataDxfId="625"/>
    <tableColumn id="13" xr3:uid="{8DB8110D-7FE3-4B68-9172-8834881D0A30}" name="Period 11" totalsRowFunction="sum" dataDxfId="624"/>
    <tableColumn id="14" xr3:uid="{68861D29-A2DF-4EB9-9233-6D43E1507D42}" name="Period 12" totalsRowFunction="sum" dataDxfId="623"/>
    <tableColumn id="18" xr3:uid="{952F1E29-8E35-4735-B5EB-195A9933FE64}" name="Column3" dataDxfId="622"/>
    <tableColumn id="15" xr3:uid="{9112E9EF-00EA-4ABA-8C90-C1EEA475D2AB}" name="Total" totalsRowFunction="sum" dataDxfId="621">
      <calculatedColumnFormula>SUM(CashReceipts[[#This Row],[Period 0]:[Period 12]])</calculatedColumnFormula>
    </tableColumn>
    <tableColumn id="16" xr3:uid="{705BAE71-3546-49FF-A249-E5DF5B5AE283}" name="Column1"/>
  </tableColumns>
  <tableStyleInfo name="Cash Receipts" showFirstColumn="1" showLastColumn="1"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32FAE72-45FE-4F1E-96B3-34FF3B6382DF}" name="CashReceipts21" displayName="CashReceipts21" ref="B8:S11" headerRowCount="0" totalsRowCount="1">
  <tableColumns count="18">
    <tableColumn id="1" xr3:uid="{71636891-094E-418B-8573-679C88E77BD6}" name="Items" totalsRowLabel="Total" headerRowDxfId="161" dataDxfId="160" totalsRowDxfId="159"/>
    <tableColumn id="17" xr3:uid="{A3970C5F-64EA-4906-A293-19928BDAAEF6}" name="Column2" headerRowDxfId="158" dataDxfId="157" totalsRowDxfId="156"/>
    <tableColumn id="2" xr3:uid="{66CD6D0F-FADD-44CC-AC5B-AF95C010FC0D}" name="Period 0" totalsRowFunction="sum" dataDxfId="155"/>
    <tableColumn id="3" xr3:uid="{0576CF05-95A7-45AE-8E6B-633A73B2202D}" name="Period 1" totalsRowFunction="sum" dataDxfId="154"/>
    <tableColumn id="4" xr3:uid="{F80BA8FF-1AA3-47F2-B032-56B894AD5E67}" name="Period 2" totalsRowFunction="sum" dataDxfId="153"/>
    <tableColumn id="5" xr3:uid="{E3F78E84-AD09-4FC5-8F07-2E1B0C6BA0AE}" name="Period 3" totalsRowFunction="sum" dataDxfId="152"/>
    <tableColumn id="6" xr3:uid="{4F8DE832-3043-4BF0-94E5-F7FFCCFDC416}" name="Period 4" totalsRowFunction="sum" dataDxfId="151"/>
    <tableColumn id="7" xr3:uid="{3E8D2A8E-85B2-4B23-B1D4-C9F159B7EDE9}" name="Period 5" totalsRowFunction="sum" dataDxfId="150"/>
    <tableColumn id="8" xr3:uid="{63046657-F443-42B7-9C78-C748E19EF95D}" name="Period 6" totalsRowFunction="sum" dataDxfId="149"/>
    <tableColumn id="9" xr3:uid="{4AEFBE28-95F9-4E3F-91B0-EF8923DEBE79}" name="Period 7" totalsRowFunction="sum" dataDxfId="148"/>
    <tableColumn id="10" xr3:uid="{8056F458-AC5D-4008-883A-54F9AC507601}" name="Period 8" totalsRowFunction="sum" dataDxfId="147"/>
    <tableColumn id="11" xr3:uid="{F196A834-1155-4C9F-A1AB-0EB825319FF1}" name="Period 9" totalsRowFunction="sum" dataDxfId="146"/>
    <tableColumn id="12" xr3:uid="{0B0ABD19-CF7D-4CD2-8341-0FF93CC46A34}" name="Period 10" totalsRowFunction="sum" dataDxfId="145"/>
    <tableColumn id="13" xr3:uid="{FD1A077E-4A3A-4BA6-8507-06F342E32C0B}" name="Period 11" totalsRowFunction="sum" dataDxfId="144"/>
    <tableColumn id="14" xr3:uid="{4AC2625A-FCB3-477E-B07F-E236287D6937}" name="Period 12" totalsRowFunction="sum" dataDxfId="143"/>
    <tableColumn id="18" xr3:uid="{9FC3FED8-0BE0-46A4-8B2F-916D9AFD08B6}" name="Column3" dataDxfId="142"/>
    <tableColumn id="15" xr3:uid="{109BC6A1-F987-4614-AFC0-3E8160435915}" name="Total" totalsRowFunction="sum" dataDxfId="141">
      <calculatedColumnFormula>SUM(CashReceipts21[[#This Row],[Period 0]:[Period 12]])</calculatedColumnFormula>
    </tableColumn>
    <tableColumn id="16" xr3:uid="{C8620B48-74A6-4D50-BA68-3AA0C6278F02}" name="Column1"/>
  </tableColumns>
  <tableStyleInfo name="Cash Receipts" showFirstColumn="1" showLastColumn="1"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16FC7AF-48B7-41D8-B674-CD981AADEA70}" name="CashPaidOut22" displayName="CashPaidOut22" ref="B6:S27" headerRowCount="0" totalsRowCount="1">
  <tableColumns count="18">
    <tableColumn id="1" xr3:uid="{D91CAB00-A234-4D78-BAA9-EB841359F97E}" name="Items" totalsRowLabel="Total" headerRowDxfId="140" dataDxfId="139" totalsRowDxfId="138"/>
    <tableColumn id="17" xr3:uid="{43E10B52-DFEA-4D92-865A-B43374F2E163}" name="Column2" headerRowDxfId="137" dataDxfId="136" totalsRowDxfId="135"/>
    <tableColumn id="2" xr3:uid="{86F63366-59CF-43BE-915C-5DCE0AE31C95}" name="Period 0" totalsRowFunction="sum" dataDxfId="134"/>
    <tableColumn id="3" xr3:uid="{618EF79C-B2DD-4AE4-9891-C4E8D78C89AD}" name="Period 1" totalsRowFunction="sum" dataDxfId="133"/>
    <tableColumn id="4" xr3:uid="{27C730B6-44B3-4C18-B81B-01B7BBFCD035}" name="Period 2" totalsRowFunction="sum" dataDxfId="132"/>
    <tableColumn id="5" xr3:uid="{3B92451A-E002-4681-B65F-F5684FF65962}" name="Period 3" totalsRowFunction="sum" dataDxfId="131"/>
    <tableColumn id="6" xr3:uid="{F2E9A4D8-C559-4724-86D9-745ABD1D413C}" name="Period 4" totalsRowFunction="sum" dataDxfId="130"/>
    <tableColumn id="7" xr3:uid="{646FF215-B810-4BCD-98BC-12D396556C58}" name="Period 5" totalsRowFunction="sum" dataDxfId="129"/>
    <tableColumn id="8" xr3:uid="{62BCA79A-F412-4581-9217-75EA0E0E28D3}" name="Period 6" totalsRowFunction="sum" dataDxfId="128"/>
    <tableColumn id="9" xr3:uid="{9582BFA5-5EA7-4A31-8949-1450C3E4BDE6}" name="Period 7" totalsRowFunction="sum" dataDxfId="127"/>
    <tableColumn id="10" xr3:uid="{62676738-0503-4ACE-B8C3-434E16D2DE48}" name="Period 8" totalsRowFunction="sum" dataDxfId="126"/>
    <tableColumn id="11" xr3:uid="{ABA93108-93B5-4E5A-B182-E7EC55AC6A78}" name="Period 9" totalsRowFunction="sum" dataDxfId="125"/>
    <tableColumn id="12" xr3:uid="{2BE85896-6AEA-43A2-909B-8CDB589FDBCF}" name="Period 10" totalsRowFunction="sum" dataDxfId="124"/>
    <tableColumn id="13" xr3:uid="{E096ECC7-B117-4710-A160-98B5D3EEAF18}" name="Period 11" totalsRowFunction="sum" dataDxfId="123"/>
    <tableColumn id="14" xr3:uid="{A9275283-F77F-4895-AB1A-C5F72C8ACABA}" name="Period 12" totalsRowFunction="sum"/>
    <tableColumn id="18" xr3:uid="{CEED3DCA-283B-42DE-ABF4-2CCDC3141CAE}" name="Column3" dataDxfId="122"/>
    <tableColumn id="15" xr3:uid="{D0CE3B49-4E68-47D6-8DB5-5E0EC2FC0DDC}" name="Total" totalsRowFunction="sum" dataDxfId="121">
      <calculatedColumnFormula>SUM(CashPaidOut22[[#This Row],[Period 0]:[Period 12]])</calculatedColumnFormula>
    </tableColumn>
    <tableColumn id="16" xr3:uid="{5955D3B0-1FFE-41EE-8440-36CDB511F105}" name="Column1" dataDxfId="120" totalsRowDxfId="119"/>
  </tableColumns>
  <tableStyleInfo name="Cash Receipts" showFirstColumn="1" showLastColumn="1"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C10EDF0-E71A-4599-A5D1-9D4844D93435}" name="CashPaid23" displayName="CashPaid23" ref="B6:S11" headerRowCount="0" totalsRowCount="1">
  <tableColumns count="18">
    <tableColumn id="1" xr3:uid="{381241FF-0838-4E07-BBE2-71F08608D6CA}" name="Items" totalsRowLabel="Total" headerRowDxfId="118" dataDxfId="117" totalsRowDxfId="116"/>
    <tableColumn id="17" xr3:uid="{13D3F244-8A78-4C93-BA7A-4376B2E80196}" name="Column2" headerRowDxfId="115" dataDxfId="114" totalsRowDxfId="113"/>
    <tableColumn id="2" xr3:uid="{79F43653-2E54-4A30-ACEC-A8388060B79E}" name="Period 0" totalsRowFunction="sum" dataDxfId="112" totalsRowDxfId="111"/>
    <tableColumn id="3" xr3:uid="{FF042EF7-28A9-49E1-8B67-188A5526EE92}" name="Period 1" totalsRowFunction="sum" dataDxfId="110" totalsRowDxfId="109"/>
    <tableColumn id="4" xr3:uid="{266BE4DF-352C-49C7-997D-6EA162E1EB1D}" name="Period 2" totalsRowFunction="sum" dataDxfId="108" totalsRowDxfId="107"/>
    <tableColumn id="5" xr3:uid="{AA79ABC6-D28C-4E4E-94E1-63F7EADF3BBC}" name="Period 3" totalsRowFunction="sum" dataDxfId="106" totalsRowDxfId="105"/>
    <tableColumn id="6" xr3:uid="{7787A244-FCBE-413C-80B8-593BDC00FEAE}" name="Period 4" totalsRowFunction="sum" dataDxfId="104" totalsRowDxfId="103"/>
    <tableColumn id="7" xr3:uid="{529D7612-E56B-4D53-B1B0-5B4AA0040F9D}" name="Period 5" totalsRowFunction="sum" dataDxfId="102" totalsRowDxfId="101"/>
    <tableColumn id="8" xr3:uid="{F4C106D0-255D-48E9-A4F0-476185FABD97}" name="Period 6" totalsRowFunction="sum" dataDxfId="100" totalsRowDxfId="99"/>
    <tableColumn id="9" xr3:uid="{9E0618D3-E892-44AC-A287-8281C953F830}" name="Period 7" totalsRowFunction="sum" dataDxfId="98" totalsRowDxfId="97"/>
    <tableColumn id="10" xr3:uid="{D429E880-4B04-4CD8-8975-44CE245E36D2}" name="Period 8" totalsRowFunction="sum" dataDxfId="96" totalsRowDxfId="95"/>
    <tableColumn id="11" xr3:uid="{CEAC9471-10E9-46AD-A47F-577DACA20B72}" name="Period 9" totalsRowFunction="sum" dataDxfId="94" totalsRowDxfId="93"/>
    <tableColumn id="12" xr3:uid="{673E91F6-5E45-4E44-95B3-422F01417A31}" name="Period 10" totalsRowFunction="sum" dataDxfId="92" totalsRowDxfId="91"/>
    <tableColumn id="13" xr3:uid="{72629E6B-CE5C-4281-89E2-6B9F417D3B8A}" name="Period 11" totalsRowFunction="sum" dataDxfId="90" totalsRowDxfId="89"/>
    <tableColumn id="14" xr3:uid="{CFE02826-5BD8-4E0B-A360-6A60C4D35156}" name="Period 12" totalsRowFunction="sum" dataDxfId="88" totalsRowDxfId="87"/>
    <tableColumn id="18" xr3:uid="{5E39FE2A-BC39-483A-96D1-BDB18A2519C5}" name="Column3" dataDxfId="86"/>
    <tableColumn id="15" xr3:uid="{C898123C-403C-4D77-81A5-7264593993E0}" name="Total" totalsRowFunction="sum" dataDxfId="85" totalsRowDxfId="84">
      <calculatedColumnFormula>SUM(CashPaid23[[#This Row],[Period 0]:[Period 12]])</calculatedColumnFormula>
    </tableColumn>
    <tableColumn id="16" xr3:uid="{D44FA47B-17DC-4A7F-A165-2DC15BE55676}" name="Column1" dataDxfId="83" totalsRowDxfId="82"/>
  </tableColumns>
  <tableStyleInfo name="Cash Receipts" showFirstColumn="1" showLastColumn="1"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9FFD235-FB29-40DE-A239-A413FC3921EE}" name="CashReceipts24" displayName="CashReceipts24" ref="B8:S11" headerRowCount="0" totalsRowCount="1">
  <tableColumns count="18">
    <tableColumn id="1" xr3:uid="{058A23E8-096D-4CC9-A8E3-D2E690ABE42B}" name="Items" totalsRowLabel="Total" headerRowDxfId="81" dataDxfId="80" totalsRowDxfId="79"/>
    <tableColumn id="17" xr3:uid="{6A3A2629-6990-48EE-B12D-F49240F95FE3}" name="Column2" headerRowDxfId="78" dataDxfId="77" totalsRowDxfId="76"/>
    <tableColumn id="2" xr3:uid="{D1E13769-FE80-45C0-AA6B-6993E7389160}" name="Period 0" totalsRowFunction="sum" dataDxfId="75"/>
    <tableColumn id="3" xr3:uid="{379BD736-CDF6-427E-932D-9E56A9EDD97E}" name="Period 1" totalsRowFunction="sum" dataDxfId="74"/>
    <tableColumn id="4" xr3:uid="{4E5B1B19-23B6-428E-AE08-3ABD055CC0BC}" name="Period 2" totalsRowFunction="sum" dataDxfId="73"/>
    <tableColumn id="5" xr3:uid="{BCBFC9B0-9B32-4033-81CD-263C00DEC545}" name="Period 3" totalsRowFunction="sum" dataDxfId="72"/>
    <tableColumn id="6" xr3:uid="{E6E9E91E-FBEB-4726-A928-5E74A229CF8A}" name="Period 4" totalsRowFunction="sum" dataDxfId="71"/>
    <tableColumn id="7" xr3:uid="{31665FAB-3321-4D80-89BC-4E181A7AC40C}" name="Period 5" totalsRowFunction="sum" dataDxfId="70"/>
    <tableColumn id="8" xr3:uid="{3D64F936-B4B1-454D-A343-59AA404E1AAF}" name="Period 6" totalsRowFunction="sum" dataDxfId="69"/>
    <tableColumn id="9" xr3:uid="{1BA9C76E-C6B4-4DC8-8876-0FBF86E43660}" name="Period 7" totalsRowFunction="sum" dataDxfId="68"/>
    <tableColumn id="10" xr3:uid="{E9C8F985-4C28-4A7B-BE7A-A639283015D2}" name="Period 8" totalsRowFunction="sum" dataDxfId="67"/>
    <tableColumn id="11" xr3:uid="{6F7063FD-9871-4D50-BC0E-C50B31BA9E37}" name="Period 9" totalsRowFunction="sum" dataDxfId="66"/>
    <tableColumn id="12" xr3:uid="{2739DFC1-64B1-423A-ADEA-C381B206B438}" name="Period 10" totalsRowFunction="sum" dataDxfId="65"/>
    <tableColumn id="13" xr3:uid="{4FDE6FFE-C626-4F87-8E32-7BF241832E2A}" name="Period 11" totalsRowFunction="sum" dataDxfId="64"/>
    <tableColumn id="14" xr3:uid="{C6412E06-57A9-46A1-9DA0-B58590DF2578}" name="Period 12" totalsRowFunction="sum" dataDxfId="63"/>
    <tableColumn id="18" xr3:uid="{8B54FF7D-8E95-449D-A02A-5BFF658C2794}" name="Column3" dataDxfId="62"/>
    <tableColumn id="15" xr3:uid="{132B9037-C75E-4BB6-9871-7AE93D6F4D71}" name="Total" totalsRowFunction="sum" dataDxfId="61">
      <calculatedColumnFormula>SUM(CashReceipts24[[#This Row],[Period 0]:[Period 12]])</calculatedColumnFormula>
    </tableColumn>
    <tableColumn id="16" xr3:uid="{00274E50-07F7-4075-B548-CC433DA56365}" name="Column1"/>
  </tableColumns>
  <tableStyleInfo name="Cash Receipts" showFirstColumn="1" showLastColumn="1"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00F0CDE-43D6-4D0A-9A3C-17F3D9E13483}" name="CashPaidOut25" displayName="CashPaidOut25" ref="B6:S27" headerRowCount="0" totalsRowCount="1">
  <tableColumns count="18">
    <tableColumn id="1" xr3:uid="{99F28E8C-E9BF-46CE-8618-99DBEC5A0B04}" name="Items" totalsRowLabel="Total" headerRowDxfId="60" dataDxfId="59" totalsRowDxfId="58"/>
    <tableColumn id="17" xr3:uid="{9B8D6215-68D8-4607-A38A-7BEF5C3C311F}" name="Column2" headerRowDxfId="57" dataDxfId="56" totalsRowDxfId="55"/>
    <tableColumn id="2" xr3:uid="{DCB0FF75-9AA3-4B88-96F4-632FAEE154A0}" name="Period 0" totalsRowFunction="sum" dataDxfId="54"/>
    <tableColumn id="3" xr3:uid="{CF95A834-E2F2-4BDC-9D1C-AEE093FA52FE}" name="Period 1" totalsRowFunction="sum" dataDxfId="53"/>
    <tableColumn id="4" xr3:uid="{952DE24F-D728-4C22-AAD6-0C6BD4500118}" name="Period 2" totalsRowFunction="sum" dataDxfId="52"/>
    <tableColumn id="5" xr3:uid="{AF12D9DA-0F9C-4FBF-ABEF-54FBCF84274B}" name="Period 3" totalsRowFunction="sum" dataDxfId="51"/>
    <tableColumn id="6" xr3:uid="{376A2717-714F-4AA5-BC37-81F7CC8A65FF}" name="Period 4" totalsRowFunction="sum" dataDxfId="50"/>
    <tableColumn id="7" xr3:uid="{A1E7806A-CBC9-40CD-ACCA-9E260C6D9CC8}" name="Period 5" totalsRowFunction="sum" dataDxfId="49"/>
    <tableColumn id="8" xr3:uid="{C4120129-A180-4A86-95A9-BEAA40CEB39B}" name="Period 6" totalsRowFunction="sum" dataDxfId="48"/>
    <tableColumn id="9" xr3:uid="{66E1B932-0CD4-4AF4-ADF8-2F720073112B}" name="Period 7" totalsRowFunction="sum" dataDxfId="47"/>
    <tableColumn id="10" xr3:uid="{90F45DD6-4360-4989-A022-09A276E7F3EA}" name="Period 8" totalsRowFunction="sum" dataDxfId="46"/>
    <tableColumn id="11" xr3:uid="{D37C069A-63EA-4B5A-A3CC-33CA038164A4}" name="Period 9" totalsRowFunction="sum" dataDxfId="45"/>
    <tableColumn id="12" xr3:uid="{B0A3B754-3DA7-48A6-85F9-4F11E294CF8F}" name="Period 10" totalsRowFunction="sum" dataDxfId="44"/>
    <tableColumn id="13" xr3:uid="{7EE38A26-29A5-4EFB-B7C7-90ECAAEAC5FA}" name="Period 11" totalsRowFunction="sum" dataDxfId="43"/>
    <tableColumn id="14" xr3:uid="{D4439CE5-9F31-428D-939A-1DF0A56D080F}" name="Period 12" totalsRowFunction="sum"/>
    <tableColumn id="18" xr3:uid="{EDEA8999-3E19-47B8-938E-EF84D86AF018}" name="Column3" dataDxfId="42"/>
    <tableColumn id="15" xr3:uid="{50173FBD-1A2F-405E-A426-ADFBE0FAF327}" name="Total" totalsRowFunction="sum" dataDxfId="41">
      <calculatedColumnFormula>SUM(CashPaidOut25[[#This Row],[Period 0]:[Period 12]])</calculatedColumnFormula>
    </tableColumn>
    <tableColumn id="16" xr3:uid="{D985D2AD-7B93-47CF-810B-2ACED5E3CD5C}" name="Column1" dataDxfId="40" totalsRowDxfId="39"/>
  </tableColumns>
  <tableStyleInfo name="Cash Receipts" showFirstColumn="1" showLastColumn="1"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4BB964A-4EAB-4B37-851F-DE6D7CA87A16}" name="CashPaid26" displayName="CashPaid26" ref="B6:S11" headerRowCount="0" totalsRowCount="1">
  <tableColumns count="18">
    <tableColumn id="1" xr3:uid="{E59659F8-DC30-4794-B978-6EAA033D6964}" name="Items" totalsRowLabel="Total" headerRowDxfId="38" dataDxfId="37" totalsRowDxfId="36"/>
    <tableColumn id="17" xr3:uid="{4B39E809-1EFD-480A-9CA3-DD12DA229950}" name="Column2" headerRowDxfId="35" dataDxfId="34" totalsRowDxfId="33"/>
    <tableColumn id="2" xr3:uid="{113245A6-F477-46BA-BB33-165F89808C92}" name="Period 0" totalsRowFunction="sum" dataDxfId="32" totalsRowDxfId="31"/>
    <tableColumn id="3" xr3:uid="{D9598034-0D43-451F-A97E-085D2E657795}" name="Period 1" totalsRowFunction="sum" dataDxfId="30" totalsRowDxfId="29"/>
    <tableColumn id="4" xr3:uid="{E9280555-1A97-46C8-AE6A-984029FF7B65}" name="Period 2" totalsRowFunction="sum" dataDxfId="28" totalsRowDxfId="27"/>
    <tableColumn id="5" xr3:uid="{24184DD7-0B07-458F-A751-91D2C9F01B22}" name="Period 3" totalsRowFunction="sum" dataDxfId="26" totalsRowDxfId="25"/>
    <tableColumn id="6" xr3:uid="{C97209EE-FDA3-452B-9EC2-993820A582A4}" name="Period 4" totalsRowFunction="sum" dataDxfId="24" totalsRowDxfId="23"/>
    <tableColumn id="7" xr3:uid="{E9FBE269-65AB-433C-B3D5-597049C20381}" name="Period 5" totalsRowFunction="sum" dataDxfId="22" totalsRowDxfId="21"/>
    <tableColumn id="8" xr3:uid="{88C74167-F7E8-45B4-8832-B1B8846E4BB9}" name="Period 6" totalsRowFunction="sum" dataDxfId="20" totalsRowDxfId="19"/>
    <tableColumn id="9" xr3:uid="{B9921963-A93F-444E-8D69-7613F1D9D080}" name="Period 7" totalsRowFunction="sum" dataDxfId="18" totalsRowDxfId="17"/>
    <tableColumn id="10" xr3:uid="{B70E415E-CC11-42DD-B6EA-BAEB67EBE1EA}" name="Period 8" totalsRowFunction="sum" dataDxfId="16" totalsRowDxfId="15"/>
    <tableColumn id="11" xr3:uid="{D2FC2E2C-CEE2-4E02-9EA0-62A01EE3C5BF}" name="Period 9" totalsRowFunction="sum" dataDxfId="14" totalsRowDxfId="13"/>
    <tableColumn id="12" xr3:uid="{57374753-F4BD-4E4A-BB27-F7BCDE58FE8E}" name="Period 10" totalsRowFunction="sum" dataDxfId="12" totalsRowDxfId="11"/>
    <tableColumn id="13" xr3:uid="{68EFEA71-7F03-4FB1-AB09-C5C5BDA60CCC}" name="Period 11" totalsRowFunction="sum" dataDxfId="10" totalsRowDxfId="9"/>
    <tableColumn id="14" xr3:uid="{644C9E98-F0E9-415A-8344-2C8439C3BD88}" name="Period 12" totalsRowFunction="sum" dataDxfId="8" totalsRowDxfId="7"/>
    <tableColumn id="18" xr3:uid="{5B10239D-12C5-42E2-9F2E-05E22194FABD}" name="Column3" dataDxfId="6"/>
    <tableColumn id="15" xr3:uid="{1D587432-5417-43F5-B63D-F2B0AB78BAA2}" name="Total" totalsRowFunction="sum" dataDxfId="5" totalsRowDxfId="4">
      <calculatedColumnFormula>SUM(CashPaid26[[#This Row],[Period 0]:[Period 12]])</calculatedColumnFormula>
    </tableColumn>
    <tableColumn id="16" xr3:uid="{146EA7B6-B5F8-4A47-8CDC-5B1CBCBFF538}" name="Column1" dataDxfId="3" totalsRowDxfId="2"/>
  </tableColumns>
  <tableStyleInfo name="Cash Receipts" showFirstColumn="1" showLastColumn="1"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347922-75F4-4B37-8DC3-922F8A6021AF}" name="CashPaidOut" displayName="CashPaidOut" ref="B6:S27" headerRowCount="0" totalsRowCount="1">
  <tableColumns count="18">
    <tableColumn id="1" xr3:uid="{5D7A8CBE-3943-4A54-8742-CE067CB0783B}" name="Items" totalsRowLabel="Total" headerRowDxfId="620" dataDxfId="619" totalsRowDxfId="618"/>
    <tableColumn id="17" xr3:uid="{355C8C09-9A8D-4503-BAD4-950477661465}" name="Column2" headerRowDxfId="617" dataDxfId="616" totalsRowDxfId="615"/>
    <tableColumn id="2" xr3:uid="{168C5075-1290-456F-B012-945FD63ACB21}" name="Period 0" totalsRowFunction="sum" dataDxfId="614"/>
    <tableColumn id="3" xr3:uid="{CB720952-132E-4597-98D1-DBF239FD2F75}" name="Period 1" totalsRowFunction="sum" dataDxfId="613"/>
    <tableColumn id="4" xr3:uid="{BB04CF87-AF64-43F3-ABE9-5BD9923C3A22}" name="Period 2" totalsRowFunction="sum" dataDxfId="612"/>
    <tableColumn id="5" xr3:uid="{95F3A91F-51EA-42D3-986A-90B22A711665}" name="Period 3" totalsRowFunction="sum" dataDxfId="611"/>
    <tableColumn id="6" xr3:uid="{FAF03877-35E9-4C6C-AD29-00241A445EF8}" name="Period 4" totalsRowFunction="sum" dataDxfId="610"/>
    <tableColumn id="7" xr3:uid="{4818734F-0171-4D07-8439-4CC3AC66FECF}" name="Period 5" totalsRowFunction="sum" dataDxfId="609"/>
    <tableColumn id="8" xr3:uid="{9E3C0A03-62CE-4526-986D-F45E3BC14986}" name="Period 6" totalsRowFunction="sum" dataDxfId="608"/>
    <tableColumn id="9" xr3:uid="{A33520AF-F28D-4C6A-B3A5-40450C632FD3}" name="Period 7" totalsRowFunction="sum" dataDxfId="607"/>
    <tableColumn id="10" xr3:uid="{725FA271-5924-411F-80F6-7151DF907BBF}" name="Period 8" totalsRowFunction="sum" dataDxfId="606"/>
    <tableColumn id="11" xr3:uid="{A795A0AD-4AF7-4ACC-BFD9-D4474C86571A}" name="Period 9" totalsRowFunction="sum" dataDxfId="605"/>
    <tableColumn id="12" xr3:uid="{4CA5A921-3F69-4018-9A7E-54158E7F52F5}" name="Period 10" totalsRowFunction="sum" dataDxfId="604"/>
    <tableColumn id="13" xr3:uid="{7B6F0B7D-5AE1-41DA-BE7D-7A04D4103CBC}" name="Period 11" totalsRowFunction="sum" dataDxfId="603"/>
    <tableColumn id="14" xr3:uid="{505F03F6-9819-4049-85E8-21D37F29DB70}" name="Period 12" totalsRowFunction="sum"/>
    <tableColumn id="18" xr3:uid="{47DBE0BA-A3BD-4AA1-BED4-6F26570C5E64}" name="Column3" dataDxfId="602"/>
    <tableColumn id="15" xr3:uid="{76638B04-6788-4218-B3CB-730B03575AFD}" name="Total" totalsRowFunction="sum" dataDxfId="601">
      <calculatedColumnFormula>SUM(CashPaidOut[[#This Row],[Period 0]:[Period 12]])</calculatedColumnFormula>
    </tableColumn>
    <tableColumn id="16" xr3:uid="{18310277-D505-4DC7-AB4E-04AF24BF86A6}" name="Column1" dataDxfId="600" totalsRowDxfId="599"/>
  </tableColumns>
  <tableStyleInfo name="Cash Receipts" showFirstColumn="1" showLastColumn="1"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29748B-04CA-4CD4-8C8E-1367753C6AE5}" name="CashPaid" displayName="CashPaid" ref="B6:S11" headerRowCount="0" totalsRowCount="1">
  <tableColumns count="18">
    <tableColumn id="1" xr3:uid="{737D967F-2883-4C48-BC8D-C05A9D66EEAB}" name="Items" totalsRowLabel="Total" headerRowDxfId="598" dataDxfId="597" totalsRowDxfId="596"/>
    <tableColumn id="17" xr3:uid="{8825EB05-D1F9-4EE8-997A-87AA907F244E}" name="Column2" headerRowDxfId="595" dataDxfId="594" totalsRowDxfId="593"/>
    <tableColumn id="2" xr3:uid="{357DFF21-423E-4D88-8920-607EA1982DB7}" name="Period 0" totalsRowFunction="sum" dataDxfId="592" totalsRowDxfId="591"/>
    <tableColumn id="3" xr3:uid="{9CE509FC-0D29-433A-A406-11CAE6A37406}" name="Period 1" totalsRowFunction="sum" dataDxfId="590" totalsRowDxfId="589"/>
    <tableColumn id="4" xr3:uid="{ED3D9BD7-53D6-4A1E-B004-BB591E6E269F}" name="Period 2" totalsRowFunction="sum" dataDxfId="588" totalsRowDxfId="587"/>
    <tableColumn id="5" xr3:uid="{04130F13-AD8A-42B4-A495-D8AEC3ACFBC3}" name="Period 3" totalsRowFunction="sum" dataDxfId="586" totalsRowDxfId="585"/>
    <tableColumn id="6" xr3:uid="{8052E25A-B5DA-4EC9-B76D-E61BFB345D87}" name="Period 4" totalsRowFunction="sum" dataDxfId="584" totalsRowDxfId="583"/>
    <tableColumn id="7" xr3:uid="{5A6056CB-E2A5-4927-8090-3F5AFA1B10F7}" name="Period 5" totalsRowFunction="sum" dataDxfId="582" totalsRowDxfId="581"/>
    <tableColumn id="8" xr3:uid="{8A5DA29A-16AE-4DB5-B46F-BE663145CB11}" name="Period 6" totalsRowFunction="sum" dataDxfId="580" totalsRowDxfId="579"/>
    <tableColumn id="9" xr3:uid="{E7290F4B-1DC5-4528-8D11-04F0CA9C1C4E}" name="Period 7" totalsRowFunction="sum" dataDxfId="578" totalsRowDxfId="577"/>
    <tableColumn id="10" xr3:uid="{EC1268F4-9173-4B1B-8597-2EB36B0DEBF2}" name="Period 8" totalsRowFunction="sum" dataDxfId="576" totalsRowDxfId="575"/>
    <tableColumn id="11" xr3:uid="{18965BC0-C826-4429-82B4-88073445C511}" name="Period 9" totalsRowFunction="sum" dataDxfId="574" totalsRowDxfId="573"/>
    <tableColumn id="12" xr3:uid="{BDCC01AB-42CF-420C-9E08-45EECED3AC98}" name="Period 10" totalsRowFunction="sum" dataDxfId="572" totalsRowDxfId="571"/>
    <tableColumn id="13" xr3:uid="{AE673188-AEE0-4953-A028-B8DD9D9129D1}" name="Period 11" totalsRowFunction="sum" dataDxfId="570" totalsRowDxfId="569"/>
    <tableColumn id="14" xr3:uid="{0B404C19-52FE-4321-8B1D-8C15971F62A5}" name="Period 12" totalsRowFunction="sum" dataDxfId="568" totalsRowDxfId="567"/>
    <tableColumn id="18" xr3:uid="{A7722172-BF7D-442F-A673-432DC89B682D}" name="Column3" dataDxfId="566"/>
    <tableColumn id="15" xr3:uid="{2E93F51F-7446-47DD-A2DE-95C172DC0B84}" name="Total" totalsRowFunction="sum" dataDxfId="565" totalsRowDxfId="564">
      <calculatedColumnFormula>SUM(CashPaid[[#This Row],[Period 0]:[Period 12]])</calculatedColumnFormula>
    </tableColumn>
    <tableColumn id="16" xr3:uid="{CC476900-DB62-4C12-B68C-7FCE9521E601}" name="Column1" dataDxfId="563" totalsRowDxfId="562"/>
  </tableColumns>
  <tableStyleInfo name="Cash Receipts" showFirstColumn="1" showLastColumn="1"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58DD5D-1BF4-4117-AB41-91D2A89C8E35}" name="CashReceipts6" displayName="CashReceipts6" ref="B8:S11" headerRowCount="0" totalsRowCount="1">
  <tableColumns count="18">
    <tableColumn id="1" xr3:uid="{7FDFC7C1-A470-4DFE-BE0F-DCE99E56D31C}" name="Items" totalsRowLabel="Total" headerRowDxfId="561" dataDxfId="560" totalsRowDxfId="559"/>
    <tableColumn id="17" xr3:uid="{01B6B548-E0D9-4DFF-9868-831F51A534BD}" name="Column2" headerRowDxfId="558" dataDxfId="557" totalsRowDxfId="556"/>
    <tableColumn id="2" xr3:uid="{E9DD64C5-BB12-42AE-88D2-A158FD8AF58D}" name="Period 0" totalsRowFunction="sum" dataDxfId="555"/>
    <tableColumn id="3" xr3:uid="{22F26147-6A7A-4986-B4C0-2DF66B2D5030}" name="Period 1" totalsRowFunction="sum" dataDxfId="554"/>
    <tableColumn id="4" xr3:uid="{DCCAA0F8-EC99-41C9-A072-39174DDFFA57}" name="Period 2" totalsRowFunction="sum" dataDxfId="553"/>
    <tableColumn id="5" xr3:uid="{27CB596E-40F2-4B60-8C0F-5A08F3DE9E31}" name="Period 3" totalsRowFunction="sum" dataDxfId="552"/>
    <tableColumn id="6" xr3:uid="{935EE9CD-346D-40B1-A5A1-1F63F50B0AEE}" name="Period 4" totalsRowFunction="sum" dataDxfId="551"/>
    <tableColumn id="7" xr3:uid="{FA9AD7C8-6E3A-43F0-AE12-7AC58D9C6ED4}" name="Period 5" totalsRowFunction="sum" dataDxfId="550"/>
    <tableColumn id="8" xr3:uid="{51BEE17B-EFA8-40A9-99D6-60DAB932A423}" name="Period 6" totalsRowFunction="sum" dataDxfId="549"/>
    <tableColumn id="9" xr3:uid="{720CB736-4555-413D-99C6-4CE70E8FBEB1}" name="Period 7" totalsRowFunction="sum" dataDxfId="548"/>
    <tableColumn id="10" xr3:uid="{36C40829-7FBE-4664-ACBE-B9414194969B}" name="Period 8" totalsRowFunction="sum" dataDxfId="547"/>
    <tableColumn id="11" xr3:uid="{A40D0E80-C10D-4AD9-9431-69B929AB9055}" name="Period 9" totalsRowFunction="sum" dataDxfId="546"/>
    <tableColumn id="12" xr3:uid="{7DB479AC-4A62-4003-A80C-6D206C74A988}" name="Period 10" totalsRowFunction="sum" dataDxfId="545"/>
    <tableColumn id="13" xr3:uid="{38DE8704-D088-4273-B51D-B6F22FD6A161}" name="Period 11" totalsRowFunction="sum" dataDxfId="544"/>
    <tableColumn id="14" xr3:uid="{18206E07-0A0C-4906-96A9-58C70CBB02AD}" name="Period 12" totalsRowFunction="sum" dataDxfId="543"/>
    <tableColumn id="18" xr3:uid="{3DA96365-7625-4989-A60D-D8D15860F1A4}" name="Column3" dataDxfId="542"/>
    <tableColumn id="15" xr3:uid="{D4E054B9-3A13-40D0-BD3D-5E07DBE3A1A4}" name="Total" totalsRowFunction="sum" dataDxfId="541">
      <calculatedColumnFormula>SUM(CashReceipts6[[#This Row],[Period 0]:[Period 12]])</calculatedColumnFormula>
    </tableColumn>
    <tableColumn id="16" xr3:uid="{3C84AA13-A4A6-47C1-846C-298A52187A4D}" name="Column1"/>
  </tableColumns>
  <tableStyleInfo name="Cash Receipts" showFirstColumn="1"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81CC4F-7DE9-4F7E-B77D-C9F7A2CB352B}" name="CashPaidOut7" displayName="CashPaidOut7" ref="B6:S27" headerRowCount="0" totalsRowCount="1">
  <tableColumns count="18">
    <tableColumn id="1" xr3:uid="{DDC2B058-E7E3-4E49-B542-2D02C1E82043}" name="Items" totalsRowLabel="Total" headerRowDxfId="540" dataDxfId="539" totalsRowDxfId="538"/>
    <tableColumn id="17" xr3:uid="{80CE21E1-3346-465F-8793-3DBF80B52E5D}" name="Column2" headerRowDxfId="537" dataDxfId="536" totalsRowDxfId="535"/>
    <tableColumn id="2" xr3:uid="{6DB34D29-421B-439F-AA7D-F6632CD3CAEB}" name="Period 0" totalsRowFunction="sum" dataDxfId="534"/>
    <tableColumn id="3" xr3:uid="{DD36F529-8A86-4041-A7AB-BCF28F01C2B3}" name="Period 1" totalsRowFunction="sum" dataDxfId="533"/>
    <tableColumn id="4" xr3:uid="{6EA7A581-5DC7-470C-89E1-92707CF2F388}" name="Period 2" totalsRowFunction="sum" dataDxfId="532"/>
    <tableColumn id="5" xr3:uid="{C2EE09A2-AC04-426C-8A8F-51FEB5D84873}" name="Period 3" totalsRowFunction="sum" dataDxfId="531"/>
    <tableColumn id="6" xr3:uid="{3D2E56CD-6D11-4C43-8C7D-1180C705FA1F}" name="Period 4" totalsRowFunction="sum" dataDxfId="530"/>
    <tableColumn id="7" xr3:uid="{4C7A07DF-6FA0-404B-85DC-DA4002997D22}" name="Period 5" totalsRowFunction="sum" dataDxfId="529"/>
    <tableColumn id="8" xr3:uid="{F03E252B-0120-43B2-9552-6C3AEA3BB7CE}" name="Period 6" totalsRowFunction="sum" dataDxfId="528"/>
    <tableColumn id="9" xr3:uid="{4A52E680-4263-4F21-9CD1-99AD79A31652}" name="Period 7" totalsRowFunction="sum" dataDxfId="527"/>
    <tableColumn id="10" xr3:uid="{C3CF4D19-DCE3-4919-B00B-872D44C0AEDB}" name="Period 8" totalsRowFunction="sum" dataDxfId="526"/>
    <tableColumn id="11" xr3:uid="{AEA35FA1-54FF-496C-A798-B8F735288D29}" name="Period 9" totalsRowFunction="sum" dataDxfId="525"/>
    <tableColumn id="12" xr3:uid="{E53CFE0E-CEAC-41BB-9B05-C4A65828C03F}" name="Period 10" totalsRowFunction="sum" dataDxfId="524"/>
    <tableColumn id="13" xr3:uid="{F140F87E-B9C7-43CC-B9CD-7BDE6631EE50}" name="Period 11" totalsRowFunction="sum" dataDxfId="523"/>
    <tableColumn id="14" xr3:uid="{73DCEF65-2099-4250-B4EA-B3FDF8660F8C}" name="Period 12" totalsRowFunction="sum"/>
    <tableColumn id="18" xr3:uid="{9876F4BA-9145-433B-B54C-6E8CCFC4B2F7}" name="Column3" dataDxfId="522"/>
    <tableColumn id="15" xr3:uid="{6A9CA487-84EB-4187-9E26-1222B9218528}" name="Total" totalsRowFunction="sum" dataDxfId="521">
      <calculatedColumnFormula>SUM(CashPaidOut7[[#This Row],[Period 0]:[Period 12]])</calculatedColumnFormula>
    </tableColumn>
    <tableColumn id="16" xr3:uid="{5E4EF86A-49D4-40B6-A647-B1B38EAA7CEB}" name="Column1" dataDxfId="520" totalsRowDxfId="519"/>
  </tableColumns>
  <tableStyleInfo name="Cash Receipts" showFirstColumn="1"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280569-7F42-4068-9E0A-71052B5FCA11}" name="CashPaid8" displayName="CashPaid8" ref="B6:S11" headerRowCount="0" totalsRowCount="1">
  <tableColumns count="18">
    <tableColumn id="1" xr3:uid="{33C97080-0EC4-4155-8CE5-AA6EC7A00CC1}" name="Items" totalsRowLabel="Total" headerRowDxfId="518" dataDxfId="517" totalsRowDxfId="516"/>
    <tableColumn id="17" xr3:uid="{A97E6F6E-542C-4D28-93ED-D642EA0A02EB}" name="Column2" headerRowDxfId="515" dataDxfId="514" totalsRowDxfId="513"/>
    <tableColumn id="2" xr3:uid="{0635DD7E-EFBE-4FEB-9AF9-C2CA5C387366}" name="Period 0" totalsRowFunction="sum" dataDxfId="512" totalsRowDxfId="511"/>
    <tableColumn id="3" xr3:uid="{31DF2167-6914-47CD-9CAF-67AB0965786F}" name="Period 1" totalsRowFunction="sum" dataDxfId="510" totalsRowDxfId="509"/>
    <tableColumn id="4" xr3:uid="{7B898CF7-A5BD-4BF0-8331-40AFC530732C}" name="Period 2" totalsRowFunction="sum" dataDxfId="508" totalsRowDxfId="507"/>
    <tableColumn id="5" xr3:uid="{9922EC97-9C88-4AAC-8BF5-5512D3FF58C5}" name="Period 3" totalsRowFunction="sum" dataDxfId="506" totalsRowDxfId="505"/>
    <tableColumn id="6" xr3:uid="{CAB7D7C3-3F43-4A09-A0BE-B6498738DB2F}" name="Period 4" totalsRowFunction="sum" dataDxfId="504" totalsRowDxfId="503"/>
    <tableColumn id="7" xr3:uid="{0C9FAA6C-11FD-4170-B0BD-0F0AD75B484E}" name="Period 5" totalsRowFunction="sum" dataDxfId="502" totalsRowDxfId="501"/>
    <tableColumn id="8" xr3:uid="{77AD45A8-1566-48E9-B3D0-DC751FB9A8E1}" name="Period 6" totalsRowFunction="sum" dataDxfId="500" totalsRowDxfId="499"/>
    <tableColumn id="9" xr3:uid="{606ACC4B-1B7A-461E-925C-523EED74986F}" name="Period 7" totalsRowFunction="sum" dataDxfId="498" totalsRowDxfId="497"/>
    <tableColumn id="10" xr3:uid="{1070E675-73F5-423E-9CE9-C0663F278B4C}" name="Period 8" totalsRowFunction="sum" dataDxfId="496" totalsRowDxfId="495"/>
    <tableColumn id="11" xr3:uid="{BB84A03C-58BA-41AE-8DBA-B64D7798B4A6}" name="Period 9" totalsRowFunction="sum" dataDxfId="494" totalsRowDxfId="493"/>
    <tableColumn id="12" xr3:uid="{C0E1B693-2508-4950-A286-3603B72227D2}" name="Period 10" totalsRowFunction="sum" dataDxfId="492" totalsRowDxfId="491"/>
    <tableColumn id="13" xr3:uid="{25A6AB2E-2816-4F66-B036-07179A1F283C}" name="Period 11" totalsRowFunction="sum" dataDxfId="490" totalsRowDxfId="489"/>
    <tableColumn id="14" xr3:uid="{BD5B3F0C-5FC4-4A76-9A1A-1BBC6A2E834B}" name="Period 12" totalsRowFunction="sum" dataDxfId="488" totalsRowDxfId="487"/>
    <tableColumn id="18" xr3:uid="{12FAE7A6-9271-4426-83C4-9962C41BFCF2}" name="Column3" dataDxfId="486"/>
    <tableColumn id="15" xr3:uid="{DE721114-AD63-48A3-B392-EC0D64677C99}" name="Total" totalsRowFunction="sum" dataDxfId="485" totalsRowDxfId="484">
      <calculatedColumnFormula>SUM(CashPaid8[[#This Row],[Period 0]:[Period 12]])</calculatedColumnFormula>
    </tableColumn>
    <tableColumn id="16" xr3:uid="{5487E8EE-4B6C-49C8-A180-A629E2080D72}" name="Column1" dataDxfId="483" totalsRowDxfId="482"/>
  </tableColumns>
  <tableStyleInfo name="Cash Receipts" showFirstColumn="1"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8ECDF0B-5364-4811-A45D-5AB339023D3E}" name="CashReceipts9" displayName="CashReceipts9" ref="B8:S11" headerRowCount="0" totalsRowCount="1">
  <tableColumns count="18">
    <tableColumn id="1" xr3:uid="{4EF9AA56-5C9C-4A4D-83F1-C3F51D9352B5}" name="Items" totalsRowLabel="Total" headerRowDxfId="481" dataDxfId="480" totalsRowDxfId="479"/>
    <tableColumn id="17" xr3:uid="{F52E8F56-9314-4ED4-B13B-211C33FC2FAB}" name="Column2" headerRowDxfId="478" dataDxfId="477" totalsRowDxfId="476"/>
    <tableColumn id="2" xr3:uid="{BE5AAF7C-3241-4992-8814-D99DCDEB5108}" name="Period 0" totalsRowFunction="sum" dataDxfId="475"/>
    <tableColumn id="3" xr3:uid="{FC72B6AE-0DD8-4B6A-83BD-3467868FE9B3}" name="Period 1" totalsRowFunction="sum" dataDxfId="474"/>
    <tableColumn id="4" xr3:uid="{45C4094D-A1E6-4E89-B8D0-05BF0E4A2C5C}" name="Period 2" totalsRowFunction="sum" dataDxfId="473"/>
    <tableColumn id="5" xr3:uid="{C6EAF1F9-8DFB-4C94-96A0-41AAD4A5AF1D}" name="Period 3" totalsRowFunction="sum" dataDxfId="472"/>
    <tableColumn id="6" xr3:uid="{FC67C5CC-2B9F-4DF1-9DEA-4A11FFD6F81F}" name="Period 4" totalsRowFunction="sum" dataDxfId="471"/>
    <tableColumn id="7" xr3:uid="{60736DF0-BFA7-4DA4-9380-A4B8B3E6AB88}" name="Period 5" totalsRowFunction="sum" dataDxfId="470"/>
    <tableColumn id="8" xr3:uid="{6EFC6E68-9E73-4500-87B4-D81F485DF9C3}" name="Period 6" totalsRowFunction="sum" dataDxfId="469"/>
    <tableColumn id="9" xr3:uid="{84D16381-22E2-464A-A37B-F5BAC084E0A5}" name="Period 7" totalsRowFunction="sum" dataDxfId="468"/>
    <tableColumn id="10" xr3:uid="{2E6A9454-93AB-40A2-9F60-9BE787C79ACE}" name="Period 8" totalsRowFunction="sum" dataDxfId="467"/>
    <tableColumn id="11" xr3:uid="{3E53BC76-731B-4F5E-9CBF-9597C2B6D707}" name="Period 9" totalsRowFunction="sum" dataDxfId="466"/>
    <tableColumn id="12" xr3:uid="{0D822B7E-93EB-420D-A6BE-20486D114C5F}" name="Period 10" totalsRowFunction="sum" dataDxfId="465"/>
    <tableColumn id="13" xr3:uid="{A16E46E7-2B03-4615-B241-A0EB05A4861C}" name="Period 11" totalsRowFunction="sum" dataDxfId="464"/>
    <tableColumn id="14" xr3:uid="{A00BB5AB-3789-433E-8E7D-B08622C75052}" name="Period 12" totalsRowFunction="sum" dataDxfId="463"/>
    <tableColumn id="18" xr3:uid="{F6F661DA-519A-4AB5-881E-351BDC193715}" name="Column3" dataDxfId="462"/>
    <tableColumn id="15" xr3:uid="{7E012830-8DC9-4B29-851B-62D7ED1F71AC}" name="Total" totalsRowFunction="sum" dataDxfId="461">
      <calculatedColumnFormula>SUM(CashReceipts9[[#This Row],[Period 0]:[Period 12]])</calculatedColumnFormula>
    </tableColumn>
    <tableColumn id="16" xr3:uid="{D943AD10-323F-49F3-833B-31101328A368}" name="Column1"/>
  </tableColumns>
  <tableStyleInfo name="Cash Receipts" showFirstColumn="1"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8611D3E-7D5A-482E-9E8E-427E912522B7}" name="CashPaidOut10" displayName="CashPaidOut10" ref="B6:S27" headerRowCount="0" totalsRowCount="1">
  <tableColumns count="18">
    <tableColumn id="1" xr3:uid="{FCCB2E3D-0B62-4EE4-85E9-B1685CCB0E46}" name="Items" totalsRowLabel="Total" headerRowDxfId="460" dataDxfId="459" totalsRowDxfId="458"/>
    <tableColumn id="17" xr3:uid="{49DF627A-E3C9-4425-876B-F38540F8B803}" name="Column2" headerRowDxfId="457" dataDxfId="456" totalsRowDxfId="455"/>
    <tableColumn id="2" xr3:uid="{3D9ED5D3-41BB-4305-B769-A5E28DCBDA02}" name="Period 0" totalsRowFunction="sum" dataDxfId="454"/>
    <tableColumn id="3" xr3:uid="{0E07A257-F892-4BDC-8755-4E6D2C27ABA4}" name="Period 1" totalsRowFunction="sum" dataDxfId="453"/>
    <tableColumn id="4" xr3:uid="{18E7E1F8-14D9-4BA0-9F12-15C9C1F1312B}" name="Period 2" totalsRowFunction="sum" dataDxfId="452"/>
    <tableColumn id="5" xr3:uid="{FEFA8621-EDE6-465F-ADB7-A43D3C4647B8}" name="Period 3" totalsRowFunction="sum" dataDxfId="451"/>
    <tableColumn id="6" xr3:uid="{78C035A9-9581-4413-B099-01082B24838A}" name="Period 4" totalsRowFunction="sum" dataDxfId="450"/>
    <tableColumn id="7" xr3:uid="{D5507A35-7D7A-49DA-BBD7-5E300D387566}" name="Period 5" totalsRowFunction="sum" dataDxfId="449"/>
    <tableColumn id="8" xr3:uid="{0E1EDEA4-660E-423F-854F-6A1C48D7595B}" name="Period 6" totalsRowFunction="sum" dataDxfId="448"/>
    <tableColumn id="9" xr3:uid="{0867045D-2D22-4A78-B07F-46C1288A28D8}" name="Period 7" totalsRowFunction="sum" dataDxfId="447"/>
    <tableColumn id="10" xr3:uid="{E358DDCA-208C-4A3B-B712-169A08BDD731}" name="Period 8" totalsRowFunction="sum" dataDxfId="446"/>
    <tableColumn id="11" xr3:uid="{F470E452-0A21-40E7-A499-10070219BC15}" name="Period 9" totalsRowFunction="sum" dataDxfId="445"/>
    <tableColumn id="12" xr3:uid="{8775BFC7-210C-425C-B06A-E9AC94BAD0E8}" name="Period 10" totalsRowFunction="sum" dataDxfId="444"/>
    <tableColumn id="13" xr3:uid="{4461EF8F-6929-419F-A049-07E3AEDCE3CC}" name="Period 11" totalsRowFunction="sum" dataDxfId="443"/>
    <tableColumn id="14" xr3:uid="{75D185BA-CFD2-4992-98B1-BE06D0F8A08E}" name="Period 12" totalsRowFunction="sum"/>
    <tableColumn id="18" xr3:uid="{8CC44BAE-3BEB-48AF-A5AF-23066CF6477D}" name="Column3" dataDxfId="442"/>
    <tableColumn id="15" xr3:uid="{D311F772-B84B-4A35-929D-E0A80A0A7A50}" name="Total" totalsRowFunction="sum" dataDxfId="441">
      <calculatedColumnFormula>SUM(CashPaidOut10[[#This Row],[Period 0]:[Period 12]])</calculatedColumnFormula>
    </tableColumn>
    <tableColumn id="16" xr3:uid="{820DBFF0-9A2B-49AB-AB85-DF3CB10155B7}" name="Column1" dataDxfId="440" totalsRowDxfId="439"/>
  </tableColumns>
  <tableStyleInfo name="Cash Receipts"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pvtools.weebly.com/" TargetMode="Externa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26" Type="http://schemas.openxmlformats.org/officeDocument/2006/relationships/hyperlink" Target="https://www.ciscolive.com/global/on-demand-library.html?search=multicast" TargetMode="External"/><Relationship Id="rId21" Type="http://schemas.openxmlformats.org/officeDocument/2006/relationships/hyperlink" Target="https://www.ciscolive.com/global/on-demand-library.html?search=BRKRST-2336" TargetMode="External"/><Relationship Id="rId42" Type="http://schemas.openxmlformats.org/officeDocument/2006/relationships/hyperlink" Target="https://sdwan-docs.cisco.com/Product_Documentation/vManage_How-Tos/Configuration/Create_a_Device_Configuration_Template" TargetMode="External"/><Relationship Id="rId47" Type="http://schemas.openxmlformats.org/officeDocument/2006/relationships/hyperlink" Target="https://www.cisco.com/c/en/us/td/docs/ios-xml/ios/mp_l3_vpns/configuration/xe-16-10/mp-l3-vpns-xe-16-10-book.html" TargetMode="External"/><Relationship Id="rId63" Type="http://schemas.openxmlformats.org/officeDocument/2006/relationships/hyperlink" Target="https://www.cisco.com/c/en/us/td/docs/ios-xml/ios/sec_usr_8021x/configuration/15-mt/sec-user-8021x-15-mt-book/config-ieee-802x-pba.html" TargetMode="External"/><Relationship Id="rId68" Type="http://schemas.openxmlformats.org/officeDocument/2006/relationships/hyperlink" Target="https://www.ciscolive.com/global/on-demand-library.html?search=snmp" TargetMode="External"/><Relationship Id="rId84" Type="http://schemas.openxmlformats.org/officeDocument/2006/relationships/hyperlink" Target="https://www.ciscolive.com/global/on-demand-library.html?search=flexible%20netflow" TargetMode="External"/><Relationship Id="rId89" Type="http://schemas.openxmlformats.org/officeDocument/2006/relationships/hyperlink" Target="https://www.cisco.com/c/en/us/td/docs/routers/asr1000/troubleshooting/guide/Tblshooting-xe-3s-asr-1000-book.html" TargetMode="External"/><Relationship Id="rId16" Type="http://schemas.openxmlformats.org/officeDocument/2006/relationships/hyperlink" Target="https://www.cisco.com/c/en/us/td/docs/ios-xml/ios/iproute_pi/configuration/xe-16-10/iri-xe-16-10-book.html" TargetMode="External"/><Relationship Id="rId11" Type="http://schemas.openxmlformats.org/officeDocument/2006/relationships/hyperlink" Target="https://www.ciscolive.com/global/on-demand-library.html?search=campus" TargetMode="External"/><Relationship Id="rId32" Type="http://schemas.openxmlformats.org/officeDocument/2006/relationships/hyperlink" Target="https://www.cisco.com/c/en/us/td/docs/cloud-systems-management/network-automation-and-management/dna-center-assurance/1-2-10/b_cisco_dna_assurance_1_2_10_ug.html" TargetMode="External"/><Relationship Id="rId37" Type="http://schemas.openxmlformats.org/officeDocument/2006/relationships/hyperlink" Target="https://developer.cisco.com/sdwan/" TargetMode="External"/><Relationship Id="rId53" Type="http://schemas.openxmlformats.org/officeDocument/2006/relationships/hyperlink" Target="../../AppData/Local/Box/Box%20Edit/Documents/BGhSIFqQukOQUYYctHoZ5w==/discussions-network-management" TargetMode="External"/><Relationship Id="rId58" Type="http://schemas.openxmlformats.org/officeDocument/2006/relationships/hyperlink" Target="https://www.cisco.com/c/en/us/td/docs/switches/lan/catalyst3750x_3560x/software/release/15-2_4_e/configurationguide/b_1524e_consolidated_3750x_3560x_cg/b_1524e_consolidated_3750x_3560x_cg_chapter_0101101.html" TargetMode="External"/><Relationship Id="rId74" Type="http://schemas.openxmlformats.org/officeDocument/2006/relationships/hyperlink" Target="https://www.cisco.com/c/en/us/td/docs/ios-xml/ios/ipapp_fhrp/configuration/xe-16/fhp-xe-16-book.html" TargetMode="External"/><Relationship Id="rId79" Type="http://schemas.openxmlformats.org/officeDocument/2006/relationships/hyperlink" Target="https://www.ciscolive.com/global/on-demand-library.html?search=NAT" TargetMode="External"/><Relationship Id="rId102" Type="http://schemas.openxmlformats.org/officeDocument/2006/relationships/hyperlink" Target="https://www.cisco.com/c/en/us/td/docs/routers/csr1000/software/restapi/restapi/RESTAPIintro.html" TargetMode="External"/><Relationship Id="rId5" Type="http://schemas.openxmlformats.org/officeDocument/2006/relationships/hyperlink" Target="https://developer.cisco.com/site/networking/" TargetMode="External"/><Relationship Id="rId90" Type="http://schemas.openxmlformats.org/officeDocument/2006/relationships/hyperlink" Target="https://www.ciscolive.com/global/on-demand-library.html?search=XE%20troubleshooting" TargetMode="External"/><Relationship Id="rId95" Type="http://schemas.openxmlformats.org/officeDocument/2006/relationships/hyperlink" Target="https://developer.cisco.com/learning/labs/tags/Networking" TargetMode="External"/><Relationship Id="rId22" Type="http://schemas.openxmlformats.org/officeDocument/2006/relationships/hyperlink" Target="https://www.cisco.com/c/en/us/td/docs/ios-xml/ios/iproute_ospf/configuration/xe-16-10/iro-xe-16-10-book.html" TargetMode="External"/><Relationship Id="rId27" Type="http://schemas.openxmlformats.org/officeDocument/2006/relationships/hyperlink" Target="https://www.cisco.com/c/en/us/td/docs/ios-xml/ios/ipmulti_igmp/configuration/xe-16-10/imc-igmp-xe-16-10-book.html" TargetMode="External"/><Relationship Id="rId43" Type="http://schemas.openxmlformats.org/officeDocument/2006/relationships/hyperlink" Target="https://sdwan-docs.cisco.com/Product_Documentation/vManage_How-Tos/Configuration/Configure_Policies" TargetMode="External"/><Relationship Id="rId48" Type="http://schemas.openxmlformats.org/officeDocument/2006/relationships/hyperlink" Target="https://www.ciscolive.com/global/on-demand-library.html?search=DMVPN" TargetMode="External"/><Relationship Id="rId64" Type="http://schemas.openxmlformats.org/officeDocument/2006/relationships/hyperlink" Target="https://www.cisco.com/c/en/us/td/docs/switches/lan/catalyst3750x_3560x/software/release/15-2_4_e/configurationguide/b_1524e_consolidated_3750x_3560x_cg/b_1524e_consolidated_3750x_3560x_cg_chapter_01010.html" TargetMode="External"/><Relationship Id="rId69" Type="http://schemas.openxmlformats.org/officeDocument/2006/relationships/hyperlink" Target="https://www.cisco.com/en/US/docs/switches/lan/catalyst3850/software/release/3.2_0_se/multibook/configuration_guide/b_consolidated_config_guide_3850_chapter_01101.html" TargetMode="External"/><Relationship Id="rId80" Type="http://schemas.openxmlformats.org/officeDocument/2006/relationships/hyperlink" Target="https://www.cisco.com/c/en/us/support/docs/ip/network-address-translation-nat/200255-Configure-VRF-Aware-Software-Infrastruct.html" TargetMode="External"/><Relationship Id="rId85" Type="http://schemas.openxmlformats.org/officeDocument/2006/relationships/hyperlink" Target="https://www.cisco.com/c/en/us/td/docs/switches/lan/catalyst3750x_3560x/software/release/15-2_4_e/configurationguide/b_1524e_consolidated_3750x_3560x_cg/b_1524e_consolidated_3750x_3560x_cg_chapter_0101000.html?bookSearch=true" TargetMode="External"/><Relationship Id="rId12" Type="http://schemas.openxmlformats.org/officeDocument/2006/relationships/hyperlink" Target="https://www.cisco.com/c/dam/en/us/td/docs/solutions/CVD/Campus/CVD-Campus-LAN-WLAN-Design-Guide-2018JAN.pdf" TargetMode="External"/><Relationship Id="rId17" Type="http://schemas.openxmlformats.org/officeDocument/2006/relationships/hyperlink" Target="https://community.cisco.com/t5/routing/bd-p/5991-discussions-wan-routing-switching" TargetMode="External"/><Relationship Id="rId25" Type="http://schemas.openxmlformats.org/officeDocument/2006/relationships/hyperlink" Target="https://www.ciscolive.com/global/on-demand-library.html?search=BGP" TargetMode="External"/><Relationship Id="rId33" Type="http://schemas.openxmlformats.org/officeDocument/2006/relationships/hyperlink" Target="https://www.cisco.com/c/dam/en/us/td/docs/solutions/CVD/Campus/CVD-Software-Defined-Access-Segmentation-Design-Guide-2018MAY.pdf" TargetMode="External"/><Relationship Id="rId38" Type="http://schemas.openxmlformats.org/officeDocument/2006/relationships/hyperlink" Target="https://www.cisco.com/c/en/us/solutions/design-zone/networking-design-guides/branch-wan-edge.html" TargetMode="External"/><Relationship Id="rId46" Type="http://schemas.openxmlformats.org/officeDocument/2006/relationships/hyperlink" Target="https://www.cisco.com/c/en/us/td/docs/ios-xml/ios/mp_ldp/configuration/xe-16/mp-ldp-xe-16-book.html" TargetMode="External"/><Relationship Id="rId59" Type="http://schemas.openxmlformats.org/officeDocument/2006/relationships/hyperlink" Target="https://www.ciscolive.com/global/on-demand-library.html?search=router%20security" TargetMode="External"/><Relationship Id="rId67" Type="http://schemas.openxmlformats.org/officeDocument/2006/relationships/hyperlink" Target="https://www.cisco.com/c/en/us/td/docs/ios-xml/ios/snmp/configuration/xe-16/snmp-xe-16-book.html" TargetMode="External"/><Relationship Id="rId103" Type="http://schemas.openxmlformats.org/officeDocument/2006/relationships/hyperlink" Target="https://developer.cisco.com/site/ios-xe/" TargetMode="External"/><Relationship Id="rId20" Type="http://schemas.openxmlformats.org/officeDocument/2006/relationships/hyperlink" Target="https://www.ciscolive.com/global/on-demand-library.html?search=EIGRP" TargetMode="External"/><Relationship Id="rId41" Type="http://schemas.openxmlformats.org/officeDocument/2006/relationships/hyperlink" Target="https://www.cisco.com/c/dam/en/us/td/docs/solutions/CVD/SDWAN/CVD-SD-WAN-Deployment-2018OCT.pdf" TargetMode="External"/><Relationship Id="rId54" Type="http://schemas.openxmlformats.org/officeDocument/2006/relationships/hyperlink" Target="../../AppData/Local/Box/Box%20Edit/Documents/BGhSIFqQukOQUYYctHoZ5w==/Cisco%20Live%20Security" TargetMode="External"/><Relationship Id="rId62" Type="http://schemas.openxmlformats.org/officeDocument/2006/relationships/hyperlink" Target="https://www.ciscolive.com/global/on-demand-library.html?search=ipv6%20security" TargetMode="External"/><Relationship Id="rId70" Type="http://schemas.openxmlformats.org/officeDocument/2006/relationships/hyperlink" Target="https://www.cisco.com/c/en/us/td/docs/ios-xml/ios/prog/configuration/1610/b_1610_programmability_cg/model_driven_telemetry.html" TargetMode="External"/><Relationship Id="rId75" Type="http://schemas.openxmlformats.org/officeDocument/2006/relationships/hyperlink" Target="https://www.cisco.com/c/en/us/td/docs/ios-xml/ios/bsm/configuration/xe-16/bsm-xe-16-book/bsm-time-calendar-set.html" TargetMode="External"/><Relationship Id="rId83" Type="http://schemas.openxmlformats.org/officeDocument/2006/relationships/hyperlink" Target="https://www.cisco.com/c/en/us/td/docs/ios-xml/ios/fnetflow/configuration/xe-16-10/fnf-xe-16-10-book.html" TargetMode="External"/><Relationship Id="rId88" Type="http://schemas.openxmlformats.org/officeDocument/2006/relationships/hyperlink" Target="https://www.cisco.com/c/en/us/td/docs/ios-xml/ios/epc/configuration/xe-16-10/epc-xe-16-10-book.html" TargetMode="External"/><Relationship Id="rId91" Type="http://schemas.openxmlformats.org/officeDocument/2006/relationships/hyperlink" Target="https://www.cisco.com/c/en/us/support/docs/content-networking/adaptive-session-redundancy-asr/117858-technote-asr-00.html" TargetMode="External"/><Relationship Id="rId96" Type="http://schemas.openxmlformats.org/officeDocument/2006/relationships/hyperlink" Target="https://www.cisco.com/c/en/us/td/docs/ios-xml/ios/eem/configuration/xe-16-10/eem-xe-16-10-book.html" TargetMode="External"/><Relationship Id="rId1" Type="http://schemas.openxmlformats.org/officeDocument/2006/relationships/hyperlink" Target="https://www.cisco.com/c/en/us/support/index.html" TargetMode="External"/><Relationship Id="rId6" Type="http://schemas.openxmlformats.org/officeDocument/2006/relationships/hyperlink" Target="https://www.cisco.com/c/en/us/solutions/design-zone.htm" TargetMode="External"/><Relationship Id="rId15" Type="http://schemas.openxmlformats.org/officeDocument/2006/relationships/hyperlink" Target="https://www.cisco.com/c/en/us/tech/ip/ip-routing/index.html" TargetMode="External"/><Relationship Id="rId23" Type="http://schemas.openxmlformats.org/officeDocument/2006/relationships/hyperlink" Target="../../AppData/Local/Box/Box%20Edit/Documents/BGhSIFqQukOQUYYctHoZ5w==/Cisco%20Live%20-%20OSPF" TargetMode="External"/><Relationship Id="rId28" Type="http://schemas.openxmlformats.org/officeDocument/2006/relationships/hyperlink" Target="https://www.cisco.com/c/en/us/td/docs/ios-xml/ios/ipmulti_pim/configuration/xe-16-10/imc-pim-xe-16-10-book.html" TargetMode="External"/><Relationship Id="rId36" Type="http://schemas.openxmlformats.org/officeDocument/2006/relationships/hyperlink" Target="https://www.ciscolive.com/global/on-demand-library.html?search=SD-WAN" TargetMode="External"/><Relationship Id="rId49" Type="http://schemas.openxmlformats.org/officeDocument/2006/relationships/hyperlink" Target="https://www.cisco.com/c/en/us/td/docs/ios-xml/ios/sec_conn_dmvpn/configuration/xe-16-10/sec-conn-dmvpn-xe-16-10-book.html" TargetMode="External"/><Relationship Id="rId57" Type="http://schemas.openxmlformats.org/officeDocument/2006/relationships/hyperlink" Target="https://www.cisco.com/c/en/us/td/docs/ios-xml/ios/sec_data_acl/configuration/xe-16-10/sec-data-acl-xe-16-10-book.html" TargetMode="External"/><Relationship Id="rId10" Type="http://schemas.openxmlformats.org/officeDocument/2006/relationships/hyperlink" Target="https://www.cisco.com/c/en/us/td/docs/switches/lan/catalyst3750x_3560x/software/release/15-0_1_se/configuration/guide/3750xcg/swadmin.html" TargetMode="External"/><Relationship Id="rId31" Type="http://schemas.openxmlformats.org/officeDocument/2006/relationships/hyperlink" Target="https://www.cisco.com/c/dam/en/us/td/docs/solutions/CVD/Campus/CVD-Software-Defined-Access-Deployment-Guide-Sol1dot2-2018OCT.pdf" TargetMode="External"/><Relationship Id="rId44" Type="http://schemas.openxmlformats.org/officeDocument/2006/relationships/hyperlink" Target="https://sdwan-docs.cisco.com/Product_Documentation/vManage_How-Tos/Configuration/Configure_Policies" TargetMode="External"/><Relationship Id="rId52" Type="http://schemas.openxmlformats.org/officeDocument/2006/relationships/hyperlink" Target="https://www.ciscolive.com/global/on-demand-library.html?search=Flexvpn" TargetMode="External"/><Relationship Id="rId60" Type="http://schemas.openxmlformats.org/officeDocument/2006/relationships/hyperlink" Target="https://www.cisco.com/c/en/us/td/docs/ios-xml/ios/ipv6_fhsec/configuration/xe-16-10/ip6f-xe-16-10-book/ip6-snooping.html" TargetMode="External"/><Relationship Id="rId65" Type="http://schemas.openxmlformats.org/officeDocument/2006/relationships/hyperlink" Target="https://www.ciscolive.com/global/on-demand-library.html?search=802.1x" TargetMode="External"/><Relationship Id="rId73" Type="http://schemas.openxmlformats.org/officeDocument/2006/relationships/hyperlink" Target="https://www.ciscolive.com/global/on-demand-library.html?search=qos" TargetMode="External"/><Relationship Id="rId78" Type="http://schemas.openxmlformats.org/officeDocument/2006/relationships/hyperlink" Target="https://www.cisco.com/c/en/us/td/docs/ios-xml/ios/ipaddr_nat/configuration/xe-16-10/nat-xe-16-10-book.html" TargetMode="External"/><Relationship Id="rId81" Type="http://schemas.openxmlformats.org/officeDocument/2006/relationships/hyperlink" Target="https://www.cisco.com/c/en/us/td/docs/ios-xml/ios/ipsla/configuration/xe-16-10/sla-xe-16-10-book.html" TargetMode="External"/><Relationship Id="rId86" Type="http://schemas.openxmlformats.org/officeDocument/2006/relationships/hyperlink" Target="https://www.cisco.com/c/en/us/td/docs/ios-xml/ios/lanswitch/configuration/xe-16-10/lanswitch-xe-16-10-book/lnsw-conf-erspan.html?bookSearch=true" TargetMode="External"/><Relationship Id="rId94" Type="http://schemas.openxmlformats.org/officeDocument/2006/relationships/hyperlink" Target="https://www.ciscolive.com/global/on-demand-library.html?search=BRKSDN-2666" TargetMode="External"/><Relationship Id="rId99" Type="http://schemas.openxmlformats.org/officeDocument/2006/relationships/hyperlink" Target="https://www.cisco.com/c/en/us/td/docs/ios-xml/ios/prog/configuration/1610/b_1610_programmability_cg.html" TargetMode="External"/><Relationship Id="rId101" Type="http://schemas.openxmlformats.org/officeDocument/2006/relationships/hyperlink" Target="https://developer.cisco.com/sdwan" TargetMode="External"/><Relationship Id="rId4" Type="http://schemas.openxmlformats.org/officeDocument/2006/relationships/hyperlink" Target="https://www.ciscolive.com/global/on-demand-library.html" TargetMode="External"/><Relationship Id="rId9" Type="http://schemas.openxmlformats.org/officeDocument/2006/relationships/hyperlink" Target="https://communities.cisco.com/community/technology/enterprise_networks" TargetMode="External"/><Relationship Id="rId13" Type="http://schemas.openxmlformats.org/officeDocument/2006/relationships/hyperlink" Target="https://community.cisco.com/t5/switching/bd-p/6016-discussions-lan-switching-routing" TargetMode="External"/><Relationship Id="rId18" Type="http://schemas.openxmlformats.org/officeDocument/2006/relationships/hyperlink" Target="https://www.cisco.com/c/en/us/td/docs/ios-xml/ios/iproute_bfd/configuration/xe-16-10/irb-xe-16-10-book.html" TargetMode="External"/><Relationship Id="rId39" Type="http://schemas.openxmlformats.org/officeDocument/2006/relationships/hyperlink" Target="https://community.cisco.com/t5/sd-wan/bd-p/discussions-sd-wan" TargetMode="External"/><Relationship Id="rId34" Type="http://schemas.openxmlformats.org/officeDocument/2006/relationships/hyperlink" Target="https://www.cisco.com/c/en/us/td/docs/cloud-systems-management/network-automation-and-management/dna-center-assurance/1-2-10/b_cisco_dna_assurance_1_2_10_ug.html" TargetMode="External"/><Relationship Id="rId50" Type="http://schemas.openxmlformats.org/officeDocument/2006/relationships/hyperlink" Target="https://www.cisco.com/c/en/us/td/docs/ios-xml/ios/sec_conn_dmvpn/configuration/15-mt/sec-conn-dmvpn-15-mt-book/sec-conn-dmvpn-per-tunnel-qos.html" TargetMode="External"/><Relationship Id="rId55" Type="http://schemas.openxmlformats.org/officeDocument/2006/relationships/hyperlink" Target="https://www.cisco.com/c/en/us/td/docs/ios-xml/ios/qos_plcshp/configuration/xe-16-10/qos-plcshp-xe-16-10-book/qos-plcshp-ctrl-pln-plc.html" TargetMode="External"/><Relationship Id="rId76" Type="http://schemas.openxmlformats.org/officeDocument/2006/relationships/hyperlink" Target="https://www.cisco.com/c/en/us/td/docs/ios-xml/ios/ipaddr_dhcp/configuration/xe-16-10/dhcp-xe-16-10-book.html" TargetMode="External"/><Relationship Id="rId97" Type="http://schemas.openxmlformats.org/officeDocument/2006/relationships/hyperlink" Target="https://www.ciscolive.com/global/on-demand-library.html?search=EEM" TargetMode="External"/><Relationship Id="rId104" Type="http://schemas.openxmlformats.org/officeDocument/2006/relationships/hyperlink" Target="https://www.cisco.com/c/en/us/td/docs/ios-xml/ios/cns/configuration/xe-16-10/cns-xe-16-10-book/netconf-sshv2.html" TargetMode="External"/><Relationship Id="rId7" Type="http://schemas.openxmlformats.org/officeDocument/2006/relationships/hyperlink" Target="https://communities.cisco.com/community/technology/enterprise_networks" TargetMode="External"/><Relationship Id="rId71" Type="http://schemas.openxmlformats.org/officeDocument/2006/relationships/hyperlink" Target="https://www.ciscolive.com/global/on-demand-library.html?search=model-driven%20telemetry" TargetMode="External"/><Relationship Id="rId92" Type="http://schemas.openxmlformats.org/officeDocument/2006/relationships/hyperlink" Target="https://community.cisco.com/t5/networking-videos/packet-trace-on-ios-xe/ba-p/3103183" TargetMode="External"/><Relationship Id="rId2" Type="http://schemas.openxmlformats.org/officeDocument/2006/relationships/hyperlink" Target="https://www.cisco.com/c/en/us/support/ios-nx-os-software/ios-xe-gibralter-16-10-1/model.html" TargetMode="External"/><Relationship Id="rId29" Type="http://schemas.openxmlformats.org/officeDocument/2006/relationships/hyperlink" Target="https://www.ciscolive.com/global/on-demand-library.html?search=SDA" TargetMode="External"/><Relationship Id="rId24" Type="http://schemas.openxmlformats.org/officeDocument/2006/relationships/hyperlink" Target="https://www.cisco.com/c/en/us/td/docs/ios-xml/ios/iproute_bgp/configuration/xe-16-10/irg-xe-16-10-book.html" TargetMode="External"/><Relationship Id="rId40" Type="http://schemas.openxmlformats.org/officeDocument/2006/relationships/hyperlink" Target="https://www.cisco.com/c/dam/en/us/td/docs/solutions/CVD/SDWAN/CVD-SD-WAN-Design-2018OCT.pdf" TargetMode="External"/><Relationship Id="rId45" Type="http://schemas.openxmlformats.org/officeDocument/2006/relationships/hyperlink" Target="https://www.ciscolive.com/global/on-demand-library.html?search=MPLS" TargetMode="External"/><Relationship Id="rId66" Type="http://schemas.openxmlformats.org/officeDocument/2006/relationships/hyperlink" Target="https://www.cisco.com/c/en/us/td/docs/ios-xml/ios/bsm/configuration/xe-16/bsm-xe-16-book/bsm-basic-sys-manage.html" TargetMode="External"/><Relationship Id="rId87" Type="http://schemas.openxmlformats.org/officeDocument/2006/relationships/hyperlink" Target="https://www.cisco.com/c/en/us/support/docs/ios-nx-os-software/ios-embedded-packet-capture/116045-productconfig-epc-00.html" TargetMode="External"/><Relationship Id="rId61" Type="http://schemas.openxmlformats.org/officeDocument/2006/relationships/hyperlink" Target="https://www.cisco.com/c/en/us/td/docs/switches/lan/catalyst3750x_3560x/software/release/15-2_4_e/configurationguide/b_1524e_consolidated_3750x_3560x_cg/b_1524e_consolidated_3750x_3560x_cg_chapter_0110011.html?bookSearch=true" TargetMode="External"/><Relationship Id="rId82" Type="http://schemas.openxmlformats.org/officeDocument/2006/relationships/hyperlink" Target="https://www.cisco.com/c/en/us/td/docs/ios-xml/ios/ipapp/configuration/xe-16-10/iap-xe-16-10-book/iap-eot.html" TargetMode="External"/><Relationship Id="rId19" Type="http://schemas.openxmlformats.org/officeDocument/2006/relationships/hyperlink" Target="https://www.cisco.com/c/en/us/td/docs/ios-xml/ios/iproute_eigrp/configuration/xe-16-10/ire-xe-16-10-book.html" TargetMode="External"/><Relationship Id="rId14" Type="http://schemas.openxmlformats.org/officeDocument/2006/relationships/hyperlink" Target="https://www.cisco.com/c/en/us/td/docs/ios-xml/ios/lanswitch/configuration/xe-16-10/lanswitch-xe-16-10-book.html" TargetMode="External"/><Relationship Id="rId30" Type="http://schemas.openxmlformats.org/officeDocument/2006/relationships/hyperlink" Target="https://www.cisco.com/c/dam/en/us/td/docs/solutions/CVD/Campus/CVD-Software-Defined-Access-Design-Sol1dot2-2018DEC.pdf" TargetMode="External"/><Relationship Id="rId35" Type="http://schemas.openxmlformats.org/officeDocument/2006/relationships/hyperlink" Target="https://sdwan-docs.cisco.com/Product_Documentation/vManage_How-Tos/Configuration" TargetMode="External"/><Relationship Id="rId56" Type="http://schemas.openxmlformats.org/officeDocument/2006/relationships/hyperlink" Target="https://www.cisco.com/c/en/us/td/docs/ios-xml/ios/sec_usr_aaa/configuration/xe-16-10/sec-usr-aaa-xe-16-10-book.html" TargetMode="External"/><Relationship Id="rId77" Type="http://schemas.openxmlformats.org/officeDocument/2006/relationships/hyperlink" Target="https://community.cisco.com/t5/networking-documents/dynamic-address-assignment-in-ipv6-using-slaac-and-dhcp/ta-p/3109128" TargetMode="External"/><Relationship Id="rId100" Type="http://schemas.openxmlformats.org/officeDocument/2006/relationships/hyperlink" Target="https://www.ciscolive.com/global/on-demand-library.html?search=XE%20programmability" TargetMode="External"/><Relationship Id="rId8" Type="http://schemas.openxmlformats.org/officeDocument/2006/relationships/hyperlink" Target="https://www.cisco.com/c/en/us/solutions/design-zone/networking-design-guides/campus-wired-wireless.html" TargetMode="External"/><Relationship Id="rId51" Type="http://schemas.openxmlformats.org/officeDocument/2006/relationships/hyperlink" Target="https://www.cisco.com/c/en/us/td/docs/ios-xml/ios/sec_conn_ike2vpn/configuration/xe-16-10/sec-flex-vpn-xe-16-10-book.html" TargetMode="External"/><Relationship Id="rId72" Type="http://schemas.openxmlformats.org/officeDocument/2006/relationships/hyperlink" Target="https://www.cisco.com/c/en/us/td/docs/ios-xml/ios/qos_mqc/configuration/xe-16-10/qos-mqc-xe-16-10-book.html" TargetMode="External"/><Relationship Id="rId93" Type="http://schemas.openxmlformats.org/officeDocument/2006/relationships/hyperlink" Target="https://developer.cisco.com/learning/tracks/dnacenter-programmability" TargetMode="External"/><Relationship Id="rId98" Type="http://schemas.openxmlformats.org/officeDocument/2006/relationships/hyperlink" Target="https://www.cisco.com/c/en/us/td/docs/ios-xml/ios/prog/configuration/1610/b_1610_programmability_cg/guest_shell.html" TargetMode="External"/><Relationship Id="rId3" Type="http://schemas.openxmlformats.org/officeDocument/2006/relationships/hyperlink" Target="https://www.cisco.com/c/en/us/td/docs/switches/lan/catalyst3750x_3560x/software/release/15-2_4_e/configurationguide/b_1524e_consolidated_3750x_3560x_cg.html"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s://www.ciscolive.com/global/on-demand-library.html?search=multicast" TargetMode="External"/><Relationship Id="rId21" Type="http://schemas.openxmlformats.org/officeDocument/2006/relationships/hyperlink" Target="https://www.ciscolive.com/global/on-demand-library.html?search=BRKRST-2336" TargetMode="External"/><Relationship Id="rId42" Type="http://schemas.openxmlformats.org/officeDocument/2006/relationships/hyperlink" Target="https://sdwan-docs.cisco.com/Product_Documentation/vManage_How-Tos/Configuration/Create_a_Device_Configuration_Template" TargetMode="External"/><Relationship Id="rId47" Type="http://schemas.openxmlformats.org/officeDocument/2006/relationships/hyperlink" Target="https://www.cisco.com/c/en/us/td/docs/ios-xml/ios/mp_l3_vpns/configuration/xe-16-10/mp-l3-vpns-xe-16-10-book.html" TargetMode="External"/><Relationship Id="rId63" Type="http://schemas.openxmlformats.org/officeDocument/2006/relationships/hyperlink" Target="https://www.cisco.com/c/en/us/td/docs/ios-xml/ios/sec_usr_8021x/configuration/15-mt/sec-user-8021x-15-mt-book/config-ieee-802x-pba.html" TargetMode="External"/><Relationship Id="rId68" Type="http://schemas.openxmlformats.org/officeDocument/2006/relationships/hyperlink" Target="https://www.ciscolive.com/global/on-demand-library.html?search=snmp" TargetMode="External"/><Relationship Id="rId84" Type="http://schemas.openxmlformats.org/officeDocument/2006/relationships/hyperlink" Target="https://www.ciscolive.com/global/on-demand-library.html?search=flexible%20netflow" TargetMode="External"/><Relationship Id="rId89" Type="http://schemas.openxmlformats.org/officeDocument/2006/relationships/hyperlink" Target="https://www.cisco.com/c/en/us/td/docs/routers/asr1000/troubleshooting/guide/Tblshooting-xe-3s-asr-1000-book.html" TargetMode="External"/><Relationship Id="rId16" Type="http://schemas.openxmlformats.org/officeDocument/2006/relationships/hyperlink" Target="https://www.cisco.com/c/en/us/td/docs/ios-xml/ios/iproute_pi/configuration/xe-16-10/iri-xe-16-10-book.html" TargetMode="External"/><Relationship Id="rId11" Type="http://schemas.openxmlformats.org/officeDocument/2006/relationships/hyperlink" Target="https://www.ciscolive.com/global/on-demand-library.html?search=campus" TargetMode="External"/><Relationship Id="rId32" Type="http://schemas.openxmlformats.org/officeDocument/2006/relationships/hyperlink" Target="https://www.cisco.com/c/en/us/td/docs/cloud-systems-management/network-automation-and-management/dna-center-assurance/1-2-10/b_cisco_dna_assurance_1_2_10_ug.html" TargetMode="External"/><Relationship Id="rId37" Type="http://schemas.openxmlformats.org/officeDocument/2006/relationships/hyperlink" Target="https://developer.cisco.com/sdwan/" TargetMode="External"/><Relationship Id="rId53" Type="http://schemas.openxmlformats.org/officeDocument/2006/relationships/hyperlink" Target="../../AppData/Local/Box/Box%20Edit/Documents/BGhSIFqQukOQUYYctHoZ5w==/discussions-network-management" TargetMode="External"/><Relationship Id="rId58" Type="http://schemas.openxmlformats.org/officeDocument/2006/relationships/hyperlink" Target="https://www.cisco.com/c/en/us/td/docs/switches/lan/catalyst3750x_3560x/software/release/15-2_4_e/configurationguide/b_1524e_consolidated_3750x_3560x_cg/b_1524e_consolidated_3750x_3560x_cg_chapter_0101101.html" TargetMode="External"/><Relationship Id="rId74" Type="http://schemas.openxmlformats.org/officeDocument/2006/relationships/hyperlink" Target="https://www.cisco.com/c/en/us/td/docs/ios-xml/ios/ipapp_fhrp/configuration/xe-16/fhp-xe-16-book.html" TargetMode="External"/><Relationship Id="rId79" Type="http://schemas.openxmlformats.org/officeDocument/2006/relationships/hyperlink" Target="https://www.ciscolive.com/global/on-demand-library.html?search=NAT" TargetMode="External"/><Relationship Id="rId102" Type="http://schemas.openxmlformats.org/officeDocument/2006/relationships/hyperlink" Target="https://www.cisco.com/c/en/us/td/docs/routers/csr1000/software/restapi/restapi/RESTAPIintro.html" TargetMode="External"/><Relationship Id="rId5" Type="http://schemas.openxmlformats.org/officeDocument/2006/relationships/hyperlink" Target="https://developer.cisco.com/site/networking/" TargetMode="External"/><Relationship Id="rId90" Type="http://schemas.openxmlformats.org/officeDocument/2006/relationships/hyperlink" Target="https://www.ciscolive.com/global/on-demand-library.html?search=XE%20troubleshooting" TargetMode="External"/><Relationship Id="rId95" Type="http://schemas.openxmlformats.org/officeDocument/2006/relationships/hyperlink" Target="https://developer.cisco.com/learning/labs/tags/Networking" TargetMode="External"/><Relationship Id="rId22" Type="http://schemas.openxmlformats.org/officeDocument/2006/relationships/hyperlink" Target="https://www.cisco.com/c/en/us/td/docs/ios-xml/ios/iproute_ospf/configuration/xe-16-10/iro-xe-16-10-book.html" TargetMode="External"/><Relationship Id="rId27" Type="http://schemas.openxmlformats.org/officeDocument/2006/relationships/hyperlink" Target="https://www.cisco.com/c/en/us/td/docs/ios-xml/ios/ipmulti_igmp/configuration/xe-16-10/imc-igmp-xe-16-10-book.html" TargetMode="External"/><Relationship Id="rId43" Type="http://schemas.openxmlformats.org/officeDocument/2006/relationships/hyperlink" Target="https://sdwan-docs.cisco.com/Product_Documentation/vManage_How-Tos/Configuration/Configure_Policies" TargetMode="External"/><Relationship Id="rId48" Type="http://schemas.openxmlformats.org/officeDocument/2006/relationships/hyperlink" Target="https://www.ciscolive.com/global/on-demand-library.html?search=DMVPN" TargetMode="External"/><Relationship Id="rId64" Type="http://schemas.openxmlformats.org/officeDocument/2006/relationships/hyperlink" Target="https://www.cisco.com/c/en/us/td/docs/switches/lan/catalyst3750x_3560x/software/release/15-2_4_e/configurationguide/b_1524e_consolidated_3750x_3560x_cg/b_1524e_consolidated_3750x_3560x_cg_chapter_01010.html" TargetMode="External"/><Relationship Id="rId69" Type="http://schemas.openxmlformats.org/officeDocument/2006/relationships/hyperlink" Target="https://www.cisco.com/en/US/docs/switches/lan/catalyst3850/software/release/3.2_0_se/multibook/configuration_guide/b_consolidated_config_guide_3850_chapter_01101.html" TargetMode="External"/><Relationship Id="rId80" Type="http://schemas.openxmlformats.org/officeDocument/2006/relationships/hyperlink" Target="https://www.cisco.com/c/en/us/support/docs/ip/network-address-translation-nat/200255-Configure-VRF-Aware-Software-Infrastruct.html" TargetMode="External"/><Relationship Id="rId85" Type="http://schemas.openxmlformats.org/officeDocument/2006/relationships/hyperlink" Target="https://www.cisco.com/c/en/us/td/docs/switches/lan/catalyst3750x_3560x/software/release/15-2_4_e/configurationguide/b_1524e_consolidated_3750x_3560x_cg/b_1524e_consolidated_3750x_3560x_cg_chapter_0101000.html?bookSearch=true" TargetMode="External"/><Relationship Id="rId12" Type="http://schemas.openxmlformats.org/officeDocument/2006/relationships/hyperlink" Target="https://www.cisco.com/c/dam/en/us/td/docs/solutions/CVD/Campus/CVD-Campus-LAN-WLAN-Design-Guide-2018JAN.pdf" TargetMode="External"/><Relationship Id="rId17" Type="http://schemas.openxmlformats.org/officeDocument/2006/relationships/hyperlink" Target="https://community.cisco.com/t5/routing/bd-p/5991-discussions-wan-routing-switching" TargetMode="External"/><Relationship Id="rId25" Type="http://schemas.openxmlformats.org/officeDocument/2006/relationships/hyperlink" Target="https://www.ciscolive.com/global/on-demand-library.html?search=BGP" TargetMode="External"/><Relationship Id="rId33" Type="http://schemas.openxmlformats.org/officeDocument/2006/relationships/hyperlink" Target="https://www.cisco.com/c/dam/en/us/td/docs/solutions/CVD/Campus/CVD-Software-Defined-Access-Segmentation-Design-Guide-2018MAY.pdf" TargetMode="External"/><Relationship Id="rId38" Type="http://schemas.openxmlformats.org/officeDocument/2006/relationships/hyperlink" Target="https://www.cisco.com/c/en/us/solutions/design-zone/networking-design-guides/branch-wan-edge.html" TargetMode="External"/><Relationship Id="rId46" Type="http://schemas.openxmlformats.org/officeDocument/2006/relationships/hyperlink" Target="https://www.cisco.com/c/en/us/td/docs/ios-xml/ios/mp_ldp/configuration/xe-16/mp-ldp-xe-16-book.html" TargetMode="External"/><Relationship Id="rId59" Type="http://schemas.openxmlformats.org/officeDocument/2006/relationships/hyperlink" Target="https://www.ciscolive.com/global/on-demand-library.html?search=router%20security" TargetMode="External"/><Relationship Id="rId67" Type="http://schemas.openxmlformats.org/officeDocument/2006/relationships/hyperlink" Target="https://www.cisco.com/c/en/us/td/docs/ios-xml/ios/snmp/configuration/xe-16/snmp-xe-16-book.html" TargetMode="External"/><Relationship Id="rId103" Type="http://schemas.openxmlformats.org/officeDocument/2006/relationships/hyperlink" Target="https://developer.cisco.com/site/ios-xe/" TargetMode="External"/><Relationship Id="rId20" Type="http://schemas.openxmlformats.org/officeDocument/2006/relationships/hyperlink" Target="https://www.ciscolive.com/global/on-demand-library.html?search=EIGRP" TargetMode="External"/><Relationship Id="rId41" Type="http://schemas.openxmlformats.org/officeDocument/2006/relationships/hyperlink" Target="https://www.cisco.com/c/dam/en/us/td/docs/solutions/CVD/SDWAN/CVD-SD-WAN-Deployment-2018OCT.pdf" TargetMode="External"/><Relationship Id="rId54" Type="http://schemas.openxmlformats.org/officeDocument/2006/relationships/hyperlink" Target="../../AppData/Local/Box/Box%20Edit/Documents/BGhSIFqQukOQUYYctHoZ5w==/Cisco%20Live%20Security" TargetMode="External"/><Relationship Id="rId62" Type="http://schemas.openxmlformats.org/officeDocument/2006/relationships/hyperlink" Target="https://www.ciscolive.com/global/on-demand-library.html?search=ipv6%20security" TargetMode="External"/><Relationship Id="rId70" Type="http://schemas.openxmlformats.org/officeDocument/2006/relationships/hyperlink" Target="https://www.cisco.com/c/en/us/td/docs/ios-xml/ios/prog/configuration/1610/b_1610_programmability_cg/model_driven_telemetry.html" TargetMode="External"/><Relationship Id="rId75" Type="http://schemas.openxmlformats.org/officeDocument/2006/relationships/hyperlink" Target="https://www.cisco.com/c/en/us/td/docs/ios-xml/ios/bsm/configuration/xe-16/bsm-xe-16-book/bsm-time-calendar-set.html" TargetMode="External"/><Relationship Id="rId83" Type="http://schemas.openxmlformats.org/officeDocument/2006/relationships/hyperlink" Target="https://www.cisco.com/c/en/us/td/docs/ios-xml/ios/fnetflow/configuration/xe-16-10/fnf-xe-16-10-book.html" TargetMode="External"/><Relationship Id="rId88" Type="http://schemas.openxmlformats.org/officeDocument/2006/relationships/hyperlink" Target="https://www.cisco.com/c/en/us/td/docs/ios-xml/ios/epc/configuration/xe-16-10/epc-xe-16-10-book.html" TargetMode="External"/><Relationship Id="rId91" Type="http://schemas.openxmlformats.org/officeDocument/2006/relationships/hyperlink" Target="https://www.cisco.com/c/en/us/support/docs/content-networking/adaptive-session-redundancy-asr/117858-technote-asr-00.html" TargetMode="External"/><Relationship Id="rId96" Type="http://schemas.openxmlformats.org/officeDocument/2006/relationships/hyperlink" Target="https://www.cisco.com/c/en/us/td/docs/ios-xml/ios/eem/configuration/xe-16-10/eem-xe-16-10-book.html" TargetMode="External"/><Relationship Id="rId1" Type="http://schemas.openxmlformats.org/officeDocument/2006/relationships/hyperlink" Target="https://www.cisco.com/c/en/us/support/index.html" TargetMode="External"/><Relationship Id="rId6" Type="http://schemas.openxmlformats.org/officeDocument/2006/relationships/hyperlink" Target="https://www.cisco.com/c/en/us/solutions/design-zone.htm" TargetMode="External"/><Relationship Id="rId15" Type="http://schemas.openxmlformats.org/officeDocument/2006/relationships/hyperlink" Target="https://www.cisco.com/c/en/us/tech/ip/ip-routing/index.html" TargetMode="External"/><Relationship Id="rId23" Type="http://schemas.openxmlformats.org/officeDocument/2006/relationships/hyperlink" Target="../../AppData/Local/Box/Box%20Edit/Documents/BGhSIFqQukOQUYYctHoZ5w==/Cisco%20Live%20-%20OSPF" TargetMode="External"/><Relationship Id="rId28" Type="http://schemas.openxmlformats.org/officeDocument/2006/relationships/hyperlink" Target="https://www.cisco.com/c/en/us/td/docs/ios-xml/ios/ipmulti_pim/configuration/xe-16-10/imc-pim-xe-16-10-book.html" TargetMode="External"/><Relationship Id="rId36" Type="http://schemas.openxmlformats.org/officeDocument/2006/relationships/hyperlink" Target="https://www.ciscolive.com/global/on-demand-library.html?search=SD-WAN" TargetMode="External"/><Relationship Id="rId49" Type="http://schemas.openxmlformats.org/officeDocument/2006/relationships/hyperlink" Target="https://www.cisco.com/c/en/us/td/docs/ios-xml/ios/sec_conn_dmvpn/configuration/xe-16-10/sec-conn-dmvpn-xe-16-10-book.html" TargetMode="External"/><Relationship Id="rId57" Type="http://schemas.openxmlformats.org/officeDocument/2006/relationships/hyperlink" Target="https://www.cisco.com/c/en/us/td/docs/ios-xml/ios/sec_data_acl/configuration/xe-16-10/sec-data-acl-xe-16-10-book.html" TargetMode="External"/><Relationship Id="rId10" Type="http://schemas.openxmlformats.org/officeDocument/2006/relationships/hyperlink" Target="https://www.cisco.com/c/en/us/td/docs/switches/lan/catalyst3750x_3560x/software/release/15-0_1_se/configuration/guide/3750xcg/swadmin.html" TargetMode="External"/><Relationship Id="rId31" Type="http://schemas.openxmlformats.org/officeDocument/2006/relationships/hyperlink" Target="https://www.cisco.com/c/dam/en/us/td/docs/solutions/CVD/Campus/CVD-Software-Defined-Access-Deployment-Guide-Sol1dot2-2018OCT.pdf" TargetMode="External"/><Relationship Id="rId44" Type="http://schemas.openxmlformats.org/officeDocument/2006/relationships/hyperlink" Target="https://sdwan-docs.cisco.com/Product_Documentation/vManage_How-Tos/Configuration/Configure_Policies" TargetMode="External"/><Relationship Id="rId52" Type="http://schemas.openxmlformats.org/officeDocument/2006/relationships/hyperlink" Target="https://www.ciscolive.com/global/on-demand-library.html?search=Flexvpn" TargetMode="External"/><Relationship Id="rId60" Type="http://schemas.openxmlformats.org/officeDocument/2006/relationships/hyperlink" Target="https://www.cisco.com/c/en/us/td/docs/ios-xml/ios/ipv6_fhsec/configuration/xe-16-10/ip6f-xe-16-10-book/ip6-snooping.html" TargetMode="External"/><Relationship Id="rId65" Type="http://schemas.openxmlformats.org/officeDocument/2006/relationships/hyperlink" Target="https://www.ciscolive.com/global/on-demand-library.html?search=802.1x" TargetMode="External"/><Relationship Id="rId73" Type="http://schemas.openxmlformats.org/officeDocument/2006/relationships/hyperlink" Target="https://www.ciscolive.com/global/on-demand-library.html?search=qos" TargetMode="External"/><Relationship Id="rId78" Type="http://schemas.openxmlformats.org/officeDocument/2006/relationships/hyperlink" Target="https://www.cisco.com/c/en/us/td/docs/ios-xml/ios/ipaddr_nat/configuration/xe-16-10/nat-xe-16-10-book.html" TargetMode="External"/><Relationship Id="rId81" Type="http://schemas.openxmlformats.org/officeDocument/2006/relationships/hyperlink" Target="https://www.cisco.com/c/en/us/td/docs/ios-xml/ios/ipsla/configuration/xe-16-10/sla-xe-16-10-book.html" TargetMode="External"/><Relationship Id="rId86" Type="http://schemas.openxmlformats.org/officeDocument/2006/relationships/hyperlink" Target="https://www.cisco.com/c/en/us/td/docs/ios-xml/ios/lanswitch/configuration/xe-16-10/lanswitch-xe-16-10-book/lnsw-conf-erspan.html?bookSearch=true" TargetMode="External"/><Relationship Id="rId94" Type="http://schemas.openxmlformats.org/officeDocument/2006/relationships/hyperlink" Target="https://www.ciscolive.com/global/on-demand-library.html?search=BRKSDN-2666" TargetMode="External"/><Relationship Id="rId99" Type="http://schemas.openxmlformats.org/officeDocument/2006/relationships/hyperlink" Target="https://www.cisco.com/c/en/us/td/docs/ios-xml/ios/prog/configuration/1610/b_1610_programmability_cg.html" TargetMode="External"/><Relationship Id="rId101" Type="http://schemas.openxmlformats.org/officeDocument/2006/relationships/hyperlink" Target="https://developer.cisco.com/sdwan" TargetMode="External"/><Relationship Id="rId4" Type="http://schemas.openxmlformats.org/officeDocument/2006/relationships/hyperlink" Target="https://www.ciscolive.com/global/on-demand-library.html" TargetMode="External"/><Relationship Id="rId9" Type="http://schemas.openxmlformats.org/officeDocument/2006/relationships/hyperlink" Target="https://communities.cisco.com/community/technology/enterprise_networks" TargetMode="External"/><Relationship Id="rId13" Type="http://schemas.openxmlformats.org/officeDocument/2006/relationships/hyperlink" Target="https://community.cisco.com/t5/switching/bd-p/6016-discussions-lan-switching-routing" TargetMode="External"/><Relationship Id="rId18" Type="http://schemas.openxmlformats.org/officeDocument/2006/relationships/hyperlink" Target="https://www.cisco.com/c/en/us/td/docs/ios-xml/ios/iproute_bfd/configuration/xe-16-10/irb-xe-16-10-book.html" TargetMode="External"/><Relationship Id="rId39" Type="http://schemas.openxmlformats.org/officeDocument/2006/relationships/hyperlink" Target="https://community.cisco.com/t5/sd-wan/bd-p/discussions-sd-wan" TargetMode="External"/><Relationship Id="rId34" Type="http://schemas.openxmlformats.org/officeDocument/2006/relationships/hyperlink" Target="https://www.cisco.com/c/en/us/td/docs/cloud-systems-management/network-automation-and-management/dna-center-assurance/1-2-10/b_cisco_dna_assurance_1_2_10_ug.html" TargetMode="External"/><Relationship Id="rId50" Type="http://schemas.openxmlformats.org/officeDocument/2006/relationships/hyperlink" Target="https://www.cisco.com/c/en/us/td/docs/ios-xml/ios/sec_conn_dmvpn/configuration/15-mt/sec-conn-dmvpn-15-mt-book/sec-conn-dmvpn-per-tunnel-qos.html" TargetMode="External"/><Relationship Id="rId55" Type="http://schemas.openxmlformats.org/officeDocument/2006/relationships/hyperlink" Target="https://www.cisco.com/c/en/us/td/docs/ios-xml/ios/qos_plcshp/configuration/xe-16-10/qos-plcshp-xe-16-10-book/qos-plcshp-ctrl-pln-plc.html" TargetMode="External"/><Relationship Id="rId76" Type="http://schemas.openxmlformats.org/officeDocument/2006/relationships/hyperlink" Target="https://www.cisco.com/c/en/us/td/docs/ios-xml/ios/ipaddr_dhcp/configuration/xe-16-10/dhcp-xe-16-10-book.html" TargetMode="External"/><Relationship Id="rId97" Type="http://schemas.openxmlformats.org/officeDocument/2006/relationships/hyperlink" Target="https://www.ciscolive.com/global/on-demand-library.html?search=EEM" TargetMode="External"/><Relationship Id="rId104" Type="http://schemas.openxmlformats.org/officeDocument/2006/relationships/hyperlink" Target="https://www.cisco.com/c/en/us/td/docs/ios-xml/ios/cns/configuration/xe-16-10/cns-xe-16-10-book/netconf-sshv2.html" TargetMode="External"/><Relationship Id="rId7" Type="http://schemas.openxmlformats.org/officeDocument/2006/relationships/hyperlink" Target="https://communities.cisco.com/community/technology/enterprise_networks" TargetMode="External"/><Relationship Id="rId71" Type="http://schemas.openxmlformats.org/officeDocument/2006/relationships/hyperlink" Target="https://www.ciscolive.com/global/on-demand-library.html?search=model-driven%20telemetry" TargetMode="External"/><Relationship Id="rId92" Type="http://schemas.openxmlformats.org/officeDocument/2006/relationships/hyperlink" Target="https://community.cisco.com/t5/networking-videos/packet-trace-on-ios-xe/ba-p/3103183" TargetMode="External"/><Relationship Id="rId2" Type="http://schemas.openxmlformats.org/officeDocument/2006/relationships/hyperlink" Target="https://www.cisco.com/c/en/us/support/ios-nx-os-software/ios-xe-gibralter-16-10-1/model.html" TargetMode="External"/><Relationship Id="rId29" Type="http://schemas.openxmlformats.org/officeDocument/2006/relationships/hyperlink" Target="https://www.ciscolive.com/global/on-demand-library.html?search=SDA" TargetMode="External"/><Relationship Id="rId24" Type="http://schemas.openxmlformats.org/officeDocument/2006/relationships/hyperlink" Target="https://www.cisco.com/c/en/us/td/docs/ios-xml/ios/iproute_bgp/configuration/xe-16-10/irg-xe-16-10-book.html" TargetMode="External"/><Relationship Id="rId40" Type="http://schemas.openxmlformats.org/officeDocument/2006/relationships/hyperlink" Target="https://www.cisco.com/c/dam/en/us/td/docs/solutions/CVD/SDWAN/CVD-SD-WAN-Design-2018OCT.pdf" TargetMode="External"/><Relationship Id="rId45" Type="http://schemas.openxmlformats.org/officeDocument/2006/relationships/hyperlink" Target="https://www.ciscolive.com/global/on-demand-library.html?search=MPLS" TargetMode="External"/><Relationship Id="rId66" Type="http://schemas.openxmlformats.org/officeDocument/2006/relationships/hyperlink" Target="https://www.cisco.com/c/en/us/td/docs/ios-xml/ios/bsm/configuration/xe-16/bsm-xe-16-book/bsm-basic-sys-manage.html" TargetMode="External"/><Relationship Id="rId87" Type="http://schemas.openxmlformats.org/officeDocument/2006/relationships/hyperlink" Target="https://www.cisco.com/c/en/us/support/docs/ios-nx-os-software/ios-embedded-packet-capture/116045-productconfig-epc-00.html" TargetMode="External"/><Relationship Id="rId61" Type="http://schemas.openxmlformats.org/officeDocument/2006/relationships/hyperlink" Target="https://www.cisco.com/c/en/us/td/docs/switches/lan/catalyst3750x_3560x/software/release/15-2_4_e/configurationguide/b_1524e_consolidated_3750x_3560x_cg/b_1524e_consolidated_3750x_3560x_cg_chapter_0110011.html?bookSearch=true" TargetMode="External"/><Relationship Id="rId82" Type="http://schemas.openxmlformats.org/officeDocument/2006/relationships/hyperlink" Target="https://www.cisco.com/c/en/us/td/docs/ios-xml/ios/ipapp/configuration/xe-16-10/iap-xe-16-10-book/iap-eot.html" TargetMode="External"/><Relationship Id="rId19" Type="http://schemas.openxmlformats.org/officeDocument/2006/relationships/hyperlink" Target="https://www.cisco.com/c/en/us/td/docs/ios-xml/ios/iproute_eigrp/configuration/xe-16-10/ire-xe-16-10-book.html" TargetMode="External"/><Relationship Id="rId14" Type="http://schemas.openxmlformats.org/officeDocument/2006/relationships/hyperlink" Target="https://www.cisco.com/c/en/us/td/docs/ios-xml/ios/lanswitch/configuration/xe-16-10/lanswitch-xe-16-10-book.html" TargetMode="External"/><Relationship Id="rId30" Type="http://schemas.openxmlformats.org/officeDocument/2006/relationships/hyperlink" Target="https://www.cisco.com/c/dam/en/us/td/docs/solutions/CVD/Campus/CVD-Software-Defined-Access-Design-Sol1dot2-2018DEC.pdf" TargetMode="External"/><Relationship Id="rId35" Type="http://schemas.openxmlformats.org/officeDocument/2006/relationships/hyperlink" Target="https://sdwan-docs.cisco.com/Product_Documentation/vManage_How-Tos/Configuration" TargetMode="External"/><Relationship Id="rId56" Type="http://schemas.openxmlformats.org/officeDocument/2006/relationships/hyperlink" Target="https://www.cisco.com/c/en/us/td/docs/ios-xml/ios/sec_usr_aaa/configuration/xe-16-10/sec-usr-aaa-xe-16-10-book.html" TargetMode="External"/><Relationship Id="rId77" Type="http://schemas.openxmlformats.org/officeDocument/2006/relationships/hyperlink" Target="https://community.cisco.com/t5/networking-documents/dynamic-address-assignment-in-ipv6-using-slaac-and-dhcp/ta-p/3109128" TargetMode="External"/><Relationship Id="rId100" Type="http://schemas.openxmlformats.org/officeDocument/2006/relationships/hyperlink" Target="https://www.ciscolive.com/global/on-demand-library.html?search=XE%20programmability" TargetMode="External"/><Relationship Id="rId8" Type="http://schemas.openxmlformats.org/officeDocument/2006/relationships/hyperlink" Target="https://www.cisco.com/c/en/us/solutions/design-zone/networking-design-guides/campus-wired-wireless.html" TargetMode="External"/><Relationship Id="rId51" Type="http://schemas.openxmlformats.org/officeDocument/2006/relationships/hyperlink" Target="https://www.cisco.com/c/en/us/td/docs/ios-xml/ios/sec_conn_ike2vpn/configuration/xe-16-10/sec-flex-vpn-xe-16-10-book.html" TargetMode="External"/><Relationship Id="rId72" Type="http://schemas.openxmlformats.org/officeDocument/2006/relationships/hyperlink" Target="https://www.cisco.com/c/en/us/td/docs/ios-xml/ios/qos_mqc/configuration/xe-16-10/qos-mqc-xe-16-10-book.html" TargetMode="External"/><Relationship Id="rId93" Type="http://schemas.openxmlformats.org/officeDocument/2006/relationships/hyperlink" Target="https://developer.cisco.com/learning/tracks/dnacenter-programmability" TargetMode="External"/><Relationship Id="rId98" Type="http://schemas.openxmlformats.org/officeDocument/2006/relationships/hyperlink" Target="https://www.cisco.com/c/en/us/td/docs/ios-xml/ios/prog/configuration/1610/b_1610_programmability_cg/guest_shell.html" TargetMode="External"/><Relationship Id="rId3" Type="http://schemas.openxmlformats.org/officeDocument/2006/relationships/hyperlink" Target="https://www.cisco.com/c/en/us/td/docs/switches/lan/catalyst3750x_3560x/software/release/15-2_4_e/configurationguide/b_1524e_consolidated_3750x_3560x_cg.html" TargetMode="External"/></Relationships>
</file>

<file path=xl/worksheets/_rels/sheet19.xml.rels><?xml version="1.0" encoding="UTF-8" standalone="yes"?>
<Relationships xmlns="http://schemas.openxmlformats.org/package/2006/relationships"><Relationship Id="rId26" Type="http://schemas.openxmlformats.org/officeDocument/2006/relationships/hyperlink" Target="https://www.ciscolive.com/global/on-demand-library.html?search=multicast" TargetMode="External"/><Relationship Id="rId21" Type="http://schemas.openxmlformats.org/officeDocument/2006/relationships/hyperlink" Target="https://www.ciscolive.com/global/on-demand-library.html?search=BRKRST-2336" TargetMode="External"/><Relationship Id="rId42" Type="http://schemas.openxmlformats.org/officeDocument/2006/relationships/hyperlink" Target="https://sdwan-docs.cisco.com/Product_Documentation/vManage_How-Tos/Configuration/Create_a_Device_Configuration_Template" TargetMode="External"/><Relationship Id="rId47" Type="http://schemas.openxmlformats.org/officeDocument/2006/relationships/hyperlink" Target="https://www.cisco.com/c/en/us/td/docs/ios-xml/ios/mp_l3_vpns/configuration/xe-16-10/mp-l3-vpns-xe-16-10-book.html" TargetMode="External"/><Relationship Id="rId63" Type="http://schemas.openxmlformats.org/officeDocument/2006/relationships/hyperlink" Target="https://www.cisco.com/c/en/us/td/docs/ios-xml/ios/sec_usr_8021x/configuration/15-mt/sec-user-8021x-15-mt-book/config-ieee-802x-pba.html" TargetMode="External"/><Relationship Id="rId68" Type="http://schemas.openxmlformats.org/officeDocument/2006/relationships/hyperlink" Target="https://www.ciscolive.com/global/on-demand-library.html?search=snmp" TargetMode="External"/><Relationship Id="rId84" Type="http://schemas.openxmlformats.org/officeDocument/2006/relationships/hyperlink" Target="https://www.ciscolive.com/global/on-demand-library.html?search=flexible%20netflow" TargetMode="External"/><Relationship Id="rId89" Type="http://schemas.openxmlformats.org/officeDocument/2006/relationships/hyperlink" Target="https://www.cisco.com/c/en/us/td/docs/routers/asr1000/troubleshooting/guide/Tblshooting-xe-3s-asr-1000-book.html" TargetMode="External"/><Relationship Id="rId16" Type="http://schemas.openxmlformats.org/officeDocument/2006/relationships/hyperlink" Target="https://www.cisco.com/c/en/us/td/docs/ios-xml/ios/iproute_pi/configuration/xe-16-10/iri-xe-16-10-book.html" TargetMode="External"/><Relationship Id="rId11" Type="http://schemas.openxmlformats.org/officeDocument/2006/relationships/hyperlink" Target="https://www.ciscolive.com/global/on-demand-library.html?search=campus" TargetMode="External"/><Relationship Id="rId32" Type="http://schemas.openxmlformats.org/officeDocument/2006/relationships/hyperlink" Target="https://www.cisco.com/c/en/us/td/docs/cloud-systems-management/network-automation-and-management/dna-center-assurance/1-2-10/b_cisco_dna_assurance_1_2_10_ug.html" TargetMode="External"/><Relationship Id="rId37" Type="http://schemas.openxmlformats.org/officeDocument/2006/relationships/hyperlink" Target="https://developer.cisco.com/sdwan/" TargetMode="External"/><Relationship Id="rId53" Type="http://schemas.openxmlformats.org/officeDocument/2006/relationships/hyperlink" Target="../../AppData/Local/Box/Box%20Edit/Documents/BGhSIFqQukOQUYYctHoZ5w==/discussions-network-management" TargetMode="External"/><Relationship Id="rId58" Type="http://schemas.openxmlformats.org/officeDocument/2006/relationships/hyperlink" Target="https://www.cisco.com/c/en/us/td/docs/switches/lan/catalyst3750x_3560x/software/release/15-2_4_e/configurationguide/b_1524e_consolidated_3750x_3560x_cg/b_1524e_consolidated_3750x_3560x_cg_chapter_0101101.html" TargetMode="External"/><Relationship Id="rId74" Type="http://schemas.openxmlformats.org/officeDocument/2006/relationships/hyperlink" Target="https://www.cisco.com/c/en/us/td/docs/ios-xml/ios/ipapp_fhrp/configuration/xe-16/fhp-xe-16-book.html" TargetMode="External"/><Relationship Id="rId79" Type="http://schemas.openxmlformats.org/officeDocument/2006/relationships/hyperlink" Target="https://www.ciscolive.com/global/on-demand-library.html?search=NAT" TargetMode="External"/><Relationship Id="rId102" Type="http://schemas.openxmlformats.org/officeDocument/2006/relationships/hyperlink" Target="https://www.cisco.com/c/en/us/td/docs/routers/csr1000/software/restapi/restapi/RESTAPIintro.html" TargetMode="External"/><Relationship Id="rId5" Type="http://schemas.openxmlformats.org/officeDocument/2006/relationships/hyperlink" Target="https://developer.cisco.com/site/networking/" TargetMode="External"/><Relationship Id="rId90" Type="http://schemas.openxmlformats.org/officeDocument/2006/relationships/hyperlink" Target="https://www.ciscolive.com/global/on-demand-library.html?search=XE%20troubleshooting" TargetMode="External"/><Relationship Id="rId95" Type="http://schemas.openxmlformats.org/officeDocument/2006/relationships/hyperlink" Target="https://developer.cisco.com/learning/labs/tags/Networking" TargetMode="External"/><Relationship Id="rId22" Type="http://schemas.openxmlformats.org/officeDocument/2006/relationships/hyperlink" Target="https://www.cisco.com/c/en/us/td/docs/ios-xml/ios/iproute_ospf/configuration/xe-16-10/iro-xe-16-10-book.html" TargetMode="External"/><Relationship Id="rId27" Type="http://schemas.openxmlformats.org/officeDocument/2006/relationships/hyperlink" Target="https://www.cisco.com/c/en/us/td/docs/ios-xml/ios/ipmulti_igmp/configuration/xe-16-10/imc-igmp-xe-16-10-book.html" TargetMode="External"/><Relationship Id="rId43" Type="http://schemas.openxmlformats.org/officeDocument/2006/relationships/hyperlink" Target="https://sdwan-docs.cisco.com/Product_Documentation/vManage_How-Tos/Configuration/Configure_Policies" TargetMode="External"/><Relationship Id="rId48" Type="http://schemas.openxmlformats.org/officeDocument/2006/relationships/hyperlink" Target="https://www.ciscolive.com/global/on-demand-library.html?search=DMVPN" TargetMode="External"/><Relationship Id="rId64" Type="http://schemas.openxmlformats.org/officeDocument/2006/relationships/hyperlink" Target="https://www.cisco.com/c/en/us/td/docs/switches/lan/catalyst3750x_3560x/software/release/15-2_4_e/configurationguide/b_1524e_consolidated_3750x_3560x_cg/b_1524e_consolidated_3750x_3560x_cg_chapter_01010.html" TargetMode="External"/><Relationship Id="rId69" Type="http://schemas.openxmlformats.org/officeDocument/2006/relationships/hyperlink" Target="https://www.cisco.com/en/US/docs/switches/lan/catalyst3850/software/release/3.2_0_se/multibook/configuration_guide/b_consolidated_config_guide_3850_chapter_01101.html" TargetMode="External"/><Relationship Id="rId80" Type="http://schemas.openxmlformats.org/officeDocument/2006/relationships/hyperlink" Target="https://www.cisco.com/c/en/us/support/docs/ip/network-address-translation-nat/200255-Configure-VRF-Aware-Software-Infrastruct.html" TargetMode="External"/><Relationship Id="rId85" Type="http://schemas.openxmlformats.org/officeDocument/2006/relationships/hyperlink" Target="https://www.cisco.com/c/en/us/td/docs/switches/lan/catalyst3750x_3560x/software/release/15-2_4_e/configurationguide/b_1524e_consolidated_3750x_3560x_cg/b_1524e_consolidated_3750x_3560x_cg_chapter_0101000.html?bookSearch=true" TargetMode="External"/><Relationship Id="rId12" Type="http://schemas.openxmlformats.org/officeDocument/2006/relationships/hyperlink" Target="https://www.cisco.com/c/dam/en/us/td/docs/solutions/CVD/Campus/CVD-Campus-LAN-WLAN-Design-Guide-2018JAN.pdf" TargetMode="External"/><Relationship Id="rId17" Type="http://schemas.openxmlformats.org/officeDocument/2006/relationships/hyperlink" Target="https://community.cisco.com/t5/routing/bd-p/5991-discussions-wan-routing-switching" TargetMode="External"/><Relationship Id="rId25" Type="http://schemas.openxmlformats.org/officeDocument/2006/relationships/hyperlink" Target="https://www.ciscolive.com/global/on-demand-library.html?search=BGP" TargetMode="External"/><Relationship Id="rId33" Type="http://schemas.openxmlformats.org/officeDocument/2006/relationships/hyperlink" Target="https://www.cisco.com/c/dam/en/us/td/docs/solutions/CVD/Campus/CVD-Software-Defined-Access-Segmentation-Design-Guide-2018MAY.pdf" TargetMode="External"/><Relationship Id="rId38" Type="http://schemas.openxmlformats.org/officeDocument/2006/relationships/hyperlink" Target="https://www.cisco.com/c/en/us/solutions/design-zone/networking-design-guides/branch-wan-edge.html" TargetMode="External"/><Relationship Id="rId46" Type="http://schemas.openxmlformats.org/officeDocument/2006/relationships/hyperlink" Target="https://www.cisco.com/c/en/us/td/docs/ios-xml/ios/mp_ldp/configuration/xe-16/mp-ldp-xe-16-book.html" TargetMode="External"/><Relationship Id="rId59" Type="http://schemas.openxmlformats.org/officeDocument/2006/relationships/hyperlink" Target="https://www.ciscolive.com/global/on-demand-library.html?search=router%20security" TargetMode="External"/><Relationship Id="rId67" Type="http://schemas.openxmlformats.org/officeDocument/2006/relationships/hyperlink" Target="https://www.cisco.com/c/en/us/td/docs/ios-xml/ios/snmp/configuration/xe-16/snmp-xe-16-book.html" TargetMode="External"/><Relationship Id="rId103" Type="http://schemas.openxmlformats.org/officeDocument/2006/relationships/hyperlink" Target="https://developer.cisco.com/site/ios-xe/" TargetMode="External"/><Relationship Id="rId20" Type="http://schemas.openxmlformats.org/officeDocument/2006/relationships/hyperlink" Target="https://www.ciscolive.com/global/on-demand-library.html?search=EIGRP" TargetMode="External"/><Relationship Id="rId41" Type="http://schemas.openxmlformats.org/officeDocument/2006/relationships/hyperlink" Target="https://www.cisco.com/c/dam/en/us/td/docs/solutions/CVD/SDWAN/CVD-SD-WAN-Deployment-2018OCT.pdf" TargetMode="External"/><Relationship Id="rId54" Type="http://schemas.openxmlformats.org/officeDocument/2006/relationships/hyperlink" Target="../../AppData/Local/Box/Box%20Edit/Documents/BGhSIFqQukOQUYYctHoZ5w==/Cisco%20Live%20Security" TargetMode="External"/><Relationship Id="rId62" Type="http://schemas.openxmlformats.org/officeDocument/2006/relationships/hyperlink" Target="https://www.ciscolive.com/global/on-demand-library.html?search=ipv6%20security" TargetMode="External"/><Relationship Id="rId70" Type="http://schemas.openxmlformats.org/officeDocument/2006/relationships/hyperlink" Target="https://www.cisco.com/c/en/us/td/docs/ios-xml/ios/prog/configuration/1610/b_1610_programmability_cg/model_driven_telemetry.html" TargetMode="External"/><Relationship Id="rId75" Type="http://schemas.openxmlformats.org/officeDocument/2006/relationships/hyperlink" Target="https://www.cisco.com/c/en/us/td/docs/ios-xml/ios/bsm/configuration/xe-16/bsm-xe-16-book/bsm-time-calendar-set.html" TargetMode="External"/><Relationship Id="rId83" Type="http://schemas.openxmlformats.org/officeDocument/2006/relationships/hyperlink" Target="https://www.cisco.com/c/en/us/td/docs/ios-xml/ios/fnetflow/configuration/xe-16-10/fnf-xe-16-10-book.html" TargetMode="External"/><Relationship Id="rId88" Type="http://schemas.openxmlformats.org/officeDocument/2006/relationships/hyperlink" Target="https://www.cisco.com/c/en/us/td/docs/ios-xml/ios/epc/configuration/xe-16-10/epc-xe-16-10-book.html" TargetMode="External"/><Relationship Id="rId91" Type="http://schemas.openxmlformats.org/officeDocument/2006/relationships/hyperlink" Target="https://www.cisco.com/c/en/us/support/docs/content-networking/adaptive-session-redundancy-asr/117858-technote-asr-00.html" TargetMode="External"/><Relationship Id="rId96" Type="http://schemas.openxmlformats.org/officeDocument/2006/relationships/hyperlink" Target="https://www.cisco.com/c/en/us/td/docs/ios-xml/ios/eem/configuration/xe-16-10/eem-xe-16-10-book.html" TargetMode="External"/><Relationship Id="rId1" Type="http://schemas.openxmlformats.org/officeDocument/2006/relationships/hyperlink" Target="https://www.cisco.com/c/en/us/support/index.html" TargetMode="External"/><Relationship Id="rId6" Type="http://schemas.openxmlformats.org/officeDocument/2006/relationships/hyperlink" Target="https://www.cisco.com/c/en/us/solutions/design-zone.htm" TargetMode="External"/><Relationship Id="rId15" Type="http://schemas.openxmlformats.org/officeDocument/2006/relationships/hyperlink" Target="https://www.cisco.com/c/en/us/tech/ip/ip-routing/index.html" TargetMode="External"/><Relationship Id="rId23" Type="http://schemas.openxmlformats.org/officeDocument/2006/relationships/hyperlink" Target="../../AppData/Local/Box/Box%20Edit/Documents/BGhSIFqQukOQUYYctHoZ5w==/Cisco%20Live%20-%20OSPF" TargetMode="External"/><Relationship Id="rId28" Type="http://schemas.openxmlformats.org/officeDocument/2006/relationships/hyperlink" Target="https://www.cisco.com/c/en/us/td/docs/ios-xml/ios/ipmulti_pim/configuration/xe-16-10/imc-pim-xe-16-10-book.html" TargetMode="External"/><Relationship Id="rId36" Type="http://schemas.openxmlformats.org/officeDocument/2006/relationships/hyperlink" Target="https://www.ciscolive.com/global/on-demand-library.html?search=SD-WAN" TargetMode="External"/><Relationship Id="rId49" Type="http://schemas.openxmlformats.org/officeDocument/2006/relationships/hyperlink" Target="https://www.cisco.com/c/en/us/td/docs/ios-xml/ios/sec_conn_dmvpn/configuration/xe-16-10/sec-conn-dmvpn-xe-16-10-book.html" TargetMode="External"/><Relationship Id="rId57" Type="http://schemas.openxmlformats.org/officeDocument/2006/relationships/hyperlink" Target="https://www.cisco.com/c/en/us/td/docs/ios-xml/ios/sec_data_acl/configuration/xe-16-10/sec-data-acl-xe-16-10-book.html" TargetMode="External"/><Relationship Id="rId10" Type="http://schemas.openxmlformats.org/officeDocument/2006/relationships/hyperlink" Target="https://www.cisco.com/c/en/us/td/docs/switches/lan/catalyst3750x_3560x/software/release/15-0_1_se/configuration/guide/3750xcg/swadmin.html" TargetMode="External"/><Relationship Id="rId31" Type="http://schemas.openxmlformats.org/officeDocument/2006/relationships/hyperlink" Target="https://www.cisco.com/c/dam/en/us/td/docs/solutions/CVD/Campus/CVD-Software-Defined-Access-Deployment-Guide-Sol1dot2-2018OCT.pdf" TargetMode="External"/><Relationship Id="rId44" Type="http://schemas.openxmlformats.org/officeDocument/2006/relationships/hyperlink" Target="https://sdwan-docs.cisco.com/Product_Documentation/vManage_How-Tos/Configuration/Configure_Policies" TargetMode="External"/><Relationship Id="rId52" Type="http://schemas.openxmlformats.org/officeDocument/2006/relationships/hyperlink" Target="https://www.ciscolive.com/global/on-demand-library.html?search=Flexvpn" TargetMode="External"/><Relationship Id="rId60" Type="http://schemas.openxmlformats.org/officeDocument/2006/relationships/hyperlink" Target="https://www.cisco.com/c/en/us/td/docs/ios-xml/ios/ipv6_fhsec/configuration/xe-16-10/ip6f-xe-16-10-book/ip6-snooping.html" TargetMode="External"/><Relationship Id="rId65" Type="http://schemas.openxmlformats.org/officeDocument/2006/relationships/hyperlink" Target="https://www.ciscolive.com/global/on-demand-library.html?search=802.1x" TargetMode="External"/><Relationship Id="rId73" Type="http://schemas.openxmlformats.org/officeDocument/2006/relationships/hyperlink" Target="https://www.ciscolive.com/global/on-demand-library.html?search=qos" TargetMode="External"/><Relationship Id="rId78" Type="http://schemas.openxmlformats.org/officeDocument/2006/relationships/hyperlink" Target="https://www.cisco.com/c/en/us/td/docs/ios-xml/ios/ipaddr_nat/configuration/xe-16-10/nat-xe-16-10-book.html" TargetMode="External"/><Relationship Id="rId81" Type="http://schemas.openxmlformats.org/officeDocument/2006/relationships/hyperlink" Target="https://www.cisco.com/c/en/us/td/docs/ios-xml/ios/ipsla/configuration/xe-16-10/sla-xe-16-10-book.html" TargetMode="External"/><Relationship Id="rId86" Type="http://schemas.openxmlformats.org/officeDocument/2006/relationships/hyperlink" Target="https://www.cisco.com/c/en/us/td/docs/ios-xml/ios/lanswitch/configuration/xe-16-10/lanswitch-xe-16-10-book/lnsw-conf-erspan.html?bookSearch=true" TargetMode="External"/><Relationship Id="rId94" Type="http://schemas.openxmlformats.org/officeDocument/2006/relationships/hyperlink" Target="https://www.ciscolive.com/global/on-demand-library.html?search=BRKSDN-2666" TargetMode="External"/><Relationship Id="rId99" Type="http://schemas.openxmlformats.org/officeDocument/2006/relationships/hyperlink" Target="https://www.cisco.com/c/en/us/td/docs/ios-xml/ios/prog/configuration/1610/b_1610_programmability_cg.html" TargetMode="External"/><Relationship Id="rId101" Type="http://schemas.openxmlformats.org/officeDocument/2006/relationships/hyperlink" Target="https://developer.cisco.com/sdwan" TargetMode="External"/><Relationship Id="rId4" Type="http://schemas.openxmlformats.org/officeDocument/2006/relationships/hyperlink" Target="https://www.ciscolive.com/global/on-demand-library.html" TargetMode="External"/><Relationship Id="rId9" Type="http://schemas.openxmlformats.org/officeDocument/2006/relationships/hyperlink" Target="https://communities.cisco.com/community/technology/enterprise_networks" TargetMode="External"/><Relationship Id="rId13" Type="http://schemas.openxmlformats.org/officeDocument/2006/relationships/hyperlink" Target="https://community.cisco.com/t5/switching/bd-p/6016-discussions-lan-switching-routing" TargetMode="External"/><Relationship Id="rId18" Type="http://schemas.openxmlformats.org/officeDocument/2006/relationships/hyperlink" Target="https://www.cisco.com/c/en/us/td/docs/ios-xml/ios/iproute_bfd/configuration/xe-16-10/irb-xe-16-10-book.html" TargetMode="External"/><Relationship Id="rId39" Type="http://schemas.openxmlformats.org/officeDocument/2006/relationships/hyperlink" Target="https://community.cisco.com/t5/sd-wan/bd-p/discussions-sd-wan" TargetMode="External"/><Relationship Id="rId34" Type="http://schemas.openxmlformats.org/officeDocument/2006/relationships/hyperlink" Target="https://www.cisco.com/c/en/us/td/docs/cloud-systems-management/network-automation-and-management/dna-center-assurance/1-2-10/b_cisco_dna_assurance_1_2_10_ug.html" TargetMode="External"/><Relationship Id="rId50" Type="http://schemas.openxmlformats.org/officeDocument/2006/relationships/hyperlink" Target="https://www.cisco.com/c/en/us/td/docs/ios-xml/ios/sec_conn_dmvpn/configuration/15-mt/sec-conn-dmvpn-15-mt-book/sec-conn-dmvpn-per-tunnel-qos.html" TargetMode="External"/><Relationship Id="rId55" Type="http://schemas.openxmlformats.org/officeDocument/2006/relationships/hyperlink" Target="https://www.cisco.com/c/en/us/td/docs/ios-xml/ios/qos_plcshp/configuration/xe-16-10/qos-plcshp-xe-16-10-book/qos-plcshp-ctrl-pln-plc.html" TargetMode="External"/><Relationship Id="rId76" Type="http://schemas.openxmlformats.org/officeDocument/2006/relationships/hyperlink" Target="https://www.cisco.com/c/en/us/td/docs/ios-xml/ios/ipaddr_dhcp/configuration/xe-16-10/dhcp-xe-16-10-book.html" TargetMode="External"/><Relationship Id="rId97" Type="http://schemas.openxmlformats.org/officeDocument/2006/relationships/hyperlink" Target="https://www.ciscolive.com/global/on-demand-library.html?search=EEM" TargetMode="External"/><Relationship Id="rId104" Type="http://schemas.openxmlformats.org/officeDocument/2006/relationships/hyperlink" Target="https://www.cisco.com/c/en/us/td/docs/ios-xml/ios/cns/configuration/xe-16-10/cns-xe-16-10-book/netconf-sshv2.html" TargetMode="External"/><Relationship Id="rId7" Type="http://schemas.openxmlformats.org/officeDocument/2006/relationships/hyperlink" Target="https://communities.cisco.com/community/technology/enterprise_networks" TargetMode="External"/><Relationship Id="rId71" Type="http://schemas.openxmlformats.org/officeDocument/2006/relationships/hyperlink" Target="https://www.ciscolive.com/global/on-demand-library.html?search=model-driven%20telemetry" TargetMode="External"/><Relationship Id="rId92" Type="http://schemas.openxmlformats.org/officeDocument/2006/relationships/hyperlink" Target="https://community.cisco.com/t5/networking-videos/packet-trace-on-ios-xe/ba-p/3103183" TargetMode="External"/><Relationship Id="rId2" Type="http://schemas.openxmlformats.org/officeDocument/2006/relationships/hyperlink" Target="https://www.cisco.com/c/en/us/support/ios-nx-os-software/ios-xe-gibralter-16-10-1/model.html" TargetMode="External"/><Relationship Id="rId29" Type="http://schemas.openxmlformats.org/officeDocument/2006/relationships/hyperlink" Target="https://www.ciscolive.com/global/on-demand-library.html?search=SDA" TargetMode="External"/><Relationship Id="rId24" Type="http://schemas.openxmlformats.org/officeDocument/2006/relationships/hyperlink" Target="https://www.cisco.com/c/en/us/td/docs/ios-xml/ios/iproute_bgp/configuration/xe-16-10/irg-xe-16-10-book.html" TargetMode="External"/><Relationship Id="rId40" Type="http://schemas.openxmlformats.org/officeDocument/2006/relationships/hyperlink" Target="https://www.cisco.com/c/dam/en/us/td/docs/solutions/CVD/SDWAN/CVD-SD-WAN-Design-2018OCT.pdf" TargetMode="External"/><Relationship Id="rId45" Type="http://schemas.openxmlformats.org/officeDocument/2006/relationships/hyperlink" Target="https://www.ciscolive.com/global/on-demand-library.html?search=MPLS" TargetMode="External"/><Relationship Id="rId66" Type="http://schemas.openxmlformats.org/officeDocument/2006/relationships/hyperlink" Target="https://www.cisco.com/c/en/us/td/docs/ios-xml/ios/bsm/configuration/xe-16/bsm-xe-16-book/bsm-basic-sys-manage.html" TargetMode="External"/><Relationship Id="rId87" Type="http://schemas.openxmlformats.org/officeDocument/2006/relationships/hyperlink" Target="https://www.cisco.com/c/en/us/support/docs/ios-nx-os-software/ios-embedded-packet-capture/116045-productconfig-epc-00.html" TargetMode="External"/><Relationship Id="rId61" Type="http://schemas.openxmlformats.org/officeDocument/2006/relationships/hyperlink" Target="https://www.cisco.com/c/en/us/td/docs/switches/lan/catalyst3750x_3560x/software/release/15-2_4_e/configurationguide/b_1524e_consolidated_3750x_3560x_cg/b_1524e_consolidated_3750x_3560x_cg_chapter_0110011.html?bookSearch=true" TargetMode="External"/><Relationship Id="rId82" Type="http://schemas.openxmlformats.org/officeDocument/2006/relationships/hyperlink" Target="https://www.cisco.com/c/en/us/td/docs/ios-xml/ios/ipapp/configuration/xe-16-10/iap-xe-16-10-book/iap-eot.html" TargetMode="External"/><Relationship Id="rId19" Type="http://schemas.openxmlformats.org/officeDocument/2006/relationships/hyperlink" Target="https://www.cisco.com/c/en/us/td/docs/ios-xml/ios/iproute_eigrp/configuration/xe-16-10/ire-xe-16-10-book.html" TargetMode="External"/><Relationship Id="rId14" Type="http://schemas.openxmlformats.org/officeDocument/2006/relationships/hyperlink" Target="https://www.cisco.com/c/en/us/td/docs/ios-xml/ios/lanswitch/configuration/xe-16-10/lanswitch-xe-16-10-book.html" TargetMode="External"/><Relationship Id="rId30" Type="http://schemas.openxmlformats.org/officeDocument/2006/relationships/hyperlink" Target="https://www.cisco.com/c/dam/en/us/td/docs/solutions/CVD/Campus/CVD-Software-Defined-Access-Design-Sol1dot2-2018DEC.pdf" TargetMode="External"/><Relationship Id="rId35" Type="http://schemas.openxmlformats.org/officeDocument/2006/relationships/hyperlink" Target="https://sdwan-docs.cisco.com/Product_Documentation/vManage_How-Tos/Configuration" TargetMode="External"/><Relationship Id="rId56" Type="http://schemas.openxmlformats.org/officeDocument/2006/relationships/hyperlink" Target="https://www.cisco.com/c/en/us/td/docs/ios-xml/ios/sec_usr_aaa/configuration/xe-16-10/sec-usr-aaa-xe-16-10-book.html" TargetMode="External"/><Relationship Id="rId77" Type="http://schemas.openxmlformats.org/officeDocument/2006/relationships/hyperlink" Target="https://community.cisco.com/t5/networking-documents/dynamic-address-assignment-in-ipv6-using-slaac-and-dhcp/ta-p/3109128" TargetMode="External"/><Relationship Id="rId100" Type="http://schemas.openxmlformats.org/officeDocument/2006/relationships/hyperlink" Target="https://www.ciscolive.com/global/on-demand-library.html?search=XE%20programmability" TargetMode="External"/><Relationship Id="rId8" Type="http://schemas.openxmlformats.org/officeDocument/2006/relationships/hyperlink" Target="https://www.cisco.com/c/en/us/solutions/design-zone/networking-design-guides/campus-wired-wireless.html" TargetMode="External"/><Relationship Id="rId51" Type="http://schemas.openxmlformats.org/officeDocument/2006/relationships/hyperlink" Target="https://www.cisco.com/c/en/us/td/docs/ios-xml/ios/sec_conn_ike2vpn/configuration/xe-16-10/sec-flex-vpn-xe-16-10-book.html" TargetMode="External"/><Relationship Id="rId72" Type="http://schemas.openxmlformats.org/officeDocument/2006/relationships/hyperlink" Target="https://www.cisco.com/c/en/us/td/docs/ios-xml/ios/qos_mqc/configuration/xe-16-10/qos-mqc-xe-16-10-book.html" TargetMode="External"/><Relationship Id="rId93" Type="http://schemas.openxmlformats.org/officeDocument/2006/relationships/hyperlink" Target="https://developer.cisco.com/learning/tracks/dnacenter-programmability" TargetMode="External"/><Relationship Id="rId98" Type="http://schemas.openxmlformats.org/officeDocument/2006/relationships/hyperlink" Target="https://www.cisco.com/c/en/us/td/docs/ios-xml/ios/prog/configuration/1610/b_1610_programmability_cg/guest_shell.html" TargetMode="External"/><Relationship Id="rId3" Type="http://schemas.openxmlformats.org/officeDocument/2006/relationships/hyperlink" Target="https://www.cisco.com/c/en/us/td/docs/switches/lan/catalyst3750x_3560x/software/release/15-2_4_e/configurationguide/b_1524e_consolidated_3750x_3560x_cg.html" TargetMode="External"/></Relationships>
</file>

<file path=xl/worksheets/_rels/sheet19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6" Type="http://schemas.openxmlformats.org/officeDocument/2006/relationships/hyperlink" Target="https://www.ciscolive.com/global/on-demand-library.html?search=multicast" TargetMode="External"/><Relationship Id="rId21" Type="http://schemas.openxmlformats.org/officeDocument/2006/relationships/hyperlink" Target="https://www.ciscolive.com/global/on-demand-library.html?search=BRKRST-2336" TargetMode="External"/><Relationship Id="rId42" Type="http://schemas.openxmlformats.org/officeDocument/2006/relationships/hyperlink" Target="https://sdwan-docs.cisco.com/Product_Documentation/vManage_How-Tos/Configuration/Create_a_Device_Configuration_Template" TargetMode="External"/><Relationship Id="rId47" Type="http://schemas.openxmlformats.org/officeDocument/2006/relationships/hyperlink" Target="https://www.cisco.com/c/en/us/td/docs/ios-xml/ios/mp_l3_vpns/configuration/xe-16-10/mp-l3-vpns-xe-16-10-book.html" TargetMode="External"/><Relationship Id="rId63" Type="http://schemas.openxmlformats.org/officeDocument/2006/relationships/hyperlink" Target="https://www.cisco.com/c/en/us/td/docs/ios-xml/ios/sec_usr_8021x/configuration/15-mt/sec-user-8021x-15-mt-book/config-ieee-802x-pba.html" TargetMode="External"/><Relationship Id="rId68" Type="http://schemas.openxmlformats.org/officeDocument/2006/relationships/hyperlink" Target="https://www.ciscolive.com/global/on-demand-library.html?search=snmp" TargetMode="External"/><Relationship Id="rId84" Type="http://schemas.openxmlformats.org/officeDocument/2006/relationships/hyperlink" Target="https://www.ciscolive.com/global/on-demand-library.html?search=flexible%20netflow" TargetMode="External"/><Relationship Id="rId89" Type="http://schemas.openxmlformats.org/officeDocument/2006/relationships/hyperlink" Target="https://www.cisco.com/c/en/us/td/docs/routers/asr1000/troubleshooting/guide/Tblshooting-xe-3s-asr-1000-book.html" TargetMode="External"/><Relationship Id="rId16" Type="http://schemas.openxmlformats.org/officeDocument/2006/relationships/hyperlink" Target="https://www.cisco.com/c/en/us/td/docs/ios-xml/ios/iproute_pi/configuration/xe-16-10/iri-xe-16-10-book.html" TargetMode="External"/><Relationship Id="rId11" Type="http://schemas.openxmlformats.org/officeDocument/2006/relationships/hyperlink" Target="https://www.ciscolive.com/global/on-demand-library.html?search=campus" TargetMode="External"/><Relationship Id="rId32" Type="http://schemas.openxmlformats.org/officeDocument/2006/relationships/hyperlink" Target="https://www.cisco.com/c/en/us/td/docs/cloud-systems-management/network-automation-and-management/dna-center-assurance/1-2-10/b_cisco_dna_assurance_1_2_10_ug.html" TargetMode="External"/><Relationship Id="rId37" Type="http://schemas.openxmlformats.org/officeDocument/2006/relationships/hyperlink" Target="https://developer.cisco.com/sdwan/" TargetMode="External"/><Relationship Id="rId53" Type="http://schemas.openxmlformats.org/officeDocument/2006/relationships/hyperlink" Target="../../AppData/Local/Box/Box%20Edit/Documents/BGhSIFqQukOQUYYctHoZ5w==/discussions-network-management" TargetMode="External"/><Relationship Id="rId58" Type="http://schemas.openxmlformats.org/officeDocument/2006/relationships/hyperlink" Target="https://www.cisco.com/c/en/us/td/docs/switches/lan/catalyst3750x_3560x/software/release/15-2_4_e/configurationguide/b_1524e_consolidated_3750x_3560x_cg/b_1524e_consolidated_3750x_3560x_cg_chapter_0101101.html" TargetMode="External"/><Relationship Id="rId74" Type="http://schemas.openxmlformats.org/officeDocument/2006/relationships/hyperlink" Target="https://www.cisco.com/c/en/us/td/docs/ios-xml/ios/ipapp_fhrp/configuration/xe-16/fhp-xe-16-book.html" TargetMode="External"/><Relationship Id="rId79" Type="http://schemas.openxmlformats.org/officeDocument/2006/relationships/hyperlink" Target="https://www.ciscolive.com/global/on-demand-library.html?search=NAT" TargetMode="External"/><Relationship Id="rId102" Type="http://schemas.openxmlformats.org/officeDocument/2006/relationships/hyperlink" Target="https://www.cisco.com/c/en/us/td/docs/routers/csr1000/software/restapi/restapi/RESTAPIintro.html" TargetMode="External"/><Relationship Id="rId5" Type="http://schemas.openxmlformats.org/officeDocument/2006/relationships/hyperlink" Target="https://developer.cisco.com/site/networking/" TargetMode="External"/><Relationship Id="rId90" Type="http://schemas.openxmlformats.org/officeDocument/2006/relationships/hyperlink" Target="https://www.ciscolive.com/global/on-demand-library.html?search=XE%20troubleshooting" TargetMode="External"/><Relationship Id="rId95" Type="http://schemas.openxmlformats.org/officeDocument/2006/relationships/hyperlink" Target="https://developer.cisco.com/learning/labs/tags/Networking" TargetMode="External"/><Relationship Id="rId22" Type="http://schemas.openxmlformats.org/officeDocument/2006/relationships/hyperlink" Target="https://www.cisco.com/c/en/us/td/docs/ios-xml/ios/iproute_ospf/configuration/xe-16-10/iro-xe-16-10-book.html" TargetMode="External"/><Relationship Id="rId27" Type="http://schemas.openxmlformats.org/officeDocument/2006/relationships/hyperlink" Target="https://www.cisco.com/c/en/us/td/docs/ios-xml/ios/ipmulti_igmp/configuration/xe-16-10/imc-igmp-xe-16-10-book.html" TargetMode="External"/><Relationship Id="rId43" Type="http://schemas.openxmlformats.org/officeDocument/2006/relationships/hyperlink" Target="https://sdwan-docs.cisco.com/Product_Documentation/vManage_How-Tos/Configuration/Configure_Policies" TargetMode="External"/><Relationship Id="rId48" Type="http://schemas.openxmlformats.org/officeDocument/2006/relationships/hyperlink" Target="https://www.ciscolive.com/global/on-demand-library.html?search=DMVPN" TargetMode="External"/><Relationship Id="rId64" Type="http://schemas.openxmlformats.org/officeDocument/2006/relationships/hyperlink" Target="https://www.cisco.com/c/en/us/td/docs/switches/lan/catalyst3750x_3560x/software/release/15-2_4_e/configurationguide/b_1524e_consolidated_3750x_3560x_cg/b_1524e_consolidated_3750x_3560x_cg_chapter_01010.html" TargetMode="External"/><Relationship Id="rId69" Type="http://schemas.openxmlformats.org/officeDocument/2006/relationships/hyperlink" Target="https://www.cisco.com/en/US/docs/switches/lan/catalyst3850/software/release/3.2_0_se/multibook/configuration_guide/b_consolidated_config_guide_3850_chapter_01101.html" TargetMode="External"/><Relationship Id="rId80" Type="http://schemas.openxmlformats.org/officeDocument/2006/relationships/hyperlink" Target="https://www.cisco.com/c/en/us/support/docs/ip/network-address-translation-nat/200255-Configure-VRF-Aware-Software-Infrastruct.html" TargetMode="External"/><Relationship Id="rId85" Type="http://schemas.openxmlformats.org/officeDocument/2006/relationships/hyperlink" Target="https://www.cisco.com/c/en/us/td/docs/switches/lan/catalyst3750x_3560x/software/release/15-2_4_e/configurationguide/b_1524e_consolidated_3750x_3560x_cg/b_1524e_consolidated_3750x_3560x_cg_chapter_0101000.html?bookSearch=true" TargetMode="External"/><Relationship Id="rId12" Type="http://schemas.openxmlformats.org/officeDocument/2006/relationships/hyperlink" Target="https://www.cisco.com/c/dam/en/us/td/docs/solutions/CVD/Campus/CVD-Campus-LAN-WLAN-Design-Guide-2018JAN.pdf" TargetMode="External"/><Relationship Id="rId17" Type="http://schemas.openxmlformats.org/officeDocument/2006/relationships/hyperlink" Target="https://community.cisco.com/t5/routing/bd-p/5991-discussions-wan-routing-switching" TargetMode="External"/><Relationship Id="rId25" Type="http://schemas.openxmlformats.org/officeDocument/2006/relationships/hyperlink" Target="https://www.ciscolive.com/global/on-demand-library.html?search=BGP" TargetMode="External"/><Relationship Id="rId33" Type="http://schemas.openxmlformats.org/officeDocument/2006/relationships/hyperlink" Target="https://www.cisco.com/c/dam/en/us/td/docs/solutions/CVD/Campus/CVD-Software-Defined-Access-Segmentation-Design-Guide-2018MAY.pdf" TargetMode="External"/><Relationship Id="rId38" Type="http://schemas.openxmlformats.org/officeDocument/2006/relationships/hyperlink" Target="https://www.cisco.com/c/en/us/solutions/design-zone/networking-design-guides/branch-wan-edge.html" TargetMode="External"/><Relationship Id="rId46" Type="http://schemas.openxmlformats.org/officeDocument/2006/relationships/hyperlink" Target="https://www.cisco.com/c/en/us/td/docs/ios-xml/ios/mp_ldp/configuration/xe-16/mp-ldp-xe-16-book.html" TargetMode="External"/><Relationship Id="rId59" Type="http://schemas.openxmlformats.org/officeDocument/2006/relationships/hyperlink" Target="https://www.ciscolive.com/global/on-demand-library.html?search=router%20security" TargetMode="External"/><Relationship Id="rId67" Type="http://schemas.openxmlformats.org/officeDocument/2006/relationships/hyperlink" Target="https://www.cisco.com/c/en/us/td/docs/ios-xml/ios/snmp/configuration/xe-16/snmp-xe-16-book.html" TargetMode="External"/><Relationship Id="rId103" Type="http://schemas.openxmlformats.org/officeDocument/2006/relationships/hyperlink" Target="https://developer.cisco.com/site/ios-xe/" TargetMode="External"/><Relationship Id="rId20" Type="http://schemas.openxmlformats.org/officeDocument/2006/relationships/hyperlink" Target="https://www.ciscolive.com/global/on-demand-library.html?search=EIGRP" TargetMode="External"/><Relationship Id="rId41" Type="http://schemas.openxmlformats.org/officeDocument/2006/relationships/hyperlink" Target="https://www.cisco.com/c/dam/en/us/td/docs/solutions/CVD/SDWAN/CVD-SD-WAN-Deployment-2018OCT.pdf" TargetMode="External"/><Relationship Id="rId54" Type="http://schemas.openxmlformats.org/officeDocument/2006/relationships/hyperlink" Target="../../AppData/Local/Box/Box%20Edit/Documents/BGhSIFqQukOQUYYctHoZ5w==/Cisco%20Live%20Security" TargetMode="External"/><Relationship Id="rId62" Type="http://schemas.openxmlformats.org/officeDocument/2006/relationships/hyperlink" Target="https://www.ciscolive.com/global/on-demand-library.html?search=ipv6%20security" TargetMode="External"/><Relationship Id="rId70" Type="http://schemas.openxmlformats.org/officeDocument/2006/relationships/hyperlink" Target="https://www.cisco.com/c/en/us/td/docs/ios-xml/ios/prog/configuration/1610/b_1610_programmability_cg/model_driven_telemetry.html" TargetMode="External"/><Relationship Id="rId75" Type="http://schemas.openxmlformats.org/officeDocument/2006/relationships/hyperlink" Target="https://www.cisco.com/c/en/us/td/docs/ios-xml/ios/bsm/configuration/xe-16/bsm-xe-16-book/bsm-time-calendar-set.html" TargetMode="External"/><Relationship Id="rId83" Type="http://schemas.openxmlformats.org/officeDocument/2006/relationships/hyperlink" Target="https://www.cisco.com/c/en/us/td/docs/ios-xml/ios/fnetflow/configuration/xe-16-10/fnf-xe-16-10-book.html" TargetMode="External"/><Relationship Id="rId88" Type="http://schemas.openxmlformats.org/officeDocument/2006/relationships/hyperlink" Target="https://www.cisco.com/c/en/us/td/docs/ios-xml/ios/epc/configuration/xe-16-10/epc-xe-16-10-book.html" TargetMode="External"/><Relationship Id="rId91" Type="http://schemas.openxmlformats.org/officeDocument/2006/relationships/hyperlink" Target="https://www.cisco.com/c/en/us/support/docs/content-networking/adaptive-session-redundancy-asr/117858-technote-asr-00.html" TargetMode="External"/><Relationship Id="rId96" Type="http://schemas.openxmlformats.org/officeDocument/2006/relationships/hyperlink" Target="https://www.cisco.com/c/en/us/td/docs/ios-xml/ios/eem/configuration/xe-16-10/eem-xe-16-10-book.html" TargetMode="External"/><Relationship Id="rId1" Type="http://schemas.openxmlformats.org/officeDocument/2006/relationships/hyperlink" Target="https://www.cisco.com/c/en/us/support/index.html" TargetMode="External"/><Relationship Id="rId6" Type="http://schemas.openxmlformats.org/officeDocument/2006/relationships/hyperlink" Target="https://www.cisco.com/c/en/us/solutions/design-zone.htm" TargetMode="External"/><Relationship Id="rId15" Type="http://schemas.openxmlformats.org/officeDocument/2006/relationships/hyperlink" Target="https://www.cisco.com/c/en/us/tech/ip/ip-routing/index.html" TargetMode="External"/><Relationship Id="rId23" Type="http://schemas.openxmlformats.org/officeDocument/2006/relationships/hyperlink" Target="../../AppData/Local/Box/Box%20Edit/Documents/BGhSIFqQukOQUYYctHoZ5w==/Cisco%20Live%20-%20OSPF" TargetMode="External"/><Relationship Id="rId28" Type="http://schemas.openxmlformats.org/officeDocument/2006/relationships/hyperlink" Target="https://www.cisco.com/c/en/us/td/docs/ios-xml/ios/ipmulti_pim/configuration/xe-16-10/imc-pim-xe-16-10-book.html" TargetMode="External"/><Relationship Id="rId36" Type="http://schemas.openxmlformats.org/officeDocument/2006/relationships/hyperlink" Target="https://www.ciscolive.com/global/on-demand-library.html?search=SD-WAN" TargetMode="External"/><Relationship Id="rId49" Type="http://schemas.openxmlformats.org/officeDocument/2006/relationships/hyperlink" Target="https://www.cisco.com/c/en/us/td/docs/ios-xml/ios/sec_conn_dmvpn/configuration/xe-16-10/sec-conn-dmvpn-xe-16-10-book.html" TargetMode="External"/><Relationship Id="rId57" Type="http://schemas.openxmlformats.org/officeDocument/2006/relationships/hyperlink" Target="https://www.cisco.com/c/en/us/td/docs/ios-xml/ios/sec_data_acl/configuration/xe-16-10/sec-data-acl-xe-16-10-book.html" TargetMode="External"/><Relationship Id="rId10" Type="http://schemas.openxmlformats.org/officeDocument/2006/relationships/hyperlink" Target="https://www.cisco.com/c/en/us/td/docs/switches/lan/catalyst3750x_3560x/software/release/15-0_1_se/configuration/guide/3750xcg/swadmin.html" TargetMode="External"/><Relationship Id="rId31" Type="http://schemas.openxmlformats.org/officeDocument/2006/relationships/hyperlink" Target="https://www.cisco.com/c/dam/en/us/td/docs/solutions/CVD/Campus/CVD-Software-Defined-Access-Deployment-Guide-Sol1dot2-2018OCT.pdf" TargetMode="External"/><Relationship Id="rId44" Type="http://schemas.openxmlformats.org/officeDocument/2006/relationships/hyperlink" Target="https://sdwan-docs.cisco.com/Product_Documentation/vManage_How-Tos/Configuration/Configure_Policies" TargetMode="External"/><Relationship Id="rId52" Type="http://schemas.openxmlformats.org/officeDocument/2006/relationships/hyperlink" Target="https://www.ciscolive.com/global/on-demand-library.html?search=Flexvpn" TargetMode="External"/><Relationship Id="rId60" Type="http://schemas.openxmlformats.org/officeDocument/2006/relationships/hyperlink" Target="https://www.cisco.com/c/en/us/td/docs/ios-xml/ios/ipv6_fhsec/configuration/xe-16-10/ip6f-xe-16-10-book/ip6-snooping.html" TargetMode="External"/><Relationship Id="rId65" Type="http://schemas.openxmlformats.org/officeDocument/2006/relationships/hyperlink" Target="https://www.ciscolive.com/global/on-demand-library.html?search=802.1x" TargetMode="External"/><Relationship Id="rId73" Type="http://schemas.openxmlformats.org/officeDocument/2006/relationships/hyperlink" Target="https://www.ciscolive.com/global/on-demand-library.html?search=qos" TargetMode="External"/><Relationship Id="rId78" Type="http://schemas.openxmlformats.org/officeDocument/2006/relationships/hyperlink" Target="https://www.cisco.com/c/en/us/td/docs/ios-xml/ios/ipaddr_nat/configuration/xe-16-10/nat-xe-16-10-book.html" TargetMode="External"/><Relationship Id="rId81" Type="http://schemas.openxmlformats.org/officeDocument/2006/relationships/hyperlink" Target="https://www.cisco.com/c/en/us/td/docs/ios-xml/ios/ipsla/configuration/xe-16-10/sla-xe-16-10-book.html" TargetMode="External"/><Relationship Id="rId86" Type="http://schemas.openxmlformats.org/officeDocument/2006/relationships/hyperlink" Target="https://www.cisco.com/c/en/us/td/docs/ios-xml/ios/lanswitch/configuration/xe-16-10/lanswitch-xe-16-10-book/lnsw-conf-erspan.html?bookSearch=true" TargetMode="External"/><Relationship Id="rId94" Type="http://schemas.openxmlformats.org/officeDocument/2006/relationships/hyperlink" Target="https://www.ciscolive.com/global/on-demand-library.html?search=BRKSDN-2666" TargetMode="External"/><Relationship Id="rId99" Type="http://schemas.openxmlformats.org/officeDocument/2006/relationships/hyperlink" Target="https://www.cisco.com/c/en/us/td/docs/ios-xml/ios/prog/configuration/1610/b_1610_programmability_cg.html" TargetMode="External"/><Relationship Id="rId101" Type="http://schemas.openxmlformats.org/officeDocument/2006/relationships/hyperlink" Target="https://developer.cisco.com/sdwan" TargetMode="External"/><Relationship Id="rId4" Type="http://schemas.openxmlformats.org/officeDocument/2006/relationships/hyperlink" Target="https://www.ciscolive.com/global/on-demand-library.html" TargetMode="External"/><Relationship Id="rId9" Type="http://schemas.openxmlformats.org/officeDocument/2006/relationships/hyperlink" Target="https://communities.cisco.com/community/technology/enterprise_networks" TargetMode="External"/><Relationship Id="rId13" Type="http://schemas.openxmlformats.org/officeDocument/2006/relationships/hyperlink" Target="https://community.cisco.com/t5/switching/bd-p/6016-discussions-lan-switching-routing" TargetMode="External"/><Relationship Id="rId18" Type="http://schemas.openxmlformats.org/officeDocument/2006/relationships/hyperlink" Target="https://www.cisco.com/c/en/us/td/docs/ios-xml/ios/iproute_bfd/configuration/xe-16-10/irb-xe-16-10-book.html" TargetMode="External"/><Relationship Id="rId39" Type="http://schemas.openxmlformats.org/officeDocument/2006/relationships/hyperlink" Target="https://community.cisco.com/t5/sd-wan/bd-p/discussions-sd-wan" TargetMode="External"/><Relationship Id="rId34" Type="http://schemas.openxmlformats.org/officeDocument/2006/relationships/hyperlink" Target="https://www.cisco.com/c/en/us/td/docs/cloud-systems-management/network-automation-and-management/dna-center-assurance/1-2-10/b_cisco_dna_assurance_1_2_10_ug.html" TargetMode="External"/><Relationship Id="rId50" Type="http://schemas.openxmlformats.org/officeDocument/2006/relationships/hyperlink" Target="https://www.cisco.com/c/en/us/td/docs/ios-xml/ios/sec_conn_dmvpn/configuration/15-mt/sec-conn-dmvpn-15-mt-book/sec-conn-dmvpn-per-tunnel-qos.html" TargetMode="External"/><Relationship Id="rId55" Type="http://schemas.openxmlformats.org/officeDocument/2006/relationships/hyperlink" Target="https://www.cisco.com/c/en/us/td/docs/ios-xml/ios/qos_plcshp/configuration/xe-16-10/qos-plcshp-xe-16-10-book/qos-plcshp-ctrl-pln-plc.html" TargetMode="External"/><Relationship Id="rId76" Type="http://schemas.openxmlformats.org/officeDocument/2006/relationships/hyperlink" Target="https://www.cisco.com/c/en/us/td/docs/ios-xml/ios/ipaddr_dhcp/configuration/xe-16-10/dhcp-xe-16-10-book.html" TargetMode="External"/><Relationship Id="rId97" Type="http://schemas.openxmlformats.org/officeDocument/2006/relationships/hyperlink" Target="https://www.ciscolive.com/global/on-demand-library.html?search=EEM" TargetMode="External"/><Relationship Id="rId104" Type="http://schemas.openxmlformats.org/officeDocument/2006/relationships/hyperlink" Target="https://www.cisco.com/c/en/us/td/docs/ios-xml/ios/cns/configuration/xe-16-10/cns-xe-16-10-book/netconf-sshv2.html" TargetMode="External"/><Relationship Id="rId7" Type="http://schemas.openxmlformats.org/officeDocument/2006/relationships/hyperlink" Target="https://communities.cisco.com/community/technology/enterprise_networks" TargetMode="External"/><Relationship Id="rId71" Type="http://schemas.openxmlformats.org/officeDocument/2006/relationships/hyperlink" Target="https://www.ciscolive.com/global/on-demand-library.html?search=model-driven%20telemetry" TargetMode="External"/><Relationship Id="rId92" Type="http://schemas.openxmlformats.org/officeDocument/2006/relationships/hyperlink" Target="https://community.cisco.com/t5/networking-videos/packet-trace-on-ios-xe/ba-p/3103183" TargetMode="External"/><Relationship Id="rId2" Type="http://schemas.openxmlformats.org/officeDocument/2006/relationships/hyperlink" Target="https://www.cisco.com/c/en/us/support/ios-nx-os-software/ios-xe-gibralter-16-10-1/model.html" TargetMode="External"/><Relationship Id="rId29" Type="http://schemas.openxmlformats.org/officeDocument/2006/relationships/hyperlink" Target="https://www.ciscolive.com/global/on-demand-library.html?search=SDA" TargetMode="External"/><Relationship Id="rId24" Type="http://schemas.openxmlformats.org/officeDocument/2006/relationships/hyperlink" Target="https://www.cisco.com/c/en/us/td/docs/ios-xml/ios/iproute_bgp/configuration/xe-16-10/irg-xe-16-10-book.html" TargetMode="External"/><Relationship Id="rId40" Type="http://schemas.openxmlformats.org/officeDocument/2006/relationships/hyperlink" Target="https://www.cisco.com/c/dam/en/us/td/docs/solutions/CVD/SDWAN/CVD-SD-WAN-Design-2018OCT.pdf" TargetMode="External"/><Relationship Id="rId45" Type="http://schemas.openxmlformats.org/officeDocument/2006/relationships/hyperlink" Target="https://www.ciscolive.com/global/on-demand-library.html?search=MPLS" TargetMode="External"/><Relationship Id="rId66" Type="http://schemas.openxmlformats.org/officeDocument/2006/relationships/hyperlink" Target="https://www.cisco.com/c/en/us/td/docs/ios-xml/ios/bsm/configuration/xe-16/bsm-xe-16-book/bsm-basic-sys-manage.html" TargetMode="External"/><Relationship Id="rId87" Type="http://schemas.openxmlformats.org/officeDocument/2006/relationships/hyperlink" Target="https://www.cisco.com/c/en/us/support/docs/ios-nx-os-software/ios-embedded-packet-capture/116045-productconfig-epc-00.html" TargetMode="External"/><Relationship Id="rId61" Type="http://schemas.openxmlformats.org/officeDocument/2006/relationships/hyperlink" Target="https://www.cisco.com/c/en/us/td/docs/switches/lan/catalyst3750x_3560x/software/release/15-2_4_e/configurationguide/b_1524e_consolidated_3750x_3560x_cg/b_1524e_consolidated_3750x_3560x_cg_chapter_0110011.html?bookSearch=true" TargetMode="External"/><Relationship Id="rId82" Type="http://schemas.openxmlformats.org/officeDocument/2006/relationships/hyperlink" Target="https://www.cisco.com/c/en/us/td/docs/ios-xml/ios/ipapp/configuration/xe-16-10/iap-xe-16-10-book/iap-eot.html" TargetMode="External"/><Relationship Id="rId19" Type="http://schemas.openxmlformats.org/officeDocument/2006/relationships/hyperlink" Target="https://www.cisco.com/c/en/us/td/docs/ios-xml/ios/iproute_eigrp/configuration/xe-16-10/ire-xe-16-10-book.html" TargetMode="External"/><Relationship Id="rId14" Type="http://schemas.openxmlformats.org/officeDocument/2006/relationships/hyperlink" Target="https://www.cisco.com/c/en/us/td/docs/ios-xml/ios/lanswitch/configuration/xe-16-10/lanswitch-xe-16-10-book.html" TargetMode="External"/><Relationship Id="rId30" Type="http://schemas.openxmlformats.org/officeDocument/2006/relationships/hyperlink" Target="https://www.cisco.com/c/dam/en/us/td/docs/solutions/CVD/Campus/CVD-Software-Defined-Access-Design-Sol1dot2-2018DEC.pdf" TargetMode="External"/><Relationship Id="rId35" Type="http://schemas.openxmlformats.org/officeDocument/2006/relationships/hyperlink" Target="https://sdwan-docs.cisco.com/Product_Documentation/vManage_How-Tos/Configuration" TargetMode="External"/><Relationship Id="rId56" Type="http://schemas.openxmlformats.org/officeDocument/2006/relationships/hyperlink" Target="https://www.cisco.com/c/en/us/td/docs/ios-xml/ios/sec_usr_aaa/configuration/xe-16-10/sec-usr-aaa-xe-16-10-book.html" TargetMode="External"/><Relationship Id="rId77" Type="http://schemas.openxmlformats.org/officeDocument/2006/relationships/hyperlink" Target="https://community.cisco.com/t5/networking-documents/dynamic-address-assignment-in-ipv6-using-slaac-and-dhcp/ta-p/3109128" TargetMode="External"/><Relationship Id="rId100" Type="http://schemas.openxmlformats.org/officeDocument/2006/relationships/hyperlink" Target="https://www.ciscolive.com/global/on-demand-library.html?search=XE%20programmability" TargetMode="External"/><Relationship Id="rId8" Type="http://schemas.openxmlformats.org/officeDocument/2006/relationships/hyperlink" Target="https://www.cisco.com/c/en/us/solutions/design-zone/networking-design-guides/campus-wired-wireless.html" TargetMode="External"/><Relationship Id="rId51" Type="http://schemas.openxmlformats.org/officeDocument/2006/relationships/hyperlink" Target="https://www.cisco.com/c/en/us/td/docs/ios-xml/ios/sec_conn_ike2vpn/configuration/xe-16-10/sec-flex-vpn-xe-16-10-book.html" TargetMode="External"/><Relationship Id="rId72" Type="http://schemas.openxmlformats.org/officeDocument/2006/relationships/hyperlink" Target="https://www.cisco.com/c/en/us/td/docs/ios-xml/ios/qos_mqc/configuration/xe-16-10/qos-mqc-xe-16-10-book.html" TargetMode="External"/><Relationship Id="rId93" Type="http://schemas.openxmlformats.org/officeDocument/2006/relationships/hyperlink" Target="https://developer.cisco.com/learning/tracks/dnacenter-programmability" TargetMode="External"/><Relationship Id="rId98" Type="http://schemas.openxmlformats.org/officeDocument/2006/relationships/hyperlink" Target="https://www.cisco.com/c/en/us/td/docs/ios-xml/ios/prog/configuration/1610/b_1610_programmability_cg/guest_shell.html" TargetMode="External"/><Relationship Id="rId3" Type="http://schemas.openxmlformats.org/officeDocument/2006/relationships/hyperlink" Target="https://www.cisco.com/c/en/us/td/docs/switches/lan/catalyst3750x_3560x/software/release/15-2_4_e/configurationguide/b_1524e_consolidated_3750x_3560x_cg.html" TargetMode="Externa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0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0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1.xml.rels><?xml version="1.0" encoding="UTF-8" standalone="yes"?>
<Relationships xmlns="http://schemas.openxmlformats.org/package/2006/relationships"><Relationship Id="rId26" Type="http://schemas.openxmlformats.org/officeDocument/2006/relationships/hyperlink" Target="https://www.ciscolive.com/global/on-demand-library.html?search=multicast" TargetMode="External"/><Relationship Id="rId21" Type="http://schemas.openxmlformats.org/officeDocument/2006/relationships/hyperlink" Target="https://www.ciscolive.com/global/on-demand-library.html?search=BRKRST-2336" TargetMode="External"/><Relationship Id="rId42" Type="http://schemas.openxmlformats.org/officeDocument/2006/relationships/hyperlink" Target="https://sdwan-docs.cisco.com/Product_Documentation/vManage_How-Tos/Configuration/Create_a_Device_Configuration_Template" TargetMode="External"/><Relationship Id="rId47" Type="http://schemas.openxmlformats.org/officeDocument/2006/relationships/hyperlink" Target="https://www.cisco.com/c/en/us/td/docs/ios-xml/ios/mp_l3_vpns/configuration/xe-16-10/mp-l3-vpns-xe-16-10-book.html" TargetMode="External"/><Relationship Id="rId63" Type="http://schemas.openxmlformats.org/officeDocument/2006/relationships/hyperlink" Target="https://www.cisco.com/c/en/us/td/docs/ios-xml/ios/sec_usr_8021x/configuration/15-mt/sec-user-8021x-15-mt-book/config-ieee-802x-pba.html" TargetMode="External"/><Relationship Id="rId68" Type="http://schemas.openxmlformats.org/officeDocument/2006/relationships/hyperlink" Target="https://www.ciscolive.com/global/on-demand-library.html?search=snmp" TargetMode="External"/><Relationship Id="rId84" Type="http://schemas.openxmlformats.org/officeDocument/2006/relationships/hyperlink" Target="https://www.ciscolive.com/global/on-demand-library.html?search=flexible%20netflow" TargetMode="External"/><Relationship Id="rId89" Type="http://schemas.openxmlformats.org/officeDocument/2006/relationships/hyperlink" Target="https://www.cisco.com/c/en/us/td/docs/routers/asr1000/troubleshooting/guide/Tblshooting-xe-3s-asr-1000-book.html" TargetMode="External"/><Relationship Id="rId16" Type="http://schemas.openxmlformats.org/officeDocument/2006/relationships/hyperlink" Target="https://www.cisco.com/c/en/us/td/docs/ios-xml/ios/iproute_pi/configuration/xe-16-10/iri-xe-16-10-book.html" TargetMode="External"/><Relationship Id="rId11" Type="http://schemas.openxmlformats.org/officeDocument/2006/relationships/hyperlink" Target="https://www.ciscolive.com/global/on-demand-library.html?search=campus" TargetMode="External"/><Relationship Id="rId32" Type="http://schemas.openxmlformats.org/officeDocument/2006/relationships/hyperlink" Target="https://www.cisco.com/c/en/us/td/docs/cloud-systems-management/network-automation-and-management/dna-center-assurance/1-2-10/b_cisco_dna_assurance_1_2_10_ug.html" TargetMode="External"/><Relationship Id="rId37" Type="http://schemas.openxmlformats.org/officeDocument/2006/relationships/hyperlink" Target="https://developer.cisco.com/sdwan/" TargetMode="External"/><Relationship Id="rId53" Type="http://schemas.openxmlformats.org/officeDocument/2006/relationships/hyperlink" Target="../../AppData/Local/Box/Box%20Edit/Documents/BGhSIFqQukOQUYYctHoZ5w==/discussions-network-management" TargetMode="External"/><Relationship Id="rId58" Type="http://schemas.openxmlformats.org/officeDocument/2006/relationships/hyperlink" Target="https://www.cisco.com/c/en/us/td/docs/switches/lan/catalyst3750x_3560x/software/release/15-2_4_e/configurationguide/b_1524e_consolidated_3750x_3560x_cg/b_1524e_consolidated_3750x_3560x_cg_chapter_0101101.html" TargetMode="External"/><Relationship Id="rId74" Type="http://schemas.openxmlformats.org/officeDocument/2006/relationships/hyperlink" Target="https://www.cisco.com/c/en/us/td/docs/ios-xml/ios/ipapp_fhrp/configuration/xe-16/fhp-xe-16-book.html" TargetMode="External"/><Relationship Id="rId79" Type="http://schemas.openxmlformats.org/officeDocument/2006/relationships/hyperlink" Target="https://www.ciscolive.com/global/on-demand-library.html?search=NAT" TargetMode="External"/><Relationship Id="rId102" Type="http://schemas.openxmlformats.org/officeDocument/2006/relationships/hyperlink" Target="https://www.cisco.com/c/en/us/td/docs/routers/csr1000/software/restapi/restapi/RESTAPIintro.html" TargetMode="External"/><Relationship Id="rId5" Type="http://schemas.openxmlformats.org/officeDocument/2006/relationships/hyperlink" Target="https://developer.cisco.com/site/networking/" TargetMode="External"/><Relationship Id="rId90" Type="http://schemas.openxmlformats.org/officeDocument/2006/relationships/hyperlink" Target="https://www.ciscolive.com/global/on-demand-library.html?search=XE%20troubleshooting" TargetMode="External"/><Relationship Id="rId95" Type="http://schemas.openxmlformats.org/officeDocument/2006/relationships/hyperlink" Target="https://developer.cisco.com/learning/labs/tags/Networking" TargetMode="External"/><Relationship Id="rId22" Type="http://schemas.openxmlformats.org/officeDocument/2006/relationships/hyperlink" Target="https://www.cisco.com/c/en/us/td/docs/ios-xml/ios/iproute_ospf/configuration/xe-16-10/iro-xe-16-10-book.html" TargetMode="External"/><Relationship Id="rId27" Type="http://schemas.openxmlformats.org/officeDocument/2006/relationships/hyperlink" Target="https://www.cisco.com/c/en/us/td/docs/ios-xml/ios/ipmulti_igmp/configuration/xe-16-10/imc-igmp-xe-16-10-book.html" TargetMode="External"/><Relationship Id="rId43" Type="http://schemas.openxmlformats.org/officeDocument/2006/relationships/hyperlink" Target="https://sdwan-docs.cisco.com/Product_Documentation/vManage_How-Tos/Configuration/Configure_Policies" TargetMode="External"/><Relationship Id="rId48" Type="http://schemas.openxmlformats.org/officeDocument/2006/relationships/hyperlink" Target="https://www.ciscolive.com/global/on-demand-library.html?search=DMVPN" TargetMode="External"/><Relationship Id="rId64" Type="http://schemas.openxmlformats.org/officeDocument/2006/relationships/hyperlink" Target="https://www.cisco.com/c/en/us/td/docs/switches/lan/catalyst3750x_3560x/software/release/15-2_4_e/configurationguide/b_1524e_consolidated_3750x_3560x_cg/b_1524e_consolidated_3750x_3560x_cg_chapter_01010.html" TargetMode="External"/><Relationship Id="rId69" Type="http://schemas.openxmlformats.org/officeDocument/2006/relationships/hyperlink" Target="https://www.cisco.com/en/US/docs/switches/lan/catalyst3850/software/release/3.2_0_se/multibook/configuration_guide/b_consolidated_config_guide_3850_chapter_01101.html" TargetMode="External"/><Relationship Id="rId80" Type="http://schemas.openxmlformats.org/officeDocument/2006/relationships/hyperlink" Target="https://www.cisco.com/c/en/us/support/docs/ip/network-address-translation-nat/200255-Configure-VRF-Aware-Software-Infrastruct.html" TargetMode="External"/><Relationship Id="rId85" Type="http://schemas.openxmlformats.org/officeDocument/2006/relationships/hyperlink" Target="https://www.cisco.com/c/en/us/td/docs/switches/lan/catalyst3750x_3560x/software/release/15-2_4_e/configurationguide/b_1524e_consolidated_3750x_3560x_cg/b_1524e_consolidated_3750x_3560x_cg_chapter_0101000.html?bookSearch=true" TargetMode="External"/><Relationship Id="rId12" Type="http://schemas.openxmlformats.org/officeDocument/2006/relationships/hyperlink" Target="https://www.cisco.com/c/dam/en/us/td/docs/solutions/CVD/Campus/CVD-Campus-LAN-WLAN-Design-Guide-2018JAN.pdf" TargetMode="External"/><Relationship Id="rId17" Type="http://schemas.openxmlformats.org/officeDocument/2006/relationships/hyperlink" Target="https://community.cisco.com/t5/routing/bd-p/5991-discussions-wan-routing-switching" TargetMode="External"/><Relationship Id="rId25" Type="http://schemas.openxmlformats.org/officeDocument/2006/relationships/hyperlink" Target="https://www.ciscolive.com/global/on-demand-library.html?search=BGP" TargetMode="External"/><Relationship Id="rId33" Type="http://schemas.openxmlformats.org/officeDocument/2006/relationships/hyperlink" Target="https://www.cisco.com/c/dam/en/us/td/docs/solutions/CVD/Campus/CVD-Software-Defined-Access-Segmentation-Design-Guide-2018MAY.pdf" TargetMode="External"/><Relationship Id="rId38" Type="http://schemas.openxmlformats.org/officeDocument/2006/relationships/hyperlink" Target="https://www.cisco.com/c/en/us/solutions/design-zone/networking-design-guides/branch-wan-edge.html" TargetMode="External"/><Relationship Id="rId46" Type="http://schemas.openxmlformats.org/officeDocument/2006/relationships/hyperlink" Target="https://www.cisco.com/c/en/us/td/docs/ios-xml/ios/mp_ldp/configuration/xe-16/mp-ldp-xe-16-book.html" TargetMode="External"/><Relationship Id="rId59" Type="http://schemas.openxmlformats.org/officeDocument/2006/relationships/hyperlink" Target="https://www.ciscolive.com/global/on-demand-library.html?search=router%20security" TargetMode="External"/><Relationship Id="rId67" Type="http://schemas.openxmlformats.org/officeDocument/2006/relationships/hyperlink" Target="https://www.cisco.com/c/en/us/td/docs/ios-xml/ios/snmp/configuration/xe-16/snmp-xe-16-book.html" TargetMode="External"/><Relationship Id="rId103" Type="http://schemas.openxmlformats.org/officeDocument/2006/relationships/hyperlink" Target="https://developer.cisco.com/site/ios-xe/" TargetMode="External"/><Relationship Id="rId20" Type="http://schemas.openxmlformats.org/officeDocument/2006/relationships/hyperlink" Target="https://www.ciscolive.com/global/on-demand-library.html?search=EIGRP" TargetMode="External"/><Relationship Id="rId41" Type="http://schemas.openxmlformats.org/officeDocument/2006/relationships/hyperlink" Target="https://www.cisco.com/c/dam/en/us/td/docs/solutions/CVD/SDWAN/CVD-SD-WAN-Deployment-2018OCT.pdf" TargetMode="External"/><Relationship Id="rId54" Type="http://schemas.openxmlformats.org/officeDocument/2006/relationships/hyperlink" Target="../../AppData/Local/Box/Box%20Edit/Documents/BGhSIFqQukOQUYYctHoZ5w==/Cisco%20Live%20Security" TargetMode="External"/><Relationship Id="rId62" Type="http://schemas.openxmlformats.org/officeDocument/2006/relationships/hyperlink" Target="https://www.ciscolive.com/global/on-demand-library.html?search=ipv6%20security" TargetMode="External"/><Relationship Id="rId70" Type="http://schemas.openxmlformats.org/officeDocument/2006/relationships/hyperlink" Target="https://www.cisco.com/c/en/us/td/docs/ios-xml/ios/prog/configuration/1610/b_1610_programmability_cg/model_driven_telemetry.html" TargetMode="External"/><Relationship Id="rId75" Type="http://schemas.openxmlformats.org/officeDocument/2006/relationships/hyperlink" Target="https://www.cisco.com/c/en/us/td/docs/ios-xml/ios/bsm/configuration/xe-16/bsm-xe-16-book/bsm-time-calendar-set.html" TargetMode="External"/><Relationship Id="rId83" Type="http://schemas.openxmlformats.org/officeDocument/2006/relationships/hyperlink" Target="https://www.cisco.com/c/en/us/td/docs/ios-xml/ios/fnetflow/configuration/xe-16-10/fnf-xe-16-10-book.html" TargetMode="External"/><Relationship Id="rId88" Type="http://schemas.openxmlformats.org/officeDocument/2006/relationships/hyperlink" Target="https://www.cisco.com/c/en/us/td/docs/ios-xml/ios/epc/configuration/xe-16-10/epc-xe-16-10-book.html" TargetMode="External"/><Relationship Id="rId91" Type="http://schemas.openxmlformats.org/officeDocument/2006/relationships/hyperlink" Target="https://www.cisco.com/c/en/us/support/docs/content-networking/adaptive-session-redundancy-asr/117858-technote-asr-00.html" TargetMode="External"/><Relationship Id="rId96" Type="http://schemas.openxmlformats.org/officeDocument/2006/relationships/hyperlink" Target="https://www.cisco.com/c/en/us/td/docs/ios-xml/ios/eem/configuration/xe-16-10/eem-xe-16-10-book.html" TargetMode="External"/><Relationship Id="rId1" Type="http://schemas.openxmlformats.org/officeDocument/2006/relationships/hyperlink" Target="https://www.cisco.com/c/en/us/support/index.html" TargetMode="External"/><Relationship Id="rId6" Type="http://schemas.openxmlformats.org/officeDocument/2006/relationships/hyperlink" Target="https://www.cisco.com/c/en/us/solutions/design-zone.htm" TargetMode="External"/><Relationship Id="rId15" Type="http://schemas.openxmlformats.org/officeDocument/2006/relationships/hyperlink" Target="https://www.cisco.com/c/en/us/tech/ip/ip-routing/index.html" TargetMode="External"/><Relationship Id="rId23" Type="http://schemas.openxmlformats.org/officeDocument/2006/relationships/hyperlink" Target="../../AppData/Local/Box/Box%20Edit/Documents/BGhSIFqQukOQUYYctHoZ5w==/Cisco%20Live%20-%20OSPF" TargetMode="External"/><Relationship Id="rId28" Type="http://schemas.openxmlformats.org/officeDocument/2006/relationships/hyperlink" Target="https://www.cisco.com/c/en/us/td/docs/ios-xml/ios/ipmulti_pim/configuration/xe-16-10/imc-pim-xe-16-10-book.html" TargetMode="External"/><Relationship Id="rId36" Type="http://schemas.openxmlformats.org/officeDocument/2006/relationships/hyperlink" Target="https://www.ciscolive.com/global/on-demand-library.html?search=SD-WAN" TargetMode="External"/><Relationship Id="rId49" Type="http://schemas.openxmlformats.org/officeDocument/2006/relationships/hyperlink" Target="https://www.cisco.com/c/en/us/td/docs/ios-xml/ios/sec_conn_dmvpn/configuration/xe-16-10/sec-conn-dmvpn-xe-16-10-book.html" TargetMode="External"/><Relationship Id="rId57" Type="http://schemas.openxmlformats.org/officeDocument/2006/relationships/hyperlink" Target="https://www.cisco.com/c/en/us/td/docs/ios-xml/ios/sec_data_acl/configuration/xe-16-10/sec-data-acl-xe-16-10-book.html" TargetMode="External"/><Relationship Id="rId10" Type="http://schemas.openxmlformats.org/officeDocument/2006/relationships/hyperlink" Target="https://www.cisco.com/c/en/us/td/docs/switches/lan/catalyst3750x_3560x/software/release/15-0_1_se/configuration/guide/3750xcg/swadmin.html" TargetMode="External"/><Relationship Id="rId31" Type="http://schemas.openxmlformats.org/officeDocument/2006/relationships/hyperlink" Target="https://www.cisco.com/c/dam/en/us/td/docs/solutions/CVD/Campus/CVD-Software-Defined-Access-Deployment-Guide-Sol1dot2-2018OCT.pdf" TargetMode="External"/><Relationship Id="rId44" Type="http://schemas.openxmlformats.org/officeDocument/2006/relationships/hyperlink" Target="https://sdwan-docs.cisco.com/Product_Documentation/vManage_How-Tos/Configuration/Configure_Policies" TargetMode="External"/><Relationship Id="rId52" Type="http://schemas.openxmlformats.org/officeDocument/2006/relationships/hyperlink" Target="https://www.ciscolive.com/global/on-demand-library.html?search=Flexvpn" TargetMode="External"/><Relationship Id="rId60" Type="http://schemas.openxmlformats.org/officeDocument/2006/relationships/hyperlink" Target="https://www.cisco.com/c/en/us/td/docs/ios-xml/ios/ipv6_fhsec/configuration/xe-16-10/ip6f-xe-16-10-book/ip6-snooping.html" TargetMode="External"/><Relationship Id="rId65" Type="http://schemas.openxmlformats.org/officeDocument/2006/relationships/hyperlink" Target="https://www.ciscolive.com/global/on-demand-library.html?search=802.1x" TargetMode="External"/><Relationship Id="rId73" Type="http://schemas.openxmlformats.org/officeDocument/2006/relationships/hyperlink" Target="https://www.ciscolive.com/global/on-demand-library.html?search=qos" TargetMode="External"/><Relationship Id="rId78" Type="http://schemas.openxmlformats.org/officeDocument/2006/relationships/hyperlink" Target="https://www.cisco.com/c/en/us/td/docs/ios-xml/ios/ipaddr_nat/configuration/xe-16-10/nat-xe-16-10-book.html" TargetMode="External"/><Relationship Id="rId81" Type="http://schemas.openxmlformats.org/officeDocument/2006/relationships/hyperlink" Target="https://www.cisco.com/c/en/us/td/docs/ios-xml/ios/ipsla/configuration/xe-16-10/sla-xe-16-10-book.html" TargetMode="External"/><Relationship Id="rId86" Type="http://schemas.openxmlformats.org/officeDocument/2006/relationships/hyperlink" Target="https://www.cisco.com/c/en/us/td/docs/ios-xml/ios/lanswitch/configuration/xe-16-10/lanswitch-xe-16-10-book/lnsw-conf-erspan.html?bookSearch=true" TargetMode="External"/><Relationship Id="rId94" Type="http://schemas.openxmlformats.org/officeDocument/2006/relationships/hyperlink" Target="https://www.ciscolive.com/global/on-demand-library.html?search=BRKSDN-2666" TargetMode="External"/><Relationship Id="rId99" Type="http://schemas.openxmlformats.org/officeDocument/2006/relationships/hyperlink" Target="https://www.cisco.com/c/en/us/td/docs/ios-xml/ios/prog/configuration/1610/b_1610_programmability_cg.html" TargetMode="External"/><Relationship Id="rId101" Type="http://schemas.openxmlformats.org/officeDocument/2006/relationships/hyperlink" Target="https://developer.cisco.com/sdwan" TargetMode="External"/><Relationship Id="rId4" Type="http://schemas.openxmlformats.org/officeDocument/2006/relationships/hyperlink" Target="https://www.ciscolive.com/global/on-demand-library.html" TargetMode="External"/><Relationship Id="rId9" Type="http://schemas.openxmlformats.org/officeDocument/2006/relationships/hyperlink" Target="https://communities.cisco.com/community/technology/enterprise_networks" TargetMode="External"/><Relationship Id="rId13" Type="http://schemas.openxmlformats.org/officeDocument/2006/relationships/hyperlink" Target="https://community.cisco.com/t5/switching/bd-p/6016-discussions-lan-switching-routing" TargetMode="External"/><Relationship Id="rId18" Type="http://schemas.openxmlformats.org/officeDocument/2006/relationships/hyperlink" Target="https://www.cisco.com/c/en/us/td/docs/ios-xml/ios/iproute_bfd/configuration/xe-16-10/irb-xe-16-10-book.html" TargetMode="External"/><Relationship Id="rId39" Type="http://schemas.openxmlformats.org/officeDocument/2006/relationships/hyperlink" Target="https://community.cisco.com/t5/sd-wan/bd-p/discussions-sd-wan" TargetMode="External"/><Relationship Id="rId34" Type="http://schemas.openxmlformats.org/officeDocument/2006/relationships/hyperlink" Target="https://www.cisco.com/c/en/us/td/docs/cloud-systems-management/network-automation-and-management/dna-center-assurance/1-2-10/b_cisco_dna_assurance_1_2_10_ug.html" TargetMode="External"/><Relationship Id="rId50" Type="http://schemas.openxmlformats.org/officeDocument/2006/relationships/hyperlink" Target="https://www.cisco.com/c/en/us/td/docs/ios-xml/ios/sec_conn_dmvpn/configuration/15-mt/sec-conn-dmvpn-15-mt-book/sec-conn-dmvpn-per-tunnel-qos.html" TargetMode="External"/><Relationship Id="rId55" Type="http://schemas.openxmlformats.org/officeDocument/2006/relationships/hyperlink" Target="https://www.cisco.com/c/en/us/td/docs/ios-xml/ios/qos_plcshp/configuration/xe-16-10/qos-plcshp-xe-16-10-book/qos-plcshp-ctrl-pln-plc.html" TargetMode="External"/><Relationship Id="rId76" Type="http://schemas.openxmlformats.org/officeDocument/2006/relationships/hyperlink" Target="https://www.cisco.com/c/en/us/td/docs/ios-xml/ios/ipaddr_dhcp/configuration/xe-16-10/dhcp-xe-16-10-book.html" TargetMode="External"/><Relationship Id="rId97" Type="http://schemas.openxmlformats.org/officeDocument/2006/relationships/hyperlink" Target="https://www.ciscolive.com/global/on-demand-library.html?search=EEM" TargetMode="External"/><Relationship Id="rId104" Type="http://schemas.openxmlformats.org/officeDocument/2006/relationships/hyperlink" Target="https://www.cisco.com/c/en/us/td/docs/ios-xml/ios/cns/configuration/xe-16-10/cns-xe-16-10-book/netconf-sshv2.html" TargetMode="External"/><Relationship Id="rId7" Type="http://schemas.openxmlformats.org/officeDocument/2006/relationships/hyperlink" Target="https://communities.cisco.com/community/technology/enterprise_networks" TargetMode="External"/><Relationship Id="rId71" Type="http://schemas.openxmlformats.org/officeDocument/2006/relationships/hyperlink" Target="https://www.ciscolive.com/global/on-demand-library.html?search=model-driven%20telemetry" TargetMode="External"/><Relationship Id="rId92" Type="http://schemas.openxmlformats.org/officeDocument/2006/relationships/hyperlink" Target="https://community.cisco.com/t5/networking-videos/packet-trace-on-ios-xe/ba-p/3103183" TargetMode="External"/><Relationship Id="rId2" Type="http://schemas.openxmlformats.org/officeDocument/2006/relationships/hyperlink" Target="https://www.cisco.com/c/en/us/support/ios-nx-os-software/ios-xe-gibralter-16-10-1/model.html" TargetMode="External"/><Relationship Id="rId29" Type="http://schemas.openxmlformats.org/officeDocument/2006/relationships/hyperlink" Target="https://www.ciscolive.com/global/on-demand-library.html?search=SDA" TargetMode="External"/><Relationship Id="rId24" Type="http://schemas.openxmlformats.org/officeDocument/2006/relationships/hyperlink" Target="https://www.cisco.com/c/en/us/td/docs/ios-xml/ios/iproute_bgp/configuration/xe-16-10/irg-xe-16-10-book.html" TargetMode="External"/><Relationship Id="rId40" Type="http://schemas.openxmlformats.org/officeDocument/2006/relationships/hyperlink" Target="https://www.cisco.com/c/dam/en/us/td/docs/solutions/CVD/SDWAN/CVD-SD-WAN-Design-2018OCT.pdf" TargetMode="External"/><Relationship Id="rId45" Type="http://schemas.openxmlformats.org/officeDocument/2006/relationships/hyperlink" Target="https://www.ciscolive.com/global/on-demand-library.html?search=MPLS" TargetMode="External"/><Relationship Id="rId66" Type="http://schemas.openxmlformats.org/officeDocument/2006/relationships/hyperlink" Target="https://www.cisco.com/c/en/us/td/docs/ios-xml/ios/bsm/configuration/xe-16/bsm-xe-16-book/bsm-basic-sys-manage.html" TargetMode="External"/><Relationship Id="rId87" Type="http://schemas.openxmlformats.org/officeDocument/2006/relationships/hyperlink" Target="https://www.cisco.com/c/en/us/support/docs/ios-nx-os-software/ios-embedded-packet-capture/116045-productconfig-epc-00.html" TargetMode="External"/><Relationship Id="rId61" Type="http://schemas.openxmlformats.org/officeDocument/2006/relationships/hyperlink" Target="https://www.cisco.com/c/en/us/td/docs/switches/lan/catalyst3750x_3560x/software/release/15-2_4_e/configurationguide/b_1524e_consolidated_3750x_3560x_cg/b_1524e_consolidated_3750x_3560x_cg_chapter_0110011.html?bookSearch=true" TargetMode="External"/><Relationship Id="rId82" Type="http://schemas.openxmlformats.org/officeDocument/2006/relationships/hyperlink" Target="https://www.cisco.com/c/en/us/td/docs/ios-xml/ios/ipapp/configuration/xe-16-10/iap-xe-16-10-book/iap-eot.html" TargetMode="External"/><Relationship Id="rId19" Type="http://schemas.openxmlformats.org/officeDocument/2006/relationships/hyperlink" Target="https://www.cisco.com/c/en/us/td/docs/ios-xml/ios/iproute_eigrp/configuration/xe-16-10/ire-xe-16-10-book.html" TargetMode="External"/><Relationship Id="rId14" Type="http://schemas.openxmlformats.org/officeDocument/2006/relationships/hyperlink" Target="https://www.cisco.com/c/en/us/td/docs/ios-xml/ios/lanswitch/configuration/xe-16-10/lanswitch-xe-16-10-book.html" TargetMode="External"/><Relationship Id="rId30" Type="http://schemas.openxmlformats.org/officeDocument/2006/relationships/hyperlink" Target="https://www.cisco.com/c/dam/en/us/td/docs/solutions/CVD/Campus/CVD-Software-Defined-Access-Design-Sol1dot2-2018DEC.pdf" TargetMode="External"/><Relationship Id="rId35" Type="http://schemas.openxmlformats.org/officeDocument/2006/relationships/hyperlink" Target="https://sdwan-docs.cisco.com/Product_Documentation/vManage_How-Tos/Configuration" TargetMode="External"/><Relationship Id="rId56" Type="http://schemas.openxmlformats.org/officeDocument/2006/relationships/hyperlink" Target="https://www.cisco.com/c/en/us/td/docs/ios-xml/ios/sec_usr_aaa/configuration/xe-16-10/sec-usr-aaa-xe-16-10-book.html" TargetMode="External"/><Relationship Id="rId77" Type="http://schemas.openxmlformats.org/officeDocument/2006/relationships/hyperlink" Target="https://community.cisco.com/t5/networking-documents/dynamic-address-assignment-in-ipv6-using-slaac-and-dhcp/ta-p/3109128" TargetMode="External"/><Relationship Id="rId100" Type="http://schemas.openxmlformats.org/officeDocument/2006/relationships/hyperlink" Target="https://www.ciscolive.com/global/on-demand-library.html?search=XE%20programmability" TargetMode="External"/><Relationship Id="rId8" Type="http://schemas.openxmlformats.org/officeDocument/2006/relationships/hyperlink" Target="https://www.cisco.com/c/en/us/solutions/design-zone/networking-design-guides/campus-wired-wireless.html" TargetMode="External"/><Relationship Id="rId51" Type="http://schemas.openxmlformats.org/officeDocument/2006/relationships/hyperlink" Target="https://www.cisco.com/c/en/us/td/docs/ios-xml/ios/sec_conn_ike2vpn/configuration/xe-16-10/sec-flex-vpn-xe-16-10-book.html" TargetMode="External"/><Relationship Id="rId72" Type="http://schemas.openxmlformats.org/officeDocument/2006/relationships/hyperlink" Target="https://www.cisco.com/c/en/us/td/docs/ios-xml/ios/qos_mqc/configuration/xe-16-10/qos-mqc-xe-16-10-book.html" TargetMode="External"/><Relationship Id="rId93" Type="http://schemas.openxmlformats.org/officeDocument/2006/relationships/hyperlink" Target="https://developer.cisco.com/learning/tracks/dnacenter-programmability" TargetMode="External"/><Relationship Id="rId98" Type="http://schemas.openxmlformats.org/officeDocument/2006/relationships/hyperlink" Target="https://www.cisco.com/c/en/us/td/docs/ios-xml/ios/prog/configuration/1610/b_1610_programmability_cg/guest_shell.html" TargetMode="External"/><Relationship Id="rId3" Type="http://schemas.openxmlformats.org/officeDocument/2006/relationships/hyperlink" Target="https://www.cisco.com/c/en/us/td/docs/switches/lan/catalyst3750x_3560x/software/release/15-2_4_e/configurationguide/b_1524e_consolidated_3750x_3560x_cg.html" TargetMode="External"/></Relationships>
</file>

<file path=xl/worksheets/_rels/sheet2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ar_qcp@cad.gov.h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rar_qcp@cad.gov.h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rar_qcp@cad.gov.h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rar_qcp@cad.gov.h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1B1B-A4E4-4621-AADA-7D94F4CBA88E}">
  <dimension ref="A1:N26"/>
  <sheetViews>
    <sheetView workbookViewId="0">
      <selection activeCell="K25" sqref="K25"/>
    </sheetView>
  </sheetViews>
  <sheetFormatPr defaultRowHeight="14.45"/>
  <cols>
    <col min="1" max="1" width="23.84765625" customWidth="1"/>
    <col min="2" max="6" width="7.3984375" bestFit="1" customWidth="1"/>
    <col min="7" max="7" width="9" bestFit="1" customWidth="1"/>
    <col min="9" max="9" width="27.546875" customWidth="1"/>
    <col min="17" max="17" width="6.1484375" customWidth="1"/>
  </cols>
  <sheetData>
    <row r="1" spans="1:14">
      <c r="A1" s="481" t="s">
        <v>0</v>
      </c>
      <c r="B1" s="482"/>
      <c r="C1" s="482"/>
      <c r="D1" s="482"/>
      <c r="E1" s="482"/>
      <c r="F1" s="482"/>
      <c r="G1" s="483"/>
      <c r="H1" s="2"/>
      <c r="I1" s="481" t="s">
        <v>1</v>
      </c>
      <c r="J1" s="482"/>
      <c r="K1" s="482"/>
      <c r="L1" s="482"/>
      <c r="M1" s="482"/>
      <c r="N1" s="483"/>
    </row>
    <row r="2" spans="1:14">
      <c r="A2" s="3" t="s">
        <v>2</v>
      </c>
      <c r="B2" s="3" t="s">
        <v>3</v>
      </c>
      <c r="C2" s="3" t="s">
        <v>4</v>
      </c>
      <c r="D2" s="3" t="s">
        <v>5</v>
      </c>
      <c r="E2" s="3" t="s">
        <v>6</v>
      </c>
      <c r="F2" s="3" t="s">
        <v>7</v>
      </c>
      <c r="G2" s="3" t="s">
        <v>8</v>
      </c>
      <c r="H2" s="4"/>
      <c r="I2" s="3" t="s">
        <v>2</v>
      </c>
      <c r="J2" s="3" t="s">
        <v>3</v>
      </c>
      <c r="K2" s="3" t="s">
        <v>4</v>
      </c>
      <c r="L2" s="3" t="s">
        <v>5</v>
      </c>
      <c r="M2" s="3" t="s">
        <v>6</v>
      </c>
      <c r="N2" s="3" t="s">
        <v>7</v>
      </c>
    </row>
    <row r="3" spans="1:14">
      <c r="A3" s="5" t="s">
        <v>9</v>
      </c>
      <c r="B3" s="6">
        <v>1372</v>
      </c>
      <c r="C3" s="6">
        <v>1570</v>
      </c>
      <c r="D3" s="6">
        <v>2066</v>
      </c>
      <c r="E3" s="6">
        <v>2555</v>
      </c>
      <c r="F3" s="6">
        <v>2802</v>
      </c>
      <c r="G3" s="6">
        <v>110</v>
      </c>
      <c r="H3" s="7"/>
      <c r="I3" s="5" t="s">
        <v>9</v>
      </c>
      <c r="J3" s="6">
        <v>1210</v>
      </c>
      <c r="K3" s="6">
        <v>1391</v>
      </c>
      <c r="L3" s="6">
        <v>1833</v>
      </c>
      <c r="M3" s="6">
        <v>2297</v>
      </c>
      <c r="N3" s="6">
        <v>2487</v>
      </c>
    </row>
    <row r="4" spans="1:14">
      <c r="A4" s="5" t="s">
        <v>10</v>
      </c>
      <c r="B4" s="6">
        <v>1034</v>
      </c>
      <c r="C4" s="6">
        <v>1117</v>
      </c>
      <c r="D4" s="6">
        <v>1470</v>
      </c>
      <c r="E4" s="6">
        <v>1818</v>
      </c>
      <c r="F4" s="6">
        <v>2064</v>
      </c>
      <c r="G4" s="6">
        <v>110</v>
      </c>
      <c r="H4" s="7"/>
      <c r="I4" s="5" t="s">
        <v>10</v>
      </c>
      <c r="J4" s="6">
        <v>928</v>
      </c>
      <c r="K4" s="6">
        <v>981</v>
      </c>
      <c r="L4" s="6">
        <v>1292</v>
      </c>
      <c r="M4" s="6">
        <v>1607</v>
      </c>
      <c r="N4" s="6">
        <v>1752</v>
      </c>
    </row>
    <row r="5" spans="1:14">
      <c r="A5" s="5" t="s">
        <v>11</v>
      </c>
      <c r="B5" s="8">
        <v>1916</v>
      </c>
      <c r="C5" s="8">
        <v>2116</v>
      </c>
      <c r="D5" s="8">
        <v>2569</v>
      </c>
      <c r="E5" s="8">
        <v>3196</v>
      </c>
      <c r="F5" s="8">
        <v>3484</v>
      </c>
      <c r="G5" s="6">
        <v>110</v>
      </c>
      <c r="H5" s="7"/>
      <c r="I5" s="5" t="s">
        <v>12</v>
      </c>
      <c r="J5" s="6">
        <v>1916</v>
      </c>
      <c r="K5" s="6">
        <v>2116</v>
      </c>
      <c r="L5" s="6">
        <v>2569</v>
      </c>
      <c r="M5" s="6">
        <v>3196</v>
      </c>
      <c r="N5" s="6">
        <v>3484</v>
      </c>
    </row>
    <row r="6" spans="1:14">
      <c r="A6" s="9" t="s">
        <v>13</v>
      </c>
      <c r="B6" s="10">
        <v>1742</v>
      </c>
      <c r="C6" s="10">
        <v>1924</v>
      </c>
      <c r="D6" s="10">
        <v>2336</v>
      </c>
      <c r="E6" s="10">
        <v>2906</v>
      </c>
      <c r="F6" s="10">
        <v>3168</v>
      </c>
      <c r="G6" s="11">
        <v>100</v>
      </c>
      <c r="H6" s="12"/>
      <c r="I6" s="9" t="s">
        <v>14</v>
      </c>
      <c r="J6" s="6">
        <v>1742</v>
      </c>
      <c r="K6" s="6">
        <v>1924</v>
      </c>
      <c r="L6" s="6">
        <v>2336</v>
      </c>
      <c r="M6" s="6">
        <v>2906</v>
      </c>
      <c r="N6" s="6">
        <v>3168</v>
      </c>
    </row>
    <row r="7" spans="1:14">
      <c r="A7" s="5" t="s">
        <v>15</v>
      </c>
      <c r="B7" s="13">
        <v>1259</v>
      </c>
      <c r="C7" s="13">
        <v>1439</v>
      </c>
      <c r="D7" s="13">
        <v>1895</v>
      </c>
      <c r="E7" s="13">
        <v>2399</v>
      </c>
      <c r="F7" s="13">
        <v>2755</v>
      </c>
      <c r="G7" s="6">
        <v>110</v>
      </c>
      <c r="H7" s="7"/>
      <c r="I7" s="5" t="s">
        <v>16</v>
      </c>
      <c r="J7" s="6">
        <v>1131</v>
      </c>
      <c r="K7" s="6">
        <v>1302</v>
      </c>
      <c r="L7" s="6">
        <v>1716</v>
      </c>
      <c r="M7" s="6">
        <v>2168</v>
      </c>
      <c r="N7" s="6">
        <v>2521</v>
      </c>
    </row>
    <row r="8" spans="1:14">
      <c r="A8" s="5" t="s">
        <v>17</v>
      </c>
      <c r="B8" s="6">
        <v>1020</v>
      </c>
      <c r="C8" s="6">
        <v>1168</v>
      </c>
      <c r="D8" s="6">
        <v>1536</v>
      </c>
      <c r="E8" s="6">
        <v>1967</v>
      </c>
      <c r="F8" s="6">
        <v>2431</v>
      </c>
      <c r="G8" s="6">
        <v>110</v>
      </c>
      <c r="H8" s="7"/>
      <c r="I8" s="5" t="s">
        <v>17</v>
      </c>
      <c r="J8" s="6">
        <v>952</v>
      </c>
      <c r="K8" s="6">
        <v>1057</v>
      </c>
      <c r="L8" s="6">
        <v>1392</v>
      </c>
      <c r="M8" s="6">
        <v>1732</v>
      </c>
      <c r="N8" s="6">
        <v>2192</v>
      </c>
    </row>
    <row r="9" spans="1:14">
      <c r="A9" s="5" t="s">
        <v>18</v>
      </c>
      <c r="B9" s="6">
        <v>1511</v>
      </c>
      <c r="C9" s="6">
        <v>1557</v>
      </c>
      <c r="D9" s="6">
        <v>2049</v>
      </c>
      <c r="E9" s="6">
        <v>2552</v>
      </c>
      <c r="F9" s="6">
        <v>3117</v>
      </c>
      <c r="G9" s="6">
        <v>110</v>
      </c>
      <c r="H9" s="7"/>
      <c r="I9" s="5" t="s">
        <v>18</v>
      </c>
      <c r="J9" s="6">
        <v>1318</v>
      </c>
      <c r="K9" s="6">
        <v>1364</v>
      </c>
      <c r="L9" s="6">
        <v>1797</v>
      </c>
      <c r="M9" s="6">
        <v>2343</v>
      </c>
      <c r="N9" s="6">
        <v>2688</v>
      </c>
    </row>
    <row r="10" spans="1:14">
      <c r="A10" s="5" t="s">
        <v>19</v>
      </c>
      <c r="B10" s="6">
        <v>951</v>
      </c>
      <c r="C10" s="6">
        <v>958</v>
      </c>
      <c r="D10" s="6">
        <v>1260</v>
      </c>
      <c r="E10" s="6">
        <v>1591</v>
      </c>
      <c r="F10" s="6">
        <v>1899</v>
      </c>
      <c r="G10" s="6">
        <v>110</v>
      </c>
      <c r="H10" s="7"/>
      <c r="I10" s="5" t="s">
        <v>19</v>
      </c>
      <c r="J10" s="6">
        <v>887</v>
      </c>
      <c r="K10" s="6">
        <v>893</v>
      </c>
      <c r="L10" s="6">
        <v>1177</v>
      </c>
      <c r="M10" s="6">
        <v>1480</v>
      </c>
      <c r="N10" s="6">
        <v>1725</v>
      </c>
    </row>
    <row r="11" spans="1:14">
      <c r="A11" s="5" t="s">
        <v>20</v>
      </c>
      <c r="B11" s="6">
        <v>1144</v>
      </c>
      <c r="C11" s="6">
        <v>1340</v>
      </c>
      <c r="D11" s="6">
        <v>1721</v>
      </c>
      <c r="E11" s="6">
        <v>2128</v>
      </c>
      <c r="F11" s="6">
        <v>2334</v>
      </c>
      <c r="G11" s="6">
        <v>110</v>
      </c>
      <c r="H11" s="7"/>
      <c r="I11" s="5" t="s">
        <v>20</v>
      </c>
      <c r="J11" s="6">
        <v>1082</v>
      </c>
      <c r="K11" s="6">
        <v>1262</v>
      </c>
      <c r="L11" s="6">
        <v>1621</v>
      </c>
      <c r="M11" s="6">
        <v>2016</v>
      </c>
      <c r="N11" s="6">
        <v>2198</v>
      </c>
    </row>
    <row r="12" spans="1:14">
      <c r="A12" s="5" t="s">
        <v>21</v>
      </c>
      <c r="B12" s="6">
        <v>1360</v>
      </c>
      <c r="C12" s="6">
        <v>1494</v>
      </c>
      <c r="D12" s="6">
        <v>1950</v>
      </c>
      <c r="E12" s="6">
        <v>2411</v>
      </c>
      <c r="F12" s="6">
        <v>2644</v>
      </c>
      <c r="G12" s="6">
        <v>110</v>
      </c>
      <c r="H12" s="7"/>
      <c r="I12" s="5" t="s">
        <v>21</v>
      </c>
      <c r="J12" s="6">
        <v>1173</v>
      </c>
      <c r="K12" s="6">
        <v>1312</v>
      </c>
      <c r="L12" s="6">
        <v>1701</v>
      </c>
      <c r="M12" s="6">
        <v>2116</v>
      </c>
      <c r="N12" s="6">
        <v>2307</v>
      </c>
    </row>
    <row r="13" spans="1:14">
      <c r="A13" s="5" t="s">
        <v>22</v>
      </c>
      <c r="B13" s="6">
        <v>889</v>
      </c>
      <c r="C13" s="6">
        <v>993</v>
      </c>
      <c r="D13" s="6">
        <v>1225</v>
      </c>
      <c r="E13" s="6">
        <v>1514</v>
      </c>
      <c r="F13" s="6">
        <v>1662</v>
      </c>
      <c r="G13" s="6">
        <v>110</v>
      </c>
      <c r="H13" s="7"/>
      <c r="I13" s="5" t="s">
        <v>22</v>
      </c>
      <c r="J13" s="6">
        <v>854</v>
      </c>
      <c r="K13" s="6">
        <v>899</v>
      </c>
      <c r="L13" s="6">
        <v>1113</v>
      </c>
      <c r="M13" s="6">
        <v>1384</v>
      </c>
      <c r="N13" s="6">
        <v>1509</v>
      </c>
    </row>
    <row r="14" spans="1:14">
      <c r="A14" s="5" t="s">
        <v>23</v>
      </c>
      <c r="B14" s="6">
        <v>932</v>
      </c>
      <c r="C14" s="6">
        <v>1114</v>
      </c>
      <c r="D14" s="6">
        <v>1404</v>
      </c>
      <c r="E14" s="6">
        <v>1785</v>
      </c>
      <c r="F14" s="6">
        <v>1934</v>
      </c>
      <c r="G14" s="6">
        <v>110</v>
      </c>
      <c r="H14" s="7"/>
      <c r="I14" s="5" t="s">
        <v>23</v>
      </c>
      <c r="J14" s="6">
        <v>837</v>
      </c>
      <c r="K14" s="6">
        <v>1007</v>
      </c>
      <c r="L14" s="6">
        <v>1268</v>
      </c>
      <c r="M14" s="6">
        <v>1601</v>
      </c>
      <c r="N14" s="6">
        <v>1788</v>
      </c>
    </row>
    <row r="15" spans="1:14">
      <c r="A15" s="5" t="s">
        <v>24</v>
      </c>
      <c r="B15" s="6">
        <v>1004</v>
      </c>
      <c r="C15" s="6">
        <v>1128</v>
      </c>
      <c r="D15" s="6">
        <v>1357</v>
      </c>
      <c r="E15" s="6">
        <v>1677</v>
      </c>
      <c r="F15" s="6">
        <v>2054</v>
      </c>
      <c r="G15" s="6">
        <v>110</v>
      </c>
      <c r="H15" s="7"/>
      <c r="I15" s="5" t="s">
        <v>24</v>
      </c>
      <c r="J15" s="6">
        <v>932</v>
      </c>
      <c r="K15" s="6">
        <v>1050</v>
      </c>
      <c r="L15" s="6">
        <v>1262</v>
      </c>
      <c r="M15" s="6">
        <v>1570</v>
      </c>
      <c r="N15" s="6">
        <v>1885</v>
      </c>
    </row>
    <row r="16" spans="1:14">
      <c r="A16" s="14" t="s">
        <v>25</v>
      </c>
      <c r="B16" s="15">
        <v>799</v>
      </c>
      <c r="C16" s="15">
        <v>961</v>
      </c>
      <c r="D16" s="15">
        <v>1203</v>
      </c>
      <c r="E16" s="15">
        <v>1488</v>
      </c>
      <c r="F16" s="15">
        <v>1785</v>
      </c>
      <c r="G16" s="15">
        <v>110</v>
      </c>
      <c r="H16" s="7"/>
      <c r="I16" s="14" t="s">
        <v>25</v>
      </c>
      <c r="J16" s="6">
        <v>819</v>
      </c>
      <c r="K16" s="6">
        <v>980</v>
      </c>
      <c r="L16" s="6">
        <v>1241</v>
      </c>
      <c r="M16" s="6">
        <v>1544</v>
      </c>
      <c r="N16" s="6">
        <v>1812</v>
      </c>
    </row>
    <row r="17" spans="1:14">
      <c r="A17" s="5" t="s">
        <v>26</v>
      </c>
      <c r="B17" s="6">
        <v>1047</v>
      </c>
      <c r="C17" s="6">
        <v>1221</v>
      </c>
      <c r="D17" s="6">
        <v>1576</v>
      </c>
      <c r="E17" s="6">
        <v>2019</v>
      </c>
      <c r="F17" s="6">
        <v>2257</v>
      </c>
      <c r="G17" s="6">
        <v>110</v>
      </c>
      <c r="H17" s="7"/>
      <c r="I17" s="5" t="s">
        <v>26</v>
      </c>
      <c r="J17" s="6">
        <v>916</v>
      </c>
      <c r="K17" s="6">
        <v>1095</v>
      </c>
      <c r="L17" s="6">
        <v>1389</v>
      </c>
      <c r="M17" s="6">
        <v>1802</v>
      </c>
      <c r="N17" s="6">
        <v>1973</v>
      </c>
    </row>
    <row r="18" spans="1:14">
      <c r="A18" s="5" t="s">
        <v>27</v>
      </c>
      <c r="B18" s="6">
        <v>871</v>
      </c>
      <c r="C18" s="6">
        <v>876</v>
      </c>
      <c r="D18" s="6">
        <v>1153</v>
      </c>
      <c r="E18" s="6">
        <v>1558</v>
      </c>
      <c r="F18" s="6">
        <v>1565</v>
      </c>
      <c r="G18" s="6">
        <v>110</v>
      </c>
      <c r="H18" s="7"/>
      <c r="I18" s="5" t="s">
        <v>27</v>
      </c>
      <c r="J18" s="6">
        <v>809</v>
      </c>
      <c r="K18" s="6">
        <v>815</v>
      </c>
      <c r="L18" s="6">
        <v>1073</v>
      </c>
      <c r="M18" s="6">
        <v>1450</v>
      </c>
      <c r="N18" s="6">
        <v>1456</v>
      </c>
    </row>
    <row r="19" spans="1:14">
      <c r="A19" s="5" t="s">
        <v>28</v>
      </c>
      <c r="B19" s="6">
        <v>1213</v>
      </c>
      <c r="C19" s="6">
        <v>1278</v>
      </c>
      <c r="D19" s="6">
        <v>1640</v>
      </c>
      <c r="E19" s="6">
        <v>2027</v>
      </c>
      <c r="F19" s="6">
        <v>2224</v>
      </c>
      <c r="G19" s="6">
        <v>110</v>
      </c>
      <c r="H19" s="7"/>
      <c r="I19" s="5" t="s">
        <v>28</v>
      </c>
      <c r="J19" s="6">
        <v>1169</v>
      </c>
      <c r="K19" s="6">
        <v>1247</v>
      </c>
      <c r="L19" s="6">
        <v>1595</v>
      </c>
      <c r="M19" s="6">
        <v>1984</v>
      </c>
      <c r="N19" s="6">
        <v>2162</v>
      </c>
    </row>
    <row r="20" spans="1:14">
      <c r="A20" s="5" t="s">
        <v>29</v>
      </c>
      <c r="B20" s="8">
        <v>974</v>
      </c>
      <c r="C20" s="8">
        <v>1069</v>
      </c>
      <c r="D20" s="8">
        <v>1369</v>
      </c>
      <c r="E20" s="8">
        <v>1818</v>
      </c>
      <c r="F20" s="8">
        <v>1959</v>
      </c>
      <c r="G20" s="6">
        <v>110</v>
      </c>
      <c r="H20" s="7"/>
      <c r="I20" s="5" t="s">
        <v>30</v>
      </c>
      <c r="J20" s="6">
        <v>974</v>
      </c>
      <c r="K20" s="6">
        <v>1069</v>
      </c>
      <c r="L20" s="6">
        <v>1369</v>
      </c>
      <c r="M20" s="6">
        <v>1818</v>
      </c>
      <c r="N20" s="6">
        <v>1959</v>
      </c>
    </row>
    <row r="21" spans="1:14">
      <c r="A21" s="5" t="s">
        <v>31</v>
      </c>
      <c r="B21" s="6">
        <v>2006</v>
      </c>
      <c r="C21" s="6">
        <v>2136</v>
      </c>
      <c r="D21" s="6">
        <v>2434</v>
      </c>
      <c r="E21" s="6">
        <v>3009</v>
      </c>
      <c r="F21" s="6">
        <v>3504</v>
      </c>
      <c r="G21" s="6">
        <v>110</v>
      </c>
      <c r="H21" s="7"/>
      <c r="I21" s="5" t="s">
        <v>31</v>
      </c>
      <c r="J21" s="6">
        <v>1758</v>
      </c>
      <c r="K21" s="6">
        <v>1906</v>
      </c>
      <c r="L21" s="6">
        <v>2173</v>
      </c>
      <c r="M21" s="6">
        <v>2703</v>
      </c>
      <c r="N21" s="6">
        <v>3070</v>
      </c>
    </row>
    <row r="22" spans="1:14">
      <c r="A22" s="5" t="s">
        <v>32</v>
      </c>
      <c r="B22" s="6">
        <v>1745</v>
      </c>
      <c r="C22" s="6">
        <v>2032</v>
      </c>
      <c r="D22" s="6">
        <v>2626</v>
      </c>
      <c r="E22" s="6">
        <v>3559</v>
      </c>
      <c r="F22" s="6">
        <v>3781</v>
      </c>
      <c r="G22" s="6">
        <v>110</v>
      </c>
      <c r="H22" s="7"/>
      <c r="I22" s="5" t="s">
        <v>32</v>
      </c>
      <c r="J22" s="6">
        <v>1468</v>
      </c>
      <c r="K22" s="6">
        <v>1937</v>
      </c>
      <c r="L22" s="6">
        <v>2225</v>
      </c>
      <c r="M22" s="6">
        <v>3006</v>
      </c>
      <c r="N22" s="6">
        <v>3017</v>
      </c>
    </row>
    <row r="23" spans="1:14">
      <c r="B23" s="7"/>
      <c r="C23" s="7"/>
      <c r="D23" s="7"/>
      <c r="E23" s="7"/>
      <c r="F23" s="7"/>
      <c r="G23" s="7"/>
      <c r="H23" s="7"/>
      <c r="J23" s="7"/>
      <c r="K23" s="7"/>
      <c r="L23" s="7"/>
      <c r="M23" s="7"/>
      <c r="N23" s="7"/>
    </row>
    <row r="24" spans="1:14">
      <c r="A24" t="s">
        <v>33</v>
      </c>
    </row>
    <row r="25" spans="1:14" s="16" customFormat="1" ht="58" customHeight="1">
      <c r="A25" s="16" t="s">
        <v>34</v>
      </c>
    </row>
    <row r="26" spans="1:14" ht="130.55000000000001" customHeight="1">
      <c r="A26" s="16" t="s">
        <v>35</v>
      </c>
    </row>
  </sheetData>
  <mergeCells count="2">
    <mergeCell ref="A1:G1"/>
    <mergeCell ref="I1:N1"/>
  </mergeCells>
  <conditionalFormatting sqref="J3:N23">
    <cfRule type="cellIs" dxfId="1" priority="1" operator="lessThan">
      <formula>0</formula>
    </cfRule>
  </conditionalFormatting>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4D66C-2040-46A4-BC1A-E25C84F0B804}">
  <dimension ref="A1:M22"/>
  <sheetViews>
    <sheetView workbookViewId="0">
      <selection activeCell="E27" sqref="E27"/>
    </sheetView>
  </sheetViews>
  <sheetFormatPr defaultColWidth="9.1484375" defaultRowHeight="14.45"/>
  <cols>
    <col min="1" max="1" width="3.546875" style="121" customWidth="1"/>
    <col min="2" max="2" width="15.1484375" style="121" customWidth="1"/>
    <col min="3" max="3" width="11.1484375" style="121" customWidth="1"/>
    <col min="4" max="4" width="13.84765625" style="121" customWidth="1"/>
    <col min="5" max="6" width="9.1484375" style="121" customWidth="1"/>
    <col min="7" max="7" width="12.1484375" style="121" customWidth="1"/>
    <col min="8" max="8" width="11.25" style="121" customWidth="1"/>
    <col min="9" max="9" width="13.84765625" style="121" customWidth="1"/>
    <col min="10" max="10" width="13" style="121" customWidth="1"/>
    <col min="11" max="11" width="11.75" style="121" customWidth="1"/>
    <col min="12" max="12" width="3.546875" style="121" customWidth="1"/>
    <col min="13" max="13" width="10.546875" style="121" bestFit="1" customWidth="1"/>
    <col min="14" max="14" width="9.1484375" style="121" customWidth="1"/>
    <col min="15" max="16384" width="9.1484375" style="121"/>
  </cols>
  <sheetData>
    <row r="1" spans="1:13" ht="19.55" customHeight="1" thickBot="1">
      <c r="A1" s="118"/>
      <c r="B1" s="548" t="s">
        <v>129</v>
      </c>
      <c r="C1" s="551" t="s">
        <v>130</v>
      </c>
      <c r="D1" s="552"/>
      <c r="E1" s="552"/>
      <c r="F1" s="552"/>
      <c r="G1" s="552"/>
      <c r="H1" s="552"/>
      <c r="I1" s="552"/>
      <c r="J1" s="552"/>
      <c r="K1" s="553"/>
    </row>
    <row r="2" spans="1:13">
      <c r="A2" s="122"/>
      <c r="B2" s="549"/>
      <c r="C2" s="554" t="s">
        <v>131</v>
      </c>
      <c r="D2" s="507"/>
      <c r="E2" s="555"/>
      <c r="F2" s="554" t="s">
        <v>132</v>
      </c>
      <c r="G2" s="507"/>
      <c r="H2" s="555"/>
      <c r="I2" s="554" t="s">
        <v>133</v>
      </c>
      <c r="J2" s="507"/>
      <c r="K2" s="555"/>
    </row>
    <row r="3" spans="1:13" ht="51.8" customHeight="1" thickBot="1">
      <c r="A3" s="123"/>
      <c r="B3" s="550"/>
      <c r="C3" s="124" t="s">
        <v>134</v>
      </c>
      <c r="D3" s="125" t="s">
        <v>135</v>
      </c>
      <c r="E3" s="126" t="s">
        <v>136</v>
      </c>
      <c r="F3" s="124" t="s">
        <v>137</v>
      </c>
      <c r="G3" s="125" t="s">
        <v>138</v>
      </c>
      <c r="H3" s="126" t="s">
        <v>139</v>
      </c>
      <c r="I3" s="124" t="s">
        <v>140</v>
      </c>
      <c r="J3" s="125"/>
      <c r="K3" s="126" t="s">
        <v>141</v>
      </c>
    </row>
    <row r="4" spans="1:13">
      <c r="A4" s="127">
        <v>1</v>
      </c>
      <c r="B4" s="128"/>
      <c r="C4" s="129">
        <v>1549631</v>
      </c>
      <c r="D4" s="130">
        <v>2135475</v>
      </c>
      <c r="E4" s="131">
        <f t="shared" ref="E4:E17" si="0">D4/C4</f>
        <v>1.3780538721798932</v>
      </c>
      <c r="F4" s="132">
        <v>930218.41882734105</v>
      </c>
      <c r="G4" s="133">
        <v>1306954.736400693</v>
      </c>
      <c r="H4" s="134">
        <v>1.7306635375639181</v>
      </c>
      <c r="I4" s="135">
        <f t="shared" ref="I4:J11" si="1">C4+F4</f>
        <v>2479849.4188273409</v>
      </c>
      <c r="J4" s="130"/>
      <c r="K4" s="131">
        <v>1.493587295498048</v>
      </c>
      <c r="M4" s="136"/>
    </row>
    <row r="5" spans="1:13">
      <c r="A5" s="122">
        <v>2</v>
      </c>
      <c r="B5" s="137" t="s">
        <v>142</v>
      </c>
      <c r="C5" s="138">
        <v>98745.15</v>
      </c>
      <c r="D5" s="139">
        <v>105464.4</v>
      </c>
      <c r="E5" s="140">
        <f t="shared" si="0"/>
        <v>1.0680463799994229</v>
      </c>
      <c r="F5" s="141">
        <v>100792.43803635301</v>
      </c>
      <c r="G5" s="142">
        <v>93801.430034364457</v>
      </c>
      <c r="H5" s="143">
        <v>1.0760905545462449</v>
      </c>
      <c r="I5" s="144">
        <f t="shared" si="1"/>
        <v>199537.588036353</v>
      </c>
      <c r="J5" s="139">
        <f t="shared" si="1"/>
        <v>199265.83003436445</v>
      </c>
      <c r="K5" s="131">
        <v>1.071818020996669</v>
      </c>
      <c r="M5" s="136"/>
    </row>
    <row r="6" spans="1:13">
      <c r="A6" s="122">
        <v>3</v>
      </c>
      <c r="B6" s="137" t="s">
        <v>143</v>
      </c>
      <c r="C6" s="138">
        <v>372249.59999999998</v>
      </c>
      <c r="D6" s="139">
        <v>216176.2</v>
      </c>
      <c r="E6" s="140">
        <f t="shared" si="0"/>
        <v>0.58072916666666674</v>
      </c>
      <c r="F6" s="141">
        <v>119661.0884642478</v>
      </c>
      <c r="G6" s="142">
        <v>52317.148700960723</v>
      </c>
      <c r="H6" s="143">
        <v>0.54216771893575688</v>
      </c>
      <c r="I6" s="144">
        <f t="shared" si="1"/>
        <v>491910.6884642478</v>
      </c>
      <c r="J6" s="139">
        <f t="shared" si="1"/>
        <v>268493.34870096075</v>
      </c>
      <c r="K6" s="131">
        <v>0.57279088853902393</v>
      </c>
      <c r="M6" s="136"/>
    </row>
    <row r="7" spans="1:13">
      <c r="A7" s="122">
        <v>4</v>
      </c>
      <c r="B7" s="137" t="s">
        <v>144</v>
      </c>
      <c r="C7" s="138">
        <v>170612.8</v>
      </c>
      <c r="D7" s="139">
        <v>83434.8</v>
      </c>
      <c r="E7" s="140">
        <f t="shared" si="0"/>
        <v>0.4890301313852185</v>
      </c>
      <c r="F7" s="141">
        <v>111993.7402849232</v>
      </c>
      <c r="G7" s="142">
        <v>58547.085972533307</v>
      </c>
      <c r="H7" s="143">
        <v>0.57213856244481376</v>
      </c>
      <c r="I7" s="144">
        <f t="shared" si="1"/>
        <v>282606.54028492316</v>
      </c>
      <c r="J7" s="139">
        <f t="shared" si="1"/>
        <v>141981.88597253332</v>
      </c>
      <c r="K7" s="131">
        <v>0.5201886711478938</v>
      </c>
      <c r="M7" s="136"/>
    </row>
    <row r="8" spans="1:13">
      <c r="A8" s="122">
        <v>5</v>
      </c>
      <c r="B8" s="137" t="s">
        <v>145</v>
      </c>
      <c r="C8" s="138">
        <v>96529.919999999998</v>
      </c>
      <c r="D8" s="139">
        <v>74749.11</v>
      </c>
      <c r="E8" s="140">
        <f t="shared" si="0"/>
        <v>0.77436208379743821</v>
      </c>
      <c r="F8" s="141">
        <v>93180.358543960989</v>
      </c>
      <c r="G8" s="142">
        <v>32874.420951122207</v>
      </c>
      <c r="H8" s="143">
        <v>0.42349962914006628</v>
      </c>
      <c r="I8" s="144">
        <f t="shared" si="1"/>
        <v>189710.278543961</v>
      </c>
      <c r="J8" s="139">
        <f t="shared" si="1"/>
        <v>107623.5309511222</v>
      </c>
      <c r="K8" s="131">
        <v>0.61797363112079251</v>
      </c>
      <c r="M8" s="136"/>
    </row>
    <row r="9" spans="1:13">
      <c r="A9" s="122">
        <v>6</v>
      </c>
      <c r="B9" s="137" t="s">
        <v>146</v>
      </c>
      <c r="C9" s="138">
        <v>319056.90000000002</v>
      </c>
      <c r="D9" s="139">
        <v>158269.29999999999</v>
      </c>
      <c r="E9" s="140">
        <f t="shared" si="0"/>
        <v>0.49605352524894453</v>
      </c>
      <c r="F9" s="141">
        <v>195954.33660887589</v>
      </c>
      <c r="G9" s="142">
        <v>95009.322283288697</v>
      </c>
      <c r="H9" s="143">
        <v>0.54489076884949528</v>
      </c>
      <c r="I9" s="144">
        <f t="shared" si="1"/>
        <v>515011.23660887592</v>
      </c>
      <c r="J9" s="139">
        <f t="shared" si="1"/>
        <v>253278.62228328869</v>
      </c>
      <c r="K9" s="131">
        <v>0.5133115223523953</v>
      </c>
      <c r="M9" s="136"/>
    </row>
    <row r="10" spans="1:13">
      <c r="A10" s="122">
        <v>9</v>
      </c>
      <c r="B10" s="137" t="s">
        <v>147</v>
      </c>
      <c r="C10" s="138">
        <v>48274.99</v>
      </c>
      <c r="D10" s="139">
        <v>139332.29999999999</v>
      </c>
      <c r="E10" s="140">
        <f t="shared" si="0"/>
        <v>2.8862212089531245</v>
      </c>
      <c r="F10" s="141">
        <v>62848.969130074853</v>
      </c>
      <c r="G10" s="142">
        <v>187998.91202550981</v>
      </c>
      <c r="H10" s="143">
        <v>3.4916777528698062</v>
      </c>
      <c r="I10" s="144">
        <f t="shared" si="1"/>
        <v>111123.95913007486</v>
      </c>
      <c r="J10" s="139">
        <f t="shared" si="1"/>
        <v>327331.2120255098</v>
      </c>
      <c r="K10" s="131">
        <v>3.2054530146590459</v>
      </c>
      <c r="M10" s="136"/>
    </row>
    <row r="11" spans="1:13">
      <c r="A11" s="122">
        <v>10</v>
      </c>
      <c r="B11" s="137" t="s">
        <v>148</v>
      </c>
      <c r="C11" s="138">
        <v>289614.3</v>
      </c>
      <c r="D11" s="139">
        <v>556308.1</v>
      </c>
      <c r="E11" s="140">
        <f t="shared" si="0"/>
        <v>1.9208585349549383</v>
      </c>
      <c r="F11" s="141">
        <v>336465.08267382719</v>
      </c>
      <c r="G11" s="142">
        <v>927854.58369956864</v>
      </c>
      <c r="H11" s="143">
        <v>3.3275516269334862</v>
      </c>
      <c r="I11" s="144">
        <f t="shared" si="1"/>
        <v>626079.38267382723</v>
      </c>
      <c r="J11" s="139">
        <f t="shared" si="1"/>
        <v>1484162.6836995687</v>
      </c>
      <c r="K11" s="131">
        <v>2.6108741100508519</v>
      </c>
      <c r="M11" s="136"/>
    </row>
    <row r="12" spans="1:13">
      <c r="A12" s="122">
        <v>11</v>
      </c>
      <c r="B12" s="137" t="s">
        <v>149</v>
      </c>
      <c r="C12" s="138">
        <v>765040.3</v>
      </c>
      <c r="D12" s="139">
        <v>2101043</v>
      </c>
      <c r="E12" s="140">
        <f t="shared" si="0"/>
        <v>2.7463167626594309</v>
      </c>
      <c r="F12" s="141">
        <v>940679.40701153665</v>
      </c>
      <c r="G12" s="142">
        <v>2289187.657810424</v>
      </c>
      <c r="H12" s="143">
        <v>4.5624243990199753</v>
      </c>
      <c r="I12" s="144">
        <f>F12</f>
        <v>940679.40701153665</v>
      </c>
      <c r="J12" s="139"/>
      <c r="K12" s="131">
        <v>8.7498704626418888</v>
      </c>
      <c r="M12" s="136"/>
    </row>
    <row r="13" spans="1:13">
      <c r="A13" s="122">
        <v>12</v>
      </c>
      <c r="B13" s="137" t="s">
        <v>150</v>
      </c>
      <c r="C13" s="138">
        <v>622569.1</v>
      </c>
      <c r="D13" s="139">
        <v>434367.1</v>
      </c>
      <c r="E13" s="140">
        <f t="shared" si="0"/>
        <v>0.69770102627965314</v>
      </c>
      <c r="F13" s="141">
        <v>582518.2616380878</v>
      </c>
      <c r="G13" s="142">
        <v>293285.23040370428</v>
      </c>
      <c r="H13" s="143">
        <v>0.59343529506938952</v>
      </c>
      <c r="I13" s="144">
        <f>C13+F13</f>
        <v>1205087.3616380878</v>
      </c>
      <c r="J13" s="139">
        <f>D13+G13</f>
        <v>727652.3304037042</v>
      </c>
      <c r="K13" s="131">
        <v>0.65155983595443601</v>
      </c>
      <c r="M13" s="136"/>
    </row>
    <row r="14" spans="1:13">
      <c r="A14" s="122">
        <v>13</v>
      </c>
      <c r="B14" s="137" t="s">
        <v>151</v>
      </c>
      <c r="C14" s="138">
        <v>12996.36</v>
      </c>
      <c r="D14" s="139">
        <v>7993.4570000000003</v>
      </c>
      <c r="E14" s="140">
        <f t="shared" si="0"/>
        <v>0.61505352267865776</v>
      </c>
      <c r="F14" s="141">
        <v>58414.063568544232</v>
      </c>
      <c r="G14" s="142">
        <v>9531.3301347218185</v>
      </c>
      <c r="H14" s="143">
        <v>0.22544154544984751</v>
      </c>
      <c r="I14" s="144">
        <f>C14+F14</f>
        <v>71410.42356854424</v>
      </c>
      <c r="J14" s="139">
        <f>D14+G14</f>
        <v>17524.787134721817</v>
      </c>
      <c r="K14" s="131">
        <v>0.31704806631232518</v>
      </c>
      <c r="M14" s="136"/>
    </row>
    <row r="15" spans="1:13">
      <c r="A15" s="122">
        <v>15</v>
      </c>
      <c r="B15" s="137" t="s">
        <v>152</v>
      </c>
      <c r="C15" s="138">
        <v>507497.4</v>
      </c>
      <c r="D15" s="139">
        <v>2452825</v>
      </c>
      <c r="E15" s="140">
        <f t="shared" si="0"/>
        <v>4.8331774704658583</v>
      </c>
      <c r="F15" s="141">
        <v>576591.20248818677</v>
      </c>
      <c r="G15" s="142">
        <v>4041231.2654848848</v>
      </c>
      <c r="H15" s="143">
        <v>7.6727031275304762</v>
      </c>
      <c r="I15" s="144">
        <f>F15</f>
        <v>576591.20248818677</v>
      </c>
      <c r="J15" s="139"/>
      <c r="K15" s="131">
        <v>12.32964968971314</v>
      </c>
      <c r="M15" s="136"/>
    </row>
    <row r="16" spans="1:13">
      <c r="A16" s="122">
        <v>16</v>
      </c>
      <c r="B16" s="137" t="s">
        <v>153</v>
      </c>
      <c r="C16" s="138">
        <v>29505.42</v>
      </c>
      <c r="D16" s="139">
        <v>84719.75</v>
      </c>
      <c r="E16" s="140">
        <f t="shared" si="0"/>
        <v>2.8713283864456089</v>
      </c>
      <c r="F16" s="141">
        <v>35299.201757192001</v>
      </c>
      <c r="G16" s="142">
        <v>118464.2125839021</v>
      </c>
      <c r="H16" s="143">
        <v>3.826295214419055</v>
      </c>
      <c r="I16" s="144">
        <f>F16</f>
        <v>35299.201757192001</v>
      </c>
      <c r="J16" s="139">
        <f>D16+G16</f>
        <v>203183.96258390212</v>
      </c>
      <c r="K16" s="131">
        <v>6.5626724453248926</v>
      </c>
      <c r="M16" s="136"/>
    </row>
    <row r="17" spans="1:13">
      <c r="A17" s="122">
        <v>17</v>
      </c>
      <c r="B17" s="137" t="s">
        <v>154</v>
      </c>
      <c r="C17" s="138">
        <v>16189.4</v>
      </c>
      <c r="D17" s="139">
        <v>132179</v>
      </c>
      <c r="E17" s="140">
        <f t="shared" si="0"/>
        <v>8.1645397605840859</v>
      </c>
      <c r="F17" s="141">
        <v>17745.254175197981</v>
      </c>
      <c r="G17" s="142">
        <v>159845.08059135941</v>
      </c>
      <c r="H17" s="143">
        <v>9.6514065144663626</v>
      </c>
      <c r="I17" s="144">
        <f>F17</f>
        <v>17745.254175197981</v>
      </c>
      <c r="J17" s="139">
        <f>D17+G17</f>
        <v>292024.08059135941</v>
      </c>
      <c r="K17" s="131">
        <v>17.632341911139491</v>
      </c>
      <c r="M17" s="136"/>
    </row>
    <row r="18" spans="1:13">
      <c r="A18" s="122">
        <v>18</v>
      </c>
      <c r="B18" s="137" t="s">
        <v>155</v>
      </c>
      <c r="C18" s="138"/>
      <c r="D18" s="139">
        <v>35302.31</v>
      </c>
      <c r="E18" s="145"/>
      <c r="F18" s="141">
        <v>88284.469966674398</v>
      </c>
      <c r="G18" s="142">
        <v>39710.855785263637</v>
      </c>
      <c r="H18" s="143">
        <v>0.55496169631102243</v>
      </c>
      <c r="I18" s="144">
        <f>F18</f>
        <v>88284.469966674398</v>
      </c>
      <c r="J18" s="139">
        <f>D18+G18</f>
        <v>75013.165785263642</v>
      </c>
      <c r="K18" s="131">
        <v>1.0483136892078311</v>
      </c>
      <c r="M18" s="136"/>
    </row>
    <row r="19" spans="1:13" ht="15.8" customHeight="1" thickBot="1">
      <c r="A19" s="123">
        <v>19</v>
      </c>
      <c r="B19" s="146" t="s">
        <v>156</v>
      </c>
      <c r="C19" s="147"/>
      <c r="D19" s="148">
        <v>147486</v>
      </c>
      <c r="E19" s="149"/>
      <c r="F19" s="150">
        <v>333303.69846002152</v>
      </c>
      <c r="G19" s="151">
        <v>85042.894327757414</v>
      </c>
      <c r="H19" s="152">
        <v>0.3311530347660428</v>
      </c>
      <c r="I19" s="153">
        <f>F19</f>
        <v>333303.69846002152</v>
      </c>
      <c r="J19" s="148">
        <f>D19+G19</f>
        <v>232528.89432775741</v>
      </c>
      <c r="K19" s="154">
        <v>0.90545658912617943</v>
      </c>
      <c r="M19" s="136"/>
    </row>
    <row r="20" spans="1:13">
      <c r="C20" s="121" t="s">
        <v>116</v>
      </c>
      <c r="D20" s="155" t="s">
        <v>157</v>
      </c>
    </row>
    <row r="21" spans="1:13">
      <c r="B21" s="156"/>
      <c r="D21" s="155" t="s">
        <v>158</v>
      </c>
    </row>
    <row r="22" spans="1:13">
      <c r="B22" s="157"/>
      <c r="C22" s="156"/>
    </row>
  </sheetData>
  <mergeCells count="5">
    <mergeCell ref="B1:B3"/>
    <mergeCell ref="C1:K1"/>
    <mergeCell ref="C2:E2"/>
    <mergeCell ref="F2:H2"/>
    <mergeCell ref="I2:K2"/>
  </mergeCells>
  <pageMargins left="0.7" right="0.7" top="0.75" bottom="0.75" header="0.3" footer="0.3"/>
  <pageSetup paperSize="9" orientation="portrai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E251-4D61-40E2-8A90-E47F0CAC40B2}">
  <dimension ref="A1:CL7"/>
  <sheetViews>
    <sheetView topLeftCell="E1" workbookViewId="0">
      <pane ySplit="1" topLeftCell="A2" activePane="bottomLeft" state="frozen"/>
      <selection pane="bottomLeft" activeCell="H4" sqref="H4:I4"/>
    </sheetView>
  </sheetViews>
  <sheetFormatPr defaultRowHeight="14.45"/>
  <cols>
    <col min="1" max="1" width="9.546875" style="66" customWidth="1"/>
    <col min="2" max="2" width="8.546875" style="66" customWidth="1"/>
    <col min="3" max="3" width="16.84765625" style="66" bestFit="1" customWidth="1"/>
    <col min="4" max="4" width="11" style="226" bestFit="1" customWidth="1"/>
    <col min="5" max="5" width="11.25" style="226" customWidth="1"/>
    <col min="6" max="6" width="10.25" style="226" customWidth="1"/>
    <col min="7" max="7" width="10" style="226" bestFit="1" customWidth="1"/>
    <col min="8" max="8" width="30" style="66" bestFit="1" customWidth="1"/>
    <col min="9" max="9" width="12" style="228" bestFit="1" customWidth="1"/>
    <col min="10" max="11" width="12" style="228" customWidth="1"/>
    <col min="12" max="12" width="0.75" style="229" customWidth="1"/>
    <col min="13" max="13" width="16" style="66" bestFit="1" customWidth="1"/>
    <col min="14" max="14" width="15.3984375" style="66" bestFit="1" customWidth="1"/>
    <col min="15" max="15" width="12" style="66" bestFit="1" customWidth="1"/>
    <col min="16" max="16" width="11.1484375" style="66" bestFit="1" customWidth="1"/>
    <col min="17" max="17" width="11.75" style="228" bestFit="1" customWidth="1"/>
    <col min="18" max="18" width="0.75" style="229" customWidth="1"/>
    <col min="19" max="19" width="21.1484375" style="230" bestFit="1" customWidth="1"/>
    <col min="20" max="20" width="0.75" style="229" customWidth="1"/>
    <col min="21" max="21" width="14.84765625" style="66" bestFit="1" customWidth="1"/>
    <col min="22" max="22" width="11" style="231" bestFit="1" customWidth="1"/>
    <col min="23" max="23" width="6.1484375" style="66" bestFit="1" customWidth="1"/>
    <col min="24" max="24" width="11" style="66" bestFit="1" customWidth="1"/>
    <col min="25" max="25" width="7.75" style="66" bestFit="1" customWidth="1"/>
    <col min="26" max="26" width="14.84765625" style="230" bestFit="1" customWidth="1"/>
    <col min="27" max="27" width="0.75" style="229" customWidth="1"/>
    <col min="28" max="28" width="11.25" style="66" bestFit="1" customWidth="1"/>
    <col min="29" max="29" width="11" style="231" bestFit="1" customWidth="1"/>
    <col min="30" max="30" width="6.1484375" style="66" bestFit="1" customWidth="1"/>
    <col min="31" max="31" width="11" style="66" bestFit="1" customWidth="1"/>
    <col min="32" max="32" width="7.75" style="66" bestFit="1" customWidth="1"/>
    <col min="33" max="33" width="14.84765625" style="230" bestFit="1" customWidth="1"/>
    <col min="34" max="34" width="0.75" style="229" customWidth="1"/>
    <col min="35" max="35" width="11.25" style="66" bestFit="1" customWidth="1"/>
    <col min="36" max="36" width="11" style="231" bestFit="1" customWidth="1"/>
    <col min="37" max="37" width="6.1484375" style="66" bestFit="1" customWidth="1"/>
    <col min="38" max="38" width="11" style="66" bestFit="1" customWidth="1"/>
    <col min="39" max="39" width="7.75" style="66" bestFit="1" customWidth="1"/>
    <col min="40" max="40" width="14.84765625" style="230" bestFit="1" customWidth="1"/>
    <col min="41" max="41" width="0.75" style="229" customWidth="1"/>
    <col min="42" max="42" width="11.25" style="66" bestFit="1" customWidth="1"/>
    <col min="43" max="43" width="11" style="231" bestFit="1" customWidth="1"/>
    <col min="44" max="44" width="6.1484375" style="66" bestFit="1" customWidth="1"/>
    <col min="45" max="45" width="11" style="66" bestFit="1" customWidth="1"/>
    <col min="46" max="46" width="7.75" style="66" bestFit="1" customWidth="1"/>
    <col min="47" max="47" width="13.84765625" style="230" bestFit="1" customWidth="1"/>
    <col min="48" max="48" width="0.75" style="229" customWidth="1"/>
    <col min="49" max="49" width="11.25" style="66" bestFit="1" customWidth="1"/>
    <col min="50" max="50" width="11" style="231" bestFit="1" customWidth="1"/>
    <col min="51" max="51" width="6.1484375" style="66" bestFit="1" customWidth="1"/>
    <col min="52" max="52" width="11" style="66" bestFit="1" customWidth="1"/>
    <col min="53" max="53" width="7.75" style="66" bestFit="1" customWidth="1"/>
    <col min="54" max="54" width="13.84765625" style="230" bestFit="1" customWidth="1"/>
    <col min="55" max="55" width="0.75" style="229" customWidth="1"/>
    <col min="56" max="56" width="11.25" style="66" bestFit="1" customWidth="1"/>
    <col min="57" max="57" width="11" style="231" bestFit="1" customWidth="1"/>
    <col min="58" max="58" width="6.1484375" style="66" bestFit="1" customWidth="1"/>
    <col min="59" max="59" width="11" style="66" bestFit="1" customWidth="1"/>
    <col min="60" max="60" width="7.75" style="66" bestFit="1" customWidth="1"/>
    <col min="61" max="61" width="13.84765625" style="230" bestFit="1" customWidth="1"/>
    <col min="62" max="62" width="0.75" style="229" customWidth="1"/>
    <col min="63" max="63" width="11.25" style="66" bestFit="1" customWidth="1"/>
    <col min="64" max="64" width="11" style="231" bestFit="1" customWidth="1"/>
    <col min="65" max="65" width="6.1484375" style="66" bestFit="1" customWidth="1"/>
    <col min="66" max="66" width="11" style="66" bestFit="1" customWidth="1"/>
    <col min="67" max="67" width="7.75" style="66" bestFit="1" customWidth="1"/>
    <col min="68" max="68" width="13.84765625" style="230" bestFit="1" customWidth="1"/>
    <col min="69" max="69" width="0.75" style="229" customWidth="1"/>
    <col min="70" max="70" width="11.25" style="66" bestFit="1" customWidth="1"/>
    <col min="71" max="71" width="11" style="231" bestFit="1" customWidth="1"/>
    <col min="72" max="72" width="6.1484375" style="66" bestFit="1" customWidth="1"/>
    <col min="73" max="73" width="11" style="66" bestFit="1" customWidth="1"/>
    <col min="74" max="74" width="7.75" style="66" bestFit="1" customWidth="1"/>
    <col min="75" max="75" width="13.84765625" style="230" bestFit="1" customWidth="1"/>
    <col min="76" max="76" width="0.75" style="229" customWidth="1"/>
    <col min="77" max="77" width="11.25" style="66" bestFit="1" customWidth="1"/>
    <col min="78" max="78" width="11" style="231" bestFit="1" customWidth="1"/>
    <col min="79" max="79" width="6.1484375" style="66" bestFit="1" customWidth="1"/>
    <col min="80" max="80" width="11" style="66" bestFit="1" customWidth="1"/>
    <col min="81" max="81" width="7.75" style="66" bestFit="1" customWidth="1"/>
    <col min="82" max="82" width="13.84765625" style="230" bestFit="1" customWidth="1"/>
    <col min="83" max="83" width="0.75" style="229" customWidth="1"/>
    <col min="84" max="84" width="11.25" style="66" bestFit="1" customWidth="1"/>
    <col min="85" max="85" width="11" style="231" bestFit="1" customWidth="1"/>
    <col min="86" max="86" width="4.75" style="66" bestFit="1" customWidth="1"/>
    <col min="87" max="87" width="11" style="66" bestFit="1" customWidth="1"/>
    <col min="88" max="88" width="7.75" style="66" bestFit="1" customWidth="1"/>
    <col min="89" max="89" width="14.84765625" style="230" bestFit="1" customWidth="1"/>
    <col min="90" max="90" width="0.75" style="229" customWidth="1"/>
  </cols>
  <sheetData>
    <row r="1" spans="1:90" s="225" customFormat="1" ht="45.05" customHeight="1">
      <c r="A1" s="216" t="s">
        <v>880</v>
      </c>
      <c r="B1" s="216" t="s">
        <v>881</v>
      </c>
      <c r="C1" s="216" t="s">
        <v>882</v>
      </c>
      <c r="D1" s="217" t="s">
        <v>883</v>
      </c>
      <c r="E1" s="217" t="s">
        <v>884</v>
      </c>
      <c r="F1" s="217" t="s">
        <v>885</v>
      </c>
      <c r="G1" s="217" t="s">
        <v>886</v>
      </c>
      <c r="H1" s="216" t="s">
        <v>887</v>
      </c>
      <c r="I1" s="218" t="s">
        <v>888</v>
      </c>
      <c r="J1" s="218" t="s">
        <v>889</v>
      </c>
      <c r="K1" s="218" t="s">
        <v>890</v>
      </c>
      <c r="L1" s="219"/>
      <c r="M1" s="220" t="s">
        <v>891</v>
      </c>
      <c r="N1" s="220" t="s">
        <v>892</v>
      </c>
      <c r="O1" s="220" t="s">
        <v>893</v>
      </c>
      <c r="P1" s="220" t="s">
        <v>894</v>
      </c>
      <c r="Q1" s="221" t="s">
        <v>895</v>
      </c>
      <c r="R1" s="219"/>
      <c r="S1" s="222" t="s">
        <v>896</v>
      </c>
      <c r="T1" s="219"/>
      <c r="U1" s="220" t="s">
        <v>897</v>
      </c>
      <c r="V1" s="223" t="s">
        <v>898</v>
      </c>
      <c r="W1" s="220" t="s">
        <v>899</v>
      </c>
      <c r="X1" s="220" t="s">
        <v>900</v>
      </c>
      <c r="Y1" s="220" t="s">
        <v>901</v>
      </c>
      <c r="Z1" s="224" t="s">
        <v>902</v>
      </c>
      <c r="AA1" s="219"/>
      <c r="AB1" s="222" t="s">
        <v>903</v>
      </c>
      <c r="AC1" s="222" t="s">
        <v>904</v>
      </c>
      <c r="AD1" s="222" t="s">
        <v>905</v>
      </c>
      <c r="AE1" s="222" t="s">
        <v>906</v>
      </c>
      <c r="AF1" s="222" t="s">
        <v>907</v>
      </c>
      <c r="AG1" s="222" t="s">
        <v>908</v>
      </c>
      <c r="AH1" s="219"/>
      <c r="AI1" s="220" t="s">
        <v>909</v>
      </c>
      <c r="AJ1" s="223" t="s">
        <v>910</v>
      </c>
      <c r="AK1" s="220" t="s">
        <v>911</v>
      </c>
      <c r="AL1" s="220" t="s">
        <v>912</v>
      </c>
      <c r="AM1" s="220" t="s">
        <v>913</v>
      </c>
      <c r="AN1" s="224" t="s">
        <v>914</v>
      </c>
      <c r="AO1" s="219"/>
      <c r="AP1" s="222" t="s">
        <v>915</v>
      </c>
      <c r="AQ1" s="222" t="s">
        <v>916</v>
      </c>
      <c r="AR1" s="222" t="s">
        <v>917</v>
      </c>
      <c r="AS1" s="222" t="s">
        <v>918</v>
      </c>
      <c r="AT1" s="222" t="s">
        <v>919</v>
      </c>
      <c r="AU1" s="222" t="s">
        <v>920</v>
      </c>
      <c r="AV1" s="219"/>
      <c r="AW1" s="220" t="s">
        <v>921</v>
      </c>
      <c r="AX1" s="223" t="s">
        <v>922</v>
      </c>
      <c r="AY1" s="220" t="s">
        <v>923</v>
      </c>
      <c r="AZ1" s="220" t="s">
        <v>924</v>
      </c>
      <c r="BA1" s="220" t="s">
        <v>925</v>
      </c>
      <c r="BB1" s="224" t="s">
        <v>926</v>
      </c>
      <c r="BC1" s="219"/>
      <c r="BD1" s="222" t="s">
        <v>927</v>
      </c>
      <c r="BE1" s="222" t="s">
        <v>928</v>
      </c>
      <c r="BF1" s="222" t="s">
        <v>929</v>
      </c>
      <c r="BG1" s="222" t="s">
        <v>930</v>
      </c>
      <c r="BH1" s="222" t="s">
        <v>931</v>
      </c>
      <c r="BI1" s="222" t="s">
        <v>932</v>
      </c>
      <c r="BJ1" s="219"/>
      <c r="BK1" s="220" t="s">
        <v>933</v>
      </c>
      <c r="BL1" s="223" t="s">
        <v>934</v>
      </c>
      <c r="BM1" s="220" t="s">
        <v>935</v>
      </c>
      <c r="BN1" s="220" t="s">
        <v>936</v>
      </c>
      <c r="BO1" s="220" t="s">
        <v>937</v>
      </c>
      <c r="BP1" s="224" t="s">
        <v>938</v>
      </c>
      <c r="BQ1" s="219"/>
      <c r="BR1" s="222" t="s">
        <v>939</v>
      </c>
      <c r="BS1" s="222" t="s">
        <v>940</v>
      </c>
      <c r="BT1" s="222" t="s">
        <v>941</v>
      </c>
      <c r="BU1" s="222" t="s">
        <v>942</v>
      </c>
      <c r="BV1" s="222" t="s">
        <v>943</v>
      </c>
      <c r="BW1" s="222" t="s">
        <v>944</v>
      </c>
      <c r="BX1" s="219"/>
      <c r="BY1" s="220" t="s">
        <v>945</v>
      </c>
      <c r="BZ1" s="223" t="s">
        <v>946</v>
      </c>
      <c r="CA1" s="220" t="s">
        <v>947</v>
      </c>
      <c r="CB1" s="220" t="s">
        <v>948</v>
      </c>
      <c r="CC1" s="220" t="s">
        <v>949</v>
      </c>
      <c r="CD1" s="224" t="s">
        <v>950</v>
      </c>
      <c r="CE1" s="219"/>
      <c r="CF1" s="222" t="s">
        <v>951</v>
      </c>
      <c r="CG1" s="222" t="s">
        <v>952</v>
      </c>
      <c r="CH1" s="222" t="s">
        <v>953</v>
      </c>
      <c r="CI1" s="222" t="s">
        <v>954</v>
      </c>
      <c r="CJ1" s="222" t="s">
        <v>955</v>
      </c>
      <c r="CK1" s="222" t="s">
        <v>956</v>
      </c>
      <c r="CL1" s="219"/>
    </row>
    <row r="2" spans="1:90">
      <c r="A2" s="66" t="s">
        <v>957</v>
      </c>
      <c r="B2" s="66">
        <v>715</v>
      </c>
      <c r="C2" s="66" t="s">
        <v>958</v>
      </c>
      <c r="D2" s="226" t="s">
        <v>959</v>
      </c>
      <c r="E2" s="66" t="s">
        <v>960</v>
      </c>
      <c r="F2" s="66">
        <v>2</v>
      </c>
      <c r="G2" s="226" t="s">
        <v>961</v>
      </c>
      <c r="H2" s="227" t="s">
        <v>962</v>
      </c>
      <c r="I2" s="228">
        <v>41730</v>
      </c>
      <c r="J2" s="228" t="s">
        <v>963</v>
      </c>
      <c r="M2" s="66" t="s">
        <v>964</v>
      </c>
      <c r="N2" s="66" t="s">
        <v>965</v>
      </c>
      <c r="O2" s="228">
        <v>41730</v>
      </c>
      <c r="P2" s="228">
        <v>41820</v>
      </c>
      <c r="Q2" s="228">
        <v>41730</v>
      </c>
      <c r="S2" s="230">
        <v>7386</v>
      </c>
      <c r="U2" s="226"/>
      <c r="V2" s="231">
        <v>87422</v>
      </c>
      <c r="W2" s="231">
        <v>1</v>
      </c>
      <c r="X2" s="231"/>
      <c r="Y2" s="231"/>
      <c r="Z2" s="230">
        <v>7386</v>
      </c>
      <c r="AB2" s="226"/>
      <c r="AD2" s="231"/>
      <c r="AE2" s="231"/>
      <c r="AF2" s="231"/>
      <c r="AI2" s="226"/>
      <c r="AK2" s="231"/>
      <c r="AL2" s="231"/>
      <c r="AM2" s="231"/>
      <c r="AP2" s="226"/>
      <c r="AR2" s="231"/>
      <c r="AS2" s="231"/>
      <c r="AT2" s="231"/>
      <c r="AW2" s="226"/>
      <c r="AY2" s="231"/>
      <c r="AZ2" s="231"/>
      <c r="BA2" s="231"/>
      <c r="BD2" s="226"/>
      <c r="BF2" s="231"/>
      <c r="BG2" s="231"/>
      <c r="BH2" s="231"/>
      <c r="BK2" s="226"/>
      <c r="BM2" s="231"/>
      <c r="BN2" s="231"/>
      <c r="BO2" s="231"/>
      <c r="BR2" s="226"/>
      <c r="BT2" s="231"/>
      <c r="BU2" s="231"/>
      <c r="BV2" s="231"/>
      <c r="BY2" s="226"/>
      <c r="CA2" s="231"/>
      <c r="CB2" s="231"/>
      <c r="CC2" s="231"/>
      <c r="CF2" s="226"/>
      <c r="CH2" s="231"/>
      <c r="CI2" s="231"/>
      <c r="CJ2" s="231"/>
    </row>
    <row r="3" spans="1:90">
      <c r="A3" s="66" t="s">
        <v>957</v>
      </c>
      <c r="B3" s="66">
        <v>715</v>
      </c>
      <c r="C3" s="66" t="s">
        <v>966</v>
      </c>
      <c r="D3" s="226" t="s">
        <v>967</v>
      </c>
      <c r="E3" s="66" t="s">
        <v>968</v>
      </c>
      <c r="F3" s="66">
        <v>1</v>
      </c>
      <c r="G3" s="226" t="s">
        <v>961</v>
      </c>
      <c r="H3" s="227" t="s">
        <v>962</v>
      </c>
      <c r="I3" s="228">
        <v>41731</v>
      </c>
      <c r="J3" s="228" t="s">
        <v>963</v>
      </c>
      <c r="M3" s="66" t="s">
        <v>964</v>
      </c>
      <c r="N3" s="66" t="s">
        <v>969</v>
      </c>
      <c r="O3" s="228">
        <v>41730</v>
      </c>
      <c r="P3" s="228">
        <v>41820</v>
      </c>
      <c r="Q3" s="228">
        <v>41730</v>
      </c>
      <c r="S3" s="230">
        <v>103966.5</v>
      </c>
      <c r="U3" s="226"/>
      <c r="V3" s="231">
        <v>87993</v>
      </c>
      <c r="W3" s="231">
        <v>1</v>
      </c>
      <c r="X3" s="231"/>
      <c r="Y3" s="231"/>
      <c r="Z3" s="230">
        <v>103966.5</v>
      </c>
      <c r="AB3" s="226"/>
      <c r="AD3" s="231"/>
      <c r="AE3" s="231"/>
      <c r="AF3" s="231"/>
      <c r="AI3" s="226"/>
      <c r="AK3" s="231"/>
      <c r="AL3" s="231"/>
      <c r="AM3" s="231"/>
      <c r="AP3" s="226"/>
      <c r="AR3" s="231"/>
      <c r="AS3" s="231"/>
      <c r="AT3" s="231"/>
      <c r="AW3" s="226"/>
      <c r="AY3" s="231"/>
      <c r="AZ3" s="231"/>
      <c r="BA3" s="231"/>
      <c r="BD3" s="226"/>
      <c r="BF3" s="231"/>
      <c r="BG3" s="231"/>
      <c r="BH3" s="231"/>
      <c r="BK3" s="226"/>
      <c r="BM3" s="231"/>
      <c r="BN3" s="231"/>
      <c r="BO3" s="231"/>
      <c r="BR3" s="226"/>
      <c r="BT3" s="231"/>
      <c r="BU3" s="231"/>
      <c r="BV3" s="231"/>
      <c r="BY3" s="226"/>
      <c r="CA3" s="231"/>
      <c r="CB3" s="231"/>
      <c r="CC3" s="231"/>
      <c r="CF3" s="226"/>
      <c r="CH3" s="231"/>
      <c r="CI3" s="231"/>
      <c r="CJ3" s="231"/>
    </row>
    <row r="4" spans="1:90">
      <c r="A4" s="66" t="s">
        <v>957</v>
      </c>
      <c r="B4" s="66">
        <v>715</v>
      </c>
      <c r="C4" s="66" t="s">
        <v>970</v>
      </c>
      <c r="D4" s="226" t="s">
        <v>971</v>
      </c>
      <c r="E4" s="66" t="s">
        <v>968</v>
      </c>
      <c r="F4" s="66">
        <v>1</v>
      </c>
      <c r="G4" s="226" t="s">
        <v>961</v>
      </c>
      <c r="H4" s="227" t="s">
        <v>962</v>
      </c>
      <c r="I4" s="228">
        <v>41732</v>
      </c>
      <c r="J4" s="228" t="s">
        <v>963</v>
      </c>
      <c r="M4" s="66" t="s">
        <v>964</v>
      </c>
      <c r="N4" s="66" t="s">
        <v>972</v>
      </c>
      <c r="O4" s="228">
        <v>41730</v>
      </c>
      <c r="P4" s="228">
        <v>41820</v>
      </c>
      <c r="Q4" s="228">
        <v>41730</v>
      </c>
      <c r="S4" s="230">
        <v>68744.5</v>
      </c>
      <c r="V4" s="231">
        <v>87507</v>
      </c>
      <c r="W4" s="66">
        <v>1</v>
      </c>
      <c r="X4" s="231"/>
      <c r="Y4" s="231"/>
      <c r="Z4" s="230">
        <v>68744.5</v>
      </c>
      <c r="AE4" s="231"/>
      <c r="AF4" s="231"/>
      <c r="AL4" s="231"/>
      <c r="AM4" s="231"/>
      <c r="AS4" s="231"/>
      <c r="AT4" s="231"/>
      <c r="AZ4" s="231"/>
      <c r="BA4" s="231"/>
      <c r="BG4" s="231"/>
      <c r="BH4" s="231"/>
      <c r="BN4" s="231"/>
      <c r="BO4" s="231"/>
      <c r="BU4" s="231"/>
      <c r="BV4" s="231"/>
      <c r="CB4" s="231"/>
      <c r="CC4" s="231"/>
      <c r="CI4" s="231"/>
      <c r="CJ4" s="231"/>
    </row>
    <row r="5" spans="1:90">
      <c r="A5" s="66" t="s">
        <v>957</v>
      </c>
      <c r="B5" s="66">
        <v>715</v>
      </c>
      <c r="C5" s="66" t="s">
        <v>973</v>
      </c>
      <c r="D5" s="226" t="s">
        <v>974</v>
      </c>
      <c r="E5" s="66" t="s">
        <v>975</v>
      </c>
      <c r="F5" s="66">
        <v>9</v>
      </c>
      <c r="G5" s="226" t="s">
        <v>961</v>
      </c>
      <c r="H5" s="227" t="s">
        <v>962</v>
      </c>
      <c r="I5" s="228">
        <v>41733</v>
      </c>
      <c r="J5" s="228" t="s">
        <v>963</v>
      </c>
      <c r="M5" s="66" t="s">
        <v>964</v>
      </c>
      <c r="N5" s="66" t="s">
        <v>976</v>
      </c>
      <c r="O5" s="228">
        <v>41730</v>
      </c>
      <c r="P5" s="228">
        <v>41820</v>
      </c>
      <c r="Q5" s="228">
        <v>41730</v>
      </c>
      <c r="S5" s="230">
        <v>25000</v>
      </c>
      <c r="V5" s="231">
        <v>87424</v>
      </c>
      <c r="W5" s="66">
        <v>1</v>
      </c>
      <c r="Z5" s="230">
        <v>25000</v>
      </c>
    </row>
    <row r="6" spans="1:90">
      <c r="A6" s="66" t="s">
        <v>957</v>
      </c>
      <c r="B6" s="66">
        <v>715</v>
      </c>
      <c r="D6" s="226" t="s">
        <v>977</v>
      </c>
      <c r="F6" s="66">
        <v>3</v>
      </c>
      <c r="H6" s="93"/>
      <c r="I6" s="228">
        <v>41791</v>
      </c>
      <c r="K6" s="66"/>
      <c r="O6" s="228">
        <v>41791</v>
      </c>
      <c r="P6" s="228">
        <v>41912</v>
      </c>
      <c r="Q6" s="228">
        <v>41846</v>
      </c>
      <c r="S6" s="230">
        <f>7026719/4</f>
        <v>1756679.75</v>
      </c>
      <c r="V6" s="231">
        <v>105429</v>
      </c>
      <c r="W6" s="231">
        <v>1</v>
      </c>
      <c r="Z6" s="232">
        <f>6743994/4</f>
        <v>1685998.5</v>
      </c>
      <c r="AC6" s="231">
        <v>105429</v>
      </c>
      <c r="AD6" s="66">
        <v>2</v>
      </c>
      <c r="AJ6" s="231">
        <v>105429</v>
      </c>
      <c r="AK6" s="66">
        <v>3</v>
      </c>
      <c r="AN6" s="230">
        <f>38325/4</f>
        <v>9581.25</v>
      </c>
      <c r="AQ6" s="231">
        <v>105429</v>
      </c>
      <c r="AR6" s="66">
        <v>4</v>
      </c>
      <c r="AU6" s="230">
        <f>180675/4</f>
        <v>45168.75</v>
      </c>
      <c r="AX6" s="231">
        <v>105429</v>
      </c>
      <c r="AY6" s="66">
        <v>5</v>
      </c>
      <c r="BB6" s="230">
        <f>51680/4</f>
        <v>12920</v>
      </c>
      <c r="CE6" s="233"/>
    </row>
    <row r="7" spans="1:90">
      <c r="A7" s="66" t="s">
        <v>957</v>
      </c>
      <c r="B7" s="66">
        <v>715</v>
      </c>
      <c r="C7" s="66" t="s">
        <v>978</v>
      </c>
      <c r="D7" s="226" t="s">
        <v>979</v>
      </c>
      <c r="E7" s="226" t="s">
        <v>960</v>
      </c>
      <c r="F7" s="66">
        <v>2</v>
      </c>
      <c r="G7" s="226" t="s">
        <v>980</v>
      </c>
      <c r="H7" s="93" t="s">
        <v>981</v>
      </c>
      <c r="I7" s="228">
        <v>41791</v>
      </c>
      <c r="J7" s="228" t="s">
        <v>982</v>
      </c>
      <c r="K7" s="66"/>
      <c r="M7" s="66" t="s">
        <v>964</v>
      </c>
      <c r="N7" s="66" t="s">
        <v>983</v>
      </c>
      <c r="O7" s="228">
        <v>41791</v>
      </c>
      <c r="P7" s="228">
        <v>41912</v>
      </c>
      <c r="Q7" s="228">
        <v>41846</v>
      </c>
      <c r="S7" s="230">
        <f>6887535/4</f>
        <v>1721883.75</v>
      </c>
      <c r="V7" s="231">
        <v>105432</v>
      </c>
      <c r="W7" s="231">
        <v>1</v>
      </c>
      <c r="Z7" s="232">
        <f>6600785/4</f>
        <v>1650196.25</v>
      </c>
      <c r="AC7" s="231">
        <v>105432</v>
      </c>
      <c r="AD7" s="66">
        <v>2</v>
      </c>
      <c r="AG7" s="230">
        <f>32120/4</f>
        <v>8030</v>
      </c>
      <c r="AJ7" s="231">
        <v>105432</v>
      </c>
      <c r="AK7" s="66">
        <v>3</v>
      </c>
      <c r="AN7" s="230">
        <f>27375/4</f>
        <v>6843.75</v>
      </c>
      <c r="AQ7" s="231">
        <v>105432</v>
      </c>
      <c r="AR7" s="66">
        <v>4</v>
      </c>
      <c r="AU7" s="230">
        <f>60225/4</f>
        <v>15056.25</v>
      </c>
      <c r="AX7" s="231">
        <v>105432</v>
      </c>
      <c r="AY7" s="66">
        <v>5</v>
      </c>
      <c r="BB7" s="230">
        <f>68985/4</f>
        <v>17246.25</v>
      </c>
      <c r="BE7" s="231">
        <v>105432</v>
      </c>
      <c r="BF7" s="66">
        <v>6</v>
      </c>
      <c r="BI7" s="230">
        <f>29240/4</f>
        <v>7310</v>
      </c>
      <c r="BL7" s="231">
        <v>105432</v>
      </c>
      <c r="BM7" s="66">
        <v>7</v>
      </c>
      <c r="BP7" s="230">
        <f>68805/4</f>
        <v>17201.25</v>
      </c>
    </row>
  </sheetData>
  <pageMargins left="0.7" right="0.7" top="0.75" bottom="0.75" header="0.3" footer="0.3"/>
  <pageSetup orientation="portrai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30C87-1D43-40FF-B500-FF81086DE194}">
  <dimension ref="B1:E20"/>
  <sheetViews>
    <sheetView workbookViewId="0">
      <selection activeCell="H4" sqref="H4:I4"/>
    </sheetView>
  </sheetViews>
  <sheetFormatPr defaultRowHeight="14.45"/>
  <cols>
    <col min="2" max="2" width="1.3984375" customWidth="1"/>
    <col min="3" max="3" width="18.546875" bestFit="1" customWidth="1"/>
    <col min="4" max="4" width="39.25" customWidth="1"/>
    <col min="5" max="5" width="7.3984375" customWidth="1"/>
  </cols>
  <sheetData>
    <row r="1" spans="2:5" ht="15.8" customHeight="1" thickBot="1"/>
    <row r="2" spans="2:5">
      <c r="B2" s="209"/>
      <c r="C2" s="119"/>
      <c r="D2" s="119"/>
      <c r="E2" s="120"/>
    </row>
    <row r="3" spans="2:5">
      <c r="B3" s="160"/>
      <c r="C3" s="586" t="s">
        <v>874</v>
      </c>
      <c r="D3" s="483"/>
      <c r="E3" s="211"/>
    </row>
    <row r="4" spans="2:5">
      <c r="B4" s="160"/>
      <c r="E4" s="211"/>
    </row>
    <row r="5" spans="2:5">
      <c r="B5" s="160"/>
      <c r="C5" s="212" t="s">
        <v>875</v>
      </c>
      <c r="D5" s="213"/>
      <c r="E5" s="211"/>
    </row>
    <row r="6" spans="2:5">
      <c r="B6" s="160"/>
      <c r="C6" s="212" t="s">
        <v>876</v>
      </c>
      <c r="D6" s="5"/>
      <c r="E6" s="211"/>
    </row>
    <row r="7" spans="2:5">
      <c r="B7" s="160"/>
      <c r="C7" s="212" t="s">
        <v>877</v>
      </c>
      <c r="D7" s="5"/>
      <c r="E7" s="211"/>
    </row>
    <row r="8" spans="2:5">
      <c r="B8" s="160"/>
      <c r="E8" s="211"/>
    </row>
    <row r="9" spans="2:5">
      <c r="B9" s="160"/>
      <c r="C9" s="210"/>
      <c r="D9" s="5"/>
      <c r="E9" s="211"/>
    </row>
    <row r="10" spans="2:5" ht="15.8" customHeight="1" thickBot="1">
      <c r="B10" s="214"/>
      <c r="C10" s="158"/>
      <c r="D10" s="158"/>
      <c r="E10" s="215"/>
    </row>
    <row r="11" spans="2:5" ht="15.8" customHeight="1" thickBot="1"/>
    <row r="12" spans="2:5">
      <c r="B12" s="209"/>
      <c r="C12" s="119"/>
      <c r="D12" s="119"/>
      <c r="E12" s="120"/>
    </row>
    <row r="13" spans="2:5">
      <c r="B13" s="160"/>
      <c r="C13" s="586" t="s">
        <v>879</v>
      </c>
      <c r="D13" s="483"/>
      <c r="E13" s="211"/>
    </row>
    <row r="14" spans="2:5">
      <c r="B14" s="160"/>
      <c r="E14" s="211"/>
    </row>
    <row r="15" spans="2:5">
      <c r="B15" s="160"/>
      <c r="C15" s="212" t="s">
        <v>875</v>
      </c>
      <c r="D15" s="5"/>
      <c r="E15" s="211"/>
    </row>
    <row r="16" spans="2:5">
      <c r="B16" s="160"/>
      <c r="C16" s="212" t="s">
        <v>876</v>
      </c>
      <c r="D16" s="5"/>
      <c r="E16" s="211"/>
    </row>
    <row r="17" spans="2:5">
      <c r="B17" s="160"/>
      <c r="C17" s="212" t="s">
        <v>87</v>
      </c>
      <c r="D17" s="5"/>
      <c r="E17" s="211"/>
    </row>
    <row r="18" spans="2:5">
      <c r="B18" s="160"/>
      <c r="E18" s="211"/>
    </row>
    <row r="19" spans="2:5">
      <c r="B19" s="160"/>
      <c r="C19" s="210" t="s">
        <v>878</v>
      </c>
      <c r="D19" s="5" t="str">
        <f>IF(OR(D16="",D17="",D15=""),"",CONCATENATE(D15,"-","FY",LEFT(D16,2),"-",UPPER(D17)))</f>
        <v/>
      </c>
      <c r="E19" s="211"/>
    </row>
    <row r="20" spans="2:5" ht="15.8" customHeight="1" thickBot="1">
      <c r="B20" s="214"/>
      <c r="C20" s="158"/>
      <c r="D20" s="158"/>
      <c r="E20" s="215"/>
    </row>
  </sheetData>
  <mergeCells count="2">
    <mergeCell ref="C3:D3"/>
    <mergeCell ref="C13:D13"/>
  </mergeCells>
  <dataValidations count="3">
    <dataValidation type="list" allowBlank="1" showInputMessage="1" showErrorMessage="1" sqref="D6 D16" xr:uid="{8D47606A-F327-4E8E-BB9C-BE6ED4F471F9}">
      <formula1>"14 (7/1/13 - 6/30/14), 15 (7/1/14 - 6/30/15), 16 (7/1/15 - 6/30/16)"</formula1>
    </dataValidation>
    <dataValidation type="list" allowBlank="1" showInputMessage="1" showErrorMessage="1" sqref="D7" xr:uid="{C5B0398D-C67D-4E46-986E-10B4035AE1C8}">
      <formula1>"1ST,2ND,3RD,4TH"</formula1>
    </dataValidation>
    <dataValidation type="list" allowBlank="1" showInputMessage="1" showErrorMessage="1" sqref="D17" xr:uid="{70EF52D1-DB41-4932-AF43-FC05AF126A49}">
      <formula1>"Jan,Feb,Mar,Apr,May,June,July,Aug,Sept,Oct,Nov,Dec"</formula1>
    </dataValidation>
  </dataValidations>
  <pageMargins left="0.7" right="0.7" top="0.75" bottom="0.75" header="0.3" footer="0.3"/>
  <pageSetup orientation="portrai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F17FE-B3AD-4343-8D16-EFC792CCC988}">
  <dimension ref="A1:CL7"/>
  <sheetViews>
    <sheetView topLeftCell="E1" workbookViewId="0">
      <pane ySplit="1" topLeftCell="A2" activePane="bottomLeft" state="frozen"/>
      <selection pane="bottomLeft" activeCell="H4" sqref="H4:I4"/>
    </sheetView>
  </sheetViews>
  <sheetFormatPr defaultRowHeight="14.45"/>
  <cols>
    <col min="1" max="1" width="9.546875" style="66" customWidth="1"/>
    <col min="2" max="2" width="8.546875" style="66" customWidth="1"/>
    <col min="3" max="3" width="16.84765625" style="66" bestFit="1" customWidth="1"/>
    <col min="4" max="4" width="11" style="226" bestFit="1" customWidth="1"/>
    <col min="5" max="5" width="11.25" style="226" customWidth="1"/>
    <col min="6" max="6" width="10.25" style="226" customWidth="1"/>
    <col min="7" max="7" width="10" style="226" bestFit="1" customWidth="1"/>
    <col min="8" max="8" width="30" style="66" bestFit="1" customWidth="1"/>
    <col min="9" max="9" width="12" style="228" bestFit="1" customWidth="1"/>
    <col min="10" max="11" width="12" style="228" customWidth="1"/>
    <col min="12" max="12" width="0.75" style="229" customWidth="1"/>
    <col min="13" max="13" width="16" style="66" bestFit="1" customWidth="1"/>
    <col min="14" max="14" width="15.3984375" style="66" bestFit="1" customWidth="1"/>
    <col min="15" max="15" width="12" style="66" bestFit="1" customWidth="1"/>
    <col min="16" max="16" width="11.1484375" style="66" bestFit="1" customWidth="1"/>
    <col min="17" max="17" width="11.75" style="228" bestFit="1" customWidth="1"/>
    <col min="18" max="18" width="0.75" style="229" customWidth="1"/>
    <col min="19" max="19" width="21.1484375" style="230" bestFit="1" customWidth="1"/>
    <col min="20" max="20" width="0.75" style="229" customWidth="1"/>
    <col min="21" max="21" width="14.84765625" style="66" bestFit="1" customWidth="1"/>
    <col min="22" max="22" width="11" style="231" bestFit="1" customWidth="1"/>
    <col min="23" max="23" width="6.1484375" style="66" bestFit="1" customWidth="1"/>
    <col min="24" max="24" width="11" style="66" bestFit="1" customWidth="1"/>
    <col min="25" max="25" width="7.75" style="66" bestFit="1" customWidth="1"/>
    <col min="26" max="26" width="14.84765625" style="230" bestFit="1" customWidth="1"/>
    <col min="27" max="27" width="0.75" style="229" customWidth="1"/>
    <col min="28" max="28" width="11.25" style="66" bestFit="1" customWidth="1"/>
    <col min="29" max="29" width="11" style="231" bestFit="1" customWidth="1"/>
    <col min="30" max="30" width="6.1484375" style="66" bestFit="1" customWidth="1"/>
    <col min="31" max="31" width="11" style="66" bestFit="1" customWidth="1"/>
    <col min="32" max="32" width="7.75" style="66" bestFit="1" customWidth="1"/>
    <col min="33" max="33" width="14.84765625" style="230" bestFit="1" customWidth="1"/>
    <col min="34" max="34" width="0.75" style="229" customWidth="1"/>
    <col min="35" max="35" width="11.25" style="66" bestFit="1" customWidth="1"/>
    <col min="36" max="36" width="11" style="231" bestFit="1" customWidth="1"/>
    <col min="37" max="37" width="6.1484375" style="66" bestFit="1" customWidth="1"/>
    <col min="38" max="38" width="11" style="66" bestFit="1" customWidth="1"/>
    <col min="39" max="39" width="7.75" style="66" bestFit="1" customWidth="1"/>
    <col min="40" max="40" width="14.84765625" style="230" bestFit="1" customWidth="1"/>
    <col min="41" max="41" width="0.75" style="229" customWidth="1"/>
    <col min="42" max="42" width="11.25" style="66" bestFit="1" customWidth="1"/>
    <col min="43" max="43" width="11" style="231" bestFit="1" customWidth="1"/>
    <col min="44" max="44" width="6.1484375" style="66" bestFit="1" customWidth="1"/>
    <col min="45" max="45" width="11" style="66" bestFit="1" customWidth="1"/>
    <col min="46" max="46" width="7.75" style="66" bestFit="1" customWidth="1"/>
    <col min="47" max="47" width="13.84765625" style="230" bestFit="1" customWidth="1"/>
    <col min="48" max="48" width="0.75" style="229" customWidth="1"/>
    <col min="49" max="49" width="11.25" style="66" bestFit="1" customWidth="1"/>
    <col min="50" max="50" width="11" style="231" bestFit="1" customWidth="1"/>
    <col min="51" max="51" width="6.1484375" style="66" bestFit="1" customWidth="1"/>
    <col min="52" max="52" width="11" style="66" bestFit="1" customWidth="1"/>
    <col min="53" max="53" width="7.75" style="66" bestFit="1" customWidth="1"/>
    <col min="54" max="54" width="13.84765625" style="230" bestFit="1" customWidth="1"/>
    <col min="55" max="55" width="0.75" style="229" customWidth="1"/>
    <col min="56" max="56" width="11.25" style="66" bestFit="1" customWidth="1"/>
    <col min="57" max="57" width="11" style="231" bestFit="1" customWidth="1"/>
    <col min="58" max="58" width="6.1484375" style="66" bestFit="1" customWidth="1"/>
    <col min="59" max="59" width="11" style="66" bestFit="1" customWidth="1"/>
    <col min="60" max="60" width="7.75" style="66" bestFit="1" customWidth="1"/>
    <col min="61" max="61" width="13.84765625" style="230" bestFit="1" customWidth="1"/>
    <col min="62" max="62" width="0.75" style="229" customWidth="1"/>
    <col min="63" max="63" width="11.25" style="66" bestFit="1" customWidth="1"/>
    <col min="64" max="64" width="11" style="231" bestFit="1" customWidth="1"/>
    <col min="65" max="65" width="6.1484375" style="66" bestFit="1" customWidth="1"/>
    <col min="66" max="66" width="11" style="66" bestFit="1" customWidth="1"/>
    <col min="67" max="67" width="7.75" style="66" bestFit="1" customWidth="1"/>
    <col min="68" max="68" width="13.84765625" style="230" bestFit="1" customWidth="1"/>
    <col min="69" max="69" width="0.75" style="229" customWidth="1"/>
    <col min="70" max="70" width="11.25" style="66" bestFit="1" customWidth="1"/>
    <col min="71" max="71" width="11" style="231" bestFit="1" customWidth="1"/>
    <col min="72" max="72" width="6.1484375" style="66" bestFit="1" customWidth="1"/>
    <col min="73" max="73" width="11" style="66" bestFit="1" customWidth="1"/>
    <col min="74" max="74" width="7.75" style="66" bestFit="1" customWidth="1"/>
    <col min="75" max="75" width="13.84765625" style="230" bestFit="1" customWidth="1"/>
    <col min="76" max="76" width="0.75" style="229" customWidth="1"/>
    <col min="77" max="77" width="11.25" style="66" bestFit="1" customWidth="1"/>
    <col min="78" max="78" width="11" style="231" bestFit="1" customWidth="1"/>
    <col min="79" max="79" width="6.1484375" style="66" bestFit="1" customWidth="1"/>
    <col min="80" max="80" width="11" style="66" bestFit="1" customWidth="1"/>
    <col min="81" max="81" width="7.75" style="66" bestFit="1" customWidth="1"/>
    <col min="82" max="82" width="13.84765625" style="230" bestFit="1" customWidth="1"/>
    <col min="83" max="83" width="0.75" style="229" customWidth="1"/>
    <col min="84" max="84" width="11.25" style="66" bestFit="1" customWidth="1"/>
    <col min="85" max="85" width="11" style="231" bestFit="1" customWidth="1"/>
    <col min="86" max="86" width="4.75" style="66" bestFit="1" customWidth="1"/>
    <col min="87" max="87" width="11" style="66" bestFit="1" customWidth="1"/>
    <col min="88" max="88" width="7.75" style="66" bestFit="1" customWidth="1"/>
    <col min="89" max="89" width="14.84765625" style="230" bestFit="1" customWidth="1"/>
    <col min="90" max="90" width="0.75" style="229" customWidth="1"/>
  </cols>
  <sheetData>
    <row r="1" spans="1:90" s="225" customFormat="1" ht="45.05" customHeight="1">
      <c r="A1" s="216" t="s">
        <v>880</v>
      </c>
      <c r="B1" s="216" t="s">
        <v>881</v>
      </c>
      <c r="C1" s="216" t="s">
        <v>882</v>
      </c>
      <c r="D1" s="217" t="s">
        <v>883</v>
      </c>
      <c r="E1" s="217" t="s">
        <v>884</v>
      </c>
      <c r="F1" s="217" t="s">
        <v>885</v>
      </c>
      <c r="G1" s="217" t="s">
        <v>886</v>
      </c>
      <c r="H1" s="216" t="s">
        <v>887</v>
      </c>
      <c r="I1" s="218" t="s">
        <v>888</v>
      </c>
      <c r="J1" s="218" t="s">
        <v>889</v>
      </c>
      <c r="K1" s="218" t="s">
        <v>890</v>
      </c>
      <c r="L1" s="219"/>
      <c r="M1" s="220" t="s">
        <v>891</v>
      </c>
      <c r="N1" s="220" t="s">
        <v>892</v>
      </c>
      <c r="O1" s="220" t="s">
        <v>893</v>
      </c>
      <c r="P1" s="220" t="s">
        <v>894</v>
      </c>
      <c r="Q1" s="221" t="s">
        <v>895</v>
      </c>
      <c r="R1" s="219"/>
      <c r="S1" s="222" t="s">
        <v>896</v>
      </c>
      <c r="T1" s="219"/>
      <c r="U1" s="220" t="s">
        <v>897</v>
      </c>
      <c r="V1" s="223" t="s">
        <v>898</v>
      </c>
      <c r="W1" s="220" t="s">
        <v>899</v>
      </c>
      <c r="X1" s="220" t="s">
        <v>900</v>
      </c>
      <c r="Y1" s="220" t="s">
        <v>901</v>
      </c>
      <c r="Z1" s="224" t="s">
        <v>902</v>
      </c>
      <c r="AA1" s="219"/>
      <c r="AB1" s="222" t="s">
        <v>903</v>
      </c>
      <c r="AC1" s="222" t="s">
        <v>904</v>
      </c>
      <c r="AD1" s="222" t="s">
        <v>905</v>
      </c>
      <c r="AE1" s="222" t="s">
        <v>906</v>
      </c>
      <c r="AF1" s="222" t="s">
        <v>907</v>
      </c>
      <c r="AG1" s="222" t="s">
        <v>908</v>
      </c>
      <c r="AH1" s="219"/>
      <c r="AI1" s="220" t="s">
        <v>909</v>
      </c>
      <c r="AJ1" s="223" t="s">
        <v>910</v>
      </c>
      <c r="AK1" s="220" t="s">
        <v>911</v>
      </c>
      <c r="AL1" s="220" t="s">
        <v>912</v>
      </c>
      <c r="AM1" s="220" t="s">
        <v>913</v>
      </c>
      <c r="AN1" s="224" t="s">
        <v>914</v>
      </c>
      <c r="AO1" s="219"/>
      <c r="AP1" s="222" t="s">
        <v>915</v>
      </c>
      <c r="AQ1" s="222" t="s">
        <v>916</v>
      </c>
      <c r="AR1" s="222" t="s">
        <v>917</v>
      </c>
      <c r="AS1" s="222" t="s">
        <v>918</v>
      </c>
      <c r="AT1" s="222" t="s">
        <v>919</v>
      </c>
      <c r="AU1" s="222" t="s">
        <v>920</v>
      </c>
      <c r="AV1" s="219"/>
      <c r="AW1" s="220" t="s">
        <v>921</v>
      </c>
      <c r="AX1" s="223" t="s">
        <v>922</v>
      </c>
      <c r="AY1" s="220" t="s">
        <v>923</v>
      </c>
      <c r="AZ1" s="220" t="s">
        <v>924</v>
      </c>
      <c r="BA1" s="220" t="s">
        <v>925</v>
      </c>
      <c r="BB1" s="224" t="s">
        <v>926</v>
      </c>
      <c r="BC1" s="219"/>
      <c r="BD1" s="222" t="s">
        <v>927</v>
      </c>
      <c r="BE1" s="222" t="s">
        <v>928</v>
      </c>
      <c r="BF1" s="222" t="s">
        <v>929</v>
      </c>
      <c r="BG1" s="222" t="s">
        <v>930</v>
      </c>
      <c r="BH1" s="222" t="s">
        <v>931</v>
      </c>
      <c r="BI1" s="222" t="s">
        <v>932</v>
      </c>
      <c r="BJ1" s="219"/>
      <c r="BK1" s="220" t="s">
        <v>933</v>
      </c>
      <c r="BL1" s="223" t="s">
        <v>934</v>
      </c>
      <c r="BM1" s="220" t="s">
        <v>935</v>
      </c>
      <c r="BN1" s="220" t="s">
        <v>936</v>
      </c>
      <c r="BO1" s="220" t="s">
        <v>937</v>
      </c>
      <c r="BP1" s="224" t="s">
        <v>938</v>
      </c>
      <c r="BQ1" s="219"/>
      <c r="BR1" s="222" t="s">
        <v>939</v>
      </c>
      <c r="BS1" s="222" t="s">
        <v>940</v>
      </c>
      <c r="BT1" s="222" t="s">
        <v>941</v>
      </c>
      <c r="BU1" s="222" t="s">
        <v>942</v>
      </c>
      <c r="BV1" s="222" t="s">
        <v>943</v>
      </c>
      <c r="BW1" s="222" t="s">
        <v>944</v>
      </c>
      <c r="BX1" s="219"/>
      <c r="BY1" s="220" t="s">
        <v>945</v>
      </c>
      <c r="BZ1" s="223" t="s">
        <v>946</v>
      </c>
      <c r="CA1" s="220" t="s">
        <v>947</v>
      </c>
      <c r="CB1" s="220" t="s">
        <v>948</v>
      </c>
      <c r="CC1" s="220" t="s">
        <v>949</v>
      </c>
      <c r="CD1" s="224" t="s">
        <v>950</v>
      </c>
      <c r="CE1" s="219"/>
      <c r="CF1" s="222" t="s">
        <v>951</v>
      </c>
      <c r="CG1" s="222" t="s">
        <v>952</v>
      </c>
      <c r="CH1" s="222" t="s">
        <v>953</v>
      </c>
      <c r="CI1" s="222" t="s">
        <v>954</v>
      </c>
      <c r="CJ1" s="222" t="s">
        <v>955</v>
      </c>
      <c r="CK1" s="222" t="s">
        <v>956</v>
      </c>
      <c r="CL1" s="219"/>
    </row>
    <row r="2" spans="1:90">
      <c r="A2" s="66" t="s">
        <v>957</v>
      </c>
      <c r="B2" s="66">
        <v>715</v>
      </c>
      <c r="C2" s="66" t="s">
        <v>958</v>
      </c>
      <c r="D2" s="226" t="s">
        <v>959</v>
      </c>
      <c r="E2" s="66" t="s">
        <v>960</v>
      </c>
      <c r="F2" s="66">
        <v>2</v>
      </c>
      <c r="G2" s="226" t="s">
        <v>961</v>
      </c>
      <c r="H2" s="227" t="s">
        <v>962</v>
      </c>
      <c r="I2" s="228">
        <v>41730</v>
      </c>
      <c r="J2" s="228" t="s">
        <v>963</v>
      </c>
      <c r="M2" s="66" t="s">
        <v>964</v>
      </c>
      <c r="N2" s="66" t="s">
        <v>965</v>
      </c>
      <c r="O2" s="228">
        <v>41730</v>
      </c>
      <c r="P2" s="228">
        <v>41820</v>
      </c>
      <c r="Q2" s="228">
        <v>41730</v>
      </c>
      <c r="S2" s="230">
        <v>7386</v>
      </c>
      <c r="U2" s="226"/>
      <c r="V2" s="231">
        <v>87422</v>
      </c>
      <c r="W2" s="231">
        <v>1</v>
      </c>
      <c r="X2" s="231"/>
      <c r="Y2" s="231"/>
      <c r="Z2" s="230">
        <v>7386</v>
      </c>
      <c r="AB2" s="226"/>
      <c r="AD2" s="231"/>
      <c r="AE2" s="231"/>
      <c r="AF2" s="231"/>
      <c r="AI2" s="226"/>
      <c r="AK2" s="231"/>
      <c r="AL2" s="231"/>
      <c r="AM2" s="231"/>
      <c r="AP2" s="226"/>
      <c r="AR2" s="231"/>
      <c r="AS2" s="231"/>
      <c r="AT2" s="231"/>
      <c r="AW2" s="226"/>
      <c r="AY2" s="231"/>
      <c r="AZ2" s="231"/>
      <c r="BA2" s="231"/>
      <c r="BD2" s="226"/>
      <c r="BF2" s="231"/>
      <c r="BG2" s="231"/>
      <c r="BH2" s="231"/>
      <c r="BK2" s="226"/>
      <c r="BM2" s="231"/>
      <c r="BN2" s="231"/>
      <c r="BO2" s="231"/>
      <c r="BR2" s="226"/>
      <c r="BT2" s="231"/>
      <c r="BU2" s="231"/>
      <c r="BV2" s="231"/>
      <c r="BY2" s="226"/>
      <c r="CA2" s="231"/>
      <c r="CB2" s="231"/>
      <c r="CC2" s="231"/>
      <c r="CF2" s="226"/>
      <c r="CH2" s="231"/>
      <c r="CI2" s="231"/>
      <c r="CJ2" s="231"/>
    </row>
    <row r="3" spans="1:90">
      <c r="A3" s="66" t="s">
        <v>957</v>
      </c>
      <c r="B3" s="66">
        <v>715</v>
      </c>
      <c r="C3" s="66" t="s">
        <v>966</v>
      </c>
      <c r="D3" s="226" t="s">
        <v>967</v>
      </c>
      <c r="E3" s="66" t="s">
        <v>968</v>
      </c>
      <c r="F3" s="66">
        <v>1</v>
      </c>
      <c r="G3" s="226" t="s">
        <v>961</v>
      </c>
      <c r="H3" s="227" t="s">
        <v>962</v>
      </c>
      <c r="I3" s="228">
        <v>41731</v>
      </c>
      <c r="J3" s="228" t="s">
        <v>963</v>
      </c>
      <c r="M3" s="66" t="s">
        <v>964</v>
      </c>
      <c r="N3" s="66" t="s">
        <v>969</v>
      </c>
      <c r="O3" s="228">
        <v>41730</v>
      </c>
      <c r="P3" s="228">
        <v>41820</v>
      </c>
      <c r="Q3" s="228">
        <v>41730</v>
      </c>
      <c r="S3" s="230">
        <v>103966.5</v>
      </c>
      <c r="U3" s="226"/>
      <c r="V3" s="231">
        <v>87993</v>
      </c>
      <c r="W3" s="231">
        <v>1</v>
      </c>
      <c r="X3" s="231"/>
      <c r="Y3" s="231"/>
      <c r="Z3" s="230">
        <v>103966.5</v>
      </c>
      <c r="AB3" s="226"/>
      <c r="AD3" s="231"/>
      <c r="AE3" s="231"/>
      <c r="AF3" s="231"/>
      <c r="AI3" s="226"/>
      <c r="AK3" s="231"/>
      <c r="AL3" s="231"/>
      <c r="AM3" s="231"/>
      <c r="AP3" s="226"/>
      <c r="AR3" s="231"/>
      <c r="AS3" s="231"/>
      <c r="AT3" s="231"/>
      <c r="AW3" s="226"/>
      <c r="AY3" s="231"/>
      <c r="AZ3" s="231"/>
      <c r="BA3" s="231"/>
      <c r="BD3" s="226"/>
      <c r="BF3" s="231"/>
      <c r="BG3" s="231"/>
      <c r="BH3" s="231"/>
      <c r="BK3" s="226"/>
      <c r="BM3" s="231"/>
      <c r="BN3" s="231"/>
      <c r="BO3" s="231"/>
      <c r="BR3" s="226"/>
      <c r="BT3" s="231"/>
      <c r="BU3" s="231"/>
      <c r="BV3" s="231"/>
      <c r="BY3" s="226"/>
      <c r="CA3" s="231"/>
      <c r="CB3" s="231"/>
      <c r="CC3" s="231"/>
      <c r="CF3" s="226"/>
      <c r="CH3" s="231"/>
      <c r="CI3" s="231"/>
      <c r="CJ3" s="231"/>
    </row>
    <row r="4" spans="1:90">
      <c r="A4" s="66" t="s">
        <v>957</v>
      </c>
      <c r="B4" s="66">
        <v>715</v>
      </c>
      <c r="C4" s="66" t="s">
        <v>970</v>
      </c>
      <c r="D4" s="226" t="s">
        <v>971</v>
      </c>
      <c r="E4" s="66" t="s">
        <v>968</v>
      </c>
      <c r="F4" s="66">
        <v>1</v>
      </c>
      <c r="G4" s="226" t="s">
        <v>961</v>
      </c>
      <c r="H4" s="227" t="s">
        <v>962</v>
      </c>
      <c r="I4" s="228">
        <v>41732</v>
      </c>
      <c r="J4" s="228" t="s">
        <v>963</v>
      </c>
      <c r="M4" s="66" t="s">
        <v>964</v>
      </c>
      <c r="N4" s="66" t="s">
        <v>972</v>
      </c>
      <c r="O4" s="228">
        <v>41730</v>
      </c>
      <c r="P4" s="228">
        <v>41820</v>
      </c>
      <c r="Q4" s="228">
        <v>41730</v>
      </c>
      <c r="S4" s="230">
        <v>68744.5</v>
      </c>
      <c r="V4" s="231">
        <v>87507</v>
      </c>
      <c r="W4" s="66">
        <v>1</v>
      </c>
      <c r="X4" s="231"/>
      <c r="Y4" s="231"/>
      <c r="Z4" s="230">
        <v>68744.5</v>
      </c>
      <c r="AE4" s="231"/>
      <c r="AF4" s="231"/>
      <c r="AL4" s="231"/>
      <c r="AM4" s="231"/>
      <c r="AS4" s="231"/>
      <c r="AT4" s="231"/>
      <c r="AZ4" s="231"/>
      <c r="BA4" s="231"/>
      <c r="BG4" s="231"/>
      <c r="BH4" s="231"/>
      <c r="BN4" s="231"/>
      <c r="BO4" s="231"/>
      <c r="BU4" s="231"/>
      <c r="BV4" s="231"/>
      <c r="CB4" s="231"/>
      <c r="CC4" s="231"/>
      <c r="CI4" s="231"/>
      <c r="CJ4" s="231"/>
    </row>
    <row r="5" spans="1:90">
      <c r="A5" s="66" t="s">
        <v>957</v>
      </c>
      <c r="B5" s="66">
        <v>715</v>
      </c>
      <c r="C5" s="66" t="s">
        <v>973</v>
      </c>
      <c r="D5" s="226" t="s">
        <v>974</v>
      </c>
      <c r="E5" s="66" t="s">
        <v>975</v>
      </c>
      <c r="F5" s="66">
        <v>9</v>
      </c>
      <c r="G5" s="226" t="s">
        <v>961</v>
      </c>
      <c r="H5" s="227" t="s">
        <v>962</v>
      </c>
      <c r="I5" s="228">
        <v>41733</v>
      </c>
      <c r="J5" s="228" t="s">
        <v>963</v>
      </c>
      <c r="M5" s="66" t="s">
        <v>964</v>
      </c>
      <c r="N5" s="66" t="s">
        <v>976</v>
      </c>
      <c r="O5" s="228">
        <v>41730</v>
      </c>
      <c r="P5" s="228">
        <v>41820</v>
      </c>
      <c r="Q5" s="228">
        <v>41730</v>
      </c>
      <c r="S5" s="230">
        <v>25000</v>
      </c>
      <c r="V5" s="231">
        <v>87424</v>
      </c>
      <c r="W5" s="66">
        <v>1</v>
      </c>
      <c r="Z5" s="230">
        <v>25000</v>
      </c>
    </row>
    <row r="6" spans="1:90">
      <c r="A6" s="66" t="s">
        <v>957</v>
      </c>
      <c r="B6" s="66">
        <v>715</v>
      </c>
      <c r="D6" s="226" t="s">
        <v>977</v>
      </c>
      <c r="F6" s="66">
        <v>3</v>
      </c>
      <c r="H6" s="93"/>
      <c r="I6" s="228">
        <v>41791</v>
      </c>
      <c r="K6" s="66"/>
      <c r="O6" s="228">
        <v>41791</v>
      </c>
      <c r="P6" s="228">
        <v>41912</v>
      </c>
      <c r="Q6" s="228">
        <v>41846</v>
      </c>
      <c r="S6" s="230">
        <f>7026719/4</f>
        <v>1756679.75</v>
      </c>
      <c r="V6" s="231">
        <v>105429</v>
      </c>
      <c r="W6" s="231">
        <v>1</v>
      </c>
      <c r="Z6" s="232">
        <f>6743994/4</f>
        <v>1685998.5</v>
      </c>
      <c r="AC6" s="231">
        <v>105429</v>
      </c>
      <c r="AD6" s="66">
        <v>2</v>
      </c>
      <c r="AJ6" s="231">
        <v>105429</v>
      </c>
      <c r="AK6" s="66">
        <v>3</v>
      </c>
      <c r="AN6" s="230">
        <f>38325/4</f>
        <v>9581.25</v>
      </c>
      <c r="AQ6" s="231">
        <v>105429</v>
      </c>
      <c r="AR6" s="66">
        <v>4</v>
      </c>
      <c r="AU6" s="230">
        <f>180675/4</f>
        <v>45168.75</v>
      </c>
      <c r="AX6" s="231">
        <v>105429</v>
      </c>
      <c r="AY6" s="66">
        <v>5</v>
      </c>
      <c r="BB6" s="230">
        <f>51680/4</f>
        <v>12920</v>
      </c>
      <c r="CE6" s="233"/>
    </row>
    <row r="7" spans="1:90">
      <c r="A7" s="66" t="s">
        <v>957</v>
      </c>
      <c r="B7" s="66">
        <v>715</v>
      </c>
      <c r="C7" s="66" t="s">
        <v>978</v>
      </c>
      <c r="D7" s="226" t="s">
        <v>979</v>
      </c>
      <c r="E7" s="226" t="s">
        <v>960</v>
      </c>
      <c r="F7" s="66">
        <v>2</v>
      </c>
      <c r="G7" s="226" t="s">
        <v>980</v>
      </c>
      <c r="H7" s="93" t="s">
        <v>981</v>
      </c>
      <c r="I7" s="228">
        <v>41791</v>
      </c>
      <c r="J7" s="228" t="s">
        <v>982</v>
      </c>
      <c r="K7" s="66"/>
      <c r="M7" s="66" t="s">
        <v>964</v>
      </c>
      <c r="N7" s="66" t="s">
        <v>983</v>
      </c>
      <c r="O7" s="228">
        <v>41791</v>
      </c>
      <c r="P7" s="228">
        <v>41912</v>
      </c>
      <c r="Q7" s="228">
        <v>41846</v>
      </c>
      <c r="S7" s="230">
        <f>6887535/4</f>
        <v>1721883.75</v>
      </c>
      <c r="V7" s="231">
        <v>105432</v>
      </c>
      <c r="W7" s="231">
        <v>1</v>
      </c>
      <c r="Z7" s="232">
        <f>6600785/4</f>
        <v>1650196.25</v>
      </c>
      <c r="AC7" s="231">
        <v>105432</v>
      </c>
      <c r="AD7" s="66">
        <v>2</v>
      </c>
      <c r="AG7" s="230">
        <f>32120/4</f>
        <v>8030</v>
      </c>
      <c r="AJ7" s="231">
        <v>105432</v>
      </c>
      <c r="AK7" s="66">
        <v>3</v>
      </c>
      <c r="AN7" s="230">
        <f>27375/4</f>
        <v>6843.75</v>
      </c>
      <c r="AQ7" s="231">
        <v>105432</v>
      </c>
      <c r="AR7" s="66">
        <v>4</v>
      </c>
      <c r="AU7" s="230">
        <f>60225/4</f>
        <v>15056.25</v>
      </c>
      <c r="AX7" s="231">
        <v>105432</v>
      </c>
      <c r="AY7" s="66">
        <v>5</v>
      </c>
      <c r="BB7" s="230">
        <f>68985/4</f>
        <v>17246.25</v>
      </c>
      <c r="BE7" s="231">
        <v>105432</v>
      </c>
      <c r="BF7" s="66">
        <v>6</v>
      </c>
      <c r="BI7" s="230">
        <f>29240/4</f>
        <v>7310</v>
      </c>
      <c r="BL7" s="231">
        <v>105432</v>
      </c>
      <c r="BM7" s="66">
        <v>7</v>
      </c>
      <c r="BP7" s="230">
        <f>68805/4</f>
        <v>17201.25</v>
      </c>
    </row>
  </sheetData>
  <pageMargins left="0.7" right="0.7" top="0.75" bottom="0.75" header="0.3" footer="0.3"/>
  <pageSetup orientation="portrai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597E4-8AAA-4F29-B047-12CA0530E822}">
  <sheetPr>
    <pageSetUpPr fitToPage="1"/>
  </sheetPr>
  <dimension ref="A1:P35"/>
  <sheetViews>
    <sheetView workbookViewId="0">
      <pane ySplit="1" topLeftCell="A2" activePane="bottomLeft" state="frozen"/>
      <selection pane="bottomLeft" activeCell="S5" sqref="S5"/>
    </sheetView>
  </sheetViews>
  <sheetFormatPr defaultColWidth="9.1484375" defaultRowHeight="14.45"/>
  <cols>
    <col min="1" max="1" width="12.546875" style="66" customWidth="1"/>
    <col min="2" max="2" width="18.25" style="66" customWidth="1"/>
    <col min="3" max="3" width="7.75" style="66" bestFit="1" customWidth="1"/>
    <col min="4" max="4" width="7.75" style="66" customWidth="1"/>
    <col min="5" max="6" width="7.546875" style="66" customWidth="1"/>
    <col min="7" max="7" width="7.75" style="66" bestFit="1" customWidth="1"/>
    <col min="8" max="8" width="7.75" style="241" bestFit="1" customWidth="1"/>
    <col min="9" max="10" width="7.75" style="66" bestFit="1" customWidth="1"/>
    <col min="11" max="11" width="7.75" style="66" customWidth="1"/>
    <col min="12" max="12" width="7.75" style="242" customWidth="1"/>
    <col min="13" max="13" width="7.84765625" style="66" customWidth="1"/>
    <col min="14" max="14" width="10.75" style="68" customWidth="1"/>
    <col min="15" max="15" width="10.546875" style="241" customWidth="1"/>
    <col min="16" max="16" width="9.1484375" style="66" customWidth="1"/>
    <col min="17" max="16384" width="9.1484375" style="66"/>
  </cols>
  <sheetData>
    <row r="1" spans="1:15" ht="23.3" customHeight="1">
      <c r="A1" s="587" t="s">
        <v>984</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234" t="s">
        <v>855</v>
      </c>
      <c r="N2" s="236"/>
      <c r="O2" s="237"/>
    </row>
    <row r="3" spans="1:15">
      <c r="A3" s="83" t="s">
        <v>987</v>
      </c>
      <c r="B3" s="83" t="s">
        <v>988</v>
      </c>
      <c r="C3" s="83">
        <v>60</v>
      </c>
      <c r="D3" s="83">
        <v>25</v>
      </c>
      <c r="E3" s="83">
        <v>50</v>
      </c>
      <c r="F3" s="83">
        <v>15</v>
      </c>
      <c r="G3" s="83">
        <v>30</v>
      </c>
      <c r="H3" s="83">
        <v>45</v>
      </c>
      <c r="I3" s="83">
        <v>70</v>
      </c>
      <c r="J3" s="83">
        <v>45</v>
      </c>
      <c r="K3" s="83">
        <v>30</v>
      </c>
      <c r="L3" s="238"/>
      <c r="M3" s="83">
        <f t="shared" ref="M3:M35" si="0">SUM(C3:L3)</f>
        <v>370</v>
      </c>
      <c r="N3" s="239"/>
      <c r="O3" s="240"/>
    </row>
    <row r="4" spans="1:15">
      <c r="A4" s="83">
        <v>7713</v>
      </c>
      <c r="B4" s="83" t="s">
        <v>989</v>
      </c>
      <c r="C4" s="83">
        <v>15</v>
      </c>
      <c r="D4" s="83">
        <v>30</v>
      </c>
      <c r="E4" s="83">
        <v>0</v>
      </c>
      <c r="F4" s="83">
        <v>80</v>
      </c>
      <c r="G4" s="83">
        <v>15</v>
      </c>
      <c r="H4" s="83">
        <v>55</v>
      </c>
      <c r="I4" s="83">
        <v>0</v>
      </c>
      <c r="J4" s="83">
        <v>80</v>
      </c>
      <c r="K4" s="83">
        <v>50</v>
      </c>
      <c r="L4" s="238"/>
      <c r="M4" s="83">
        <f t="shared" si="0"/>
        <v>325</v>
      </c>
      <c r="N4" s="239"/>
      <c r="O4" s="240"/>
    </row>
    <row r="5" spans="1:15">
      <c r="A5" s="83" t="s">
        <v>990</v>
      </c>
      <c r="B5" s="83" t="s">
        <v>991</v>
      </c>
      <c r="C5" s="83">
        <v>30</v>
      </c>
      <c r="D5" s="83">
        <v>30</v>
      </c>
      <c r="E5" s="83">
        <v>15</v>
      </c>
      <c r="F5" s="83">
        <v>45</v>
      </c>
      <c r="G5" s="83">
        <v>60</v>
      </c>
      <c r="H5" s="83">
        <v>40</v>
      </c>
      <c r="I5" s="83">
        <v>65</v>
      </c>
      <c r="J5" s="83">
        <v>15</v>
      </c>
      <c r="K5" s="83">
        <v>30</v>
      </c>
      <c r="L5" s="238"/>
      <c r="M5" s="83">
        <f t="shared" si="0"/>
        <v>330</v>
      </c>
      <c r="N5" s="239"/>
      <c r="O5" s="240"/>
    </row>
    <row r="6" spans="1:15">
      <c r="A6" s="83" t="s">
        <v>992</v>
      </c>
      <c r="B6" s="83" t="s">
        <v>993</v>
      </c>
      <c r="C6" s="83">
        <v>25</v>
      </c>
      <c r="D6" s="83">
        <v>30</v>
      </c>
      <c r="E6" s="83">
        <v>40</v>
      </c>
      <c r="F6" s="83">
        <v>40</v>
      </c>
      <c r="G6" s="83">
        <v>30</v>
      </c>
      <c r="H6" s="83">
        <v>30</v>
      </c>
      <c r="I6" s="83">
        <v>25</v>
      </c>
      <c r="J6" s="83">
        <v>50</v>
      </c>
      <c r="K6" s="83">
        <v>70</v>
      </c>
      <c r="L6" s="238"/>
      <c r="M6" s="83">
        <f t="shared" si="0"/>
        <v>340</v>
      </c>
      <c r="N6" s="239"/>
      <c r="O6" s="240"/>
    </row>
    <row r="7" spans="1:15">
      <c r="A7" s="83">
        <v>7354</v>
      </c>
      <c r="B7" s="83" t="s">
        <v>994</v>
      </c>
      <c r="C7" s="83">
        <v>15</v>
      </c>
      <c r="D7" s="83">
        <v>60</v>
      </c>
      <c r="E7" s="83">
        <v>15</v>
      </c>
      <c r="F7" s="83">
        <v>40</v>
      </c>
      <c r="G7" s="83">
        <v>50</v>
      </c>
      <c r="H7" s="83">
        <v>50</v>
      </c>
      <c r="I7" s="83">
        <v>30</v>
      </c>
      <c r="J7" s="83">
        <v>25</v>
      </c>
      <c r="K7" s="83">
        <v>30</v>
      </c>
      <c r="L7" s="238"/>
      <c r="M7" s="83">
        <f t="shared" si="0"/>
        <v>315</v>
      </c>
      <c r="N7" s="239"/>
      <c r="O7" s="240"/>
    </row>
    <row r="8" spans="1:15">
      <c r="A8" s="83" t="s">
        <v>995</v>
      </c>
      <c r="B8" s="83" t="s">
        <v>996</v>
      </c>
      <c r="C8" s="83">
        <v>40</v>
      </c>
      <c r="D8" s="83">
        <v>55</v>
      </c>
      <c r="E8" s="83">
        <v>35</v>
      </c>
      <c r="F8" s="83">
        <v>15</v>
      </c>
      <c r="G8" s="83">
        <v>40</v>
      </c>
      <c r="H8" s="83">
        <v>15</v>
      </c>
      <c r="I8" s="83">
        <v>40</v>
      </c>
      <c r="J8" s="83">
        <v>30</v>
      </c>
      <c r="K8" s="83">
        <v>0</v>
      </c>
      <c r="L8" s="238"/>
      <c r="M8" s="83">
        <f t="shared" si="0"/>
        <v>270</v>
      </c>
      <c r="N8" s="239"/>
      <c r="O8" s="240"/>
    </row>
    <row r="9" spans="1:15">
      <c r="A9" s="83">
        <v>5965</v>
      </c>
      <c r="B9" s="83" t="s">
        <v>997</v>
      </c>
      <c r="C9" s="83">
        <v>40</v>
      </c>
      <c r="D9" s="83">
        <v>65</v>
      </c>
      <c r="E9" s="83">
        <v>15</v>
      </c>
      <c r="F9" s="83">
        <v>30</v>
      </c>
      <c r="G9" s="83">
        <v>30</v>
      </c>
      <c r="H9" s="83">
        <v>30</v>
      </c>
      <c r="I9" s="83">
        <v>35</v>
      </c>
      <c r="J9" s="83">
        <v>0</v>
      </c>
      <c r="K9" s="83">
        <v>0</v>
      </c>
      <c r="L9" s="238"/>
      <c r="M9" s="83">
        <f t="shared" si="0"/>
        <v>245</v>
      </c>
      <c r="N9" s="239"/>
      <c r="O9" s="240"/>
    </row>
    <row r="10" spans="1:15">
      <c r="A10" s="83">
        <v>7300</v>
      </c>
      <c r="B10" s="83" t="s">
        <v>998</v>
      </c>
      <c r="C10" s="83">
        <v>40</v>
      </c>
      <c r="D10" s="83">
        <v>30</v>
      </c>
      <c r="E10" s="83">
        <v>30</v>
      </c>
      <c r="F10" s="83">
        <v>25</v>
      </c>
      <c r="G10" s="83">
        <v>15</v>
      </c>
      <c r="H10" s="83">
        <v>25</v>
      </c>
      <c r="I10" s="83">
        <v>40</v>
      </c>
      <c r="J10" s="83">
        <v>40</v>
      </c>
      <c r="K10" s="83">
        <v>15</v>
      </c>
      <c r="L10" s="238"/>
      <c r="M10" s="83">
        <f t="shared" si="0"/>
        <v>260</v>
      </c>
      <c r="N10" s="239"/>
      <c r="O10" s="240"/>
    </row>
    <row r="11" spans="1:15">
      <c r="A11" s="83" t="s">
        <v>999</v>
      </c>
      <c r="B11" s="83" t="s">
        <v>1000</v>
      </c>
      <c r="C11" s="83">
        <v>30</v>
      </c>
      <c r="D11" s="83">
        <v>40</v>
      </c>
      <c r="E11" s="83">
        <v>30</v>
      </c>
      <c r="F11" s="83">
        <v>25</v>
      </c>
      <c r="G11" s="83">
        <v>40</v>
      </c>
      <c r="H11" s="83">
        <v>35</v>
      </c>
      <c r="I11" s="83">
        <v>15</v>
      </c>
      <c r="J11" s="83">
        <v>15</v>
      </c>
      <c r="K11" s="83">
        <v>25</v>
      </c>
      <c r="L11" s="238"/>
      <c r="M11" s="83">
        <f t="shared" si="0"/>
        <v>255</v>
      </c>
      <c r="N11" s="239"/>
      <c r="O11" s="240"/>
    </row>
    <row r="12" spans="1:15">
      <c r="A12" s="83" t="s">
        <v>1001</v>
      </c>
      <c r="B12" s="83" t="s">
        <v>1002</v>
      </c>
      <c r="C12" s="83">
        <v>40</v>
      </c>
      <c r="D12" s="83">
        <v>50</v>
      </c>
      <c r="E12" s="83">
        <v>30</v>
      </c>
      <c r="F12" s="83">
        <v>30</v>
      </c>
      <c r="G12" s="83">
        <v>0</v>
      </c>
      <c r="H12" s="83">
        <v>0</v>
      </c>
      <c r="I12" s="83">
        <v>15</v>
      </c>
      <c r="J12" s="83">
        <v>15</v>
      </c>
      <c r="K12" s="83">
        <v>25</v>
      </c>
      <c r="L12" s="238"/>
      <c r="M12" s="83">
        <f t="shared" si="0"/>
        <v>205</v>
      </c>
      <c r="N12" s="239"/>
      <c r="O12" s="240"/>
    </row>
    <row r="13" spans="1:15">
      <c r="A13" s="83">
        <v>5687</v>
      </c>
      <c r="B13" s="83" t="s">
        <v>1003</v>
      </c>
      <c r="C13" s="83">
        <v>80</v>
      </c>
      <c r="D13" s="83">
        <v>30</v>
      </c>
      <c r="E13" s="83">
        <v>15</v>
      </c>
      <c r="F13" s="83">
        <v>25</v>
      </c>
      <c r="G13" s="83">
        <v>0</v>
      </c>
      <c r="H13" s="83">
        <v>0</v>
      </c>
      <c r="I13" s="83">
        <v>50</v>
      </c>
      <c r="J13" s="83">
        <v>0</v>
      </c>
      <c r="K13" s="83">
        <v>0</v>
      </c>
      <c r="L13" s="238"/>
      <c r="M13" s="83">
        <f t="shared" si="0"/>
        <v>200</v>
      </c>
      <c r="N13" s="239"/>
      <c r="O13" s="240"/>
    </row>
    <row r="14" spans="1:15">
      <c r="A14" s="83">
        <v>5033</v>
      </c>
      <c r="B14" s="83" t="s">
        <v>1004</v>
      </c>
      <c r="C14" s="83">
        <v>30</v>
      </c>
      <c r="D14" s="83">
        <v>25</v>
      </c>
      <c r="E14" s="83">
        <v>35</v>
      </c>
      <c r="F14" s="83">
        <v>15</v>
      </c>
      <c r="G14" s="83">
        <v>0</v>
      </c>
      <c r="H14" s="83">
        <v>0</v>
      </c>
      <c r="I14" s="83">
        <v>40</v>
      </c>
      <c r="J14" s="83">
        <v>15</v>
      </c>
      <c r="K14" s="83">
        <v>30</v>
      </c>
      <c r="L14" s="238"/>
      <c r="M14" s="83">
        <f t="shared" si="0"/>
        <v>190</v>
      </c>
      <c r="N14" s="239"/>
      <c r="O14" s="240"/>
    </row>
    <row r="15" spans="1:15">
      <c r="A15" s="83">
        <v>7375</v>
      </c>
      <c r="B15" s="83" t="s">
        <v>1005</v>
      </c>
      <c r="C15" s="83">
        <v>0</v>
      </c>
      <c r="D15" s="83">
        <v>0</v>
      </c>
      <c r="E15" s="83">
        <v>25</v>
      </c>
      <c r="F15" s="83">
        <v>40</v>
      </c>
      <c r="G15" s="83">
        <v>70</v>
      </c>
      <c r="H15" s="83">
        <v>15</v>
      </c>
      <c r="I15" s="83">
        <v>30</v>
      </c>
      <c r="J15" s="83">
        <v>0</v>
      </c>
      <c r="K15" s="83">
        <v>0</v>
      </c>
      <c r="L15" s="238"/>
      <c r="M15" s="83">
        <f t="shared" si="0"/>
        <v>180</v>
      </c>
      <c r="N15" s="239"/>
      <c r="O15" s="240"/>
    </row>
    <row r="16" spans="1:15">
      <c r="A16" s="83" t="s">
        <v>1006</v>
      </c>
      <c r="B16" s="83" t="s">
        <v>1007</v>
      </c>
      <c r="C16" s="83">
        <v>15</v>
      </c>
      <c r="D16" s="83">
        <v>15</v>
      </c>
      <c r="E16" s="83">
        <v>15</v>
      </c>
      <c r="F16" s="83">
        <v>15</v>
      </c>
      <c r="G16" s="83">
        <v>0</v>
      </c>
      <c r="H16" s="83">
        <v>0</v>
      </c>
      <c r="I16" s="83">
        <v>30</v>
      </c>
      <c r="J16" s="83">
        <v>15</v>
      </c>
      <c r="K16" s="83">
        <v>50</v>
      </c>
      <c r="L16" s="238"/>
      <c r="M16" s="83">
        <f t="shared" si="0"/>
        <v>155</v>
      </c>
      <c r="N16" s="239"/>
      <c r="O16" s="240"/>
    </row>
    <row r="17" spans="1:16">
      <c r="A17" s="83">
        <v>7522</v>
      </c>
      <c r="B17" s="83" t="s">
        <v>1008</v>
      </c>
      <c r="C17" s="83">
        <v>15</v>
      </c>
      <c r="D17" s="83">
        <v>15</v>
      </c>
      <c r="E17" s="83">
        <v>30</v>
      </c>
      <c r="F17" s="83">
        <v>15</v>
      </c>
      <c r="G17" s="83">
        <v>0</v>
      </c>
      <c r="H17" s="83">
        <v>15</v>
      </c>
      <c r="I17" s="83">
        <v>30</v>
      </c>
      <c r="J17" s="83">
        <v>0</v>
      </c>
      <c r="K17" s="83">
        <v>25</v>
      </c>
      <c r="L17" s="238"/>
      <c r="M17" s="83">
        <f t="shared" si="0"/>
        <v>145</v>
      </c>
      <c r="N17" s="239"/>
      <c r="O17" s="240"/>
    </row>
    <row r="18" spans="1:16">
      <c r="A18" s="83">
        <v>5665</v>
      </c>
      <c r="B18" s="83" t="s">
        <v>1009</v>
      </c>
      <c r="C18" s="83">
        <v>15</v>
      </c>
      <c r="D18" s="83">
        <v>15</v>
      </c>
      <c r="E18" s="83">
        <v>0</v>
      </c>
      <c r="F18" s="83">
        <v>50</v>
      </c>
      <c r="G18" s="83">
        <v>0</v>
      </c>
      <c r="H18" s="83">
        <v>30</v>
      </c>
      <c r="I18" s="83">
        <v>0</v>
      </c>
      <c r="J18" s="83">
        <v>30</v>
      </c>
      <c r="K18" s="83">
        <v>0</v>
      </c>
      <c r="L18" s="238"/>
      <c r="M18" s="83">
        <f t="shared" si="0"/>
        <v>140</v>
      </c>
      <c r="N18" s="239"/>
      <c r="O18" s="240"/>
      <c r="P18" s="68"/>
    </row>
    <row r="19" spans="1:16">
      <c r="A19" s="83" t="s">
        <v>1010</v>
      </c>
      <c r="B19" s="83" t="s">
        <v>1011</v>
      </c>
      <c r="C19" s="83">
        <v>35</v>
      </c>
      <c r="D19" s="83">
        <v>15</v>
      </c>
      <c r="E19" s="83">
        <v>0</v>
      </c>
      <c r="F19" s="83">
        <v>70</v>
      </c>
      <c r="G19" s="83">
        <v>0</v>
      </c>
      <c r="H19" s="83">
        <v>0</v>
      </c>
      <c r="I19" s="83">
        <v>0</v>
      </c>
      <c r="J19" s="83">
        <v>15</v>
      </c>
      <c r="K19" s="83">
        <v>0</v>
      </c>
      <c r="L19" s="238"/>
      <c r="M19" s="83">
        <f t="shared" si="0"/>
        <v>135</v>
      </c>
      <c r="N19" s="239"/>
      <c r="O19" s="240"/>
    </row>
    <row r="20" spans="1:16">
      <c r="A20" s="83">
        <v>5656</v>
      </c>
      <c r="B20" s="83" t="s">
        <v>1012</v>
      </c>
      <c r="C20" s="83">
        <v>35</v>
      </c>
      <c r="D20" s="83">
        <v>15</v>
      </c>
      <c r="E20" s="83">
        <v>0</v>
      </c>
      <c r="F20" s="83">
        <v>15</v>
      </c>
      <c r="G20" s="83">
        <v>0</v>
      </c>
      <c r="H20" s="83">
        <v>0</v>
      </c>
      <c r="I20" s="83">
        <v>0</v>
      </c>
      <c r="J20" s="83">
        <v>70</v>
      </c>
      <c r="K20" s="83">
        <v>0</v>
      </c>
      <c r="L20" s="238"/>
      <c r="M20" s="83">
        <f t="shared" si="0"/>
        <v>135</v>
      </c>
      <c r="N20" s="239"/>
      <c r="O20" s="240"/>
    </row>
    <row r="21" spans="1:16">
      <c r="A21" s="83" t="s">
        <v>1013</v>
      </c>
      <c r="B21" s="83" t="s">
        <v>1014</v>
      </c>
      <c r="C21" s="83">
        <v>0</v>
      </c>
      <c r="D21" s="83">
        <v>0</v>
      </c>
      <c r="E21" s="83">
        <v>60</v>
      </c>
      <c r="F21" s="83">
        <v>0</v>
      </c>
      <c r="G21" s="83">
        <v>0</v>
      </c>
      <c r="H21" s="83">
        <v>30</v>
      </c>
      <c r="I21" s="83">
        <v>0</v>
      </c>
      <c r="J21" s="83">
        <v>0</v>
      </c>
      <c r="K21" s="83">
        <v>30</v>
      </c>
      <c r="L21" s="238"/>
      <c r="M21" s="83">
        <f t="shared" si="0"/>
        <v>120</v>
      </c>
      <c r="N21" s="239"/>
      <c r="O21" s="240"/>
    </row>
    <row r="22" spans="1:16">
      <c r="A22" s="83" t="s">
        <v>1015</v>
      </c>
      <c r="B22" s="83" t="s">
        <v>1016</v>
      </c>
      <c r="C22" s="83">
        <v>0</v>
      </c>
      <c r="D22" s="83">
        <v>0</v>
      </c>
      <c r="E22" s="83">
        <v>0</v>
      </c>
      <c r="F22" s="83">
        <v>30</v>
      </c>
      <c r="G22" s="83">
        <v>15</v>
      </c>
      <c r="H22" s="83">
        <v>40</v>
      </c>
      <c r="I22" s="83">
        <v>0</v>
      </c>
      <c r="J22" s="83">
        <v>0</v>
      </c>
      <c r="K22" s="83">
        <v>0</v>
      </c>
      <c r="L22" s="238"/>
      <c r="M22" s="83">
        <f t="shared" si="0"/>
        <v>85</v>
      </c>
      <c r="N22" s="239"/>
      <c r="O22" s="240"/>
    </row>
    <row r="23" spans="1:16">
      <c r="A23" s="83" t="s">
        <v>1017</v>
      </c>
      <c r="B23" s="83" t="s">
        <v>1018</v>
      </c>
      <c r="C23" s="83">
        <v>55</v>
      </c>
      <c r="D23" s="83">
        <v>0</v>
      </c>
      <c r="E23" s="83">
        <v>0</v>
      </c>
      <c r="F23" s="83">
        <v>15</v>
      </c>
      <c r="G23" s="83">
        <v>15</v>
      </c>
      <c r="H23" s="83">
        <v>0</v>
      </c>
      <c r="I23" s="83">
        <v>0</v>
      </c>
      <c r="J23" s="83">
        <v>0</v>
      </c>
      <c r="K23" s="83">
        <v>0</v>
      </c>
      <c r="L23" s="238"/>
      <c r="M23" s="83">
        <f t="shared" si="0"/>
        <v>85</v>
      </c>
      <c r="N23" s="239"/>
      <c r="O23" s="240"/>
    </row>
    <row r="24" spans="1:16">
      <c r="A24" s="83" t="s">
        <v>1019</v>
      </c>
      <c r="B24" s="83" t="s">
        <v>1020</v>
      </c>
      <c r="C24" s="83">
        <v>15</v>
      </c>
      <c r="D24" s="83">
        <v>40</v>
      </c>
      <c r="E24" s="83">
        <v>0</v>
      </c>
      <c r="F24" s="83">
        <v>15</v>
      </c>
      <c r="G24" s="83">
        <v>0</v>
      </c>
      <c r="H24" s="83">
        <v>0</v>
      </c>
      <c r="I24" s="83">
        <v>0</v>
      </c>
      <c r="J24" s="83">
        <v>0</v>
      </c>
      <c r="K24" s="83">
        <v>0</v>
      </c>
      <c r="L24" s="238"/>
      <c r="M24" s="83">
        <f t="shared" si="0"/>
        <v>70</v>
      </c>
      <c r="N24" s="239"/>
      <c r="O24" s="240"/>
    </row>
    <row r="25" spans="1:16">
      <c r="A25" s="83">
        <v>5555</v>
      </c>
      <c r="B25" s="83" t="s">
        <v>1021</v>
      </c>
      <c r="C25" s="83">
        <v>15</v>
      </c>
      <c r="D25" s="83">
        <v>30</v>
      </c>
      <c r="E25" s="83">
        <v>0</v>
      </c>
      <c r="F25" s="83">
        <v>0</v>
      </c>
      <c r="G25" s="83">
        <v>15</v>
      </c>
      <c r="H25" s="83">
        <v>0</v>
      </c>
      <c r="I25" s="83">
        <v>0</v>
      </c>
      <c r="J25" s="83">
        <v>0</v>
      </c>
      <c r="K25" s="83">
        <v>0</v>
      </c>
      <c r="L25" s="238"/>
      <c r="M25" s="83">
        <f t="shared" si="0"/>
        <v>60</v>
      </c>
      <c r="N25" s="239"/>
      <c r="O25" s="240"/>
    </row>
    <row r="26" spans="1:16">
      <c r="A26" s="83" t="s">
        <v>1013</v>
      </c>
      <c r="B26" s="83" t="s">
        <v>1022</v>
      </c>
      <c r="C26" s="83">
        <v>0</v>
      </c>
      <c r="D26" s="83">
        <v>0</v>
      </c>
      <c r="E26" s="83">
        <v>55</v>
      </c>
      <c r="F26" s="83">
        <v>0</v>
      </c>
      <c r="G26" s="83">
        <v>0</v>
      </c>
      <c r="H26" s="83">
        <v>0</v>
      </c>
      <c r="I26" s="83">
        <v>0</v>
      </c>
      <c r="J26" s="83">
        <v>0</v>
      </c>
      <c r="K26" s="83">
        <v>0</v>
      </c>
      <c r="L26" s="238"/>
      <c r="M26" s="83">
        <f t="shared" si="0"/>
        <v>55</v>
      </c>
      <c r="N26" s="239"/>
      <c r="O26" s="240"/>
    </row>
    <row r="27" spans="1:16">
      <c r="A27" s="83" t="s">
        <v>1023</v>
      </c>
      <c r="B27" s="83" t="s">
        <v>1024</v>
      </c>
      <c r="C27" s="83">
        <v>15</v>
      </c>
      <c r="D27" s="83">
        <v>25</v>
      </c>
      <c r="E27" s="83">
        <v>0</v>
      </c>
      <c r="F27" s="83">
        <v>0</v>
      </c>
      <c r="G27" s="83">
        <v>0</v>
      </c>
      <c r="H27" s="83">
        <v>0</v>
      </c>
      <c r="I27" s="83">
        <v>0</v>
      </c>
      <c r="J27" s="83">
        <v>0</v>
      </c>
      <c r="K27" s="83">
        <v>0</v>
      </c>
      <c r="L27" s="238"/>
      <c r="M27" s="83">
        <f t="shared" si="0"/>
        <v>40</v>
      </c>
      <c r="N27" s="239"/>
      <c r="O27" s="240"/>
    </row>
    <row r="28" spans="1:16">
      <c r="A28" s="83" t="s">
        <v>1025</v>
      </c>
      <c r="B28" s="83" t="s">
        <v>1026</v>
      </c>
      <c r="C28" s="83">
        <v>0</v>
      </c>
      <c r="D28" s="83">
        <v>0</v>
      </c>
      <c r="E28" s="83">
        <v>15</v>
      </c>
      <c r="F28" s="83">
        <v>0</v>
      </c>
      <c r="G28" s="83">
        <v>0</v>
      </c>
      <c r="H28" s="83">
        <v>0</v>
      </c>
      <c r="I28" s="83">
        <v>15</v>
      </c>
      <c r="J28" s="83">
        <v>0</v>
      </c>
      <c r="K28" s="83">
        <v>0</v>
      </c>
      <c r="L28" s="238"/>
      <c r="M28" s="83">
        <f t="shared" si="0"/>
        <v>30</v>
      </c>
      <c r="N28" s="239"/>
      <c r="O28" s="240"/>
    </row>
    <row r="29" spans="1:16">
      <c r="A29" s="83">
        <v>5167</v>
      </c>
      <c r="B29" s="83" t="s">
        <v>1027</v>
      </c>
      <c r="C29" s="83">
        <v>0</v>
      </c>
      <c r="D29" s="83">
        <v>0</v>
      </c>
      <c r="E29" s="83">
        <v>0</v>
      </c>
      <c r="F29" s="83">
        <v>0</v>
      </c>
      <c r="G29" s="83">
        <v>0</v>
      </c>
      <c r="H29" s="83">
        <v>0</v>
      </c>
      <c r="I29" s="83">
        <v>0</v>
      </c>
      <c r="J29" s="83">
        <v>25</v>
      </c>
      <c r="K29" s="83">
        <v>0</v>
      </c>
      <c r="L29" s="238"/>
      <c r="M29" s="83">
        <f t="shared" si="0"/>
        <v>25</v>
      </c>
      <c r="N29" s="239"/>
      <c r="O29" s="240"/>
    </row>
    <row r="30" spans="1:16">
      <c r="A30" s="83" t="s">
        <v>1028</v>
      </c>
      <c r="B30" s="83" t="s">
        <v>1029</v>
      </c>
      <c r="C30" s="83">
        <v>0</v>
      </c>
      <c r="D30" s="83">
        <v>0</v>
      </c>
      <c r="E30" s="83">
        <v>0</v>
      </c>
      <c r="F30" s="83">
        <v>0</v>
      </c>
      <c r="G30" s="83">
        <v>15</v>
      </c>
      <c r="H30" s="83">
        <v>0</v>
      </c>
      <c r="I30" s="83">
        <v>0</v>
      </c>
      <c r="J30" s="83">
        <v>0</v>
      </c>
      <c r="K30" s="83">
        <v>0</v>
      </c>
      <c r="L30" s="238"/>
      <c r="M30" s="83">
        <f t="shared" si="0"/>
        <v>15</v>
      </c>
      <c r="N30" s="239"/>
      <c r="O30" s="240"/>
    </row>
    <row r="31" spans="1:16">
      <c r="A31" s="83">
        <v>5529</v>
      </c>
      <c r="B31" s="83" t="s">
        <v>1030</v>
      </c>
      <c r="C31" s="83">
        <v>0</v>
      </c>
      <c r="D31" s="83">
        <v>0</v>
      </c>
      <c r="E31" s="83">
        <v>0</v>
      </c>
      <c r="F31" s="83">
        <v>15</v>
      </c>
      <c r="G31" s="83">
        <v>0</v>
      </c>
      <c r="H31" s="83">
        <v>0</v>
      </c>
      <c r="I31" s="83">
        <v>0</v>
      </c>
      <c r="J31" s="83">
        <v>0</v>
      </c>
      <c r="K31" s="83">
        <v>0</v>
      </c>
      <c r="L31" s="238"/>
      <c r="M31" s="83">
        <f t="shared" si="0"/>
        <v>15</v>
      </c>
      <c r="N31" s="239"/>
      <c r="O31" s="240"/>
    </row>
    <row r="32" spans="1:16">
      <c r="A32" s="83">
        <v>5008</v>
      </c>
      <c r="B32" s="83" t="s">
        <v>1031</v>
      </c>
      <c r="C32" s="83">
        <v>15</v>
      </c>
      <c r="D32" s="83">
        <v>0</v>
      </c>
      <c r="E32" s="83">
        <v>0</v>
      </c>
      <c r="F32" s="83">
        <v>0</v>
      </c>
      <c r="G32" s="83">
        <v>0</v>
      </c>
      <c r="H32" s="83">
        <v>0</v>
      </c>
      <c r="I32" s="83">
        <v>0</v>
      </c>
      <c r="J32" s="83">
        <v>0</v>
      </c>
      <c r="K32" s="83">
        <v>0</v>
      </c>
      <c r="L32" s="238"/>
      <c r="M32" s="83">
        <f t="shared" si="0"/>
        <v>15</v>
      </c>
      <c r="N32" s="239"/>
      <c r="O32" s="240"/>
    </row>
    <row r="33" spans="1:15">
      <c r="A33" s="83">
        <v>5303</v>
      </c>
      <c r="B33" s="83" t="s">
        <v>1032</v>
      </c>
      <c r="C33" s="83">
        <v>0</v>
      </c>
      <c r="D33" s="83">
        <v>0</v>
      </c>
      <c r="E33" s="83">
        <v>0</v>
      </c>
      <c r="F33" s="83">
        <v>0</v>
      </c>
      <c r="G33" s="83">
        <v>0</v>
      </c>
      <c r="H33" s="83">
        <v>0</v>
      </c>
      <c r="I33" s="83">
        <v>0</v>
      </c>
      <c r="J33" s="83">
        <v>0</v>
      </c>
      <c r="K33" s="83">
        <v>0</v>
      </c>
      <c r="L33" s="238"/>
      <c r="M33" s="83">
        <f t="shared" si="0"/>
        <v>0</v>
      </c>
      <c r="N33" s="239"/>
      <c r="O33" s="240"/>
    </row>
    <row r="34" spans="1:15">
      <c r="A34" s="83">
        <v>5690</v>
      </c>
      <c r="B34" s="83" t="s">
        <v>1033</v>
      </c>
      <c r="C34" s="83">
        <v>0</v>
      </c>
      <c r="D34" s="83">
        <v>0</v>
      </c>
      <c r="E34" s="83">
        <v>0</v>
      </c>
      <c r="F34" s="83">
        <v>0</v>
      </c>
      <c r="G34" s="83">
        <v>0</v>
      </c>
      <c r="H34" s="83">
        <v>0</v>
      </c>
      <c r="I34" s="83">
        <v>0</v>
      </c>
      <c r="J34" s="83">
        <v>0</v>
      </c>
      <c r="K34" s="83">
        <v>0</v>
      </c>
      <c r="L34" s="238"/>
      <c r="M34" s="83">
        <f t="shared" si="0"/>
        <v>0</v>
      </c>
      <c r="N34" s="239"/>
      <c r="O34" s="240"/>
    </row>
    <row r="35" spans="1:15">
      <c r="A35" s="83">
        <v>7037</v>
      </c>
      <c r="B35" s="83" t="s">
        <v>1034</v>
      </c>
      <c r="C35" s="83">
        <v>0</v>
      </c>
      <c r="D35" s="83">
        <v>0</v>
      </c>
      <c r="E35" s="83">
        <v>0</v>
      </c>
      <c r="F35" s="83">
        <v>0</v>
      </c>
      <c r="G35" s="83">
        <v>0</v>
      </c>
      <c r="H35" s="83">
        <v>0</v>
      </c>
      <c r="I35" s="83">
        <v>0</v>
      </c>
      <c r="J35" s="83">
        <v>0</v>
      </c>
      <c r="K35" s="83">
        <v>0</v>
      </c>
      <c r="L35" s="238"/>
      <c r="M35" s="83">
        <f t="shared" si="0"/>
        <v>0</v>
      </c>
      <c r="N35" s="239"/>
      <c r="O35" s="240"/>
    </row>
  </sheetData>
  <mergeCells count="1">
    <mergeCell ref="A1:O1"/>
  </mergeCells>
  <pageMargins left="0.7" right="0.7" top="0.75" bottom="0.75" header="0.3" footer="0.3"/>
  <pageSetup scale="89" orientation="landscape"/>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83410-108D-4881-B53A-E6E98BF718C2}">
  <sheetPr>
    <pageSetUpPr fitToPage="1"/>
  </sheetPr>
  <dimension ref="A1:O41"/>
  <sheetViews>
    <sheetView workbookViewId="0">
      <selection activeCell="O2" sqref="O1:O1048576"/>
    </sheetView>
  </sheetViews>
  <sheetFormatPr defaultColWidth="9.1484375" defaultRowHeight="14.45"/>
  <cols>
    <col min="1" max="1" width="11.546875" style="66" bestFit="1" customWidth="1"/>
    <col min="2" max="2" width="20" style="66" customWidth="1"/>
    <col min="3" max="5" width="7.75" style="66" bestFit="1" customWidth="1"/>
    <col min="6" max="6" width="7.75" style="66" customWidth="1"/>
    <col min="7" max="9" width="7.75" style="66" bestFit="1" customWidth="1"/>
    <col min="10" max="10" width="7.75" style="66" customWidth="1"/>
    <col min="11" max="11" width="7.84765625" style="66" customWidth="1"/>
    <col min="12" max="12" width="9.1484375" style="242" customWidth="1"/>
    <col min="13" max="13" width="9.1484375" style="66" customWidth="1"/>
    <col min="14" max="14" width="10.75" style="68" customWidth="1"/>
    <col min="15" max="15" width="10.84765625" style="245" customWidth="1"/>
    <col min="16" max="16" width="9.1484375" style="66" customWidth="1"/>
    <col min="17" max="16384" width="9.1484375" style="66"/>
  </cols>
  <sheetData>
    <row r="1" spans="1:15" ht="18.8" customHeight="1">
      <c r="A1" s="588" t="s">
        <v>1035</v>
      </c>
      <c r="B1" s="500"/>
      <c r="C1" s="500"/>
      <c r="D1" s="500"/>
      <c r="E1" s="500"/>
      <c r="F1" s="500"/>
      <c r="G1" s="500"/>
      <c r="H1" s="500"/>
      <c r="I1" s="500"/>
      <c r="J1" s="500"/>
      <c r="K1" s="500"/>
      <c r="L1" s="500"/>
      <c r="M1" s="500"/>
      <c r="N1" s="500"/>
      <c r="O1" s="500"/>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1036</v>
      </c>
      <c r="B3" s="83" t="s">
        <v>991</v>
      </c>
      <c r="C3" s="83">
        <v>65</v>
      </c>
      <c r="D3" s="83">
        <v>80</v>
      </c>
      <c r="E3" s="83">
        <v>35</v>
      </c>
      <c r="F3" s="83">
        <v>40</v>
      </c>
      <c r="G3" s="83">
        <v>80</v>
      </c>
      <c r="H3" s="83">
        <v>60</v>
      </c>
      <c r="I3" s="83">
        <v>40</v>
      </c>
      <c r="J3" s="83">
        <v>60</v>
      </c>
      <c r="K3" s="83">
        <v>80</v>
      </c>
      <c r="L3" s="238"/>
      <c r="M3" s="83"/>
      <c r="N3" s="239"/>
      <c r="O3" s="244"/>
    </row>
    <row r="4" spans="1:15">
      <c r="A4" s="83" t="s">
        <v>995</v>
      </c>
      <c r="B4" s="83" t="s">
        <v>996</v>
      </c>
      <c r="C4" s="83">
        <v>60</v>
      </c>
      <c r="D4" s="83">
        <v>50</v>
      </c>
      <c r="E4" s="83">
        <v>60</v>
      </c>
      <c r="F4" s="83">
        <v>70</v>
      </c>
      <c r="G4" s="83">
        <v>55</v>
      </c>
      <c r="H4" s="83">
        <v>55</v>
      </c>
      <c r="I4" s="83">
        <v>80</v>
      </c>
      <c r="J4" s="83">
        <v>70</v>
      </c>
      <c r="K4" s="83">
        <v>50</v>
      </c>
      <c r="L4" s="238"/>
      <c r="M4" s="83"/>
      <c r="N4" s="239"/>
      <c r="O4" s="244"/>
    </row>
    <row r="5" spans="1:15">
      <c r="A5" s="83" t="s">
        <v>1037</v>
      </c>
      <c r="B5" s="83" t="s">
        <v>1038</v>
      </c>
      <c r="C5" s="83">
        <v>40</v>
      </c>
      <c r="D5" s="83">
        <v>30</v>
      </c>
      <c r="E5" s="83">
        <v>55</v>
      </c>
      <c r="F5" s="83">
        <v>80</v>
      </c>
      <c r="G5" s="83">
        <v>50</v>
      </c>
      <c r="H5" s="83">
        <v>40</v>
      </c>
      <c r="I5" s="83">
        <v>50</v>
      </c>
      <c r="J5" s="83">
        <v>40</v>
      </c>
      <c r="K5" s="83">
        <v>70</v>
      </c>
      <c r="L5" s="238"/>
      <c r="M5" s="83"/>
      <c r="N5" s="239"/>
      <c r="O5" s="244"/>
    </row>
    <row r="6" spans="1:15">
      <c r="A6" s="83">
        <v>5365</v>
      </c>
      <c r="B6" s="83" t="s">
        <v>1039</v>
      </c>
      <c r="C6" s="83">
        <v>15</v>
      </c>
      <c r="D6" s="83">
        <v>60</v>
      </c>
      <c r="E6" s="83">
        <v>50</v>
      </c>
      <c r="F6" s="83">
        <v>30</v>
      </c>
      <c r="G6" s="83">
        <v>50</v>
      </c>
      <c r="H6" s="83">
        <v>50</v>
      </c>
      <c r="I6" s="83">
        <v>40</v>
      </c>
      <c r="J6" s="83">
        <v>15</v>
      </c>
      <c r="K6" s="83">
        <v>0</v>
      </c>
      <c r="L6" s="238"/>
      <c r="M6" s="83"/>
      <c r="N6" s="239"/>
      <c r="O6" s="244"/>
    </row>
    <row r="7" spans="1:15">
      <c r="A7" s="83" t="s">
        <v>1040</v>
      </c>
      <c r="B7" s="83" t="s">
        <v>1041</v>
      </c>
      <c r="C7" s="83">
        <v>30</v>
      </c>
      <c r="D7" s="83">
        <v>30</v>
      </c>
      <c r="E7" s="83">
        <v>30</v>
      </c>
      <c r="F7" s="83">
        <v>60</v>
      </c>
      <c r="G7" s="83">
        <v>0</v>
      </c>
      <c r="H7" s="83">
        <v>40</v>
      </c>
      <c r="I7" s="83">
        <v>40</v>
      </c>
      <c r="J7" s="83">
        <v>15</v>
      </c>
      <c r="K7" s="83">
        <v>30</v>
      </c>
      <c r="L7" s="238"/>
      <c r="M7" s="83"/>
      <c r="N7" s="239"/>
      <c r="O7" s="244"/>
    </row>
    <row r="8" spans="1:15">
      <c r="A8" s="83" t="s">
        <v>1042</v>
      </c>
      <c r="B8" s="83" t="s">
        <v>1043</v>
      </c>
      <c r="C8" s="83">
        <v>35</v>
      </c>
      <c r="D8" s="83">
        <v>40</v>
      </c>
      <c r="E8" s="83">
        <v>30</v>
      </c>
      <c r="F8" s="83">
        <v>15</v>
      </c>
      <c r="G8" s="83">
        <v>15</v>
      </c>
      <c r="H8" s="83">
        <v>30</v>
      </c>
      <c r="I8" s="83">
        <v>30</v>
      </c>
      <c r="J8" s="83">
        <v>25</v>
      </c>
      <c r="K8" s="83">
        <v>40</v>
      </c>
      <c r="L8" s="238"/>
      <c r="M8" s="83"/>
      <c r="N8" s="239"/>
      <c r="O8" s="244"/>
    </row>
    <row r="9" spans="1:15">
      <c r="A9" s="83">
        <v>5690</v>
      </c>
      <c r="B9" s="83" t="s">
        <v>1033</v>
      </c>
      <c r="C9" s="83">
        <v>15</v>
      </c>
      <c r="D9" s="83">
        <v>15</v>
      </c>
      <c r="E9" s="83">
        <v>30</v>
      </c>
      <c r="F9" s="83">
        <v>35</v>
      </c>
      <c r="G9" s="83">
        <v>40</v>
      </c>
      <c r="H9" s="83">
        <v>25</v>
      </c>
      <c r="I9" s="83">
        <v>15</v>
      </c>
      <c r="J9" s="83">
        <v>40</v>
      </c>
      <c r="K9" s="83">
        <v>15</v>
      </c>
      <c r="L9" s="238"/>
      <c r="M9" s="83"/>
      <c r="N9" s="239"/>
      <c r="O9" s="244"/>
    </row>
    <row r="10" spans="1:15">
      <c r="A10" s="83" t="s">
        <v>1044</v>
      </c>
      <c r="B10" s="83" t="s">
        <v>1045</v>
      </c>
      <c r="C10" s="83">
        <v>50</v>
      </c>
      <c r="D10" s="83">
        <v>50</v>
      </c>
      <c r="E10" s="83">
        <v>15</v>
      </c>
      <c r="F10" s="83">
        <v>0</v>
      </c>
      <c r="G10" s="83">
        <v>0</v>
      </c>
      <c r="H10" s="83">
        <v>0</v>
      </c>
      <c r="I10" s="83">
        <v>70</v>
      </c>
      <c r="J10" s="83">
        <v>0</v>
      </c>
      <c r="K10" s="83">
        <v>25</v>
      </c>
      <c r="L10" s="238"/>
      <c r="M10" s="83"/>
      <c r="N10" s="239"/>
      <c r="O10" s="244"/>
    </row>
    <row r="11" spans="1:15">
      <c r="A11" s="83">
        <v>332</v>
      </c>
      <c r="B11" s="83" t="s">
        <v>1046</v>
      </c>
      <c r="C11" s="83">
        <v>25</v>
      </c>
      <c r="D11" s="83">
        <v>15</v>
      </c>
      <c r="E11" s="83">
        <v>15</v>
      </c>
      <c r="F11" s="83">
        <v>15</v>
      </c>
      <c r="G11" s="83">
        <v>15</v>
      </c>
      <c r="H11" s="83">
        <v>0</v>
      </c>
      <c r="I11" s="83">
        <v>45</v>
      </c>
      <c r="J11" s="83">
        <v>40</v>
      </c>
      <c r="K11" s="83">
        <v>30</v>
      </c>
      <c r="L11" s="238"/>
      <c r="M11" s="83"/>
      <c r="N11" s="239"/>
      <c r="O11" s="244"/>
    </row>
    <row r="12" spans="1:15">
      <c r="A12" s="83" t="s">
        <v>1047</v>
      </c>
      <c r="B12" s="83" t="s">
        <v>1048</v>
      </c>
      <c r="C12" s="83">
        <v>15</v>
      </c>
      <c r="D12" s="83">
        <v>30</v>
      </c>
      <c r="E12" s="83">
        <v>40</v>
      </c>
      <c r="F12" s="83">
        <v>0</v>
      </c>
      <c r="G12" s="83">
        <v>0</v>
      </c>
      <c r="H12" s="83">
        <v>0</v>
      </c>
      <c r="I12" s="83">
        <v>15</v>
      </c>
      <c r="J12" s="83">
        <v>50</v>
      </c>
      <c r="K12" s="83">
        <v>50</v>
      </c>
      <c r="L12" s="238"/>
      <c r="M12" s="83"/>
      <c r="N12" s="239"/>
      <c r="O12" s="244"/>
    </row>
    <row r="13" spans="1:15">
      <c r="A13" s="83" t="s">
        <v>1049</v>
      </c>
      <c r="B13" s="83" t="s">
        <v>1050</v>
      </c>
      <c r="C13" s="83">
        <v>30</v>
      </c>
      <c r="D13" s="83">
        <v>15</v>
      </c>
      <c r="E13" s="83">
        <v>0</v>
      </c>
      <c r="F13" s="83">
        <v>25</v>
      </c>
      <c r="G13" s="83">
        <v>30</v>
      </c>
      <c r="H13" s="83">
        <v>0</v>
      </c>
      <c r="I13" s="83">
        <v>25</v>
      </c>
      <c r="J13" s="83">
        <v>35</v>
      </c>
      <c r="K13" s="83">
        <v>15</v>
      </c>
      <c r="L13" s="238"/>
      <c r="M13" s="83"/>
      <c r="N13" s="239"/>
      <c r="O13" s="244"/>
    </row>
    <row r="14" spans="1:15">
      <c r="A14" s="83">
        <v>1953</v>
      </c>
      <c r="B14" s="83" t="s">
        <v>1051</v>
      </c>
      <c r="C14" s="83">
        <v>15</v>
      </c>
      <c r="D14" s="83">
        <v>25</v>
      </c>
      <c r="E14" s="83">
        <v>15</v>
      </c>
      <c r="F14" s="83">
        <v>15</v>
      </c>
      <c r="G14" s="83">
        <v>25</v>
      </c>
      <c r="H14" s="83">
        <v>15</v>
      </c>
      <c r="I14" s="83">
        <v>30</v>
      </c>
      <c r="J14" s="83">
        <v>30</v>
      </c>
      <c r="K14" s="83">
        <v>0</v>
      </c>
      <c r="L14" s="238"/>
      <c r="M14" s="83"/>
      <c r="N14" s="239"/>
      <c r="O14" s="244"/>
    </row>
    <row r="15" spans="1:15">
      <c r="A15" s="83" t="s">
        <v>1052</v>
      </c>
      <c r="B15" s="83" t="s">
        <v>1053</v>
      </c>
      <c r="C15" s="83">
        <v>0</v>
      </c>
      <c r="D15" s="83">
        <v>70</v>
      </c>
      <c r="E15" s="83">
        <v>0</v>
      </c>
      <c r="F15" s="83">
        <v>40</v>
      </c>
      <c r="G15" s="83">
        <v>30</v>
      </c>
      <c r="H15" s="83">
        <v>15</v>
      </c>
      <c r="I15" s="83">
        <v>0</v>
      </c>
      <c r="J15" s="83">
        <v>0</v>
      </c>
      <c r="K15" s="83">
        <v>0</v>
      </c>
      <c r="L15" s="238"/>
      <c r="M15" s="83"/>
      <c r="N15" s="239"/>
      <c r="O15" s="244"/>
    </row>
    <row r="16" spans="1:15">
      <c r="A16" s="83" t="s">
        <v>1054</v>
      </c>
      <c r="B16" s="83" t="s">
        <v>1055</v>
      </c>
      <c r="C16" s="83">
        <v>35</v>
      </c>
      <c r="D16" s="83">
        <v>15</v>
      </c>
      <c r="E16" s="83">
        <v>25</v>
      </c>
      <c r="F16" s="83">
        <v>0</v>
      </c>
      <c r="G16" s="83">
        <v>15</v>
      </c>
      <c r="H16" s="83">
        <v>15</v>
      </c>
      <c r="I16" s="83">
        <v>35</v>
      </c>
      <c r="J16" s="83">
        <v>15</v>
      </c>
      <c r="K16" s="83">
        <v>0</v>
      </c>
      <c r="L16" s="238"/>
      <c r="M16" s="83"/>
      <c r="N16" s="239"/>
      <c r="O16" s="244"/>
    </row>
    <row r="17" spans="1:15">
      <c r="A17" s="83" t="s">
        <v>1056</v>
      </c>
      <c r="B17" s="83" t="s">
        <v>1057</v>
      </c>
      <c r="C17" s="83">
        <v>70</v>
      </c>
      <c r="D17" s="83">
        <v>30</v>
      </c>
      <c r="E17" s="83">
        <v>0</v>
      </c>
      <c r="F17" s="83">
        <v>15</v>
      </c>
      <c r="G17" s="83">
        <v>0</v>
      </c>
      <c r="H17" s="83">
        <v>15</v>
      </c>
      <c r="I17" s="83">
        <v>0</v>
      </c>
      <c r="J17" s="83">
        <v>0</v>
      </c>
      <c r="K17" s="83">
        <v>15</v>
      </c>
      <c r="L17" s="238"/>
      <c r="M17" s="83"/>
      <c r="N17" s="239"/>
      <c r="O17" s="244"/>
    </row>
    <row r="18" spans="1:15">
      <c r="A18" s="83">
        <v>7141</v>
      </c>
      <c r="B18" s="83" t="s">
        <v>1058</v>
      </c>
      <c r="C18" s="83">
        <v>0</v>
      </c>
      <c r="D18" s="83">
        <v>15</v>
      </c>
      <c r="E18" s="83">
        <v>0</v>
      </c>
      <c r="F18" s="83">
        <v>25</v>
      </c>
      <c r="G18" s="83">
        <v>30</v>
      </c>
      <c r="H18" s="83">
        <v>30</v>
      </c>
      <c r="I18" s="83">
        <v>15</v>
      </c>
      <c r="J18" s="83">
        <v>15</v>
      </c>
      <c r="K18" s="83">
        <v>0</v>
      </c>
      <c r="L18" s="238"/>
      <c r="M18" s="83"/>
      <c r="N18" s="239"/>
      <c r="O18" s="244"/>
    </row>
    <row r="19" spans="1:15">
      <c r="A19" s="83">
        <v>1958</v>
      </c>
      <c r="B19" s="83" t="s">
        <v>1059</v>
      </c>
      <c r="C19" s="83">
        <v>40</v>
      </c>
      <c r="D19" s="83">
        <v>25</v>
      </c>
      <c r="E19" s="83">
        <v>0</v>
      </c>
      <c r="F19" s="83">
        <v>15</v>
      </c>
      <c r="G19" s="83">
        <v>0</v>
      </c>
      <c r="H19" s="83">
        <v>15</v>
      </c>
      <c r="I19" s="83">
        <v>0</v>
      </c>
      <c r="J19" s="83">
        <v>15</v>
      </c>
      <c r="K19" s="83">
        <v>15</v>
      </c>
      <c r="L19" s="238"/>
      <c r="M19" s="83"/>
      <c r="N19" s="239"/>
      <c r="O19" s="244"/>
    </row>
    <row r="20" spans="1:15">
      <c r="A20" s="83">
        <v>5893</v>
      </c>
      <c r="B20" s="83" t="s">
        <v>1060</v>
      </c>
      <c r="C20" s="83">
        <v>0</v>
      </c>
      <c r="D20" s="83">
        <v>0</v>
      </c>
      <c r="E20" s="83">
        <v>0</v>
      </c>
      <c r="F20" s="83">
        <v>15</v>
      </c>
      <c r="G20" s="83">
        <v>40</v>
      </c>
      <c r="H20" s="83">
        <v>0</v>
      </c>
      <c r="I20" s="83">
        <v>15</v>
      </c>
      <c r="J20" s="83">
        <v>0</v>
      </c>
      <c r="K20" s="83">
        <v>30</v>
      </c>
      <c r="L20" s="238"/>
      <c r="M20" s="83"/>
      <c r="N20" s="239"/>
      <c r="O20" s="244"/>
    </row>
    <row r="21" spans="1:15">
      <c r="A21" s="83">
        <v>1516</v>
      </c>
      <c r="B21" s="83" t="s">
        <v>1061</v>
      </c>
      <c r="C21" s="83">
        <v>0</v>
      </c>
      <c r="D21" s="83">
        <v>0</v>
      </c>
      <c r="E21" s="83">
        <v>0</v>
      </c>
      <c r="F21" s="83">
        <v>50</v>
      </c>
      <c r="G21" s="83">
        <v>0</v>
      </c>
      <c r="H21" s="83">
        <v>15</v>
      </c>
      <c r="I21" s="83">
        <v>0</v>
      </c>
      <c r="J21" s="83">
        <v>30</v>
      </c>
      <c r="K21" s="83">
        <v>0</v>
      </c>
      <c r="L21" s="238"/>
      <c r="M21" s="83"/>
      <c r="N21" s="239"/>
      <c r="O21" s="244"/>
    </row>
    <row r="22" spans="1:15">
      <c r="A22" s="83" t="s">
        <v>1062</v>
      </c>
      <c r="B22" s="83" t="s">
        <v>1063</v>
      </c>
      <c r="C22" s="83">
        <v>15</v>
      </c>
      <c r="D22" s="83">
        <v>40</v>
      </c>
      <c r="E22" s="83">
        <v>0</v>
      </c>
      <c r="F22" s="83">
        <v>30</v>
      </c>
      <c r="G22" s="83">
        <v>0</v>
      </c>
      <c r="H22" s="83">
        <v>0</v>
      </c>
      <c r="I22" s="83">
        <v>0</v>
      </c>
      <c r="J22" s="83">
        <v>0</v>
      </c>
      <c r="K22" s="83">
        <v>0</v>
      </c>
      <c r="L22" s="238"/>
      <c r="M22" s="83"/>
      <c r="N22" s="239"/>
      <c r="O22" s="244"/>
    </row>
    <row r="23" spans="1:15">
      <c r="A23" s="83" t="s">
        <v>1064</v>
      </c>
      <c r="B23" s="83" t="s">
        <v>1065</v>
      </c>
      <c r="C23" s="83">
        <v>0</v>
      </c>
      <c r="D23" s="83">
        <v>15</v>
      </c>
      <c r="E23" s="83">
        <v>0</v>
      </c>
      <c r="F23" s="83">
        <v>30</v>
      </c>
      <c r="G23" s="83">
        <v>0</v>
      </c>
      <c r="H23" s="83">
        <v>30</v>
      </c>
      <c r="I23" s="83">
        <v>0</v>
      </c>
      <c r="J23" s="83">
        <v>0</v>
      </c>
      <c r="K23" s="83">
        <v>0</v>
      </c>
      <c r="L23" s="238"/>
      <c r="M23" s="83"/>
      <c r="N23" s="239"/>
      <c r="O23" s="244"/>
    </row>
    <row r="24" spans="1:15">
      <c r="A24" s="83" t="s">
        <v>1066</v>
      </c>
      <c r="B24" s="83" t="s">
        <v>1067</v>
      </c>
      <c r="C24" s="83">
        <v>0</v>
      </c>
      <c r="D24" s="83">
        <v>0</v>
      </c>
      <c r="E24" s="83">
        <v>30</v>
      </c>
      <c r="F24" s="83">
        <v>0</v>
      </c>
      <c r="G24" s="83">
        <v>0</v>
      </c>
      <c r="H24" s="83">
        <v>15</v>
      </c>
      <c r="I24" s="83">
        <v>15</v>
      </c>
      <c r="J24" s="83">
        <v>15</v>
      </c>
      <c r="K24" s="83">
        <v>0</v>
      </c>
      <c r="L24" s="238"/>
      <c r="M24" s="83"/>
      <c r="N24" s="239"/>
      <c r="O24" s="244"/>
    </row>
    <row r="25" spans="1:15">
      <c r="A25" s="83">
        <v>5893</v>
      </c>
      <c r="B25" s="83" t="s">
        <v>1060</v>
      </c>
      <c r="C25" s="83">
        <v>0</v>
      </c>
      <c r="D25" s="83">
        <v>0</v>
      </c>
      <c r="E25" s="83">
        <v>25</v>
      </c>
      <c r="F25" s="83">
        <v>0</v>
      </c>
      <c r="G25" s="83">
        <v>0</v>
      </c>
      <c r="H25" s="83">
        <v>0</v>
      </c>
      <c r="I25" s="83">
        <v>15</v>
      </c>
      <c r="J25" s="83">
        <v>0</v>
      </c>
      <c r="K25" s="83">
        <v>30</v>
      </c>
      <c r="L25" s="238"/>
      <c r="M25" s="83"/>
      <c r="N25" s="239"/>
      <c r="O25" s="244"/>
    </row>
    <row r="26" spans="1:15">
      <c r="A26" s="83">
        <v>5297</v>
      </c>
      <c r="B26" s="83" t="s">
        <v>1068</v>
      </c>
      <c r="C26" s="83">
        <v>15</v>
      </c>
      <c r="D26" s="83">
        <v>15</v>
      </c>
      <c r="E26" s="83">
        <v>0</v>
      </c>
      <c r="F26" s="83">
        <v>15</v>
      </c>
      <c r="G26" s="83">
        <v>0</v>
      </c>
      <c r="H26" s="83">
        <v>0</v>
      </c>
      <c r="I26" s="83">
        <v>0</v>
      </c>
      <c r="J26" s="83">
        <v>0</v>
      </c>
      <c r="K26" s="83">
        <v>0</v>
      </c>
      <c r="L26" s="238"/>
      <c r="M26" s="83"/>
      <c r="N26" s="239"/>
      <c r="O26" s="244"/>
    </row>
    <row r="27" spans="1:15">
      <c r="A27" s="83" t="s">
        <v>1069</v>
      </c>
      <c r="B27" s="83" t="s">
        <v>1070</v>
      </c>
      <c r="C27" s="83">
        <v>15</v>
      </c>
      <c r="D27" s="83">
        <v>0</v>
      </c>
      <c r="E27" s="83">
        <v>0</v>
      </c>
      <c r="F27" s="83">
        <v>0</v>
      </c>
      <c r="G27" s="83">
        <v>30</v>
      </c>
      <c r="H27" s="83">
        <v>0</v>
      </c>
      <c r="I27" s="83">
        <v>0</v>
      </c>
      <c r="J27" s="83">
        <v>0</v>
      </c>
      <c r="K27" s="83">
        <v>0</v>
      </c>
      <c r="L27" s="238"/>
      <c r="M27" s="83"/>
      <c r="N27" s="239"/>
      <c r="O27" s="244"/>
    </row>
    <row r="28" spans="1:15">
      <c r="A28" s="83">
        <v>5705</v>
      </c>
      <c r="B28" s="83" t="s">
        <v>1071</v>
      </c>
      <c r="C28" s="83">
        <v>0</v>
      </c>
      <c r="D28" s="83">
        <v>0</v>
      </c>
      <c r="E28" s="83">
        <v>0</v>
      </c>
      <c r="F28" s="83">
        <v>0</v>
      </c>
      <c r="G28" s="83">
        <v>0</v>
      </c>
      <c r="H28" s="83">
        <v>15</v>
      </c>
      <c r="I28" s="83">
        <v>15</v>
      </c>
      <c r="J28" s="83">
        <v>15</v>
      </c>
      <c r="K28" s="83">
        <v>0</v>
      </c>
      <c r="L28" s="238"/>
      <c r="M28" s="83"/>
      <c r="N28" s="239"/>
      <c r="O28" s="244"/>
    </row>
    <row r="29" spans="1:15">
      <c r="A29" s="83" t="s">
        <v>1072</v>
      </c>
      <c r="B29" s="83" t="s">
        <v>1073</v>
      </c>
      <c r="C29" s="83">
        <v>40</v>
      </c>
      <c r="D29" s="83">
        <v>0</v>
      </c>
      <c r="E29" s="83">
        <v>0</v>
      </c>
      <c r="F29" s="83">
        <v>0</v>
      </c>
      <c r="G29" s="83">
        <v>0</v>
      </c>
      <c r="H29" s="83">
        <v>0</v>
      </c>
      <c r="I29" s="83">
        <v>0</v>
      </c>
      <c r="J29" s="83">
        <v>0</v>
      </c>
      <c r="K29" s="83">
        <v>0</v>
      </c>
      <c r="L29" s="238"/>
      <c r="M29" s="83"/>
      <c r="N29" s="239"/>
      <c r="O29" s="244"/>
    </row>
    <row r="30" spans="1:15">
      <c r="A30" s="83" t="s">
        <v>1074</v>
      </c>
      <c r="B30" s="83" t="s">
        <v>1075</v>
      </c>
      <c r="C30" s="83">
        <v>40</v>
      </c>
      <c r="D30" s="83">
        <v>0</v>
      </c>
      <c r="E30" s="83">
        <v>0</v>
      </c>
      <c r="F30" s="83">
        <v>0</v>
      </c>
      <c r="G30" s="83">
        <v>0</v>
      </c>
      <c r="H30" s="83">
        <v>0</v>
      </c>
      <c r="I30" s="83">
        <v>0</v>
      </c>
      <c r="J30" s="83">
        <v>0</v>
      </c>
      <c r="K30" s="83">
        <v>0</v>
      </c>
      <c r="L30" s="238"/>
      <c r="M30" s="83"/>
      <c r="N30" s="239"/>
      <c r="O30" s="244"/>
    </row>
    <row r="31" spans="1:15">
      <c r="A31" s="83" t="s">
        <v>1076</v>
      </c>
      <c r="B31" s="83" t="s">
        <v>1077</v>
      </c>
      <c r="C31" s="83">
        <v>0</v>
      </c>
      <c r="D31" s="83">
        <v>25</v>
      </c>
      <c r="E31" s="83">
        <v>0</v>
      </c>
      <c r="F31" s="83">
        <v>0</v>
      </c>
      <c r="G31" s="83">
        <v>0</v>
      </c>
      <c r="H31" s="83">
        <v>0</v>
      </c>
      <c r="I31" s="83">
        <v>0</v>
      </c>
      <c r="J31" s="83">
        <v>0</v>
      </c>
      <c r="K31" s="83">
        <v>0</v>
      </c>
      <c r="L31" s="238"/>
      <c r="M31" s="83"/>
      <c r="N31" s="239"/>
      <c r="O31" s="244"/>
    </row>
    <row r="32" spans="1:15">
      <c r="A32" s="83" t="s">
        <v>1078</v>
      </c>
      <c r="B32" s="83" t="s">
        <v>1079</v>
      </c>
      <c r="C32" s="83">
        <v>0</v>
      </c>
      <c r="D32" s="83">
        <v>15</v>
      </c>
      <c r="E32" s="83">
        <v>0</v>
      </c>
      <c r="F32" s="83">
        <v>0</v>
      </c>
      <c r="G32" s="83">
        <v>0</v>
      </c>
      <c r="H32" s="83">
        <v>0</v>
      </c>
      <c r="I32" s="83">
        <v>0</v>
      </c>
      <c r="J32" s="83">
        <v>0</v>
      </c>
      <c r="K32" s="83">
        <v>0</v>
      </c>
      <c r="L32" s="238"/>
      <c r="M32" s="83"/>
      <c r="N32" s="239"/>
      <c r="O32" s="244"/>
    </row>
    <row r="33" spans="1:15">
      <c r="A33" s="83" t="s">
        <v>1028</v>
      </c>
      <c r="B33" s="83" t="s">
        <v>1029</v>
      </c>
      <c r="C33" s="83">
        <v>0</v>
      </c>
      <c r="D33" s="83">
        <v>0</v>
      </c>
      <c r="E33" s="83">
        <v>0</v>
      </c>
      <c r="F33" s="83">
        <v>0</v>
      </c>
      <c r="G33" s="83">
        <v>15</v>
      </c>
      <c r="H33" s="83">
        <v>0</v>
      </c>
      <c r="I33" s="83">
        <v>0</v>
      </c>
      <c r="J33" s="83">
        <v>0</v>
      </c>
      <c r="K33" s="83">
        <v>0</v>
      </c>
      <c r="L33" s="238"/>
      <c r="M33" s="83"/>
      <c r="N33" s="239"/>
      <c r="O33" s="244"/>
    </row>
    <row r="34" spans="1:15">
      <c r="A34" s="83">
        <v>125</v>
      </c>
      <c r="B34" s="83" t="s">
        <v>1080</v>
      </c>
      <c r="C34" s="83">
        <v>0</v>
      </c>
      <c r="D34" s="83">
        <v>0</v>
      </c>
      <c r="E34" s="83">
        <v>0</v>
      </c>
      <c r="F34" s="83">
        <v>0</v>
      </c>
      <c r="G34" s="83">
        <v>0</v>
      </c>
      <c r="H34" s="83">
        <v>0</v>
      </c>
      <c r="I34" s="83">
        <v>0</v>
      </c>
      <c r="J34" s="83">
        <v>0</v>
      </c>
      <c r="K34" s="83">
        <v>0</v>
      </c>
      <c r="L34" s="238"/>
      <c r="M34" s="83"/>
      <c r="N34" s="239"/>
      <c r="O34" s="244"/>
    </row>
    <row r="35" spans="1:15">
      <c r="A35" s="83">
        <v>502</v>
      </c>
      <c r="B35" s="83" t="s">
        <v>1081</v>
      </c>
      <c r="C35" s="83">
        <v>0</v>
      </c>
      <c r="D35" s="83">
        <v>0</v>
      </c>
      <c r="E35" s="83">
        <v>0</v>
      </c>
      <c r="F35" s="83">
        <v>0</v>
      </c>
      <c r="G35" s="83">
        <v>0</v>
      </c>
      <c r="H35" s="83">
        <v>0</v>
      </c>
      <c r="I35" s="83">
        <v>0</v>
      </c>
      <c r="J35" s="83">
        <v>0</v>
      </c>
      <c r="K35" s="83">
        <v>0</v>
      </c>
      <c r="L35" s="238"/>
      <c r="M35" s="83"/>
      <c r="N35" s="239"/>
      <c r="O35" s="244"/>
    </row>
    <row r="36" spans="1:15">
      <c r="A36" s="83" t="s">
        <v>1082</v>
      </c>
      <c r="B36" s="83" t="s">
        <v>1083</v>
      </c>
      <c r="C36" s="83">
        <v>0</v>
      </c>
      <c r="D36" s="83">
        <v>0</v>
      </c>
      <c r="E36" s="83">
        <v>0</v>
      </c>
      <c r="F36" s="83">
        <v>0</v>
      </c>
      <c r="G36" s="83">
        <v>0</v>
      </c>
      <c r="H36" s="83">
        <v>0</v>
      </c>
      <c r="I36" s="83">
        <v>0</v>
      </c>
      <c r="J36" s="83">
        <v>0</v>
      </c>
      <c r="K36" s="83">
        <v>0</v>
      </c>
      <c r="L36" s="238"/>
      <c r="M36" s="83"/>
      <c r="N36" s="239"/>
      <c r="O36" s="244"/>
    </row>
    <row r="37" spans="1:15">
      <c r="A37" s="83" t="s">
        <v>1084</v>
      </c>
      <c r="B37" s="83" t="s">
        <v>1085</v>
      </c>
      <c r="C37" s="83">
        <v>0</v>
      </c>
      <c r="D37" s="83">
        <v>0</v>
      </c>
      <c r="E37" s="83">
        <v>0</v>
      </c>
      <c r="F37" s="83">
        <v>0</v>
      </c>
      <c r="G37" s="83">
        <v>0</v>
      </c>
      <c r="H37" s="83">
        <v>0</v>
      </c>
      <c r="I37" s="83">
        <v>0</v>
      </c>
      <c r="J37" s="83">
        <v>0</v>
      </c>
      <c r="K37" s="83">
        <v>0</v>
      </c>
      <c r="L37" s="238"/>
      <c r="M37" s="83"/>
      <c r="N37" s="239"/>
      <c r="O37" s="244"/>
    </row>
    <row r="38" spans="1:15">
      <c r="A38" s="83">
        <v>5345</v>
      </c>
      <c r="B38" s="83" t="s">
        <v>1086</v>
      </c>
      <c r="C38" s="83">
        <v>0</v>
      </c>
      <c r="D38" s="83">
        <v>0</v>
      </c>
      <c r="E38" s="83">
        <v>0</v>
      </c>
      <c r="F38" s="83">
        <v>0</v>
      </c>
      <c r="G38" s="83">
        <v>0</v>
      </c>
      <c r="H38" s="83">
        <v>0</v>
      </c>
      <c r="I38" s="83">
        <v>0</v>
      </c>
      <c r="J38" s="83">
        <v>0</v>
      </c>
      <c r="K38" s="83">
        <v>0</v>
      </c>
      <c r="L38" s="238"/>
      <c r="M38" s="83"/>
      <c r="N38" s="239"/>
      <c r="O38" s="244"/>
    </row>
    <row r="39" spans="1:15">
      <c r="A39" s="83" t="s">
        <v>1017</v>
      </c>
      <c r="B39" s="83" t="s">
        <v>1087</v>
      </c>
      <c r="C39" s="83">
        <v>0</v>
      </c>
      <c r="D39" s="83">
        <v>0</v>
      </c>
      <c r="E39" s="83">
        <v>0</v>
      </c>
      <c r="F39" s="83">
        <v>0</v>
      </c>
      <c r="G39" s="83">
        <v>0</v>
      </c>
      <c r="H39" s="83">
        <v>0</v>
      </c>
      <c r="I39" s="83">
        <v>0</v>
      </c>
      <c r="J39" s="83">
        <v>0</v>
      </c>
      <c r="K39" s="83">
        <v>0</v>
      </c>
      <c r="L39" s="238"/>
      <c r="M39" s="83"/>
      <c r="N39" s="239"/>
      <c r="O39" s="244"/>
    </row>
    <row r="40" spans="1:15">
      <c r="A40" s="83" t="s">
        <v>1088</v>
      </c>
      <c r="B40" s="83" t="s">
        <v>1000</v>
      </c>
      <c r="C40" s="83">
        <v>0</v>
      </c>
      <c r="D40" s="83">
        <v>0</v>
      </c>
      <c r="E40" s="83">
        <v>0</v>
      </c>
      <c r="F40" s="83">
        <v>0</v>
      </c>
      <c r="G40" s="83">
        <v>0</v>
      </c>
      <c r="H40" s="83">
        <v>0</v>
      </c>
      <c r="I40" s="83">
        <v>0</v>
      </c>
      <c r="J40" s="83">
        <v>0</v>
      </c>
      <c r="K40" s="83">
        <v>0</v>
      </c>
      <c r="L40" s="238"/>
      <c r="M40" s="83"/>
      <c r="N40" s="239"/>
      <c r="O40" s="244"/>
    </row>
    <row r="41" spans="1:15">
      <c r="A41" s="83">
        <v>7957</v>
      </c>
      <c r="B41" s="83" t="s">
        <v>1089</v>
      </c>
      <c r="C41" s="83">
        <v>0</v>
      </c>
      <c r="D41" s="83">
        <v>0</v>
      </c>
      <c r="E41" s="83">
        <v>0</v>
      </c>
      <c r="F41" s="83">
        <v>0</v>
      </c>
      <c r="G41" s="83">
        <v>0</v>
      </c>
      <c r="H41" s="83">
        <v>0</v>
      </c>
      <c r="I41" s="83">
        <v>0</v>
      </c>
      <c r="J41" s="83">
        <v>0</v>
      </c>
      <c r="K41" s="83">
        <v>0</v>
      </c>
      <c r="L41" s="238"/>
      <c r="M41" s="83"/>
      <c r="N41" s="239"/>
      <c r="O41" s="244"/>
    </row>
  </sheetData>
  <mergeCells count="1">
    <mergeCell ref="A1:O1"/>
  </mergeCells>
  <pageMargins left="0.7" right="0.7" top="0.75" bottom="0.75" header="0.3" footer="0.3"/>
  <pageSetup scale="86" orientation="landscape"/>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5A2B3-4CDD-42D5-9464-928107B31037}">
  <sheetPr>
    <pageSetUpPr fitToPage="1"/>
  </sheetPr>
  <dimension ref="A1:O26"/>
  <sheetViews>
    <sheetView topLeftCell="A6" workbookViewId="0">
      <selection activeCell="O2" sqref="O1:O1048576"/>
    </sheetView>
  </sheetViews>
  <sheetFormatPr defaultColWidth="9.1484375" defaultRowHeight="14.45"/>
  <cols>
    <col min="1" max="1" width="11.546875" style="66" bestFit="1" customWidth="1"/>
    <col min="2" max="2" width="19.1484375" style="66" customWidth="1"/>
    <col min="3" max="3" width="7.546875" style="66" customWidth="1"/>
    <col min="4" max="5" width="7.75" style="66" bestFit="1" customWidth="1"/>
    <col min="6" max="6" width="7.84765625" style="66" customWidth="1"/>
    <col min="7" max="7" width="7.75" style="66" bestFit="1" customWidth="1"/>
    <col min="8" max="8" width="7.84765625" style="241" customWidth="1"/>
    <col min="9" max="11" width="7.75" style="66" bestFit="1" customWidth="1"/>
    <col min="12" max="12" width="9.1484375" style="242" customWidth="1"/>
    <col min="13" max="13" width="9.1484375" style="66" customWidth="1"/>
    <col min="14" max="14" width="10.84765625" style="68" customWidth="1"/>
    <col min="15" max="15" width="11" style="245" customWidth="1"/>
    <col min="16" max="16" width="9.1484375" style="66" customWidth="1"/>
    <col min="17" max="16384" width="9.1484375" style="66"/>
  </cols>
  <sheetData>
    <row r="1" spans="1:15">
      <c r="A1" s="481" t="s">
        <v>1090</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1074</v>
      </c>
      <c r="B3" s="83" t="s">
        <v>1075</v>
      </c>
      <c r="C3" s="83">
        <v>50</v>
      </c>
      <c r="D3" s="83">
        <v>70</v>
      </c>
      <c r="E3" s="83">
        <v>40</v>
      </c>
      <c r="F3" s="83">
        <v>60</v>
      </c>
      <c r="G3" s="83">
        <v>35</v>
      </c>
      <c r="H3" s="83">
        <v>40</v>
      </c>
      <c r="I3" s="83">
        <v>40</v>
      </c>
      <c r="J3" s="83">
        <v>50</v>
      </c>
      <c r="K3" s="83">
        <v>50</v>
      </c>
      <c r="L3" s="238"/>
      <c r="M3" s="83"/>
      <c r="N3" s="239"/>
      <c r="O3" s="244"/>
    </row>
    <row r="4" spans="1:15">
      <c r="A4" s="83" t="s">
        <v>1091</v>
      </c>
      <c r="B4" s="83" t="s">
        <v>1092</v>
      </c>
      <c r="C4" s="83">
        <v>70</v>
      </c>
      <c r="D4" s="83">
        <v>80</v>
      </c>
      <c r="E4" s="83">
        <v>15</v>
      </c>
      <c r="F4" s="83">
        <v>15</v>
      </c>
      <c r="G4" s="83">
        <v>70</v>
      </c>
      <c r="H4" s="83">
        <v>30</v>
      </c>
      <c r="I4" s="83">
        <v>35</v>
      </c>
      <c r="J4" s="83">
        <v>70</v>
      </c>
      <c r="K4" s="83">
        <v>30</v>
      </c>
      <c r="L4" s="238"/>
      <c r="M4" s="83"/>
      <c r="N4" s="239"/>
      <c r="O4" s="244"/>
    </row>
    <row r="5" spans="1:15">
      <c r="A5" s="83" t="s">
        <v>1062</v>
      </c>
      <c r="B5" s="83" t="s">
        <v>1063</v>
      </c>
      <c r="C5" s="83">
        <v>80</v>
      </c>
      <c r="D5" s="83">
        <v>30</v>
      </c>
      <c r="E5" s="83">
        <v>60</v>
      </c>
      <c r="F5" s="83">
        <v>35</v>
      </c>
      <c r="G5" s="83">
        <v>30</v>
      </c>
      <c r="H5" s="83">
        <v>80</v>
      </c>
      <c r="I5" s="83">
        <v>25</v>
      </c>
      <c r="J5" s="83">
        <v>30</v>
      </c>
      <c r="K5" s="83">
        <v>40</v>
      </c>
      <c r="L5" s="238"/>
      <c r="M5" s="83"/>
      <c r="N5" s="239"/>
      <c r="O5" s="244"/>
    </row>
    <row r="6" spans="1:15">
      <c r="A6" s="83">
        <v>302</v>
      </c>
      <c r="B6" s="83" t="s">
        <v>1093</v>
      </c>
      <c r="C6" s="83">
        <v>15</v>
      </c>
      <c r="D6" s="83">
        <v>25</v>
      </c>
      <c r="E6" s="83">
        <v>25</v>
      </c>
      <c r="F6" s="83">
        <v>70</v>
      </c>
      <c r="G6" s="83">
        <v>80</v>
      </c>
      <c r="H6" s="83">
        <v>30</v>
      </c>
      <c r="I6" s="83">
        <v>80</v>
      </c>
      <c r="J6" s="83">
        <v>25</v>
      </c>
      <c r="K6" s="83">
        <v>25</v>
      </c>
      <c r="L6" s="238"/>
      <c r="M6" s="83"/>
      <c r="N6" s="239"/>
      <c r="O6" s="244"/>
    </row>
    <row r="7" spans="1:15">
      <c r="A7" s="83">
        <v>282</v>
      </c>
      <c r="B7" s="83" t="s">
        <v>1094</v>
      </c>
      <c r="C7" s="83">
        <v>50</v>
      </c>
      <c r="D7" s="83">
        <v>40</v>
      </c>
      <c r="E7" s="83">
        <v>40</v>
      </c>
      <c r="F7" s="83">
        <v>30</v>
      </c>
      <c r="G7" s="83">
        <v>25</v>
      </c>
      <c r="H7" s="83">
        <v>30</v>
      </c>
      <c r="I7" s="83">
        <v>30</v>
      </c>
      <c r="J7" s="83">
        <v>40</v>
      </c>
      <c r="K7" s="83">
        <v>70</v>
      </c>
      <c r="L7" s="238"/>
      <c r="M7" s="83"/>
      <c r="N7" s="239"/>
      <c r="O7" s="244"/>
    </row>
    <row r="8" spans="1:15">
      <c r="A8" s="83" t="s">
        <v>1095</v>
      </c>
      <c r="B8" s="83" t="s">
        <v>1096</v>
      </c>
      <c r="C8" s="83">
        <v>30</v>
      </c>
      <c r="D8" s="83">
        <v>0</v>
      </c>
      <c r="E8" s="83">
        <v>70</v>
      </c>
      <c r="F8" s="83">
        <v>15</v>
      </c>
      <c r="G8" s="83">
        <v>40</v>
      </c>
      <c r="H8" s="83">
        <v>15</v>
      </c>
      <c r="I8" s="83">
        <v>15</v>
      </c>
      <c r="J8" s="83">
        <v>45</v>
      </c>
      <c r="K8" s="83">
        <v>80</v>
      </c>
      <c r="L8" s="238"/>
      <c r="M8" s="83"/>
      <c r="N8" s="239"/>
      <c r="O8" s="244"/>
    </row>
    <row r="9" spans="1:15">
      <c r="A9" s="83" t="s">
        <v>1097</v>
      </c>
      <c r="B9" s="83" t="s">
        <v>1098</v>
      </c>
      <c r="C9" s="83">
        <v>15</v>
      </c>
      <c r="D9" s="83">
        <v>50</v>
      </c>
      <c r="E9" s="83">
        <v>30</v>
      </c>
      <c r="F9" s="83">
        <v>65</v>
      </c>
      <c r="G9" s="83">
        <v>30</v>
      </c>
      <c r="H9" s="83">
        <v>35</v>
      </c>
      <c r="I9" s="83">
        <v>30</v>
      </c>
      <c r="J9" s="83">
        <v>15</v>
      </c>
      <c r="K9" s="83">
        <v>40</v>
      </c>
      <c r="L9" s="238"/>
      <c r="M9" s="83"/>
      <c r="N9" s="239"/>
      <c r="O9" s="244"/>
    </row>
    <row r="10" spans="1:15">
      <c r="A10" s="83">
        <v>260</v>
      </c>
      <c r="B10" s="83" t="s">
        <v>1099</v>
      </c>
      <c r="C10" s="83">
        <v>15</v>
      </c>
      <c r="D10" s="83">
        <v>15</v>
      </c>
      <c r="E10" s="83">
        <v>35</v>
      </c>
      <c r="F10" s="83">
        <v>50</v>
      </c>
      <c r="G10" s="83">
        <v>50</v>
      </c>
      <c r="H10" s="83">
        <v>60</v>
      </c>
      <c r="I10" s="83">
        <v>30</v>
      </c>
      <c r="J10" s="83">
        <v>15</v>
      </c>
      <c r="K10" s="83">
        <v>15</v>
      </c>
      <c r="L10" s="238"/>
      <c r="M10" s="83"/>
      <c r="N10" s="239"/>
      <c r="O10" s="244"/>
    </row>
    <row r="11" spans="1:15">
      <c r="A11" s="83">
        <v>388</v>
      </c>
      <c r="B11" s="83" t="s">
        <v>1100</v>
      </c>
      <c r="C11" s="83">
        <v>40</v>
      </c>
      <c r="D11" s="83">
        <v>15</v>
      </c>
      <c r="E11" s="83">
        <v>50</v>
      </c>
      <c r="F11" s="83">
        <v>15</v>
      </c>
      <c r="G11" s="83">
        <v>0</v>
      </c>
      <c r="H11" s="83">
        <v>40</v>
      </c>
      <c r="I11" s="83">
        <v>25</v>
      </c>
      <c r="J11" s="83">
        <v>35</v>
      </c>
      <c r="K11" s="83">
        <v>25</v>
      </c>
      <c r="L11" s="238"/>
      <c r="M11" s="83"/>
      <c r="N11" s="239"/>
      <c r="O11" s="244"/>
    </row>
    <row r="12" spans="1:15">
      <c r="A12" s="83" t="s">
        <v>1101</v>
      </c>
      <c r="B12" s="83" t="s">
        <v>1102</v>
      </c>
      <c r="C12" s="83">
        <v>40</v>
      </c>
      <c r="D12" s="83">
        <v>40</v>
      </c>
      <c r="E12" s="83">
        <v>0</v>
      </c>
      <c r="F12" s="83">
        <v>25</v>
      </c>
      <c r="G12" s="83">
        <v>60</v>
      </c>
      <c r="H12" s="83">
        <v>0</v>
      </c>
      <c r="I12" s="83">
        <v>0</v>
      </c>
      <c r="J12" s="83">
        <v>30</v>
      </c>
      <c r="K12" s="83">
        <v>30</v>
      </c>
      <c r="L12" s="238"/>
      <c r="M12" s="83"/>
      <c r="N12" s="239"/>
      <c r="O12" s="244"/>
    </row>
    <row r="13" spans="1:15">
      <c r="A13" s="83" t="s">
        <v>1103</v>
      </c>
      <c r="B13" s="83" t="s">
        <v>1104</v>
      </c>
      <c r="C13" s="83">
        <v>15</v>
      </c>
      <c r="D13" s="83">
        <v>45</v>
      </c>
      <c r="E13" s="83">
        <v>15</v>
      </c>
      <c r="F13" s="83">
        <v>30</v>
      </c>
      <c r="G13" s="83">
        <v>15</v>
      </c>
      <c r="H13" s="83">
        <v>55</v>
      </c>
      <c r="I13" s="83">
        <v>30</v>
      </c>
      <c r="J13" s="83">
        <v>15</v>
      </c>
      <c r="K13" s="83">
        <v>15</v>
      </c>
      <c r="L13" s="238"/>
      <c r="M13" s="83"/>
      <c r="N13" s="239"/>
      <c r="O13" s="244"/>
    </row>
    <row r="14" spans="1:15">
      <c r="A14" s="83">
        <v>5038</v>
      </c>
      <c r="B14" s="83" t="s">
        <v>1105</v>
      </c>
      <c r="C14" s="83">
        <v>15</v>
      </c>
      <c r="D14" s="83">
        <v>35</v>
      </c>
      <c r="E14" s="83">
        <v>25</v>
      </c>
      <c r="F14" s="83">
        <v>15</v>
      </c>
      <c r="G14" s="83">
        <v>15</v>
      </c>
      <c r="H14" s="83">
        <v>15</v>
      </c>
      <c r="I14" s="83">
        <v>35</v>
      </c>
      <c r="J14" s="83">
        <v>40</v>
      </c>
      <c r="K14" s="83">
        <v>35</v>
      </c>
      <c r="L14" s="238"/>
      <c r="M14" s="83"/>
      <c r="N14" s="239"/>
      <c r="O14" s="244"/>
    </row>
    <row r="15" spans="1:15">
      <c r="A15" s="83">
        <v>12</v>
      </c>
      <c r="B15" s="83" t="s">
        <v>1106</v>
      </c>
      <c r="C15" s="83">
        <v>25</v>
      </c>
      <c r="D15" s="83">
        <v>30</v>
      </c>
      <c r="E15" s="83">
        <v>30</v>
      </c>
      <c r="F15" s="83">
        <v>40</v>
      </c>
      <c r="G15" s="83">
        <v>15</v>
      </c>
      <c r="H15" s="83">
        <v>25</v>
      </c>
      <c r="I15" s="83">
        <v>15</v>
      </c>
      <c r="J15" s="83">
        <v>30</v>
      </c>
      <c r="K15" s="83">
        <v>15</v>
      </c>
      <c r="L15" s="238"/>
      <c r="M15" s="83"/>
      <c r="N15" s="239"/>
      <c r="O15" s="244"/>
    </row>
    <row r="16" spans="1:15">
      <c r="A16" s="83">
        <v>5901</v>
      </c>
      <c r="B16" s="83" t="s">
        <v>1107</v>
      </c>
      <c r="C16" s="83">
        <v>30</v>
      </c>
      <c r="D16" s="83">
        <v>30</v>
      </c>
      <c r="E16" s="83">
        <v>15</v>
      </c>
      <c r="F16" s="83">
        <v>30</v>
      </c>
      <c r="G16" s="83">
        <v>0</v>
      </c>
      <c r="H16" s="83">
        <v>30</v>
      </c>
      <c r="I16" s="83">
        <v>25</v>
      </c>
      <c r="J16" s="83">
        <v>30</v>
      </c>
      <c r="K16" s="83">
        <v>15</v>
      </c>
      <c r="L16" s="238"/>
      <c r="M16" s="83"/>
      <c r="N16" s="239"/>
      <c r="O16" s="244"/>
    </row>
    <row r="17" spans="1:15">
      <c r="A17" s="83" t="s">
        <v>1108</v>
      </c>
      <c r="B17" s="83" t="s">
        <v>1109</v>
      </c>
      <c r="C17" s="83">
        <v>30</v>
      </c>
      <c r="D17" s="83">
        <v>15</v>
      </c>
      <c r="E17" s="83">
        <v>30</v>
      </c>
      <c r="F17" s="83">
        <v>15</v>
      </c>
      <c r="G17" s="83">
        <v>25</v>
      </c>
      <c r="H17" s="83">
        <v>25</v>
      </c>
      <c r="I17" s="83">
        <v>0</v>
      </c>
      <c r="J17" s="83">
        <v>0</v>
      </c>
      <c r="K17" s="83">
        <v>0</v>
      </c>
      <c r="L17" s="238"/>
      <c r="M17" s="83"/>
      <c r="N17" s="239"/>
      <c r="O17" s="244"/>
    </row>
    <row r="18" spans="1:15">
      <c r="A18" s="83">
        <v>738</v>
      </c>
      <c r="B18" s="83" t="s">
        <v>1110</v>
      </c>
      <c r="C18" s="83">
        <v>15</v>
      </c>
      <c r="D18" s="83">
        <v>15</v>
      </c>
      <c r="E18" s="83">
        <v>0</v>
      </c>
      <c r="F18" s="83">
        <v>40</v>
      </c>
      <c r="G18" s="83">
        <v>0</v>
      </c>
      <c r="H18" s="83">
        <v>15</v>
      </c>
      <c r="I18" s="83">
        <v>0</v>
      </c>
      <c r="J18" s="83">
        <v>15</v>
      </c>
      <c r="K18" s="83">
        <v>25</v>
      </c>
      <c r="L18" s="238"/>
      <c r="M18" s="83"/>
      <c r="N18" s="239"/>
      <c r="O18" s="244"/>
    </row>
    <row r="19" spans="1:15">
      <c r="A19" s="83" t="s">
        <v>1111</v>
      </c>
      <c r="B19" s="83" t="s">
        <v>1112</v>
      </c>
      <c r="C19" s="83">
        <v>15</v>
      </c>
      <c r="D19" s="83">
        <v>0</v>
      </c>
      <c r="E19" s="83">
        <v>0</v>
      </c>
      <c r="F19" s="83">
        <v>30</v>
      </c>
      <c r="G19" s="83">
        <v>0</v>
      </c>
      <c r="H19" s="83">
        <v>35</v>
      </c>
      <c r="I19" s="83">
        <v>0</v>
      </c>
      <c r="J19" s="83">
        <v>25</v>
      </c>
      <c r="K19" s="83">
        <v>15</v>
      </c>
      <c r="L19" s="238"/>
      <c r="M19" s="83"/>
      <c r="N19" s="239"/>
      <c r="O19" s="244"/>
    </row>
    <row r="20" spans="1:15">
      <c r="A20" s="83">
        <v>924</v>
      </c>
      <c r="B20" s="83" t="s">
        <v>1113</v>
      </c>
      <c r="C20" s="83">
        <v>0</v>
      </c>
      <c r="D20" s="83">
        <v>15</v>
      </c>
      <c r="E20" s="83">
        <v>15</v>
      </c>
      <c r="F20" s="83">
        <v>0</v>
      </c>
      <c r="G20" s="83">
        <v>30</v>
      </c>
      <c r="H20" s="83">
        <v>0</v>
      </c>
      <c r="I20" s="83">
        <v>40</v>
      </c>
      <c r="J20" s="83">
        <v>0</v>
      </c>
      <c r="K20" s="83">
        <v>0</v>
      </c>
      <c r="L20" s="238"/>
      <c r="M20" s="83"/>
      <c r="N20" s="239"/>
      <c r="O20" s="244"/>
    </row>
    <row r="21" spans="1:15">
      <c r="A21" s="83">
        <v>5702</v>
      </c>
      <c r="B21" s="83" t="s">
        <v>1114</v>
      </c>
      <c r="C21" s="83">
        <v>0</v>
      </c>
      <c r="D21" s="83">
        <v>0</v>
      </c>
      <c r="E21" s="83">
        <v>0</v>
      </c>
      <c r="F21" s="83">
        <v>30</v>
      </c>
      <c r="G21" s="83">
        <v>0</v>
      </c>
      <c r="H21" s="83">
        <v>0</v>
      </c>
      <c r="I21" s="83">
        <v>30</v>
      </c>
      <c r="J21" s="83">
        <v>0</v>
      </c>
      <c r="K21" s="83">
        <v>0</v>
      </c>
      <c r="L21" s="238"/>
      <c r="M21" s="83"/>
      <c r="N21" s="239"/>
      <c r="O21" s="244"/>
    </row>
    <row r="22" spans="1:15">
      <c r="A22" s="83">
        <v>521</v>
      </c>
      <c r="B22" s="83" t="s">
        <v>1115</v>
      </c>
      <c r="C22" s="83">
        <v>0</v>
      </c>
      <c r="D22" s="83">
        <v>0</v>
      </c>
      <c r="E22" s="83">
        <v>0</v>
      </c>
      <c r="F22" s="83">
        <v>0</v>
      </c>
      <c r="G22" s="83">
        <v>0</v>
      </c>
      <c r="H22" s="83">
        <v>30</v>
      </c>
      <c r="I22" s="83">
        <v>0</v>
      </c>
      <c r="J22" s="83">
        <v>0</v>
      </c>
      <c r="K22" s="83">
        <v>15</v>
      </c>
      <c r="L22" s="238"/>
      <c r="M22" s="83"/>
      <c r="N22" s="239"/>
      <c r="O22" s="244"/>
    </row>
    <row r="23" spans="1:15">
      <c r="A23" s="83" t="s">
        <v>1116</v>
      </c>
      <c r="B23" s="83" t="s">
        <v>1117</v>
      </c>
      <c r="C23" s="83">
        <v>15</v>
      </c>
      <c r="D23" s="83">
        <v>0</v>
      </c>
      <c r="E23" s="83">
        <v>0</v>
      </c>
      <c r="F23" s="83">
        <v>0</v>
      </c>
      <c r="G23" s="83">
        <v>15</v>
      </c>
      <c r="H23" s="83">
        <v>0</v>
      </c>
      <c r="I23" s="83">
        <v>0</v>
      </c>
      <c r="J23" s="83">
        <v>0</v>
      </c>
      <c r="K23" s="83">
        <v>15</v>
      </c>
      <c r="L23" s="238"/>
      <c r="M23" s="83"/>
      <c r="N23" s="239"/>
      <c r="O23" s="244"/>
    </row>
    <row r="24" spans="1:15">
      <c r="A24" s="83">
        <v>5212</v>
      </c>
      <c r="B24" s="83" t="s">
        <v>1118</v>
      </c>
      <c r="C24" s="83">
        <v>0</v>
      </c>
      <c r="D24" s="83">
        <v>0</v>
      </c>
      <c r="E24" s="83">
        <v>0</v>
      </c>
      <c r="F24" s="83">
        <v>25</v>
      </c>
      <c r="G24" s="83">
        <v>0</v>
      </c>
      <c r="H24" s="83">
        <v>0</v>
      </c>
      <c r="I24" s="83">
        <v>0</v>
      </c>
      <c r="J24" s="83">
        <v>0</v>
      </c>
      <c r="K24" s="83">
        <v>0</v>
      </c>
      <c r="L24" s="238"/>
      <c r="M24" s="83"/>
      <c r="N24" s="239"/>
      <c r="O24" s="244"/>
    </row>
    <row r="25" spans="1:15">
      <c r="A25" s="83">
        <v>9245</v>
      </c>
      <c r="B25" s="83" t="s">
        <v>1119</v>
      </c>
      <c r="C25" s="83">
        <v>15</v>
      </c>
      <c r="D25" s="83">
        <v>0</v>
      </c>
      <c r="E25" s="83">
        <v>0</v>
      </c>
      <c r="F25" s="83">
        <v>0</v>
      </c>
      <c r="G25" s="83">
        <v>0</v>
      </c>
      <c r="H25" s="83">
        <v>0</v>
      </c>
      <c r="I25" s="83">
        <v>0</v>
      </c>
      <c r="J25" s="83">
        <v>0</v>
      </c>
      <c r="K25" s="83">
        <v>0</v>
      </c>
      <c r="L25" s="238"/>
      <c r="M25" s="83"/>
      <c r="N25" s="239"/>
      <c r="O25" s="244"/>
    </row>
    <row r="26" spans="1:15">
      <c r="A26" s="83" t="s">
        <v>1120</v>
      </c>
      <c r="B26" s="83" t="s">
        <v>1121</v>
      </c>
      <c r="C26" s="83">
        <v>0</v>
      </c>
      <c r="D26" s="83">
        <v>0</v>
      </c>
      <c r="E26" s="83">
        <v>0</v>
      </c>
      <c r="F26" s="83">
        <v>0</v>
      </c>
      <c r="G26" s="83">
        <v>0</v>
      </c>
      <c r="H26" s="83">
        <v>0</v>
      </c>
      <c r="I26" s="83">
        <v>0</v>
      </c>
      <c r="J26" s="83">
        <v>0</v>
      </c>
      <c r="K26" s="83">
        <v>0</v>
      </c>
      <c r="L26" s="238"/>
      <c r="M26" s="83"/>
      <c r="N26" s="239"/>
      <c r="O26" s="244"/>
    </row>
  </sheetData>
  <mergeCells count="1">
    <mergeCell ref="A1:O1"/>
  </mergeCells>
  <pageMargins left="0.7" right="0.7" top="0.75" bottom="0.75" header="0.3" footer="0.3"/>
  <pageSetup scale="87" orientation="landscape"/>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CEE91-A70F-4F4F-9839-61BA37F3C64C}">
  <sheetPr>
    <pageSetUpPr fitToPage="1"/>
  </sheetPr>
  <dimension ref="A1:O19"/>
  <sheetViews>
    <sheetView workbookViewId="0">
      <selection activeCell="N2" sqref="N2"/>
    </sheetView>
  </sheetViews>
  <sheetFormatPr defaultColWidth="9.1484375" defaultRowHeight="14.45"/>
  <cols>
    <col min="1" max="1" width="11.546875" style="66" bestFit="1" customWidth="1"/>
    <col min="2" max="2" width="19.546875" style="66" customWidth="1"/>
    <col min="3" max="3" width="7.75" style="66" bestFit="1" customWidth="1"/>
    <col min="4" max="4" width="7.75" style="66" customWidth="1"/>
    <col min="5" max="5" width="8.84765625" style="66" customWidth="1"/>
    <col min="6" max="6" width="8.75" style="66" bestFit="1" customWidth="1"/>
    <col min="7" max="8" width="7.75" style="66" bestFit="1" customWidth="1"/>
    <col min="9" max="9" width="8.546875" style="66" customWidth="1"/>
    <col min="10" max="11" width="9.1484375" style="66" customWidth="1"/>
    <col min="12" max="12" width="9.1484375" style="242" customWidth="1"/>
    <col min="13" max="13" width="9.1484375" style="66" customWidth="1"/>
    <col min="14" max="14" width="10.3984375" style="68" customWidth="1"/>
    <col min="15" max="15" width="11.546875" style="245" customWidth="1"/>
    <col min="16" max="16" width="9.1484375" style="66" customWidth="1"/>
    <col min="17" max="16384" width="9.1484375" style="66"/>
  </cols>
  <sheetData>
    <row r="1" spans="1:15">
      <c r="A1" s="481" t="s">
        <v>1122</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v>590</v>
      </c>
      <c r="B3" s="83" t="s">
        <v>1123</v>
      </c>
      <c r="C3" s="83">
        <v>40</v>
      </c>
      <c r="D3" s="83">
        <v>15</v>
      </c>
      <c r="E3" s="83">
        <v>30</v>
      </c>
      <c r="F3" s="83">
        <v>15</v>
      </c>
      <c r="G3" s="83">
        <v>30</v>
      </c>
      <c r="H3" s="83">
        <v>60</v>
      </c>
      <c r="I3" s="83">
        <v>15</v>
      </c>
      <c r="J3" s="83">
        <v>40</v>
      </c>
      <c r="K3" s="246">
        <v>60</v>
      </c>
      <c r="L3" s="238">
        <v>120</v>
      </c>
      <c r="M3" s="83"/>
      <c r="N3" s="239"/>
      <c r="O3" s="244"/>
    </row>
    <row r="4" spans="1:15">
      <c r="A4" s="83">
        <v>5126</v>
      </c>
      <c r="B4" s="83" t="s">
        <v>1124</v>
      </c>
      <c r="C4" s="83">
        <v>30</v>
      </c>
      <c r="D4" s="83">
        <v>30</v>
      </c>
      <c r="E4" s="83">
        <v>15</v>
      </c>
      <c r="F4" s="83">
        <v>30</v>
      </c>
      <c r="G4" s="83">
        <v>50</v>
      </c>
      <c r="H4" s="83">
        <v>30</v>
      </c>
      <c r="I4" s="83">
        <v>15</v>
      </c>
      <c r="J4" s="83">
        <v>50</v>
      </c>
      <c r="K4" s="83">
        <v>30</v>
      </c>
      <c r="L4" s="238">
        <v>80</v>
      </c>
      <c r="M4" s="83"/>
      <c r="N4" s="239"/>
      <c r="O4" s="244"/>
    </row>
    <row r="5" spans="1:15">
      <c r="A5" s="83">
        <v>7114</v>
      </c>
      <c r="B5" s="83" t="s">
        <v>1125</v>
      </c>
      <c r="C5" s="83">
        <v>15</v>
      </c>
      <c r="D5" s="83">
        <v>0</v>
      </c>
      <c r="E5" s="83">
        <v>15</v>
      </c>
      <c r="F5" s="83">
        <v>15</v>
      </c>
      <c r="G5" s="83">
        <v>40</v>
      </c>
      <c r="H5" s="83">
        <v>15</v>
      </c>
      <c r="I5" s="83">
        <v>60</v>
      </c>
      <c r="J5" s="83">
        <v>15</v>
      </c>
      <c r="K5" s="83">
        <v>15</v>
      </c>
      <c r="L5" s="238">
        <v>100</v>
      </c>
      <c r="M5" s="83"/>
      <c r="N5" s="239"/>
      <c r="O5" s="244"/>
    </row>
    <row r="6" spans="1:15">
      <c r="A6" s="83" t="s">
        <v>1126</v>
      </c>
      <c r="B6" s="83" t="s">
        <v>1127</v>
      </c>
      <c r="C6" s="83">
        <v>60</v>
      </c>
      <c r="D6" s="83">
        <v>30</v>
      </c>
      <c r="E6" s="83">
        <v>50</v>
      </c>
      <c r="F6" s="83">
        <v>50</v>
      </c>
      <c r="G6" s="83">
        <v>0</v>
      </c>
      <c r="H6" s="83">
        <v>15</v>
      </c>
      <c r="I6" s="83">
        <v>0</v>
      </c>
      <c r="J6" s="83">
        <v>0</v>
      </c>
      <c r="K6" s="83">
        <v>0</v>
      </c>
      <c r="L6" s="238">
        <v>60</v>
      </c>
      <c r="M6" s="83"/>
      <c r="N6" s="239"/>
      <c r="O6" s="244"/>
    </row>
    <row r="7" spans="1:15">
      <c r="A7" s="83" t="s">
        <v>1128</v>
      </c>
      <c r="B7" s="83" t="s">
        <v>1129</v>
      </c>
      <c r="C7" s="83">
        <v>50</v>
      </c>
      <c r="D7" s="83">
        <v>50</v>
      </c>
      <c r="E7" s="83">
        <v>15</v>
      </c>
      <c r="F7" s="83">
        <v>15</v>
      </c>
      <c r="G7" s="83">
        <v>0</v>
      </c>
      <c r="H7" s="83">
        <v>15</v>
      </c>
      <c r="I7" s="83">
        <v>40</v>
      </c>
      <c r="J7" s="83">
        <v>30</v>
      </c>
      <c r="K7" s="83">
        <v>15</v>
      </c>
      <c r="L7" s="238">
        <v>30</v>
      </c>
      <c r="M7" s="83"/>
      <c r="N7" s="239"/>
      <c r="O7" s="244"/>
    </row>
    <row r="8" spans="1:15">
      <c r="A8" s="83">
        <v>5703</v>
      </c>
      <c r="B8" s="83" t="s">
        <v>1130</v>
      </c>
      <c r="C8" s="83">
        <v>15</v>
      </c>
      <c r="D8" s="83">
        <v>15</v>
      </c>
      <c r="E8" s="83">
        <v>30</v>
      </c>
      <c r="F8" s="83">
        <v>40</v>
      </c>
      <c r="G8" s="83">
        <v>15</v>
      </c>
      <c r="H8" s="83">
        <v>0</v>
      </c>
      <c r="I8" s="83">
        <v>30</v>
      </c>
      <c r="J8" s="83">
        <v>30</v>
      </c>
      <c r="K8" s="83">
        <v>15</v>
      </c>
      <c r="L8" s="238">
        <v>30</v>
      </c>
      <c r="M8" s="83"/>
      <c r="N8" s="239"/>
      <c r="O8" s="244"/>
    </row>
    <row r="9" spans="1:15">
      <c r="A9" s="83">
        <v>515</v>
      </c>
      <c r="B9" s="83" t="s">
        <v>1131</v>
      </c>
      <c r="C9" s="83">
        <v>30</v>
      </c>
      <c r="D9" s="83">
        <v>0</v>
      </c>
      <c r="E9" s="83">
        <v>40</v>
      </c>
      <c r="F9" s="83">
        <v>0</v>
      </c>
      <c r="G9" s="83">
        <v>0</v>
      </c>
      <c r="H9" s="83">
        <v>0</v>
      </c>
      <c r="I9" s="83">
        <v>15</v>
      </c>
      <c r="J9" s="83">
        <v>0</v>
      </c>
      <c r="K9" s="83">
        <v>40</v>
      </c>
      <c r="L9" s="238">
        <v>60</v>
      </c>
      <c r="M9" s="83"/>
      <c r="N9" s="239"/>
      <c r="O9" s="244"/>
    </row>
    <row r="10" spans="1:15">
      <c r="A10" s="83">
        <v>6513</v>
      </c>
      <c r="B10" s="83" t="s">
        <v>1132</v>
      </c>
      <c r="C10" s="83">
        <v>0</v>
      </c>
      <c r="D10" s="83">
        <v>40</v>
      </c>
      <c r="E10" s="83">
        <v>15</v>
      </c>
      <c r="F10" s="83">
        <v>30</v>
      </c>
      <c r="G10" s="83">
        <v>0</v>
      </c>
      <c r="H10" s="83">
        <v>30</v>
      </c>
      <c r="I10" s="83">
        <v>0</v>
      </c>
      <c r="J10" s="83">
        <v>15</v>
      </c>
      <c r="K10" s="83">
        <v>50</v>
      </c>
      <c r="L10" s="238">
        <v>0</v>
      </c>
      <c r="M10" s="83"/>
      <c r="N10" s="239"/>
      <c r="O10" s="244"/>
    </row>
    <row r="11" spans="1:15">
      <c r="A11" s="83" t="s">
        <v>1133</v>
      </c>
      <c r="B11" s="83" t="s">
        <v>1134</v>
      </c>
      <c r="C11" s="83">
        <v>0</v>
      </c>
      <c r="D11" s="83">
        <v>0</v>
      </c>
      <c r="E11" s="83">
        <v>0</v>
      </c>
      <c r="F11" s="83">
        <v>0</v>
      </c>
      <c r="G11" s="83">
        <v>0</v>
      </c>
      <c r="H11" s="83">
        <v>0</v>
      </c>
      <c r="I11" s="83">
        <v>40</v>
      </c>
      <c r="J11" s="83">
        <v>0</v>
      </c>
      <c r="K11" s="83">
        <v>0</v>
      </c>
      <c r="L11" s="238">
        <v>80</v>
      </c>
      <c r="M11" s="83"/>
      <c r="N11" s="239"/>
      <c r="O11" s="244"/>
    </row>
    <row r="12" spans="1:15">
      <c r="A12" s="83">
        <v>542</v>
      </c>
      <c r="B12" s="83" t="s">
        <v>1135</v>
      </c>
      <c r="C12" s="83">
        <v>0</v>
      </c>
      <c r="D12" s="83">
        <v>0</v>
      </c>
      <c r="E12" s="83">
        <v>0</v>
      </c>
      <c r="F12" s="83">
        <v>0</v>
      </c>
      <c r="G12" s="83">
        <v>0</v>
      </c>
      <c r="H12" s="83">
        <v>0</v>
      </c>
      <c r="I12" s="83">
        <v>50</v>
      </c>
      <c r="J12" s="83">
        <v>0</v>
      </c>
      <c r="K12" s="83">
        <v>0</v>
      </c>
      <c r="L12" s="238">
        <v>60</v>
      </c>
      <c r="M12" s="83"/>
      <c r="N12" s="239"/>
      <c r="O12" s="244"/>
    </row>
    <row r="13" spans="1:15">
      <c r="A13" s="83">
        <v>577</v>
      </c>
      <c r="B13" s="83" t="s">
        <v>1136</v>
      </c>
      <c r="C13" s="83">
        <v>15</v>
      </c>
      <c r="D13" s="83">
        <v>15</v>
      </c>
      <c r="E13" s="83">
        <v>60</v>
      </c>
      <c r="F13" s="83">
        <v>0</v>
      </c>
      <c r="G13" s="83">
        <v>0</v>
      </c>
      <c r="H13" s="83">
        <v>0</v>
      </c>
      <c r="I13" s="83">
        <v>0</v>
      </c>
      <c r="J13" s="83">
        <v>0</v>
      </c>
      <c r="K13" s="83">
        <v>0</v>
      </c>
      <c r="L13" s="238">
        <v>0</v>
      </c>
      <c r="M13" s="83"/>
      <c r="N13" s="239"/>
      <c r="O13" s="244"/>
    </row>
    <row r="14" spans="1:15">
      <c r="A14" s="83">
        <v>5671</v>
      </c>
      <c r="B14" s="83" t="s">
        <v>1137</v>
      </c>
      <c r="C14" s="83">
        <v>0</v>
      </c>
      <c r="D14" s="83">
        <v>0</v>
      </c>
      <c r="E14" s="83">
        <v>0</v>
      </c>
      <c r="F14" s="83">
        <v>0</v>
      </c>
      <c r="G14" s="83">
        <v>0</v>
      </c>
      <c r="H14" s="83">
        <v>0</v>
      </c>
      <c r="I14" s="83">
        <v>30</v>
      </c>
      <c r="J14" s="83">
        <v>0</v>
      </c>
      <c r="K14" s="83">
        <v>0</v>
      </c>
      <c r="L14" s="238">
        <v>30</v>
      </c>
      <c r="M14" s="83"/>
      <c r="N14" s="239"/>
      <c r="O14" s="244"/>
    </row>
    <row r="15" spans="1:15">
      <c r="A15" s="83">
        <v>4506</v>
      </c>
      <c r="B15" s="83" t="s">
        <v>1138</v>
      </c>
      <c r="C15" s="83">
        <v>15</v>
      </c>
      <c r="D15" s="83">
        <v>0</v>
      </c>
      <c r="E15" s="83">
        <v>0</v>
      </c>
      <c r="F15" s="83">
        <v>15</v>
      </c>
      <c r="G15" s="83">
        <v>15</v>
      </c>
      <c r="H15" s="83">
        <v>15</v>
      </c>
      <c r="I15" s="83">
        <v>0</v>
      </c>
      <c r="J15" s="83">
        <v>0</v>
      </c>
      <c r="K15" s="83">
        <v>0</v>
      </c>
      <c r="L15" s="238">
        <v>0</v>
      </c>
      <c r="M15" s="83"/>
      <c r="N15" s="239"/>
      <c r="O15" s="244"/>
    </row>
    <row r="16" spans="1:15">
      <c r="A16" s="83">
        <v>535</v>
      </c>
      <c r="B16" s="83" t="s">
        <v>1139</v>
      </c>
      <c r="C16" s="83">
        <v>0</v>
      </c>
      <c r="D16" s="83">
        <v>0</v>
      </c>
      <c r="E16" s="83">
        <v>0</v>
      </c>
      <c r="F16" s="83">
        <v>0</v>
      </c>
      <c r="G16" s="83">
        <v>0</v>
      </c>
      <c r="H16" s="83">
        <v>0</v>
      </c>
      <c r="I16" s="83">
        <v>15</v>
      </c>
      <c r="J16" s="83">
        <v>0</v>
      </c>
      <c r="K16" s="83">
        <v>0</v>
      </c>
      <c r="L16" s="238">
        <v>30</v>
      </c>
      <c r="M16" s="83"/>
      <c r="N16" s="239"/>
      <c r="O16" s="244"/>
    </row>
    <row r="17" spans="1:15">
      <c r="A17" s="83">
        <v>5241</v>
      </c>
      <c r="B17" s="83" t="s">
        <v>1140</v>
      </c>
      <c r="C17" s="83">
        <v>0</v>
      </c>
      <c r="D17" s="83">
        <v>15</v>
      </c>
      <c r="E17" s="83">
        <v>15</v>
      </c>
      <c r="F17" s="83">
        <v>0</v>
      </c>
      <c r="G17" s="83">
        <v>0</v>
      </c>
      <c r="H17" s="83">
        <v>0</v>
      </c>
      <c r="I17" s="83">
        <v>0</v>
      </c>
      <c r="J17" s="83">
        <v>0</v>
      </c>
      <c r="K17" s="83">
        <v>0</v>
      </c>
      <c r="L17" s="238">
        <v>0</v>
      </c>
      <c r="M17" s="83"/>
      <c r="N17" s="239"/>
      <c r="O17" s="244"/>
    </row>
    <row r="18" spans="1:15">
      <c r="A18" s="83">
        <v>751</v>
      </c>
      <c r="B18" s="83" t="s">
        <v>1141</v>
      </c>
      <c r="C18" s="83">
        <v>0</v>
      </c>
      <c r="D18" s="83">
        <v>0</v>
      </c>
      <c r="E18" s="83">
        <v>0</v>
      </c>
      <c r="F18" s="83">
        <v>0</v>
      </c>
      <c r="G18" s="83">
        <v>15</v>
      </c>
      <c r="H18" s="83">
        <v>0</v>
      </c>
      <c r="I18" s="83">
        <v>0</v>
      </c>
      <c r="J18" s="83">
        <v>0</v>
      </c>
      <c r="K18" s="83">
        <v>0</v>
      </c>
      <c r="L18" s="238">
        <v>0</v>
      </c>
      <c r="M18" s="83"/>
      <c r="N18" s="239"/>
      <c r="O18" s="244"/>
    </row>
    <row r="19" spans="1:15">
      <c r="A19" s="83">
        <v>752</v>
      </c>
      <c r="B19" s="83" t="s">
        <v>1142</v>
      </c>
      <c r="C19" s="83">
        <v>0</v>
      </c>
      <c r="D19" s="83">
        <v>0</v>
      </c>
      <c r="E19" s="83">
        <v>0</v>
      </c>
      <c r="F19" s="83">
        <v>0</v>
      </c>
      <c r="G19" s="83">
        <v>15</v>
      </c>
      <c r="H19" s="83">
        <v>0</v>
      </c>
      <c r="I19" s="83">
        <v>0</v>
      </c>
      <c r="J19" s="83">
        <v>0</v>
      </c>
      <c r="K19" s="83">
        <v>0</v>
      </c>
      <c r="L19" s="238">
        <v>0</v>
      </c>
      <c r="M19" s="83"/>
      <c r="N19" s="239"/>
      <c r="O19" s="244"/>
    </row>
  </sheetData>
  <mergeCells count="1">
    <mergeCell ref="A1:O1"/>
  </mergeCells>
  <pageMargins left="0.7" right="0.7" top="0.75" bottom="0.75" header="0.3" footer="0.3"/>
  <pageSetup scale="83" orientation="landscape"/>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C9BFF-3AF2-4F1A-A393-3D1C3563BFF8}">
  <sheetPr>
    <pageSetUpPr fitToPage="1"/>
  </sheetPr>
  <dimension ref="A1:O31"/>
  <sheetViews>
    <sheetView workbookViewId="0">
      <selection activeCell="Q7" sqref="Q7"/>
    </sheetView>
  </sheetViews>
  <sheetFormatPr defaultColWidth="9.1484375" defaultRowHeight="14.45"/>
  <cols>
    <col min="1" max="1" width="11.546875" style="66" bestFit="1" customWidth="1"/>
    <col min="2" max="2" width="18" style="66" customWidth="1"/>
    <col min="3" max="3" width="9.75" style="66" bestFit="1" customWidth="1"/>
    <col min="4" max="4" width="9.1484375" style="66" customWidth="1"/>
    <col min="5" max="7" width="9.75" style="66" bestFit="1" customWidth="1"/>
    <col min="8" max="9" width="9.75" style="66" customWidth="1"/>
    <col min="10" max="10" width="11.3984375" style="66" bestFit="1" customWidth="1"/>
    <col min="11" max="11" width="9.1484375" style="66" customWidth="1"/>
    <col min="12" max="12" width="9.1484375" style="242" customWidth="1"/>
    <col min="13" max="13" width="9.1484375" style="66" customWidth="1"/>
    <col min="14" max="14" width="10.75" style="68" customWidth="1"/>
    <col min="15" max="15" width="11.3984375" style="245" customWidth="1"/>
    <col min="16" max="16" width="9.1484375" style="66" customWidth="1"/>
    <col min="17" max="16384" width="9.1484375" style="66"/>
  </cols>
  <sheetData>
    <row r="1" spans="1:15" ht="15.05" customHeight="1">
      <c r="A1" s="589" t="s">
        <v>1143</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t="s">
        <v>1144</v>
      </c>
      <c r="B3" s="83" t="s">
        <v>1145</v>
      </c>
      <c r="C3" s="83">
        <v>30</v>
      </c>
      <c r="D3" s="83">
        <v>40</v>
      </c>
      <c r="E3" s="83">
        <v>30</v>
      </c>
      <c r="F3" s="246">
        <v>60</v>
      </c>
      <c r="G3" s="246">
        <v>70</v>
      </c>
      <c r="H3" s="246">
        <v>15</v>
      </c>
      <c r="I3" s="83">
        <v>40</v>
      </c>
      <c r="J3" s="83">
        <v>60</v>
      </c>
      <c r="K3" s="83">
        <v>40</v>
      </c>
      <c r="L3" s="238">
        <v>60</v>
      </c>
      <c r="M3" s="83"/>
      <c r="N3" s="239"/>
      <c r="O3" s="244"/>
    </row>
    <row r="4" spans="1:15">
      <c r="A4" s="83">
        <v>702</v>
      </c>
      <c r="B4" s="83" t="s">
        <v>1146</v>
      </c>
      <c r="C4" s="83">
        <v>40</v>
      </c>
      <c r="D4" s="83">
        <v>30</v>
      </c>
      <c r="E4" s="83">
        <v>70</v>
      </c>
      <c r="F4" s="246">
        <v>30</v>
      </c>
      <c r="G4" s="246">
        <v>15</v>
      </c>
      <c r="H4" s="246">
        <v>40</v>
      </c>
      <c r="I4" s="83">
        <v>30</v>
      </c>
      <c r="J4" s="83">
        <v>30</v>
      </c>
      <c r="K4" s="83">
        <v>50</v>
      </c>
      <c r="L4" s="238">
        <v>100</v>
      </c>
      <c r="M4" s="83"/>
      <c r="N4" s="239"/>
      <c r="O4" s="244"/>
    </row>
    <row r="5" spans="1:15">
      <c r="A5" s="83">
        <v>708</v>
      </c>
      <c r="B5" s="83" t="s">
        <v>1147</v>
      </c>
      <c r="C5" s="83">
        <v>60</v>
      </c>
      <c r="D5" s="83">
        <v>0</v>
      </c>
      <c r="E5" s="83">
        <v>60</v>
      </c>
      <c r="F5" s="83">
        <v>30</v>
      </c>
      <c r="G5" s="83">
        <v>30</v>
      </c>
      <c r="H5" s="83">
        <v>50</v>
      </c>
      <c r="I5" s="83">
        <v>30</v>
      </c>
      <c r="J5" s="83">
        <v>50</v>
      </c>
      <c r="K5" s="83">
        <v>15</v>
      </c>
      <c r="L5" s="238">
        <v>60</v>
      </c>
      <c r="M5" s="83"/>
      <c r="N5" s="239"/>
      <c r="O5" s="244"/>
    </row>
    <row r="6" spans="1:15">
      <c r="A6" s="83">
        <v>700</v>
      </c>
      <c r="B6" s="83" t="s">
        <v>1148</v>
      </c>
      <c r="C6" s="83">
        <v>50</v>
      </c>
      <c r="D6" s="83">
        <v>15</v>
      </c>
      <c r="E6" s="83">
        <v>15</v>
      </c>
      <c r="F6" s="246">
        <v>40</v>
      </c>
      <c r="G6" s="246">
        <v>40</v>
      </c>
      <c r="H6" s="246">
        <v>40</v>
      </c>
      <c r="I6" s="83">
        <v>60</v>
      </c>
      <c r="J6" s="83">
        <v>30</v>
      </c>
      <c r="K6" s="83">
        <v>30</v>
      </c>
      <c r="L6" s="238">
        <v>30</v>
      </c>
      <c r="M6" s="83"/>
      <c r="N6" s="239"/>
      <c r="O6" s="244"/>
    </row>
    <row r="7" spans="1:15">
      <c r="A7" s="83">
        <v>7129</v>
      </c>
      <c r="B7" s="83" t="s">
        <v>1149</v>
      </c>
      <c r="C7" s="83">
        <v>0</v>
      </c>
      <c r="D7" s="83">
        <v>0</v>
      </c>
      <c r="E7" s="83">
        <v>0</v>
      </c>
      <c r="F7" s="83">
        <v>0</v>
      </c>
      <c r="G7" s="83">
        <v>60</v>
      </c>
      <c r="H7" s="83">
        <v>15</v>
      </c>
      <c r="I7" s="83">
        <v>15</v>
      </c>
      <c r="J7" s="83">
        <v>40</v>
      </c>
      <c r="K7" s="83">
        <v>40</v>
      </c>
      <c r="L7" s="238">
        <v>140</v>
      </c>
      <c r="M7" s="83"/>
      <c r="N7" s="239"/>
      <c r="O7" s="244"/>
    </row>
    <row r="8" spans="1:15">
      <c r="A8" s="83">
        <v>5722</v>
      </c>
      <c r="B8" s="83" t="s">
        <v>1150</v>
      </c>
      <c r="C8" s="83">
        <v>15</v>
      </c>
      <c r="D8" s="83">
        <v>15</v>
      </c>
      <c r="E8" s="83">
        <v>15</v>
      </c>
      <c r="F8" s="83">
        <v>70</v>
      </c>
      <c r="G8" s="83">
        <v>15</v>
      </c>
      <c r="H8" s="83">
        <v>70</v>
      </c>
      <c r="I8" s="83">
        <v>15</v>
      </c>
      <c r="J8" s="83">
        <v>15</v>
      </c>
      <c r="K8" s="83">
        <v>15</v>
      </c>
      <c r="L8" s="238">
        <v>60</v>
      </c>
      <c r="M8" s="83"/>
      <c r="N8" s="239"/>
      <c r="O8" s="244"/>
    </row>
    <row r="9" spans="1:15">
      <c r="A9" s="83" t="s">
        <v>1151</v>
      </c>
      <c r="B9" s="83" t="s">
        <v>1152</v>
      </c>
      <c r="C9" s="83">
        <v>30</v>
      </c>
      <c r="D9" s="83">
        <v>15</v>
      </c>
      <c r="E9" s="83">
        <v>50</v>
      </c>
      <c r="F9" s="83">
        <v>30</v>
      </c>
      <c r="G9" s="83">
        <v>40</v>
      </c>
      <c r="H9" s="83">
        <v>0</v>
      </c>
      <c r="I9" s="83">
        <v>50</v>
      </c>
      <c r="J9" s="83">
        <v>15</v>
      </c>
      <c r="K9" s="83">
        <v>30</v>
      </c>
      <c r="L9" s="238">
        <v>30</v>
      </c>
      <c r="M9" s="83"/>
      <c r="N9" s="239"/>
      <c r="O9" s="244"/>
    </row>
    <row r="10" spans="1:15">
      <c r="A10" s="83">
        <v>7003</v>
      </c>
      <c r="B10" s="83" t="s">
        <v>1153</v>
      </c>
      <c r="C10" s="83">
        <v>0</v>
      </c>
      <c r="D10" s="83">
        <v>60</v>
      </c>
      <c r="E10" s="83">
        <v>15</v>
      </c>
      <c r="F10" s="83">
        <v>15</v>
      </c>
      <c r="G10" s="83">
        <v>50</v>
      </c>
      <c r="H10" s="83">
        <v>15</v>
      </c>
      <c r="I10" s="83">
        <v>50</v>
      </c>
      <c r="J10" s="83">
        <v>0</v>
      </c>
      <c r="K10" s="83">
        <v>15</v>
      </c>
      <c r="L10" s="238">
        <v>60</v>
      </c>
      <c r="M10" s="83"/>
      <c r="N10" s="239"/>
      <c r="O10" s="244"/>
    </row>
    <row r="11" spans="1:15">
      <c r="A11" s="83">
        <v>5425</v>
      </c>
      <c r="B11" s="83" t="s">
        <v>1154</v>
      </c>
      <c r="C11" s="83">
        <v>15</v>
      </c>
      <c r="D11" s="83">
        <v>15</v>
      </c>
      <c r="E11" s="83">
        <v>30</v>
      </c>
      <c r="F11" s="83">
        <v>30</v>
      </c>
      <c r="G11" s="83">
        <v>15</v>
      </c>
      <c r="H11" s="83">
        <v>30</v>
      </c>
      <c r="I11" s="83">
        <v>30</v>
      </c>
      <c r="J11" s="83">
        <v>15</v>
      </c>
      <c r="K11" s="83">
        <v>0</v>
      </c>
      <c r="L11" s="238">
        <v>80</v>
      </c>
      <c r="M11" s="83"/>
      <c r="N11" s="239"/>
      <c r="O11" s="244"/>
    </row>
    <row r="12" spans="1:15">
      <c r="A12" s="83">
        <v>7737</v>
      </c>
      <c r="B12" s="83" t="s">
        <v>1155</v>
      </c>
      <c r="C12" s="83">
        <v>0</v>
      </c>
      <c r="D12" s="83">
        <v>40</v>
      </c>
      <c r="E12" s="83">
        <v>40</v>
      </c>
      <c r="F12" s="83">
        <v>0</v>
      </c>
      <c r="G12" s="83">
        <v>40</v>
      </c>
      <c r="H12" s="83">
        <v>0</v>
      </c>
      <c r="I12" s="83">
        <v>30</v>
      </c>
      <c r="J12" s="83">
        <v>0</v>
      </c>
      <c r="K12" s="83">
        <v>0</v>
      </c>
      <c r="L12" s="238">
        <v>100</v>
      </c>
      <c r="M12" s="83"/>
      <c r="N12" s="239"/>
      <c r="O12" s="244"/>
    </row>
    <row r="13" spans="1:15">
      <c r="A13" s="83">
        <v>5700</v>
      </c>
      <c r="B13" s="83" t="s">
        <v>1156</v>
      </c>
      <c r="C13" s="83">
        <v>40</v>
      </c>
      <c r="D13" s="83">
        <v>15</v>
      </c>
      <c r="E13" s="83">
        <v>15</v>
      </c>
      <c r="F13" s="83">
        <v>15</v>
      </c>
      <c r="G13" s="83">
        <v>30</v>
      </c>
      <c r="H13" s="83">
        <v>30</v>
      </c>
      <c r="I13" s="83">
        <v>15</v>
      </c>
      <c r="J13" s="83">
        <v>15</v>
      </c>
      <c r="K13" s="83">
        <v>15</v>
      </c>
      <c r="L13" s="238">
        <v>60</v>
      </c>
      <c r="M13" s="83"/>
      <c r="N13" s="239"/>
      <c r="O13" s="244"/>
    </row>
    <row r="14" spans="1:15">
      <c r="A14" s="83">
        <v>7200</v>
      </c>
      <c r="B14" s="83" t="s">
        <v>1157</v>
      </c>
      <c r="C14" s="83">
        <v>0</v>
      </c>
      <c r="D14" s="83">
        <v>0</v>
      </c>
      <c r="E14" s="83">
        <v>0</v>
      </c>
      <c r="F14" s="83">
        <v>50</v>
      </c>
      <c r="G14" s="83">
        <v>0</v>
      </c>
      <c r="H14" s="83">
        <v>15</v>
      </c>
      <c r="I14" s="83">
        <v>70</v>
      </c>
      <c r="J14" s="83">
        <v>0</v>
      </c>
      <c r="K14" s="83">
        <v>60</v>
      </c>
      <c r="L14" s="238">
        <v>30</v>
      </c>
      <c r="M14" s="83"/>
      <c r="N14" s="239"/>
      <c r="O14" s="244"/>
    </row>
    <row r="15" spans="1:15">
      <c r="A15" s="83">
        <v>5840</v>
      </c>
      <c r="B15" s="83" t="s">
        <v>1158</v>
      </c>
      <c r="C15" s="83">
        <v>15</v>
      </c>
      <c r="D15" s="83">
        <v>30</v>
      </c>
      <c r="E15" s="83">
        <v>15</v>
      </c>
      <c r="F15" s="83">
        <v>40</v>
      </c>
      <c r="G15" s="83">
        <v>15</v>
      </c>
      <c r="H15" s="83">
        <v>30</v>
      </c>
      <c r="I15" s="83">
        <v>15</v>
      </c>
      <c r="J15" s="83">
        <v>15</v>
      </c>
      <c r="K15" s="83">
        <v>0</v>
      </c>
      <c r="L15" s="238">
        <v>30</v>
      </c>
      <c r="M15" s="83"/>
      <c r="N15" s="239"/>
      <c r="O15" s="244"/>
    </row>
    <row r="16" spans="1:15">
      <c r="A16" s="83">
        <v>7747</v>
      </c>
      <c r="B16" s="83" t="s">
        <v>1159</v>
      </c>
      <c r="C16" s="83">
        <v>0</v>
      </c>
      <c r="D16" s="83">
        <v>50</v>
      </c>
      <c r="E16" s="83">
        <v>30</v>
      </c>
      <c r="F16" s="83">
        <v>0</v>
      </c>
      <c r="G16" s="83">
        <v>15</v>
      </c>
      <c r="H16" s="83">
        <v>0</v>
      </c>
      <c r="I16" s="83">
        <v>40</v>
      </c>
      <c r="J16" s="83">
        <v>0</v>
      </c>
      <c r="K16" s="83">
        <v>30</v>
      </c>
      <c r="L16" s="238">
        <v>30</v>
      </c>
      <c r="M16" s="83"/>
      <c r="N16" s="239"/>
      <c r="O16" s="244"/>
    </row>
    <row r="17" spans="1:15">
      <c r="A17" s="83">
        <v>597</v>
      </c>
      <c r="B17" s="83" t="s">
        <v>1160</v>
      </c>
      <c r="C17" s="83">
        <v>15</v>
      </c>
      <c r="D17" s="83">
        <v>15</v>
      </c>
      <c r="E17" s="83">
        <v>15</v>
      </c>
      <c r="F17" s="83">
        <v>15</v>
      </c>
      <c r="G17" s="83">
        <v>30</v>
      </c>
      <c r="H17" s="83">
        <v>15</v>
      </c>
      <c r="I17" s="83">
        <v>15</v>
      </c>
      <c r="J17" s="83">
        <v>15</v>
      </c>
      <c r="K17" s="83">
        <v>0</v>
      </c>
      <c r="L17" s="238">
        <v>30</v>
      </c>
      <c r="M17" s="83"/>
      <c r="N17" s="239"/>
      <c r="O17" s="244"/>
    </row>
    <row r="18" spans="1:15">
      <c r="A18" s="83" t="s">
        <v>1161</v>
      </c>
      <c r="B18" s="83" t="s">
        <v>1162</v>
      </c>
      <c r="C18" s="83">
        <v>30</v>
      </c>
      <c r="D18" s="83">
        <v>0</v>
      </c>
      <c r="E18" s="83">
        <v>15</v>
      </c>
      <c r="F18" s="83">
        <v>0</v>
      </c>
      <c r="G18" s="83">
        <v>0</v>
      </c>
      <c r="H18" s="83">
        <v>30</v>
      </c>
      <c r="I18" s="83">
        <v>0</v>
      </c>
      <c r="J18" s="83">
        <v>0</v>
      </c>
      <c r="K18" s="83">
        <v>0</v>
      </c>
      <c r="L18" s="238">
        <v>80</v>
      </c>
      <c r="M18" s="83"/>
      <c r="N18" s="239"/>
      <c r="O18" s="244"/>
    </row>
    <row r="19" spans="1:15">
      <c r="A19" s="83">
        <v>7601</v>
      </c>
      <c r="B19" s="83" t="s">
        <v>1163</v>
      </c>
      <c r="C19" s="83">
        <v>0</v>
      </c>
      <c r="D19" s="83">
        <v>0</v>
      </c>
      <c r="E19" s="83">
        <v>0</v>
      </c>
      <c r="F19" s="83">
        <v>0</v>
      </c>
      <c r="G19" s="83">
        <v>0</v>
      </c>
      <c r="H19" s="83">
        <v>0</v>
      </c>
      <c r="I19" s="83">
        <v>30</v>
      </c>
      <c r="J19" s="83">
        <v>0</v>
      </c>
      <c r="K19" s="83">
        <v>0</v>
      </c>
      <c r="L19" s="238">
        <v>120</v>
      </c>
      <c r="M19" s="83"/>
      <c r="N19" s="239"/>
      <c r="O19" s="244"/>
    </row>
    <row r="20" spans="1:15">
      <c r="A20" s="83">
        <v>5241</v>
      </c>
      <c r="B20" s="83" t="s">
        <v>1140</v>
      </c>
      <c r="C20" s="83">
        <v>0</v>
      </c>
      <c r="D20" s="83">
        <v>0</v>
      </c>
      <c r="E20" s="83">
        <v>0</v>
      </c>
      <c r="F20" s="83">
        <v>15</v>
      </c>
      <c r="G20" s="83">
        <v>30</v>
      </c>
      <c r="H20" s="83">
        <v>15</v>
      </c>
      <c r="I20" s="83">
        <v>15</v>
      </c>
      <c r="J20" s="83">
        <v>30</v>
      </c>
      <c r="K20" s="83">
        <v>15</v>
      </c>
      <c r="L20" s="238">
        <v>30</v>
      </c>
      <c r="M20" s="83"/>
      <c r="N20" s="239"/>
      <c r="O20" s="244"/>
    </row>
    <row r="21" spans="1:15">
      <c r="A21" s="83">
        <v>7440</v>
      </c>
      <c r="B21" s="83" t="s">
        <v>1164</v>
      </c>
      <c r="C21" s="83">
        <v>15</v>
      </c>
      <c r="D21" s="83">
        <v>15</v>
      </c>
      <c r="E21" s="83">
        <v>40</v>
      </c>
      <c r="F21" s="246">
        <v>15</v>
      </c>
      <c r="G21" s="246">
        <v>0</v>
      </c>
      <c r="H21" s="246">
        <v>0</v>
      </c>
      <c r="I21" s="83">
        <v>15</v>
      </c>
      <c r="J21" s="83">
        <v>0</v>
      </c>
      <c r="K21" s="83">
        <v>15</v>
      </c>
      <c r="L21" s="238">
        <v>30</v>
      </c>
      <c r="M21" s="83"/>
      <c r="N21" s="239"/>
      <c r="O21" s="244"/>
    </row>
    <row r="22" spans="1:15">
      <c r="A22" s="83">
        <v>512</v>
      </c>
      <c r="B22" s="83" t="s">
        <v>1165</v>
      </c>
      <c r="C22" s="83">
        <v>15</v>
      </c>
      <c r="D22" s="83">
        <v>0</v>
      </c>
      <c r="E22" s="83">
        <v>15</v>
      </c>
      <c r="F22" s="246">
        <v>0</v>
      </c>
      <c r="G22" s="246">
        <v>0</v>
      </c>
      <c r="H22" s="246">
        <v>0</v>
      </c>
      <c r="I22" s="83">
        <v>15</v>
      </c>
      <c r="J22" s="83">
        <v>0</v>
      </c>
      <c r="K22" s="83">
        <v>15</v>
      </c>
      <c r="L22" s="238">
        <v>80</v>
      </c>
      <c r="M22" s="83"/>
      <c r="N22" s="239"/>
      <c r="O22" s="244"/>
    </row>
    <row r="23" spans="1:15">
      <c r="A23" s="83">
        <v>7272</v>
      </c>
      <c r="B23" s="83" t="s">
        <v>1166</v>
      </c>
      <c r="C23" s="83">
        <v>0</v>
      </c>
      <c r="D23" s="83">
        <v>0</v>
      </c>
      <c r="E23" s="83">
        <v>0</v>
      </c>
      <c r="F23" s="83">
        <v>15</v>
      </c>
      <c r="G23" s="83">
        <v>0</v>
      </c>
      <c r="H23" s="83">
        <v>15</v>
      </c>
      <c r="I23" s="83">
        <v>30</v>
      </c>
      <c r="J23" s="83">
        <v>0</v>
      </c>
      <c r="K23" s="83">
        <v>15</v>
      </c>
      <c r="L23" s="238">
        <v>60</v>
      </c>
      <c r="M23" s="83"/>
      <c r="N23" s="239"/>
      <c r="O23" s="244"/>
    </row>
    <row r="24" spans="1:15">
      <c r="A24" s="83">
        <v>540</v>
      </c>
      <c r="B24" s="83" t="s">
        <v>1167</v>
      </c>
      <c r="C24" s="83">
        <v>0</v>
      </c>
      <c r="D24" s="83">
        <v>0</v>
      </c>
      <c r="E24" s="83">
        <v>0</v>
      </c>
      <c r="F24" s="83">
        <v>0</v>
      </c>
      <c r="G24" s="83">
        <v>0</v>
      </c>
      <c r="H24" s="83">
        <v>0</v>
      </c>
      <c r="I24" s="83">
        <v>30</v>
      </c>
      <c r="J24" s="83">
        <v>0</v>
      </c>
      <c r="K24" s="83">
        <v>0</v>
      </c>
      <c r="L24" s="238">
        <v>80</v>
      </c>
      <c r="M24" s="83"/>
      <c r="N24" s="239"/>
      <c r="O24" s="244"/>
    </row>
    <row r="25" spans="1:15">
      <c r="A25" s="83" t="s">
        <v>1168</v>
      </c>
      <c r="B25" s="83" t="s">
        <v>1169</v>
      </c>
      <c r="C25" s="83">
        <v>0</v>
      </c>
      <c r="D25" s="83">
        <v>0</v>
      </c>
      <c r="E25" s="83">
        <v>0</v>
      </c>
      <c r="F25" s="83">
        <v>0</v>
      </c>
      <c r="G25" s="83">
        <v>30</v>
      </c>
      <c r="H25" s="83">
        <v>15</v>
      </c>
      <c r="I25" s="83">
        <v>15</v>
      </c>
      <c r="J25" s="83">
        <v>0</v>
      </c>
      <c r="K25" s="83">
        <v>0</v>
      </c>
      <c r="L25" s="238">
        <v>30</v>
      </c>
      <c r="M25" s="83"/>
      <c r="N25" s="239"/>
      <c r="O25" s="244"/>
    </row>
    <row r="26" spans="1:15">
      <c r="A26" s="83">
        <v>7023</v>
      </c>
      <c r="B26" s="83" t="s">
        <v>1170</v>
      </c>
      <c r="C26" s="83">
        <v>0</v>
      </c>
      <c r="D26" s="83">
        <v>0</v>
      </c>
      <c r="E26" s="83">
        <v>15</v>
      </c>
      <c r="F26" s="83">
        <v>0</v>
      </c>
      <c r="G26" s="83">
        <v>15</v>
      </c>
      <c r="H26" s="83">
        <v>15</v>
      </c>
      <c r="I26" s="83">
        <v>15</v>
      </c>
      <c r="J26" s="83">
        <v>0</v>
      </c>
      <c r="K26" s="83">
        <v>0</v>
      </c>
      <c r="L26" s="238">
        <v>30</v>
      </c>
      <c r="M26" s="83"/>
      <c r="N26" s="239"/>
      <c r="O26" s="244"/>
    </row>
    <row r="27" spans="1:15">
      <c r="A27" s="83">
        <v>5955</v>
      </c>
      <c r="B27" s="83" t="s">
        <v>1171</v>
      </c>
      <c r="C27" s="83">
        <v>15</v>
      </c>
      <c r="D27" s="83">
        <v>0</v>
      </c>
      <c r="E27" s="83">
        <v>30</v>
      </c>
      <c r="F27" s="83">
        <v>15</v>
      </c>
      <c r="G27" s="83">
        <v>0</v>
      </c>
      <c r="H27" s="83">
        <v>0</v>
      </c>
      <c r="I27" s="83">
        <v>0</v>
      </c>
      <c r="J27" s="83">
        <v>0</v>
      </c>
      <c r="K27" s="83">
        <v>0</v>
      </c>
      <c r="L27" s="238">
        <v>0</v>
      </c>
      <c r="M27" s="83"/>
      <c r="N27" s="239"/>
      <c r="O27" s="244"/>
    </row>
    <row r="28" spans="1:15">
      <c r="A28" s="83">
        <v>4900</v>
      </c>
      <c r="B28" s="83" t="s">
        <v>1172</v>
      </c>
      <c r="C28" s="83">
        <v>0</v>
      </c>
      <c r="D28" s="83">
        <v>0</v>
      </c>
      <c r="E28" s="83">
        <v>0</v>
      </c>
      <c r="F28" s="83">
        <v>0</v>
      </c>
      <c r="G28" s="83">
        <v>0</v>
      </c>
      <c r="H28" s="83">
        <v>0</v>
      </c>
      <c r="I28" s="83">
        <v>15</v>
      </c>
      <c r="J28" s="83">
        <v>0</v>
      </c>
      <c r="K28" s="83">
        <v>0</v>
      </c>
      <c r="L28" s="238">
        <v>30</v>
      </c>
      <c r="M28" s="83"/>
      <c r="N28" s="239"/>
      <c r="O28" s="244"/>
    </row>
    <row r="29" spans="1:15">
      <c r="A29" s="83">
        <v>5672</v>
      </c>
      <c r="B29" s="83" t="s">
        <v>1173</v>
      </c>
      <c r="C29" s="83">
        <v>0</v>
      </c>
      <c r="D29" s="83">
        <v>0</v>
      </c>
      <c r="E29" s="83">
        <v>0</v>
      </c>
      <c r="F29" s="83">
        <v>0</v>
      </c>
      <c r="G29" s="83">
        <v>0</v>
      </c>
      <c r="H29" s="83">
        <v>0</v>
      </c>
      <c r="I29" s="83">
        <v>15</v>
      </c>
      <c r="J29" s="83">
        <v>0</v>
      </c>
      <c r="K29" s="83">
        <v>0</v>
      </c>
      <c r="L29" s="238">
        <v>30</v>
      </c>
      <c r="M29" s="83"/>
      <c r="N29" s="239"/>
      <c r="O29" s="244"/>
    </row>
    <row r="30" spans="1:15">
      <c r="A30" s="83">
        <v>5736</v>
      </c>
      <c r="B30" s="83" t="s">
        <v>1174</v>
      </c>
      <c r="C30" s="83">
        <v>0</v>
      </c>
      <c r="D30" s="83">
        <v>0</v>
      </c>
      <c r="E30" s="83">
        <v>0</v>
      </c>
      <c r="F30" s="83">
        <v>0</v>
      </c>
      <c r="G30" s="83">
        <v>0</v>
      </c>
      <c r="H30" s="83">
        <v>0</v>
      </c>
      <c r="I30" s="83">
        <v>15</v>
      </c>
      <c r="J30" s="83">
        <v>0</v>
      </c>
      <c r="K30" s="83">
        <v>0</v>
      </c>
      <c r="L30" s="238">
        <v>30</v>
      </c>
      <c r="M30" s="83"/>
      <c r="N30" s="239"/>
      <c r="O30" s="244"/>
    </row>
    <row r="31" spans="1:15">
      <c r="A31" s="83">
        <v>577</v>
      </c>
      <c r="B31" s="83" t="s">
        <v>1136</v>
      </c>
      <c r="C31" s="83">
        <v>0</v>
      </c>
      <c r="D31" s="83">
        <v>0</v>
      </c>
      <c r="E31" s="83">
        <v>0</v>
      </c>
      <c r="F31" s="83">
        <v>0</v>
      </c>
      <c r="G31" s="83">
        <v>0</v>
      </c>
      <c r="H31" s="83">
        <v>0</v>
      </c>
      <c r="I31" s="83">
        <v>0</v>
      </c>
      <c r="J31" s="83">
        <v>15</v>
      </c>
      <c r="K31" s="83">
        <v>30</v>
      </c>
      <c r="L31" s="238">
        <v>0</v>
      </c>
      <c r="M31" s="83"/>
      <c r="N31" s="239"/>
      <c r="O31" s="244"/>
    </row>
  </sheetData>
  <mergeCells count="1">
    <mergeCell ref="A1:O1"/>
  </mergeCells>
  <pageMargins left="0.7" right="0.7" top="0.75" bottom="0.75" header="0.3" footer="0.3"/>
  <pageSetup scale="77" orientation="landscape"/>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3D7B7-EC0E-4EF6-A606-0E733DF07E96}">
  <sheetPr>
    <pageSetUpPr fitToPage="1"/>
  </sheetPr>
  <dimension ref="A1:J29"/>
  <sheetViews>
    <sheetView workbookViewId="0">
      <selection activeCell="J2" sqref="J1:J1048576"/>
    </sheetView>
  </sheetViews>
  <sheetFormatPr defaultColWidth="9.1484375" defaultRowHeight="14.45"/>
  <cols>
    <col min="1" max="1" width="11.546875" style="66" bestFit="1" customWidth="1"/>
    <col min="2" max="2" width="17.3984375" style="66" bestFit="1" customWidth="1"/>
    <col min="3" max="3" width="11.25" style="66" customWidth="1"/>
    <col min="4" max="6" width="9.1484375" style="66" customWidth="1"/>
    <col min="7" max="7" width="9.75" style="249" bestFit="1" customWidth="1"/>
    <col min="8" max="8" width="9.1484375" style="66" customWidth="1"/>
    <col min="9" max="9" width="11.84765625" style="68" customWidth="1"/>
    <col min="10" max="10" width="11.546875" style="245" customWidth="1"/>
    <col min="11" max="11" width="9.1484375" style="66" customWidth="1"/>
    <col min="12" max="16384" width="9.1484375" style="66"/>
  </cols>
  <sheetData>
    <row r="1" spans="1:10" ht="23.3" customHeight="1">
      <c r="A1" s="587" t="s">
        <v>1175</v>
      </c>
      <c r="B1" s="482"/>
      <c r="C1" s="482"/>
      <c r="D1" s="482"/>
      <c r="E1" s="482"/>
      <c r="F1" s="482"/>
      <c r="G1" s="482"/>
      <c r="H1" s="482"/>
      <c r="I1" s="482"/>
      <c r="J1" s="483"/>
    </row>
    <row r="2" spans="1:10">
      <c r="A2" s="1" t="s">
        <v>985</v>
      </c>
      <c r="B2" s="1" t="s">
        <v>986</v>
      </c>
      <c r="C2" s="234">
        <v>44324</v>
      </c>
      <c r="D2" s="234">
        <v>44373</v>
      </c>
      <c r="E2" s="234">
        <v>44401</v>
      </c>
      <c r="F2" s="234">
        <v>44436</v>
      </c>
      <c r="G2" s="247">
        <v>44457</v>
      </c>
      <c r="H2" s="1"/>
      <c r="I2" s="243"/>
      <c r="J2" s="244"/>
    </row>
    <row r="3" spans="1:10">
      <c r="A3" s="83">
        <v>5656</v>
      </c>
      <c r="B3" s="83" t="s">
        <v>1012</v>
      </c>
      <c r="C3" s="83">
        <v>15</v>
      </c>
      <c r="D3" s="83">
        <v>15</v>
      </c>
      <c r="E3" s="83">
        <v>50</v>
      </c>
      <c r="F3" s="83">
        <v>50</v>
      </c>
      <c r="G3" s="248"/>
      <c r="H3" s="83"/>
      <c r="I3" s="239">
        <v>0</v>
      </c>
      <c r="J3" s="244"/>
    </row>
    <row r="4" spans="1:10">
      <c r="A4" s="83">
        <v>7375</v>
      </c>
      <c r="B4" s="83" t="s">
        <v>1005</v>
      </c>
      <c r="C4" s="83">
        <v>0</v>
      </c>
      <c r="D4" s="83">
        <v>60</v>
      </c>
      <c r="E4" s="83">
        <v>30</v>
      </c>
      <c r="F4" s="83">
        <v>30</v>
      </c>
      <c r="G4" s="248"/>
      <c r="H4" s="83"/>
      <c r="I4" s="239"/>
      <c r="J4" s="244"/>
    </row>
    <row r="5" spans="1:10">
      <c r="A5" s="83">
        <v>5665</v>
      </c>
      <c r="B5" s="83" t="s">
        <v>1009</v>
      </c>
      <c r="C5" s="83">
        <v>15</v>
      </c>
      <c r="D5" s="83">
        <v>50</v>
      </c>
      <c r="E5" s="83">
        <v>15</v>
      </c>
      <c r="F5" s="83">
        <v>40</v>
      </c>
      <c r="G5" s="248"/>
      <c r="H5" s="83"/>
      <c r="I5" s="239">
        <v>0</v>
      </c>
      <c r="J5" s="244"/>
    </row>
    <row r="6" spans="1:10">
      <c r="A6" s="83" t="s">
        <v>999</v>
      </c>
      <c r="B6" s="83" t="s">
        <v>1000</v>
      </c>
      <c r="C6" s="83">
        <v>30</v>
      </c>
      <c r="D6" s="83">
        <v>40</v>
      </c>
      <c r="E6" s="83">
        <v>15</v>
      </c>
      <c r="F6" s="83">
        <v>15</v>
      </c>
      <c r="G6" s="248"/>
      <c r="H6" s="83"/>
      <c r="I6" s="239">
        <v>0</v>
      </c>
      <c r="J6" s="244"/>
    </row>
    <row r="7" spans="1:10">
      <c r="A7" s="83" t="s">
        <v>1176</v>
      </c>
      <c r="B7" s="83" t="s">
        <v>993</v>
      </c>
      <c r="C7" s="83">
        <v>30</v>
      </c>
      <c r="D7" s="83">
        <v>40</v>
      </c>
      <c r="E7" s="83">
        <v>15</v>
      </c>
      <c r="F7" s="83">
        <v>15</v>
      </c>
      <c r="G7" s="248"/>
      <c r="H7" s="83"/>
      <c r="I7" s="239">
        <v>0</v>
      </c>
      <c r="J7" s="244"/>
    </row>
    <row r="8" spans="1:10">
      <c r="A8" s="83" t="s">
        <v>987</v>
      </c>
      <c r="B8" s="83" t="s">
        <v>988</v>
      </c>
      <c r="C8" s="83">
        <v>40</v>
      </c>
      <c r="D8" s="83">
        <v>30</v>
      </c>
      <c r="E8" s="83">
        <v>15</v>
      </c>
      <c r="F8" s="83">
        <v>15</v>
      </c>
      <c r="G8" s="248"/>
      <c r="H8" s="83"/>
      <c r="I8" s="239">
        <v>0</v>
      </c>
      <c r="J8" s="244"/>
    </row>
    <row r="9" spans="1:10">
      <c r="A9" s="83">
        <v>7317</v>
      </c>
      <c r="B9" s="83" t="s">
        <v>989</v>
      </c>
      <c r="C9" s="83">
        <v>15</v>
      </c>
      <c r="D9" s="83">
        <v>15</v>
      </c>
      <c r="E9" s="83">
        <v>0</v>
      </c>
      <c r="F9" s="83">
        <v>60</v>
      </c>
      <c r="G9" s="248"/>
      <c r="H9" s="83"/>
      <c r="I9" s="239"/>
      <c r="J9" s="244"/>
    </row>
    <row r="10" spans="1:10">
      <c r="A10" s="83" t="s">
        <v>1001</v>
      </c>
      <c r="B10" s="83" t="s">
        <v>1002</v>
      </c>
      <c r="C10" s="83">
        <v>15</v>
      </c>
      <c r="D10" s="83">
        <v>0</v>
      </c>
      <c r="E10" s="83">
        <v>40</v>
      </c>
      <c r="F10" s="83">
        <v>30</v>
      </c>
      <c r="G10" s="248"/>
      <c r="H10" s="83"/>
      <c r="I10" s="239"/>
      <c r="J10" s="244"/>
    </row>
    <row r="11" spans="1:10">
      <c r="A11" s="83">
        <v>5167</v>
      </c>
      <c r="B11" s="83" t="s">
        <v>1027</v>
      </c>
      <c r="C11" s="83">
        <v>15</v>
      </c>
      <c r="D11" s="83">
        <v>15</v>
      </c>
      <c r="E11" s="83">
        <v>15</v>
      </c>
      <c r="F11" s="83">
        <v>40</v>
      </c>
      <c r="G11" s="248"/>
      <c r="H11" s="83"/>
      <c r="I11" s="239">
        <v>0</v>
      </c>
      <c r="J11" s="244"/>
    </row>
    <row r="12" spans="1:10">
      <c r="A12" s="83">
        <v>5303</v>
      </c>
      <c r="B12" s="83" t="s">
        <v>1032</v>
      </c>
      <c r="C12" s="83">
        <v>60</v>
      </c>
      <c r="D12" s="83">
        <v>15</v>
      </c>
      <c r="E12" s="83">
        <v>0</v>
      </c>
      <c r="F12" s="83">
        <v>0</v>
      </c>
      <c r="G12" s="248"/>
      <c r="H12" s="83"/>
      <c r="I12" s="239"/>
      <c r="J12" s="244"/>
    </row>
    <row r="13" spans="1:10">
      <c r="A13" s="83" t="s">
        <v>1177</v>
      </c>
      <c r="B13" s="83" t="s">
        <v>1022</v>
      </c>
      <c r="C13" s="83">
        <v>15</v>
      </c>
      <c r="D13" s="83">
        <v>0</v>
      </c>
      <c r="E13" s="83">
        <v>30</v>
      </c>
      <c r="F13" s="83">
        <v>30</v>
      </c>
      <c r="G13" s="248"/>
      <c r="H13" s="83"/>
      <c r="I13" s="239"/>
      <c r="J13" s="244"/>
    </row>
    <row r="14" spans="1:10">
      <c r="A14" s="83">
        <v>5687</v>
      </c>
      <c r="B14" s="83" t="s">
        <v>1003</v>
      </c>
      <c r="C14" s="83">
        <v>30</v>
      </c>
      <c r="D14" s="83">
        <v>0</v>
      </c>
      <c r="E14" s="83">
        <v>40</v>
      </c>
      <c r="F14" s="83">
        <v>0</v>
      </c>
      <c r="G14" s="248"/>
      <c r="H14" s="83"/>
      <c r="I14" s="239"/>
      <c r="J14" s="244"/>
    </row>
    <row r="15" spans="1:10">
      <c r="A15" s="83">
        <v>7817</v>
      </c>
      <c r="B15" s="83" t="s">
        <v>1178</v>
      </c>
      <c r="C15" s="83">
        <v>30</v>
      </c>
      <c r="D15" s="83">
        <v>15</v>
      </c>
      <c r="E15" s="83">
        <v>15</v>
      </c>
      <c r="F15" s="83">
        <v>0</v>
      </c>
      <c r="G15" s="248"/>
      <c r="H15" s="83"/>
      <c r="I15" s="239"/>
      <c r="J15" s="244"/>
    </row>
    <row r="16" spans="1:10">
      <c r="A16" s="83">
        <v>5529</v>
      </c>
      <c r="B16" s="83" t="s">
        <v>1179</v>
      </c>
      <c r="C16" s="83">
        <v>0</v>
      </c>
      <c r="D16" s="83">
        <v>30</v>
      </c>
      <c r="E16" s="83">
        <v>15</v>
      </c>
      <c r="F16" s="83">
        <v>15</v>
      </c>
      <c r="G16" s="248"/>
      <c r="H16" s="83"/>
      <c r="I16" s="239"/>
      <c r="J16" s="244"/>
    </row>
    <row r="17" spans="1:10">
      <c r="A17" s="83">
        <v>5033</v>
      </c>
      <c r="B17" s="83" t="s">
        <v>1004</v>
      </c>
      <c r="C17" s="83">
        <v>40</v>
      </c>
      <c r="D17" s="83">
        <v>0</v>
      </c>
      <c r="E17" s="83">
        <v>0</v>
      </c>
      <c r="F17" s="83">
        <v>15</v>
      </c>
      <c r="G17" s="248"/>
      <c r="H17" s="83"/>
      <c r="I17" s="239"/>
      <c r="J17" s="244"/>
    </row>
    <row r="18" spans="1:10">
      <c r="A18" s="83" t="s">
        <v>1010</v>
      </c>
      <c r="B18" s="83" t="s">
        <v>1180</v>
      </c>
      <c r="C18" s="83">
        <v>50</v>
      </c>
      <c r="D18" s="83">
        <v>0</v>
      </c>
      <c r="E18" s="83">
        <v>0</v>
      </c>
      <c r="F18" s="83">
        <v>0</v>
      </c>
      <c r="G18" s="248"/>
      <c r="H18" s="83"/>
      <c r="I18" s="239"/>
      <c r="J18" s="244"/>
    </row>
    <row r="19" spans="1:10">
      <c r="A19" s="83">
        <v>7747</v>
      </c>
      <c r="B19" s="83" t="s">
        <v>1181</v>
      </c>
      <c r="C19" s="83">
        <v>15</v>
      </c>
      <c r="D19" s="83">
        <v>0</v>
      </c>
      <c r="E19" s="83">
        <v>15</v>
      </c>
      <c r="F19" s="83">
        <v>15</v>
      </c>
      <c r="G19" s="248"/>
      <c r="H19" s="83"/>
      <c r="I19" s="239"/>
      <c r="J19" s="244"/>
    </row>
    <row r="20" spans="1:10">
      <c r="A20" s="83" t="s">
        <v>1013</v>
      </c>
      <c r="B20" s="83" t="s">
        <v>1014</v>
      </c>
      <c r="C20" s="83">
        <v>0</v>
      </c>
      <c r="D20" s="83">
        <v>0</v>
      </c>
      <c r="E20" s="83">
        <v>30</v>
      </c>
      <c r="F20" s="83">
        <v>15</v>
      </c>
      <c r="G20" s="248"/>
      <c r="H20" s="83"/>
      <c r="I20" s="239"/>
      <c r="J20" s="244"/>
    </row>
    <row r="21" spans="1:10">
      <c r="A21" s="83" t="s">
        <v>1182</v>
      </c>
      <c r="B21" s="83" t="s">
        <v>1183</v>
      </c>
      <c r="C21" s="83">
        <v>0</v>
      </c>
      <c r="D21" s="83">
        <v>0</v>
      </c>
      <c r="E21" s="83">
        <v>30</v>
      </c>
      <c r="F21" s="83">
        <v>15</v>
      </c>
      <c r="G21" s="248"/>
      <c r="H21" s="83"/>
      <c r="I21" s="239"/>
      <c r="J21" s="244"/>
    </row>
    <row r="22" spans="1:10">
      <c r="A22" s="83">
        <v>7522</v>
      </c>
      <c r="B22" s="83" t="s">
        <v>1008</v>
      </c>
      <c r="C22" s="83">
        <v>15</v>
      </c>
      <c r="D22" s="83">
        <v>15</v>
      </c>
      <c r="E22" s="83">
        <v>0</v>
      </c>
      <c r="F22" s="83">
        <v>0</v>
      </c>
      <c r="G22" s="248"/>
      <c r="H22" s="83"/>
      <c r="I22" s="239"/>
      <c r="J22" s="244"/>
    </row>
    <row r="23" spans="1:10">
      <c r="A23" s="83" t="s">
        <v>995</v>
      </c>
      <c r="B23" s="83" t="s">
        <v>996</v>
      </c>
      <c r="C23" s="83">
        <v>0</v>
      </c>
      <c r="D23" s="83">
        <v>0</v>
      </c>
      <c r="E23" s="83">
        <v>0</v>
      </c>
      <c r="F23" s="83">
        <v>30</v>
      </c>
      <c r="G23" s="248"/>
      <c r="H23" s="83"/>
      <c r="I23" s="239"/>
      <c r="J23" s="244"/>
    </row>
    <row r="24" spans="1:10">
      <c r="A24" s="83">
        <v>5167</v>
      </c>
      <c r="B24" s="83" t="s">
        <v>1184</v>
      </c>
      <c r="C24" s="83">
        <v>15</v>
      </c>
      <c r="D24" s="83">
        <v>0</v>
      </c>
      <c r="E24" s="83">
        <v>0</v>
      </c>
      <c r="F24" s="83">
        <v>0</v>
      </c>
      <c r="G24" s="248"/>
      <c r="H24" s="83"/>
      <c r="I24" s="239"/>
      <c r="J24" s="244"/>
    </row>
    <row r="25" spans="1:10">
      <c r="A25" s="83">
        <v>7037</v>
      </c>
      <c r="B25" s="83" t="s">
        <v>1034</v>
      </c>
      <c r="C25" s="83">
        <v>15</v>
      </c>
      <c r="D25" s="83">
        <v>0</v>
      </c>
      <c r="E25" s="83">
        <v>0</v>
      </c>
      <c r="F25" s="83">
        <v>0</v>
      </c>
      <c r="G25" s="248"/>
      <c r="H25" s="83"/>
      <c r="I25" s="239"/>
      <c r="J25" s="244"/>
    </row>
    <row r="26" spans="1:10">
      <c r="A26" s="83" t="s">
        <v>1185</v>
      </c>
      <c r="B26" s="83" t="s">
        <v>1186</v>
      </c>
      <c r="C26" s="83">
        <v>0</v>
      </c>
      <c r="D26" s="83">
        <v>0</v>
      </c>
      <c r="E26" s="83">
        <v>0</v>
      </c>
      <c r="F26" s="83">
        <v>0</v>
      </c>
      <c r="G26" s="248"/>
      <c r="H26" s="83"/>
      <c r="I26" s="239"/>
      <c r="J26" s="244"/>
    </row>
    <row r="27" spans="1:10">
      <c r="A27" s="83" t="s">
        <v>1006</v>
      </c>
      <c r="B27" s="83" t="s">
        <v>1007</v>
      </c>
      <c r="C27" s="83">
        <v>0</v>
      </c>
      <c r="D27" s="83">
        <v>0</v>
      </c>
      <c r="E27" s="83">
        <v>0</v>
      </c>
      <c r="F27" s="83">
        <v>0</v>
      </c>
      <c r="G27" s="248"/>
      <c r="H27" s="83"/>
      <c r="I27" s="239"/>
      <c r="J27" s="244"/>
    </row>
    <row r="28" spans="1:10">
      <c r="A28" s="83">
        <v>1516</v>
      </c>
      <c r="B28" s="83" t="s">
        <v>1187</v>
      </c>
      <c r="C28" s="83">
        <v>0</v>
      </c>
      <c r="D28" s="83">
        <v>0</v>
      </c>
      <c r="E28" s="83">
        <v>0</v>
      </c>
      <c r="F28" s="83">
        <v>0</v>
      </c>
      <c r="G28" s="248"/>
      <c r="H28" s="83"/>
      <c r="I28" s="239"/>
      <c r="J28" s="244"/>
    </row>
    <row r="29" spans="1:10">
      <c r="A29" s="83">
        <v>5225</v>
      </c>
      <c r="B29" s="83" t="s">
        <v>1188</v>
      </c>
      <c r="C29" s="83">
        <v>0</v>
      </c>
      <c r="D29" s="83">
        <v>0</v>
      </c>
      <c r="E29" s="83">
        <v>0</v>
      </c>
      <c r="F29" s="83">
        <v>0</v>
      </c>
      <c r="G29" s="248"/>
      <c r="H29" s="83"/>
      <c r="I29" s="239"/>
      <c r="J29" s="244"/>
    </row>
  </sheetData>
  <mergeCells count="1">
    <mergeCell ref="A1:J1"/>
  </mergeCells>
  <pageMargins left="0.7" right="0.7" top="0.75" bottom="0.75" header="0.3" footer="0.3"/>
  <pageSetup orientation="landscape"/>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64AE-7F26-4882-8591-6A5A951C9E4D}">
  <sheetPr>
    <pageSetUpPr fitToPage="1"/>
  </sheetPr>
  <dimension ref="A1:O41"/>
  <sheetViews>
    <sheetView topLeftCell="A22" zoomScaleNormal="100" workbookViewId="0">
      <selection activeCell="O2" sqref="O1:O1048576"/>
    </sheetView>
  </sheetViews>
  <sheetFormatPr defaultColWidth="9.1484375" defaultRowHeight="14.45"/>
  <cols>
    <col min="1" max="1" width="11.546875" style="66" bestFit="1" customWidth="1"/>
    <col min="2" max="2" width="21.1484375" style="66" customWidth="1"/>
    <col min="3" max="11" width="9.1484375" style="66" customWidth="1"/>
    <col min="12" max="12" width="9.1484375" style="242" customWidth="1"/>
    <col min="13" max="13" width="9.1484375" style="66" customWidth="1"/>
    <col min="14" max="14" width="10.75" style="68" customWidth="1"/>
    <col min="15" max="15" width="10" style="241" customWidth="1"/>
    <col min="16" max="16" width="9.1484375" style="66" customWidth="1"/>
    <col min="17" max="16384" width="9.1484375" style="66"/>
  </cols>
  <sheetData>
    <row r="1" spans="1:15" ht="23.3" customHeight="1">
      <c r="A1" s="587" t="s">
        <v>1189</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0"/>
    </row>
    <row r="3" spans="1:15">
      <c r="A3" s="83" t="s">
        <v>1190</v>
      </c>
      <c r="B3" s="83" t="s">
        <v>1191</v>
      </c>
      <c r="C3" s="83">
        <v>70</v>
      </c>
      <c r="D3" s="83">
        <v>60</v>
      </c>
      <c r="E3" s="83">
        <v>70</v>
      </c>
      <c r="F3" s="83">
        <v>70</v>
      </c>
      <c r="G3" s="83">
        <v>70</v>
      </c>
      <c r="H3" s="83">
        <v>70</v>
      </c>
      <c r="I3" s="83">
        <v>45</v>
      </c>
      <c r="J3" s="83">
        <v>70</v>
      </c>
      <c r="K3" s="83">
        <v>0</v>
      </c>
      <c r="L3" s="238"/>
      <c r="M3" s="83"/>
      <c r="N3" s="239"/>
      <c r="O3" s="240"/>
    </row>
    <row r="4" spans="1:15" ht="13.5" customHeight="1">
      <c r="A4" s="83" t="s">
        <v>1192</v>
      </c>
      <c r="B4" s="83" t="s">
        <v>1193</v>
      </c>
      <c r="C4" s="83">
        <v>35</v>
      </c>
      <c r="D4" s="83">
        <v>80</v>
      </c>
      <c r="E4" s="83">
        <v>40</v>
      </c>
      <c r="F4" s="83">
        <v>15</v>
      </c>
      <c r="G4" s="83">
        <v>25</v>
      </c>
      <c r="H4" s="83">
        <v>40</v>
      </c>
      <c r="I4" s="83">
        <v>30</v>
      </c>
      <c r="J4" s="83">
        <v>30</v>
      </c>
      <c r="K4" s="83">
        <v>70</v>
      </c>
      <c r="L4" s="238"/>
      <c r="M4" s="83"/>
      <c r="N4" s="239"/>
      <c r="O4" s="240"/>
    </row>
    <row r="5" spans="1:15">
      <c r="A5" s="83">
        <v>302</v>
      </c>
      <c r="B5" s="83" t="s">
        <v>1093</v>
      </c>
      <c r="C5" s="83">
        <v>40</v>
      </c>
      <c r="D5" s="83">
        <v>30</v>
      </c>
      <c r="E5" s="83">
        <v>30</v>
      </c>
      <c r="F5" s="83">
        <v>25</v>
      </c>
      <c r="G5" s="83">
        <v>50</v>
      </c>
      <c r="H5" s="83">
        <v>25</v>
      </c>
      <c r="I5" s="83">
        <v>15</v>
      </c>
      <c r="J5" s="83">
        <v>25</v>
      </c>
      <c r="K5" s="83">
        <v>35</v>
      </c>
      <c r="L5" s="238"/>
      <c r="M5" s="83"/>
      <c r="N5" s="239"/>
      <c r="O5" s="240"/>
    </row>
    <row r="6" spans="1:15" ht="12.75" customHeight="1">
      <c r="A6" s="83">
        <v>9245</v>
      </c>
      <c r="B6" s="83" t="s">
        <v>1119</v>
      </c>
      <c r="C6" s="83">
        <v>30</v>
      </c>
      <c r="D6" s="83">
        <v>40</v>
      </c>
      <c r="E6" s="83">
        <v>0</v>
      </c>
      <c r="F6" s="83">
        <v>30</v>
      </c>
      <c r="G6" s="83">
        <v>15</v>
      </c>
      <c r="H6" s="83">
        <v>35</v>
      </c>
      <c r="I6" s="83">
        <v>30</v>
      </c>
      <c r="J6" s="83">
        <v>40</v>
      </c>
      <c r="K6" s="83">
        <v>30</v>
      </c>
      <c r="L6" s="238"/>
      <c r="M6" s="83"/>
      <c r="N6" s="239"/>
      <c r="O6" s="240"/>
    </row>
    <row r="7" spans="1:15" ht="12.75" customHeight="1">
      <c r="A7" s="83" t="s">
        <v>1062</v>
      </c>
      <c r="B7" s="83" t="s">
        <v>1063</v>
      </c>
      <c r="C7" s="83">
        <v>15</v>
      </c>
      <c r="D7" s="83">
        <v>0</v>
      </c>
      <c r="E7" s="83">
        <v>60</v>
      </c>
      <c r="F7" s="83">
        <v>0</v>
      </c>
      <c r="G7" s="83">
        <v>60</v>
      </c>
      <c r="H7" s="83">
        <v>0</v>
      </c>
      <c r="I7" s="83">
        <v>30</v>
      </c>
      <c r="J7" s="83">
        <v>15</v>
      </c>
      <c r="K7" s="83">
        <v>60</v>
      </c>
      <c r="L7" s="238"/>
      <c r="M7" s="83"/>
      <c r="N7" s="239"/>
      <c r="O7" s="240"/>
    </row>
    <row r="8" spans="1:15" ht="12.75" customHeight="1">
      <c r="A8" s="83" t="s">
        <v>1194</v>
      </c>
      <c r="B8" s="83" t="s">
        <v>1195</v>
      </c>
      <c r="C8" s="83">
        <v>15</v>
      </c>
      <c r="D8" s="83">
        <v>30</v>
      </c>
      <c r="E8" s="83">
        <v>50</v>
      </c>
      <c r="F8" s="83">
        <v>25</v>
      </c>
      <c r="G8" s="83">
        <v>0</v>
      </c>
      <c r="H8" s="83">
        <v>0</v>
      </c>
      <c r="I8" s="83">
        <v>35</v>
      </c>
      <c r="J8" s="83">
        <v>35</v>
      </c>
      <c r="K8" s="83">
        <v>15</v>
      </c>
      <c r="L8" s="238"/>
      <c r="M8" s="83"/>
      <c r="N8" s="239"/>
      <c r="O8" s="240"/>
    </row>
    <row r="9" spans="1:15" ht="12.75" customHeight="1">
      <c r="A9" s="83" t="s">
        <v>1196</v>
      </c>
      <c r="B9" s="83" t="s">
        <v>1197</v>
      </c>
      <c r="C9" s="83">
        <v>0</v>
      </c>
      <c r="D9" s="83">
        <v>30</v>
      </c>
      <c r="E9" s="83">
        <v>15</v>
      </c>
      <c r="F9" s="83">
        <v>60</v>
      </c>
      <c r="G9" s="83">
        <v>0</v>
      </c>
      <c r="H9" s="83">
        <v>0</v>
      </c>
      <c r="I9" s="83">
        <v>40</v>
      </c>
      <c r="J9" s="83">
        <v>30</v>
      </c>
      <c r="K9" s="83">
        <v>30</v>
      </c>
      <c r="L9" s="238"/>
      <c r="M9" s="83"/>
      <c r="N9" s="239"/>
      <c r="O9" s="240"/>
    </row>
    <row r="10" spans="1:15">
      <c r="A10" s="83" t="s">
        <v>1198</v>
      </c>
      <c r="B10" s="83" t="s">
        <v>1199</v>
      </c>
      <c r="C10" s="83">
        <v>0</v>
      </c>
      <c r="D10" s="83">
        <v>15</v>
      </c>
      <c r="E10" s="83">
        <v>30</v>
      </c>
      <c r="F10" s="83">
        <v>30</v>
      </c>
      <c r="G10" s="83">
        <v>0</v>
      </c>
      <c r="H10" s="83">
        <v>30</v>
      </c>
      <c r="I10" s="83">
        <v>50</v>
      </c>
      <c r="J10" s="83">
        <v>0</v>
      </c>
      <c r="K10" s="83">
        <v>25</v>
      </c>
      <c r="L10" s="238"/>
      <c r="M10" s="83"/>
      <c r="N10" s="239"/>
      <c r="O10" s="240"/>
    </row>
    <row r="11" spans="1:15">
      <c r="A11" s="83">
        <v>5103</v>
      </c>
      <c r="B11" s="83" t="s">
        <v>1200</v>
      </c>
      <c r="C11" s="83">
        <v>0</v>
      </c>
      <c r="D11" s="83">
        <v>15</v>
      </c>
      <c r="E11" s="83">
        <v>35</v>
      </c>
      <c r="F11" s="83">
        <v>0</v>
      </c>
      <c r="G11" s="83">
        <v>0</v>
      </c>
      <c r="H11" s="83">
        <v>45</v>
      </c>
      <c r="I11" s="83">
        <v>70</v>
      </c>
      <c r="J11" s="83">
        <v>0</v>
      </c>
      <c r="K11" s="83">
        <v>0</v>
      </c>
      <c r="L11" s="238"/>
      <c r="M11" s="83"/>
      <c r="N11" s="239"/>
      <c r="O11" s="240"/>
    </row>
    <row r="12" spans="1:15">
      <c r="A12" s="83">
        <v>300</v>
      </c>
      <c r="B12" s="83" t="s">
        <v>1201</v>
      </c>
      <c r="C12" s="83">
        <v>60</v>
      </c>
      <c r="D12" s="83">
        <v>50</v>
      </c>
      <c r="E12" s="83">
        <v>0</v>
      </c>
      <c r="F12" s="83">
        <v>35</v>
      </c>
      <c r="G12" s="83">
        <v>0</v>
      </c>
      <c r="H12" s="83">
        <v>0</v>
      </c>
      <c r="I12" s="83">
        <v>0</v>
      </c>
      <c r="J12" s="83">
        <v>0</v>
      </c>
      <c r="K12" s="83">
        <v>0</v>
      </c>
      <c r="L12" s="238"/>
      <c r="M12" s="83"/>
      <c r="N12" s="239"/>
      <c r="O12" s="240"/>
    </row>
    <row r="13" spans="1:15">
      <c r="A13" s="83" t="s">
        <v>1202</v>
      </c>
      <c r="B13" s="83" t="s">
        <v>1203</v>
      </c>
      <c r="C13" s="83">
        <v>0</v>
      </c>
      <c r="D13" s="83">
        <v>70</v>
      </c>
      <c r="E13" s="83">
        <v>0</v>
      </c>
      <c r="F13" s="83">
        <v>0</v>
      </c>
      <c r="G13" s="83">
        <v>0</v>
      </c>
      <c r="H13" s="83">
        <v>0</v>
      </c>
      <c r="I13" s="83">
        <v>0</v>
      </c>
      <c r="J13" s="83">
        <v>60</v>
      </c>
      <c r="K13" s="83">
        <v>0</v>
      </c>
      <c r="L13" s="238"/>
      <c r="M13" s="83"/>
      <c r="N13" s="239"/>
      <c r="O13" s="240"/>
    </row>
    <row r="14" spans="1:15">
      <c r="A14" s="83">
        <v>67</v>
      </c>
      <c r="B14" s="83" t="s">
        <v>1204</v>
      </c>
      <c r="C14" s="83">
        <v>0</v>
      </c>
      <c r="D14" s="83">
        <v>0</v>
      </c>
      <c r="E14" s="83">
        <v>30</v>
      </c>
      <c r="F14" s="83">
        <v>30</v>
      </c>
      <c r="G14" s="83">
        <v>15</v>
      </c>
      <c r="H14" s="83">
        <v>0</v>
      </c>
      <c r="I14" s="83">
        <v>15</v>
      </c>
      <c r="J14" s="83">
        <v>0</v>
      </c>
      <c r="K14" s="83">
        <v>30</v>
      </c>
      <c r="L14" s="238"/>
      <c r="M14" s="83"/>
      <c r="N14" s="239"/>
      <c r="O14" s="240"/>
    </row>
    <row r="15" spans="1:15">
      <c r="A15" s="83">
        <v>420</v>
      </c>
      <c r="B15" s="83" t="s">
        <v>1205</v>
      </c>
      <c r="C15" s="83">
        <v>0</v>
      </c>
      <c r="D15" s="83">
        <v>0</v>
      </c>
      <c r="E15" s="83">
        <v>25</v>
      </c>
      <c r="F15" s="83">
        <v>15</v>
      </c>
      <c r="G15" s="83">
        <v>15</v>
      </c>
      <c r="H15" s="83">
        <v>0</v>
      </c>
      <c r="I15" s="83">
        <v>30</v>
      </c>
      <c r="J15" s="83">
        <v>15</v>
      </c>
      <c r="K15" s="83">
        <v>15</v>
      </c>
      <c r="L15" s="238"/>
      <c r="M15" s="83"/>
      <c r="N15" s="239"/>
      <c r="O15" s="240"/>
    </row>
    <row r="16" spans="1:15">
      <c r="A16" s="83">
        <v>4278</v>
      </c>
      <c r="B16" s="83" t="s">
        <v>1206</v>
      </c>
      <c r="C16" s="83">
        <v>30</v>
      </c>
      <c r="D16" s="83">
        <v>15</v>
      </c>
      <c r="E16" s="83">
        <v>25</v>
      </c>
      <c r="F16" s="83">
        <v>15</v>
      </c>
      <c r="G16" s="83">
        <v>15</v>
      </c>
      <c r="H16" s="83">
        <v>0</v>
      </c>
      <c r="I16" s="83">
        <v>0</v>
      </c>
      <c r="J16" s="83">
        <v>0</v>
      </c>
      <c r="K16" s="83">
        <v>0</v>
      </c>
      <c r="L16" s="238"/>
      <c r="M16" s="83"/>
      <c r="N16" s="239"/>
      <c r="O16" s="240"/>
    </row>
    <row r="17" spans="1:15">
      <c r="A17" s="83" t="s">
        <v>1207</v>
      </c>
      <c r="B17" s="83" t="s">
        <v>1077</v>
      </c>
      <c r="C17" s="83">
        <v>30</v>
      </c>
      <c r="D17" s="83">
        <v>15</v>
      </c>
      <c r="E17" s="83">
        <v>0</v>
      </c>
      <c r="F17" s="83">
        <v>40</v>
      </c>
      <c r="G17" s="83">
        <v>0</v>
      </c>
      <c r="H17" s="83">
        <v>0</v>
      </c>
      <c r="I17" s="83">
        <v>0</v>
      </c>
      <c r="J17" s="83">
        <v>0</v>
      </c>
      <c r="K17" s="83">
        <v>15</v>
      </c>
      <c r="L17" s="238"/>
      <c r="M17" s="83"/>
      <c r="N17" s="239"/>
      <c r="O17" s="240"/>
    </row>
    <row r="18" spans="1:15">
      <c r="A18" s="83">
        <v>1108</v>
      </c>
      <c r="B18" s="83" t="s">
        <v>1208</v>
      </c>
      <c r="C18" s="83">
        <v>0</v>
      </c>
      <c r="D18" s="83">
        <v>50</v>
      </c>
      <c r="E18" s="83">
        <v>0</v>
      </c>
      <c r="F18" s="83">
        <v>0</v>
      </c>
      <c r="G18" s="83">
        <v>0</v>
      </c>
      <c r="H18" s="83">
        <v>0</v>
      </c>
      <c r="I18" s="83">
        <v>0</v>
      </c>
      <c r="J18" s="83">
        <v>0</v>
      </c>
      <c r="K18" s="83">
        <v>40</v>
      </c>
      <c r="L18" s="238"/>
      <c r="M18" s="83"/>
      <c r="N18" s="239"/>
      <c r="O18" s="240"/>
    </row>
    <row r="19" spans="1:15">
      <c r="A19" s="83">
        <v>547</v>
      </c>
      <c r="B19" s="83" t="s">
        <v>1209</v>
      </c>
      <c r="C19" s="83">
        <v>0</v>
      </c>
      <c r="D19" s="83">
        <v>0</v>
      </c>
      <c r="E19" s="83">
        <v>40</v>
      </c>
      <c r="F19" s="83">
        <v>0</v>
      </c>
      <c r="G19" s="83">
        <v>15</v>
      </c>
      <c r="H19" s="83">
        <v>0</v>
      </c>
      <c r="I19" s="83">
        <v>15</v>
      </c>
      <c r="J19" s="83">
        <v>0</v>
      </c>
      <c r="K19" s="83">
        <v>15</v>
      </c>
      <c r="L19" s="238"/>
      <c r="M19" s="83"/>
      <c r="N19" s="239"/>
      <c r="O19" s="240"/>
    </row>
    <row r="20" spans="1:15">
      <c r="A20" s="83">
        <v>108</v>
      </c>
      <c r="B20" s="83" t="s">
        <v>1210</v>
      </c>
      <c r="C20" s="83">
        <v>0</v>
      </c>
      <c r="D20" s="83">
        <v>0</v>
      </c>
      <c r="E20" s="83">
        <v>15</v>
      </c>
      <c r="F20" s="83">
        <v>0</v>
      </c>
      <c r="G20" s="83">
        <v>0</v>
      </c>
      <c r="H20" s="83">
        <v>0</v>
      </c>
      <c r="I20" s="83">
        <v>15</v>
      </c>
      <c r="J20" s="83">
        <v>0</v>
      </c>
      <c r="K20" s="83">
        <v>40</v>
      </c>
      <c r="L20" s="238"/>
      <c r="M20" s="83"/>
      <c r="N20" s="239"/>
      <c r="O20" s="240"/>
    </row>
    <row r="21" spans="1:15">
      <c r="A21" s="83">
        <v>3</v>
      </c>
      <c r="B21" s="83" t="s">
        <v>1211</v>
      </c>
      <c r="C21" s="83">
        <v>15</v>
      </c>
      <c r="D21" s="83">
        <v>40</v>
      </c>
      <c r="E21" s="83">
        <v>0</v>
      </c>
      <c r="F21" s="83">
        <v>0</v>
      </c>
      <c r="G21" s="83">
        <v>0</v>
      </c>
      <c r="H21" s="83">
        <v>0</v>
      </c>
      <c r="I21" s="83">
        <v>0</v>
      </c>
      <c r="J21" s="83">
        <v>0</v>
      </c>
      <c r="K21" s="83">
        <v>0</v>
      </c>
      <c r="L21" s="238"/>
      <c r="M21" s="83"/>
      <c r="N21" s="239"/>
      <c r="O21" s="240"/>
    </row>
    <row r="22" spans="1:15">
      <c r="A22" s="83">
        <v>584</v>
      </c>
      <c r="B22" s="83" t="s">
        <v>1212</v>
      </c>
      <c r="C22" s="83">
        <v>50</v>
      </c>
      <c r="D22" s="83">
        <v>0</v>
      </c>
      <c r="E22" s="83">
        <v>0</v>
      </c>
      <c r="F22" s="83">
        <v>0</v>
      </c>
      <c r="G22" s="83">
        <v>0</v>
      </c>
      <c r="H22" s="83">
        <v>0</v>
      </c>
      <c r="I22" s="83">
        <v>0</v>
      </c>
      <c r="J22" s="83">
        <v>0</v>
      </c>
      <c r="K22" s="83">
        <v>0</v>
      </c>
      <c r="L22" s="238"/>
      <c r="M22" s="83"/>
      <c r="N22" s="239"/>
      <c r="O22" s="240"/>
    </row>
    <row r="23" spans="1:15">
      <c r="A23" s="83" t="s">
        <v>1213</v>
      </c>
      <c r="B23" s="83" t="s">
        <v>1214</v>
      </c>
      <c r="C23" s="83">
        <v>0</v>
      </c>
      <c r="D23" s="83">
        <v>15</v>
      </c>
      <c r="E23" s="83">
        <v>0</v>
      </c>
      <c r="F23" s="83">
        <v>0</v>
      </c>
      <c r="G23" s="83">
        <v>30</v>
      </c>
      <c r="H23" s="83">
        <v>0</v>
      </c>
      <c r="I23" s="83">
        <v>0</v>
      </c>
      <c r="J23" s="83">
        <v>0</v>
      </c>
      <c r="K23" s="83">
        <v>0</v>
      </c>
      <c r="L23" s="238"/>
      <c r="M23" s="83"/>
      <c r="N23" s="239"/>
      <c r="O23" s="240"/>
    </row>
    <row r="24" spans="1:15">
      <c r="A24" s="83">
        <v>1954</v>
      </c>
      <c r="B24" s="83" t="s">
        <v>1215</v>
      </c>
      <c r="C24" s="83">
        <v>0</v>
      </c>
      <c r="D24" s="83">
        <v>15</v>
      </c>
      <c r="E24" s="83">
        <v>0</v>
      </c>
      <c r="F24" s="83">
        <v>0</v>
      </c>
      <c r="G24" s="83">
        <v>0</v>
      </c>
      <c r="H24" s="83">
        <v>15</v>
      </c>
      <c r="I24" s="83">
        <v>0</v>
      </c>
      <c r="J24" s="83">
        <v>15</v>
      </c>
      <c r="K24" s="83">
        <v>0</v>
      </c>
      <c r="L24" s="238"/>
      <c r="M24" s="83"/>
      <c r="N24" s="239"/>
      <c r="O24" s="240"/>
    </row>
    <row r="25" spans="1:15">
      <c r="A25" s="83">
        <v>1208</v>
      </c>
      <c r="B25" s="83" t="s">
        <v>1216</v>
      </c>
      <c r="C25" s="83">
        <v>0</v>
      </c>
      <c r="D25" s="83">
        <v>0</v>
      </c>
      <c r="E25" s="83">
        <v>15</v>
      </c>
      <c r="F25" s="83">
        <v>0</v>
      </c>
      <c r="G25" s="83">
        <v>0</v>
      </c>
      <c r="H25" s="83">
        <v>0</v>
      </c>
      <c r="I25" s="83">
        <v>25</v>
      </c>
      <c r="J25" s="83">
        <v>0</v>
      </c>
      <c r="K25" s="83">
        <v>0</v>
      </c>
      <c r="L25" s="238"/>
      <c r="M25" s="83"/>
      <c r="N25" s="239"/>
      <c r="O25" s="240"/>
    </row>
    <row r="26" spans="1:15">
      <c r="A26" s="83">
        <v>199</v>
      </c>
      <c r="B26" s="83" t="s">
        <v>1217</v>
      </c>
      <c r="C26" s="83">
        <v>0</v>
      </c>
      <c r="D26" s="83">
        <v>0</v>
      </c>
      <c r="E26" s="83">
        <v>0</v>
      </c>
      <c r="F26" s="83">
        <v>0</v>
      </c>
      <c r="G26" s="83">
        <v>40</v>
      </c>
      <c r="H26" s="83">
        <v>0</v>
      </c>
      <c r="I26" s="83">
        <v>0</v>
      </c>
      <c r="J26" s="83">
        <v>0</v>
      </c>
      <c r="K26" s="83">
        <v>0</v>
      </c>
      <c r="L26" s="238"/>
      <c r="M26" s="83"/>
      <c r="N26" s="239"/>
      <c r="O26" s="240"/>
    </row>
    <row r="27" spans="1:15">
      <c r="A27" s="83">
        <v>6558</v>
      </c>
      <c r="B27" s="83" t="s">
        <v>1218</v>
      </c>
      <c r="C27" s="83">
        <v>0</v>
      </c>
      <c r="D27" s="83">
        <v>0</v>
      </c>
      <c r="E27" s="83">
        <v>0</v>
      </c>
      <c r="F27" s="83">
        <v>0</v>
      </c>
      <c r="G27" s="83">
        <v>40</v>
      </c>
      <c r="H27" s="83">
        <v>0</v>
      </c>
      <c r="I27" s="83">
        <v>0</v>
      </c>
      <c r="J27" s="83">
        <v>0</v>
      </c>
      <c r="K27" s="83">
        <v>0</v>
      </c>
      <c r="L27" s="238"/>
      <c r="M27" s="83"/>
      <c r="N27" s="239"/>
      <c r="O27" s="240"/>
    </row>
    <row r="28" spans="1:15">
      <c r="A28" s="83">
        <v>5706</v>
      </c>
      <c r="B28" s="83" t="s">
        <v>1219</v>
      </c>
      <c r="C28" s="83">
        <v>0</v>
      </c>
      <c r="D28" s="83">
        <v>0</v>
      </c>
      <c r="E28" s="83">
        <v>0</v>
      </c>
      <c r="F28" s="83">
        <v>0</v>
      </c>
      <c r="G28" s="83">
        <v>0</v>
      </c>
      <c r="H28" s="83">
        <v>0</v>
      </c>
      <c r="I28" s="83">
        <v>40</v>
      </c>
      <c r="J28" s="83">
        <v>0</v>
      </c>
      <c r="K28" s="83">
        <v>0</v>
      </c>
      <c r="L28" s="238"/>
      <c r="M28" s="83"/>
      <c r="N28" s="239"/>
      <c r="O28" s="240"/>
    </row>
    <row r="29" spans="1:15">
      <c r="A29" s="83">
        <v>311</v>
      </c>
      <c r="B29" s="83" t="s">
        <v>1220</v>
      </c>
      <c r="C29" s="83">
        <v>0</v>
      </c>
      <c r="D29" s="83">
        <v>0</v>
      </c>
      <c r="E29" s="83">
        <v>0</v>
      </c>
      <c r="F29" s="83">
        <v>0</v>
      </c>
      <c r="G29" s="83">
        <v>15</v>
      </c>
      <c r="H29" s="83">
        <v>0</v>
      </c>
      <c r="I29" s="83">
        <v>15</v>
      </c>
      <c r="J29" s="83">
        <v>0</v>
      </c>
      <c r="K29" s="83">
        <v>0</v>
      </c>
      <c r="L29" s="238"/>
      <c r="M29" s="83"/>
      <c r="N29" s="239"/>
      <c r="O29" s="240"/>
    </row>
    <row r="30" spans="1:15">
      <c r="A30" s="83">
        <v>311</v>
      </c>
      <c r="B30" s="83" t="s">
        <v>1221</v>
      </c>
      <c r="C30" s="83">
        <v>0</v>
      </c>
      <c r="D30" s="83">
        <v>0</v>
      </c>
      <c r="E30" s="83">
        <v>15</v>
      </c>
      <c r="F30" s="83">
        <v>0</v>
      </c>
      <c r="G30" s="83">
        <v>15</v>
      </c>
      <c r="H30" s="83">
        <v>0</v>
      </c>
      <c r="I30" s="83">
        <v>0</v>
      </c>
      <c r="J30" s="83">
        <v>0</v>
      </c>
      <c r="K30" s="83">
        <v>0</v>
      </c>
      <c r="L30" s="238"/>
      <c r="M30" s="83"/>
      <c r="N30" s="239"/>
      <c r="O30" s="240"/>
    </row>
    <row r="31" spans="1:15">
      <c r="A31" s="83">
        <v>521</v>
      </c>
      <c r="B31" s="83" t="s">
        <v>1115</v>
      </c>
      <c r="C31" s="83">
        <v>0</v>
      </c>
      <c r="D31" s="83">
        <v>0</v>
      </c>
      <c r="E31" s="83">
        <v>0</v>
      </c>
      <c r="F31" s="83">
        <v>0</v>
      </c>
      <c r="G31" s="83">
        <v>0</v>
      </c>
      <c r="H31" s="83">
        <v>0</v>
      </c>
      <c r="I31" s="83">
        <v>30</v>
      </c>
      <c r="J31" s="83">
        <v>0</v>
      </c>
      <c r="K31" s="83">
        <v>0</v>
      </c>
      <c r="L31" s="238"/>
      <c r="M31" s="83"/>
      <c r="N31" s="239"/>
      <c r="O31" s="240"/>
    </row>
    <row r="32" spans="1:15">
      <c r="A32" s="83">
        <v>5212</v>
      </c>
      <c r="B32" s="83" t="s">
        <v>1118</v>
      </c>
      <c r="C32" s="83">
        <v>25</v>
      </c>
      <c r="D32" s="83">
        <v>0</v>
      </c>
      <c r="E32" s="83">
        <v>0</v>
      </c>
      <c r="F32" s="83">
        <v>0</v>
      </c>
      <c r="G32" s="83">
        <v>0</v>
      </c>
      <c r="H32" s="83">
        <v>0</v>
      </c>
      <c r="I32" s="83">
        <v>0</v>
      </c>
      <c r="J32" s="83">
        <v>0</v>
      </c>
      <c r="K32" s="83">
        <v>0</v>
      </c>
      <c r="L32" s="238"/>
      <c r="M32" s="83"/>
      <c r="N32" s="239"/>
      <c r="O32" s="240"/>
    </row>
    <row r="33" spans="1:15">
      <c r="A33" s="83" t="s">
        <v>1222</v>
      </c>
      <c r="B33" s="83" t="s">
        <v>1223</v>
      </c>
      <c r="C33" s="83">
        <v>25</v>
      </c>
      <c r="D33" s="83">
        <v>0</v>
      </c>
      <c r="E33" s="83">
        <v>0</v>
      </c>
      <c r="F33" s="83">
        <v>0</v>
      </c>
      <c r="G33" s="83">
        <v>0</v>
      </c>
      <c r="H33" s="83">
        <v>0</v>
      </c>
      <c r="I33" s="83">
        <v>0</v>
      </c>
      <c r="J33" s="83">
        <v>0</v>
      </c>
      <c r="K33" s="83">
        <v>0</v>
      </c>
      <c r="L33" s="238"/>
      <c r="M33" s="83"/>
      <c r="N33" s="239"/>
      <c r="O33" s="240"/>
    </row>
    <row r="34" spans="1:15">
      <c r="A34" s="83">
        <v>507</v>
      </c>
      <c r="B34" s="83" t="s">
        <v>1224</v>
      </c>
      <c r="C34" s="83">
        <v>0</v>
      </c>
      <c r="D34" s="83">
        <v>25</v>
      </c>
      <c r="E34" s="83">
        <v>0</v>
      </c>
      <c r="F34" s="83">
        <v>0</v>
      </c>
      <c r="G34" s="83">
        <v>0</v>
      </c>
      <c r="H34" s="83">
        <v>0</v>
      </c>
      <c r="I34" s="83">
        <v>0</v>
      </c>
      <c r="J34" s="83">
        <v>0</v>
      </c>
      <c r="K34" s="83">
        <v>0</v>
      </c>
      <c r="L34" s="238"/>
      <c r="M34" s="83"/>
      <c r="N34" s="239"/>
      <c r="O34" s="240"/>
    </row>
    <row r="35" spans="1:15">
      <c r="A35" s="83">
        <v>831</v>
      </c>
      <c r="B35" s="83" t="s">
        <v>1225</v>
      </c>
      <c r="C35" s="83">
        <v>15</v>
      </c>
      <c r="D35" s="83">
        <v>0</v>
      </c>
      <c r="E35" s="83">
        <v>0</v>
      </c>
      <c r="F35" s="83">
        <v>0</v>
      </c>
      <c r="G35" s="83">
        <v>0</v>
      </c>
      <c r="H35" s="83">
        <v>0</v>
      </c>
      <c r="I35" s="83">
        <v>0</v>
      </c>
      <c r="J35" s="83">
        <v>0</v>
      </c>
      <c r="K35" s="83">
        <v>0</v>
      </c>
      <c r="L35" s="238"/>
      <c r="M35" s="83"/>
      <c r="N35" s="239"/>
      <c r="O35" s="240"/>
    </row>
    <row r="36" spans="1:15">
      <c r="A36" s="83">
        <v>6660</v>
      </c>
      <c r="B36" s="83" t="s">
        <v>1226</v>
      </c>
      <c r="C36" s="83">
        <v>15</v>
      </c>
      <c r="D36" s="83">
        <v>0</v>
      </c>
      <c r="E36" s="83">
        <v>0</v>
      </c>
      <c r="F36" s="83">
        <v>0</v>
      </c>
      <c r="G36" s="83">
        <v>0</v>
      </c>
      <c r="H36" s="83">
        <v>0</v>
      </c>
      <c r="I36" s="83">
        <v>0</v>
      </c>
      <c r="J36" s="83">
        <v>0</v>
      </c>
      <c r="K36" s="83">
        <v>0</v>
      </c>
      <c r="L36" s="238"/>
      <c r="M36" s="83"/>
      <c r="N36" s="239"/>
      <c r="O36" s="240"/>
    </row>
    <row r="37" spans="1:15">
      <c r="A37" s="83">
        <v>8</v>
      </c>
      <c r="B37" s="83" t="s">
        <v>1227</v>
      </c>
      <c r="C37" s="83">
        <v>15</v>
      </c>
      <c r="D37" s="83">
        <v>0</v>
      </c>
      <c r="E37" s="83">
        <v>0</v>
      </c>
      <c r="F37" s="83">
        <v>0</v>
      </c>
      <c r="G37" s="83">
        <v>0</v>
      </c>
      <c r="H37" s="83">
        <v>0</v>
      </c>
      <c r="I37" s="83">
        <v>0</v>
      </c>
      <c r="J37" s="83">
        <v>0</v>
      </c>
      <c r="K37" s="83">
        <v>0</v>
      </c>
      <c r="L37" s="238"/>
      <c r="M37" s="83"/>
      <c r="N37" s="239"/>
      <c r="O37" s="240"/>
    </row>
    <row r="38" spans="1:15">
      <c r="A38" s="83" t="s">
        <v>1228</v>
      </c>
      <c r="B38" s="83" t="s">
        <v>1229</v>
      </c>
      <c r="C38" s="83">
        <v>0</v>
      </c>
      <c r="D38" s="83">
        <v>15</v>
      </c>
      <c r="E38" s="83">
        <v>0</v>
      </c>
      <c r="F38" s="83">
        <v>0</v>
      </c>
      <c r="G38" s="83">
        <v>0</v>
      </c>
      <c r="H38" s="83">
        <v>0</v>
      </c>
      <c r="I38" s="83">
        <v>0</v>
      </c>
      <c r="J38" s="83">
        <v>0</v>
      </c>
      <c r="K38" s="83">
        <v>0</v>
      </c>
      <c r="L38" s="238"/>
      <c r="M38" s="83"/>
      <c r="N38" s="239"/>
      <c r="O38" s="240"/>
    </row>
    <row r="39" spans="1:15">
      <c r="A39" s="83">
        <v>2548</v>
      </c>
      <c r="B39" s="83" t="s">
        <v>1230</v>
      </c>
      <c r="C39" s="83">
        <v>0</v>
      </c>
      <c r="D39" s="83">
        <v>15</v>
      </c>
      <c r="E39" s="83">
        <v>0</v>
      </c>
      <c r="F39" s="83">
        <v>0</v>
      </c>
      <c r="G39" s="83">
        <v>0</v>
      </c>
      <c r="H39" s="83">
        <v>0</v>
      </c>
      <c r="I39" s="83">
        <v>0</v>
      </c>
      <c r="J39" s="83">
        <v>0</v>
      </c>
      <c r="K39" s="83">
        <v>0</v>
      </c>
      <c r="L39" s="238"/>
      <c r="M39" s="83"/>
      <c r="N39" s="239"/>
      <c r="O39" s="240"/>
    </row>
    <row r="40" spans="1:15">
      <c r="A40" s="83">
        <v>666</v>
      </c>
      <c r="B40" s="83" t="s">
        <v>1231</v>
      </c>
      <c r="C40" s="83">
        <v>0</v>
      </c>
      <c r="D40" s="83">
        <v>0</v>
      </c>
      <c r="E40" s="83">
        <v>15</v>
      </c>
      <c r="F40" s="83">
        <v>0</v>
      </c>
      <c r="G40" s="83">
        <v>0</v>
      </c>
      <c r="H40" s="83">
        <v>0</v>
      </c>
      <c r="I40" s="83">
        <v>0</v>
      </c>
      <c r="J40" s="83">
        <v>0</v>
      </c>
      <c r="K40" s="83">
        <v>0</v>
      </c>
      <c r="L40" s="238"/>
      <c r="M40" s="83"/>
      <c r="N40" s="239"/>
      <c r="O40" s="240"/>
    </row>
    <row r="41" spans="1:15">
      <c r="M41" s="250"/>
    </row>
  </sheetData>
  <mergeCells count="1">
    <mergeCell ref="A1:O1"/>
  </mergeCells>
  <pageMargins left="0.7" right="0.7" top="0.75" bottom="0.75" header="0.3" footer="0.3"/>
  <pageSetup scale="79"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F8118-5EC7-4337-909A-272CE22D7682}">
  <dimension ref="A1:M22"/>
  <sheetViews>
    <sheetView workbookViewId="0">
      <selection activeCell="E27" sqref="E27"/>
    </sheetView>
  </sheetViews>
  <sheetFormatPr defaultColWidth="9.1484375" defaultRowHeight="14.45"/>
  <cols>
    <col min="1" max="1" width="3.546875" style="121" customWidth="1"/>
    <col min="2" max="2" width="15.1484375" style="121" customWidth="1"/>
    <col min="3" max="3" width="11.1484375" style="121" customWidth="1"/>
    <col min="4" max="4" width="13.84765625" style="121" customWidth="1"/>
    <col min="5" max="6" width="9.1484375" style="121" customWidth="1"/>
    <col min="7" max="7" width="12.1484375" style="121" customWidth="1"/>
    <col min="8" max="8" width="11.25" style="121" customWidth="1"/>
    <col min="9" max="9" width="13.84765625" style="121" customWidth="1"/>
    <col min="10" max="10" width="13" style="121" customWidth="1"/>
    <col min="11" max="11" width="11.75" style="121" customWidth="1"/>
    <col min="12" max="12" width="3.546875" style="121" customWidth="1"/>
    <col min="13" max="13" width="10.546875" style="121" bestFit="1" customWidth="1"/>
    <col min="14" max="14" width="9.1484375" style="121" customWidth="1"/>
    <col min="15" max="16384" width="9.1484375" style="121"/>
  </cols>
  <sheetData>
    <row r="1" spans="1:13" ht="19.55" customHeight="1" thickBot="1">
      <c r="A1" s="118"/>
      <c r="B1" s="548" t="s">
        <v>129</v>
      </c>
      <c r="C1" s="551" t="s">
        <v>130</v>
      </c>
      <c r="D1" s="552"/>
      <c r="E1" s="552"/>
      <c r="F1" s="552"/>
      <c r="G1" s="552"/>
      <c r="H1" s="552"/>
      <c r="I1" s="552"/>
      <c r="J1" s="552"/>
      <c r="K1" s="553"/>
    </row>
    <row r="2" spans="1:13">
      <c r="A2" s="122"/>
      <c r="B2" s="549"/>
      <c r="C2" s="554" t="s">
        <v>131</v>
      </c>
      <c r="D2" s="507"/>
      <c r="E2" s="555"/>
      <c r="F2" s="554" t="s">
        <v>132</v>
      </c>
      <c r="G2" s="507"/>
      <c r="H2" s="555"/>
      <c r="I2" s="554" t="s">
        <v>133</v>
      </c>
      <c r="J2" s="507"/>
      <c r="K2" s="555"/>
    </row>
    <row r="3" spans="1:13" ht="51.8" customHeight="1" thickBot="1">
      <c r="A3" s="123"/>
      <c r="B3" s="550"/>
      <c r="C3" s="124" t="s">
        <v>134</v>
      </c>
      <c r="D3" s="125" t="s">
        <v>135</v>
      </c>
      <c r="E3" s="126"/>
      <c r="F3" s="124" t="s">
        <v>137</v>
      </c>
      <c r="G3" s="125" t="s">
        <v>138</v>
      </c>
      <c r="H3" s="126" t="s">
        <v>139</v>
      </c>
      <c r="I3" s="124" t="s">
        <v>140</v>
      </c>
      <c r="J3" s="125"/>
      <c r="K3" s="126" t="s">
        <v>141</v>
      </c>
    </row>
    <row r="4" spans="1:13">
      <c r="A4" s="127">
        <v>1</v>
      </c>
      <c r="B4" s="128"/>
      <c r="C4" s="129">
        <v>1549631</v>
      </c>
      <c r="D4" s="130">
        <v>2135475</v>
      </c>
      <c r="E4" s="131"/>
      <c r="F4" s="132">
        <v>930218.41882734105</v>
      </c>
      <c r="G4" s="133">
        <v>1306954.736400693</v>
      </c>
      <c r="H4" s="134">
        <v>1.7306635375639181</v>
      </c>
      <c r="I4" s="135">
        <f t="shared" ref="I4:J19" si="0">C4+F4</f>
        <v>2479849.4188273409</v>
      </c>
      <c r="J4" s="130"/>
      <c r="K4" s="131">
        <v>1.493587295498048</v>
      </c>
      <c r="M4" s="136"/>
    </row>
    <row r="5" spans="1:13">
      <c r="A5" s="122">
        <v>2</v>
      </c>
      <c r="B5" s="137" t="s">
        <v>142</v>
      </c>
      <c r="C5" s="138">
        <v>98745.15</v>
      </c>
      <c r="D5" s="139">
        <v>105464.4</v>
      </c>
      <c r="E5" s="140"/>
      <c r="F5" s="141">
        <v>100792.43803635301</v>
      </c>
      <c r="G5" s="142">
        <v>93801.430034364457</v>
      </c>
      <c r="H5" s="143">
        <v>1.0760905545462449</v>
      </c>
      <c r="I5" s="144">
        <f t="shared" si="0"/>
        <v>199537.588036353</v>
      </c>
      <c r="J5" s="139">
        <f t="shared" si="0"/>
        <v>199265.83003436445</v>
      </c>
      <c r="K5" s="131">
        <v>1.071818020996669</v>
      </c>
      <c r="M5" s="136"/>
    </row>
    <row r="6" spans="1:13">
      <c r="A6" s="122">
        <v>3</v>
      </c>
      <c r="B6" s="137" t="s">
        <v>143</v>
      </c>
      <c r="C6" s="138">
        <v>372249.59999999998</v>
      </c>
      <c r="D6" s="139">
        <v>216176.2</v>
      </c>
      <c r="E6" s="140"/>
      <c r="F6" s="141">
        <v>119661.0884642478</v>
      </c>
      <c r="G6" s="142">
        <v>52317.148700960723</v>
      </c>
      <c r="H6" s="143">
        <v>0.54216771893575688</v>
      </c>
      <c r="I6" s="144">
        <f t="shared" si="0"/>
        <v>491910.6884642478</v>
      </c>
      <c r="J6" s="139">
        <f t="shared" si="0"/>
        <v>268493.34870096075</v>
      </c>
      <c r="K6" s="131">
        <v>0.57279088853902393</v>
      </c>
      <c r="M6" s="136"/>
    </row>
    <row r="7" spans="1:13">
      <c r="A7" s="122">
        <v>4</v>
      </c>
      <c r="B7" s="137" t="s">
        <v>144</v>
      </c>
      <c r="C7" s="138">
        <v>170612.8</v>
      </c>
      <c r="D7" s="139">
        <v>83434.8</v>
      </c>
      <c r="E7" s="140"/>
      <c r="F7" s="141">
        <v>111993.7402849232</v>
      </c>
      <c r="G7" s="142">
        <v>58547.085972533307</v>
      </c>
      <c r="H7" s="143">
        <v>0.57213856244481376</v>
      </c>
      <c r="I7" s="144">
        <f t="shared" si="0"/>
        <v>282606.54028492316</v>
      </c>
      <c r="J7" s="139">
        <f t="shared" si="0"/>
        <v>141981.88597253332</v>
      </c>
      <c r="K7" s="131">
        <v>0.5201886711478938</v>
      </c>
      <c r="M7" s="136"/>
    </row>
    <row r="8" spans="1:13">
      <c r="A8" s="122">
        <v>5</v>
      </c>
      <c r="B8" s="137" t="s">
        <v>145</v>
      </c>
      <c r="C8" s="138">
        <v>96529.919999999998</v>
      </c>
      <c r="D8" s="139">
        <v>74749.11</v>
      </c>
      <c r="E8" s="140"/>
      <c r="F8" s="141">
        <v>93180.358543960989</v>
      </c>
      <c r="G8" s="142">
        <v>32874.420951122207</v>
      </c>
      <c r="H8" s="143">
        <v>0.42349962914006628</v>
      </c>
      <c r="I8" s="144">
        <f t="shared" si="0"/>
        <v>189710.278543961</v>
      </c>
      <c r="J8" s="139">
        <f t="shared" si="0"/>
        <v>107623.5309511222</v>
      </c>
      <c r="K8" s="131">
        <v>0.61797363112079251</v>
      </c>
      <c r="M8" s="136"/>
    </row>
    <row r="9" spans="1:13">
      <c r="A9" s="122">
        <v>6</v>
      </c>
      <c r="B9" s="137" t="s">
        <v>146</v>
      </c>
      <c r="C9" s="138">
        <v>319056.90000000002</v>
      </c>
      <c r="D9" s="139">
        <v>158269.29999999999</v>
      </c>
      <c r="E9" s="140"/>
      <c r="F9" s="141">
        <v>195954.33660887589</v>
      </c>
      <c r="G9" s="142">
        <v>95009.322283288697</v>
      </c>
      <c r="H9" s="143">
        <v>0.54489076884949528</v>
      </c>
      <c r="I9" s="144">
        <f t="shared" si="0"/>
        <v>515011.23660887592</v>
      </c>
      <c r="J9" s="139">
        <f t="shared" si="0"/>
        <v>253278.62228328869</v>
      </c>
      <c r="K9" s="131">
        <v>0.5133115223523953</v>
      </c>
      <c r="M9" s="136"/>
    </row>
    <row r="10" spans="1:13">
      <c r="A10" s="122">
        <v>9</v>
      </c>
      <c r="B10" s="137" t="s">
        <v>147</v>
      </c>
      <c r="C10" s="138">
        <v>48274.99</v>
      </c>
      <c r="D10" s="139">
        <v>139332.29999999999</v>
      </c>
      <c r="E10" s="140"/>
      <c r="F10" s="141">
        <v>62848.969130074853</v>
      </c>
      <c r="G10" s="142">
        <v>187998.91202550981</v>
      </c>
      <c r="H10" s="143">
        <v>3.4916777528698062</v>
      </c>
      <c r="I10" s="144">
        <f t="shared" si="0"/>
        <v>111123.95913007486</v>
      </c>
      <c r="J10" s="139">
        <f t="shared" si="0"/>
        <v>327331.2120255098</v>
      </c>
      <c r="K10" s="131">
        <v>3.2054530146590459</v>
      </c>
      <c r="M10" s="136"/>
    </row>
    <row r="11" spans="1:13">
      <c r="A11" s="122">
        <v>10</v>
      </c>
      <c r="B11" s="137" t="s">
        <v>148</v>
      </c>
      <c r="C11" s="138">
        <v>289614.3</v>
      </c>
      <c r="D11" s="139">
        <v>556308.1</v>
      </c>
      <c r="E11" s="140"/>
      <c r="F11" s="141">
        <v>336465.08267382719</v>
      </c>
      <c r="G11" s="142">
        <v>927854.58369956864</v>
      </c>
      <c r="H11" s="143">
        <v>3.3275516269334862</v>
      </c>
      <c r="I11" s="144">
        <f t="shared" si="0"/>
        <v>626079.38267382723</v>
      </c>
      <c r="J11" s="139">
        <f t="shared" si="0"/>
        <v>1484162.6836995687</v>
      </c>
      <c r="K11" s="131">
        <v>2.6108741100508519</v>
      </c>
      <c r="M11" s="136"/>
    </row>
    <row r="12" spans="1:13">
      <c r="A12" s="122">
        <v>11</v>
      </c>
      <c r="B12" s="137" t="s">
        <v>149</v>
      </c>
      <c r="C12" s="138">
        <v>765040.3</v>
      </c>
      <c r="D12" s="139">
        <v>2101043</v>
      </c>
      <c r="E12" s="140"/>
      <c r="F12" s="141">
        <v>940679.40701153665</v>
      </c>
      <c r="G12" s="142">
        <v>2289187.657810424</v>
      </c>
      <c r="H12" s="143">
        <v>4.5624243990199753</v>
      </c>
      <c r="I12" s="144">
        <f>F12</f>
        <v>940679.40701153665</v>
      </c>
      <c r="J12" s="139">
        <f t="shared" si="0"/>
        <v>4390230.6578104235</v>
      </c>
      <c r="K12" s="131">
        <v>8.7498704626418888</v>
      </c>
      <c r="M12" s="136"/>
    </row>
    <row r="13" spans="1:13">
      <c r="A13" s="122">
        <v>12</v>
      </c>
      <c r="B13" s="137" t="s">
        <v>150</v>
      </c>
      <c r="C13" s="138">
        <v>622569.1</v>
      </c>
      <c r="D13" s="139">
        <v>434367.1</v>
      </c>
      <c r="E13" s="140"/>
      <c r="F13" s="141">
        <v>582518.2616380878</v>
      </c>
      <c r="G13" s="142">
        <v>293285.23040370428</v>
      </c>
      <c r="H13" s="143">
        <v>0.59343529506938952</v>
      </c>
      <c r="I13" s="144">
        <f>C13+F13</f>
        <v>1205087.3616380878</v>
      </c>
      <c r="J13" s="139">
        <f t="shared" si="0"/>
        <v>727652.3304037042</v>
      </c>
      <c r="K13" s="131">
        <v>0.65155983595443601</v>
      </c>
      <c r="M13" s="136"/>
    </row>
    <row r="14" spans="1:13">
      <c r="A14" s="122">
        <v>13</v>
      </c>
      <c r="B14" s="137" t="s">
        <v>151</v>
      </c>
      <c r="C14" s="138">
        <v>12996.36</v>
      </c>
      <c r="D14" s="139">
        <v>7993.4570000000003</v>
      </c>
      <c r="E14" s="140"/>
      <c r="F14" s="141">
        <v>58414.063568544232</v>
      </c>
      <c r="G14" s="142">
        <v>9531.3301347218185</v>
      </c>
      <c r="H14" s="143">
        <v>0.22544154544984751</v>
      </c>
      <c r="I14" s="144">
        <f>C14+F14</f>
        <v>71410.42356854424</v>
      </c>
      <c r="J14" s="139">
        <f t="shared" si="0"/>
        <v>17524.787134721817</v>
      </c>
      <c r="K14" s="131">
        <v>0.31704806631232518</v>
      </c>
      <c r="M14" s="136"/>
    </row>
    <row r="15" spans="1:13">
      <c r="A15" s="122">
        <v>15</v>
      </c>
      <c r="B15" s="137" t="s">
        <v>152</v>
      </c>
      <c r="C15" s="138">
        <v>507497.4</v>
      </c>
      <c r="D15" s="139">
        <v>2452825</v>
      </c>
      <c r="E15" s="140"/>
      <c r="F15" s="141">
        <v>576591.20248818677</v>
      </c>
      <c r="G15" s="142">
        <v>4041231.2654848848</v>
      </c>
      <c r="H15" s="143">
        <v>7.6727031275304762</v>
      </c>
      <c r="I15" s="144">
        <f>F15</f>
        <v>576591.20248818677</v>
      </c>
      <c r="J15" s="139">
        <f t="shared" si="0"/>
        <v>6494056.2654848844</v>
      </c>
      <c r="K15" s="131">
        <v>12.32964968971314</v>
      </c>
      <c r="M15" s="136"/>
    </row>
    <row r="16" spans="1:13">
      <c r="A16" s="122">
        <v>16</v>
      </c>
      <c r="B16" s="137" t="s">
        <v>153</v>
      </c>
      <c r="C16" s="138">
        <v>29505.42</v>
      </c>
      <c r="D16" s="139">
        <v>84719.75</v>
      </c>
      <c r="E16" s="140"/>
      <c r="F16" s="141">
        <v>35299.201757192001</v>
      </c>
      <c r="G16" s="142">
        <v>118464.2125839021</v>
      </c>
      <c r="H16" s="143">
        <v>3.826295214419055</v>
      </c>
      <c r="I16" s="144">
        <f>F16</f>
        <v>35299.201757192001</v>
      </c>
      <c r="J16" s="139">
        <f t="shared" si="0"/>
        <v>203183.96258390212</v>
      </c>
      <c r="K16" s="131">
        <v>6.5626724453248926</v>
      </c>
      <c r="M16" s="136"/>
    </row>
    <row r="17" spans="1:13">
      <c r="A17" s="122">
        <v>17</v>
      </c>
      <c r="B17" s="137" t="s">
        <v>154</v>
      </c>
      <c r="C17" s="138">
        <v>16189.4</v>
      </c>
      <c r="D17" s="139">
        <v>132179</v>
      </c>
      <c r="E17" s="140"/>
      <c r="F17" s="141">
        <v>17745.254175197981</v>
      </c>
      <c r="G17" s="142">
        <v>159845.08059135941</v>
      </c>
      <c r="H17" s="143">
        <v>9.6514065144663626</v>
      </c>
      <c r="I17" s="144">
        <f>F17</f>
        <v>17745.254175197981</v>
      </c>
      <c r="J17" s="139">
        <f t="shared" si="0"/>
        <v>292024.08059135941</v>
      </c>
      <c r="K17" s="131">
        <v>17.632341911139491</v>
      </c>
      <c r="M17" s="136"/>
    </row>
    <row r="18" spans="1:13">
      <c r="A18" s="122">
        <v>18</v>
      </c>
      <c r="B18" s="137" t="s">
        <v>155</v>
      </c>
      <c r="C18" s="138"/>
      <c r="D18" s="139">
        <v>35302.31</v>
      </c>
      <c r="E18" s="145"/>
      <c r="F18" s="141">
        <v>88284.469966674398</v>
      </c>
      <c r="G18" s="142">
        <v>39710.855785263637</v>
      </c>
      <c r="H18" s="143">
        <v>0.55496169631102243</v>
      </c>
      <c r="I18" s="144">
        <f>F18</f>
        <v>88284.469966674398</v>
      </c>
      <c r="J18" s="139">
        <f t="shared" si="0"/>
        <v>75013.165785263642</v>
      </c>
      <c r="K18" s="131">
        <v>1.0483136892078311</v>
      </c>
      <c r="M18" s="136"/>
    </row>
    <row r="19" spans="1:13" ht="15.8" customHeight="1" thickBot="1">
      <c r="A19" s="123">
        <v>19</v>
      </c>
      <c r="B19" s="146" t="s">
        <v>156</v>
      </c>
      <c r="C19" s="147"/>
      <c r="D19" s="148">
        <v>147486</v>
      </c>
      <c r="E19" s="149"/>
      <c r="F19" s="150">
        <v>333303.69846002152</v>
      </c>
      <c r="G19" s="151">
        <v>85042.894327757414</v>
      </c>
      <c r="H19" s="152">
        <v>0.3311530347660428</v>
      </c>
      <c r="I19" s="153">
        <f>F19</f>
        <v>333303.69846002152</v>
      </c>
      <c r="J19" s="148">
        <f t="shared" si="0"/>
        <v>232528.89432775741</v>
      </c>
      <c r="K19" s="154">
        <v>0.90545658912617943</v>
      </c>
      <c r="M19" s="136"/>
    </row>
    <row r="20" spans="1:13">
      <c r="C20" s="121" t="s">
        <v>116</v>
      </c>
      <c r="D20" s="155" t="s">
        <v>157</v>
      </c>
    </row>
    <row r="21" spans="1:13">
      <c r="B21" s="156"/>
      <c r="D21" s="155" t="s">
        <v>158</v>
      </c>
    </row>
    <row r="22" spans="1:13">
      <c r="B22" s="157"/>
      <c r="C22" s="156"/>
    </row>
  </sheetData>
  <mergeCells count="5">
    <mergeCell ref="B1:B3"/>
    <mergeCell ref="C1:K1"/>
    <mergeCell ref="C2:E2"/>
    <mergeCell ref="F2:H2"/>
    <mergeCell ref="I2:K2"/>
  </mergeCells>
  <pageMargins left="0.7" right="0.7" top="0.75" bottom="0.75" header="0.3" footer="0.3"/>
  <pageSetup paperSize="9" orientation="portrait"/>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7A7D3-3A6A-459A-8A88-BDA2533912EA}">
  <sheetPr>
    <pageSetUpPr fitToPage="1"/>
  </sheetPr>
  <dimension ref="A1:P35"/>
  <sheetViews>
    <sheetView workbookViewId="0">
      <pane ySplit="1" topLeftCell="A2" activePane="bottomLeft" state="frozen"/>
      <selection pane="bottomLeft" activeCell="S5" sqref="S5"/>
    </sheetView>
  </sheetViews>
  <sheetFormatPr defaultColWidth="9.1484375" defaultRowHeight="14.45"/>
  <cols>
    <col min="1" max="1" width="12.546875" style="66" customWidth="1"/>
    <col min="2" max="2" width="18.25" style="66" customWidth="1"/>
    <col min="3" max="3" width="7.75" style="66" bestFit="1" customWidth="1"/>
    <col min="4" max="4" width="7.75" style="66" customWidth="1"/>
    <col min="5" max="6" width="7.546875" style="66" customWidth="1"/>
    <col min="7" max="7" width="7.75" style="66" bestFit="1" customWidth="1"/>
    <col min="8" max="8" width="7.75" style="241" bestFit="1" customWidth="1"/>
    <col min="9" max="10" width="7.75" style="66" bestFit="1" customWidth="1"/>
    <col min="11" max="11" width="7.75" style="66" customWidth="1"/>
    <col min="12" max="12" width="7.75" style="242" customWidth="1"/>
    <col min="13" max="13" width="7.84765625" style="66" customWidth="1"/>
    <col min="14" max="14" width="10.75" style="68" customWidth="1"/>
    <col min="15" max="15" width="10.546875" style="241" customWidth="1"/>
    <col min="16" max="16" width="9.1484375" style="66" customWidth="1"/>
    <col min="17" max="16384" width="9.1484375" style="66"/>
  </cols>
  <sheetData>
    <row r="1" spans="1:15" ht="23.3" customHeight="1">
      <c r="A1" s="587" t="s">
        <v>984</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234"/>
      <c r="N2" s="236"/>
      <c r="O2" s="237"/>
    </row>
    <row r="3" spans="1:15">
      <c r="A3" s="83" t="s">
        <v>987</v>
      </c>
      <c r="B3" s="83" t="s">
        <v>988</v>
      </c>
      <c r="C3" s="83">
        <v>60</v>
      </c>
      <c r="D3" s="83">
        <v>25</v>
      </c>
      <c r="E3" s="83">
        <v>50</v>
      </c>
      <c r="F3" s="83">
        <v>15</v>
      </c>
      <c r="G3" s="83">
        <v>30</v>
      </c>
      <c r="H3" s="83">
        <v>45</v>
      </c>
      <c r="I3" s="83">
        <v>70</v>
      </c>
      <c r="J3" s="83">
        <v>45</v>
      </c>
      <c r="K3" s="83">
        <v>30</v>
      </c>
      <c r="L3" s="238"/>
      <c r="M3" s="83"/>
      <c r="N3" s="239"/>
      <c r="O3" s="240"/>
    </row>
    <row r="4" spans="1:15">
      <c r="A4" s="83">
        <v>7713</v>
      </c>
      <c r="B4" s="83" t="s">
        <v>989</v>
      </c>
      <c r="C4" s="83">
        <v>15</v>
      </c>
      <c r="D4" s="83">
        <v>30</v>
      </c>
      <c r="E4" s="83">
        <v>0</v>
      </c>
      <c r="F4" s="83">
        <v>80</v>
      </c>
      <c r="G4" s="83">
        <v>15</v>
      </c>
      <c r="H4" s="83">
        <v>55</v>
      </c>
      <c r="I4" s="83">
        <v>0</v>
      </c>
      <c r="J4" s="83">
        <v>80</v>
      </c>
      <c r="K4" s="83">
        <v>50</v>
      </c>
      <c r="L4" s="238"/>
      <c r="M4" s="83"/>
      <c r="N4" s="239"/>
      <c r="O4" s="240"/>
    </row>
    <row r="5" spans="1:15">
      <c r="A5" s="83" t="s">
        <v>990</v>
      </c>
      <c r="B5" s="83" t="s">
        <v>991</v>
      </c>
      <c r="C5" s="83">
        <v>30</v>
      </c>
      <c r="D5" s="83">
        <v>30</v>
      </c>
      <c r="E5" s="83">
        <v>15</v>
      </c>
      <c r="F5" s="83">
        <v>45</v>
      </c>
      <c r="G5" s="83">
        <v>60</v>
      </c>
      <c r="H5" s="83">
        <v>40</v>
      </c>
      <c r="I5" s="83">
        <v>65</v>
      </c>
      <c r="J5" s="83">
        <v>15</v>
      </c>
      <c r="K5" s="83">
        <v>30</v>
      </c>
      <c r="L5" s="238"/>
      <c r="M5" s="83"/>
      <c r="N5" s="239"/>
      <c r="O5" s="240"/>
    </row>
    <row r="6" spans="1:15">
      <c r="A6" s="83" t="s">
        <v>992</v>
      </c>
      <c r="B6" s="83" t="s">
        <v>993</v>
      </c>
      <c r="C6" s="83">
        <v>25</v>
      </c>
      <c r="D6" s="83">
        <v>30</v>
      </c>
      <c r="E6" s="83">
        <v>40</v>
      </c>
      <c r="F6" s="83">
        <v>40</v>
      </c>
      <c r="G6" s="83">
        <v>30</v>
      </c>
      <c r="H6" s="83">
        <v>30</v>
      </c>
      <c r="I6" s="83">
        <v>25</v>
      </c>
      <c r="J6" s="83">
        <v>50</v>
      </c>
      <c r="K6" s="83">
        <v>70</v>
      </c>
      <c r="L6" s="238"/>
      <c r="M6" s="83"/>
      <c r="N6" s="239"/>
      <c r="O6" s="240"/>
    </row>
    <row r="7" spans="1:15">
      <c r="A7" s="83">
        <v>7354</v>
      </c>
      <c r="B7" s="83" t="s">
        <v>994</v>
      </c>
      <c r="C7" s="83">
        <v>15</v>
      </c>
      <c r="D7" s="83">
        <v>60</v>
      </c>
      <c r="E7" s="83">
        <v>15</v>
      </c>
      <c r="F7" s="83">
        <v>40</v>
      </c>
      <c r="G7" s="83">
        <v>50</v>
      </c>
      <c r="H7" s="83">
        <v>50</v>
      </c>
      <c r="I7" s="83">
        <v>30</v>
      </c>
      <c r="J7" s="83">
        <v>25</v>
      </c>
      <c r="K7" s="83">
        <v>30</v>
      </c>
      <c r="L7" s="238"/>
      <c r="M7" s="83"/>
      <c r="N7" s="239"/>
      <c r="O7" s="240"/>
    </row>
    <row r="8" spans="1:15">
      <c r="A8" s="83" t="s">
        <v>995</v>
      </c>
      <c r="B8" s="83" t="s">
        <v>996</v>
      </c>
      <c r="C8" s="83">
        <v>40</v>
      </c>
      <c r="D8" s="83">
        <v>55</v>
      </c>
      <c r="E8" s="83">
        <v>35</v>
      </c>
      <c r="F8" s="83">
        <v>15</v>
      </c>
      <c r="G8" s="83">
        <v>40</v>
      </c>
      <c r="H8" s="83">
        <v>15</v>
      </c>
      <c r="I8" s="83">
        <v>40</v>
      </c>
      <c r="J8" s="83">
        <v>30</v>
      </c>
      <c r="K8" s="83">
        <v>0</v>
      </c>
      <c r="L8" s="238"/>
      <c r="M8" s="83"/>
      <c r="N8" s="239"/>
      <c r="O8" s="240"/>
    </row>
    <row r="9" spans="1:15">
      <c r="A9" s="83">
        <v>5965</v>
      </c>
      <c r="B9" s="83" t="s">
        <v>997</v>
      </c>
      <c r="C9" s="83">
        <v>40</v>
      </c>
      <c r="D9" s="83">
        <v>65</v>
      </c>
      <c r="E9" s="83">
        <v>15</v>
      </c>
      <c r="F9" s="83">
        <v>30</v>
      </c>
      <c r="G9" s="83">
        <v>30</v>
      </c>
      <c r="H9" s="83">
        <v>30</v>
      </c>
      <c r="I9" s="83">
        <v>35</v>
      </c>
      <c r="J9" s="83">
        <v>0</v>
      </c>
      <c r="K9" s="83">
        <v>0</v>
      </c>
      <c r="L9" s="238"/>
      <c r="M9" s="83"/>
      <c r="N9" s="239"/>
      <c r="O9" s="240"/>
    </row>
    <row r="10" spans="1:15">
      <c r="A10" s="83">
        <v>7300</v>
      </c>
      <c r="B10" s="83" t="s">
        <v>998</v>
      </c>
      <c r="C10" s="83">
        <v>40</v>
      </c>
      <c r="D10" s="83">
        <v>30</v>
      </c>
      <c r="E10" s="83">
        <v>30</v>
      </c>
      <c r="F10" s="83">
        <v>25</v>
      </c>
      <c r="G10" s="83">
        <v>15</v>
      </c>
      <c r="H10" s="83">
        <v>25</v>
      </c>
      <c r="I10" s="83">
        <v>40</v>
      </c>
      <c r="J10" s="83">
        <v>40</v>
      </c>
      <c r="K10" s="83">
        <v>15</v>
      </c>
      <c r="L10" s="238"/>
      <c r="M10" s="83"/>
      <c r="N10" s="239"/>
      <c r="O10" s="240"/>
    </row>
    <row r="11" spans="1:15">
      <c r="A11" s="83" t="s">
        <v>999</v>
      </c>
      <c r="B11" s="83" t="s">
        <v>1000</v>
      </c>
      <c r="C11" s="83">
        <v>30</v>
      </c>
      <c r="D11" s="83">
        <v>40</v>
      </c>
      <c r="E11" s="83">
        <v>30</v>
      </c>
      <c r="F11" s="83">
        <v>25</v>
      </c>
      <c r="G11" s="83">
        <v>40</v>
      </c>
      <c r="H11" s="83">
        <v>35</v>
      </c>
      <c r="I11" s="83">
        <v>15</v>
      </c>
      <c r="J11" s="83">
        <v>15</v>
      </c>
      <c r="K11" s="83">
        <v>25</v>
      </c>
      <c r="L11" s="238"/>
      <c r="M11" s="83"/>
      <c r="N11" s="239"/>
      <c r="O11" s="240"/>
    </row>
    <row r="12" spans="1:15">
      <c r="A12" s="83" t="s">
        <v>1001</v>
      </c>
      <c r="B12" s="83" t="s">
        <v>1002</v>
      </c>
      <c r="C12" s="83">
        <v>40</v>
      </c>
      <c r="D12" s="83">
        <v>50</v>
      </c>
      <c r="E12" s="83">
        <v>30</v>
      </c>
      <c r="F12" s="83">
        <v>30</v>
      </c>
      <c r="G12" s="83">
        <v>0</v>
      </c>
      <c r="H12" s="83">
        <v>0</v>
      </c>
      <c r="I12" s="83">
        <v>15</v>
      </c>
      <c r="J12" s="83">
        <v>15</v>
      </c>
      <c r="K12" s="83">
        <v>25</v>
      </c>
      <c r="L12" s="238"/>
      <c r="M12" s="83"/>
      <c r="N12" s="239"/>
      <c r="O12" s="240"/>
    </row>
    <row r="13" spans="1:15">
      <c r="A13" s="83">
        <v>5687</v>
      </c>
      <c r="B13" s="83" t="s">
        <v>1003</v>
      </c>
      <c r="C13" s="83">
        <v>80</v>
      </c>
      <c r="D13" s="83">
        <v>30</v>
      </c>
      <c r="E13" s="83">
        <v>15</v>
      </c>
      <c r="F13" s="83">
        <v>25</v>
      </c>
      <c r="G13" s="83">
        <v>0</v>
      </c>
      <c r="H13" s="83">
        <v>0</v>
      </c>
      <c r="I13" s="83">
        <v>50</v>
      </c>
      <c r="J13" s="83">
        <v>0</v>
      </c>
      <c r="K13" s="83">
        <v>0</v>
      </c>
      <c r="L13" s="238"/>
      <c r="M13" s="83"/>
      <c r="N13" s="239"/>
      <c r="O13" s="240"/>
    </row>
    <row r="14" spans="1:15">
      <c r="A14" s="83">
        <v>5033</v>
      </c>
      <c r="B14" s="83" t="s">
        <v>1004</v>
      </c>
      <c r="C14" s="83">
        <v>30</v>
      </c>
      <c r="D14" s="83">
        <v>25</v>
      </c>
      <c r="E14" s="83">
        <v>35</v>
      </c>
      <c r="F14" s="83">
        <v>15</v>
      </c>
      <c r="G14" s="83">
        <v>0</v>
      </c>
      <c r="H14" s="83">
        <v>0</v>
      </c>
      <c r="I14" s="83">
        <v>40</v>
      </c>
      <c r="J14" s="83">
        <v>15</v>
      </c>
      <c r="K14" s="83">
        <v>30</v>
      </c>
      <c r="L14" s="238"/>
      <c r="M14" s="83"/>
      <c r="N14" s="239"/>
      <c r="O14" s="240"/>
    </row>
    <row r="15" spans="1:15">
      <c r="A15" s="83">
        <v>7375</v>
      </c>
      <c r="B15" s="83" t="s">
        <v>1005</v>
      </c>
      <c r="C15" s="83">
        <v>0</v>
      </c>
      <c r="D15" s="83">
        <v>0</v>
      </c>
      <c r="E15" s="83">
        <v>25</v>
      </c>
      <c r="F15" s="83">
        <v>40</v>
      </c>
      <c r="G15" s="83">
        <v>70</v>
      </c>
      <c r="H15" s="83">
        <v>15</v>
      </c>
      <c r="I15" s="83">
        <v>30</v>
      </c>
      <c r="J15" s="83">
        <v>0</v>
      </c>
      <c r="K15" s="83">
        <v>0</v>
      </c>
      <c r="L15" s="238"/>
      <c r="M15" s="83"/>
      <c r="N15" s="239"/>
      <c r="O15" s="240"/>
    </row>
    <row r="16" spans="1:15">
      <c r="A16" s="83" t="s">
        <v>1006</v>
      </c>
      <c r="B16" s="83" t="s">
        <v>1007</v>
      </c>
      <c r="C16" s="83">
        <v>15</v>
      </c>
      <c r="D16" s="83">
        <v>15</v>
      </c>
      <c r="E16" s="83">
        <v>15</v>
      </c>
      <c r="F16" s="83">
        <v>15</v>
      </c>
      <c r="G16" s="83">
        <v>0</v>
      </c>
      <c r="H16" s="83">
        <v>0</v>
      </c>
      <c r="I16" s="83">
        <v>30</v>
      </c>
      <c r="J16" s="83">
        <v>15</v>
      </c>
      <c r="K16" s="83">
        <v>50</v>
      </c>
      <c r="L16" s="238"/>
      <c r="M16" s="83"/>
      <c r="N16" s="239"/>
      <c r="O16" s="240"/>
    </row>
    <row r="17" spans="1:16">
      <c r="A17" s="83">
        <v>7522</v>
      </c>
      <c r="B17" s="83" t="s">
        <v>1008</v>
      </c>
      <c r="C17" s="83">
        <v>15</v>
      </c>
      <c r="D17" s="83">
        <v>15</v>
      </c>
      <c r="E17" s="83">
        <v>30</v>
      </c>
      <c r="F17" s="83">
        <v>15</v>
      </c>
      <c r="G17" s="83">
        <v>0</v>
      </c>
      <c r="H17" s="83">
        <v>15</v>
      </c>
      <c r="I17" s="83">
        <v>30</v>
      </c>
      <c r="J17" s="83">
        <v>0</v>
      </c>
      <c r="K17" s="83">
        <v>25</v>
      </c>
      <c r="L17" s="238"/>
      <c r="M17" s="83"/>
      <c r="N17" s="239"/>
      <c r="O17" s="240"/>
    </row>
    <row r="18" spans="1:16">
      <c r="A18" s="83">
        <v>5665</v>
      </c>
      <c r="B18" s="83" t="s">
        <v>1009</v>
      </c>
      <c r="C18" s="83">
        <v>15</v>
      </c>
      <c r="D18" s="83">
        <v>15</v>
      </c>
      <c r="E18" s="83">
        <v>0</v>
      </c>
      <c r="F18" s="83">
        <v>50</v>
      </c>
      <c r="G18" s="83">
        <v>0</v>
      </c>
      <c r="H18" s="83">
        <v>30</v>
      </c>
      <c r="I18" s="83">
        <v>0</v>
      </c>
      <c r="J18" s="83">
        <v>30</v>
      </c>
      <c r="K18" s="83">
        <v>0</v>
      </c>
      <c r="L18" s="238"/>
      <c r="M18" s="83"/>
      <c r="N18" s="239"/>
      <c r="O18" s="240"/>
      <c r="P18" s="68"/>
    </row>
    <row r="19" spans="1:16">
      <c r="A19" s="83" t="s">
        <v>1010</v>
      </c>
      <c r="B19" s="83" t="s">
        <v>1011</v>
      </c>
      <c r="C19" s="83">
        <v>35</v>
      </c>
      <c r="D19" s="83">
        <v>15</v>
      </c>
      <c r="E19" s="83">
        <v>0</v>
      </c>
      <c r="F19" s="83">
        <v>70</v>
      </c>
      <c r="G19" s="83">
        <v>0</v>
      </c>
      <c r="H19" s="83">
        <v>0</v>
      </c>
      <c r="I19" s="83">
        <v>0</v>
      </c>
      <c r="J19" s="83">
        <v>15</v>
      </c>
      <c r="K19" s="83">
        <v>0</v>
      </c>
      <c r="L19" s="238"/>
      <c r="M19" s="83"/>
      <c r="N19" s="239"/>
      <c r="O19" s="240"/>
    </row>
    <row r="20" spans="1:16">
      <c r="A20" s="83">
        <v>5656</v>
      </c>
      <c r="B20" s="83" t="s">
        <v>1012</v>
      </c>
      <c r="C20" s="83">
        <v>35</v>
      </c>
      <c r="D20" s="83">
        <v>15</v>
      </c>
      <c r="E20" s="83">
        <v>0</v>
      </c>
      <c r="F20" s="83">
        <v>15</v>
      </c>
      <c r="G20" s="83">
        <v>0</v>
      </c>
      <c r="H20" s="83">
        <v>0</v>
      </c>
      <c r="I20" s="83">
        <v>0</v>
      </c>
      <c r="J20" s="83">
        <v>70</v>
      </c>
      <c r="K20" s="83">
        <v>0</v>
      </c>
      <c r="L20" s="238"/>
      <c r="M20" s="83"/>
      <c r="N20" s="239"/>
      <c r="O20" s="240"/>
    </row>
    <row r="21" spans="1:16">
      <c r="A21" s="83" t="s">
        <v>1013</v>
      </c>
      <c r="B21" s="83" t="s">
        <v>1014</v>
      </c>
      <c r="C21" s="83">
        <v>0</v>
      </c>
      <c r="D21" s="83">
        <v>0</v>
      </c>
      <c r="E21" s="83">
        <v>60</v>
      </c>
      <c r="F21" s="83">
        <v>0</v>
      </c>
      <c r="G21" s="83">
        <v>0</v>
      </c>
      <c r="H21" s="83">
        <v>30</v>
      </c>
      <c r="I21" s="83">
        <v>0</v>
      </c>
      <c r="J21" s="83">
        <v>0</v>
      </c>
      <c r="K21" s="83">
        <v>30</v>
      </c>
      <c r="L21" s="238"/>
      <c r="M21" s="83"/>
      <c r="N21" s="239"/>
      <c r="O21" s="240"/>
    </row>
    <row r="22" spans="1:16">
      <c r="A22" s="83" t="s">
        <v>1015</v>
      </c>
      <c r="B22" s="83" t="s">
        <v>1016</v>
      </c>
      <c r="C22" s="83">
        <v>0</v>
      </c>
      <c r="D22" s="83">
        <v>0</v>
      </c>
      <c r="E22" s="83">
        <v>0</v>
      </c>
      <c r="F22" s="83">
        <v>30</v>
      </c>
      <c r="G22" s="83">
        <v>15</v>
      </c>
      <c r="H22" s="83">
        <v>40</v>
      </c>
      <c r="I22" s="83">
        <v>0</v>
      </c>
      <c r="J22" s="83">
        <v>0</v>
      </c>
      <c r="K22" s="83">
        <v>0</v>
      </c>
      <c r="L22" s="238"/>
      <c r="M22" s="83"/>
      <c r="N22" s="239"/>
      <c r="O22" s="240"/>
    </row>
    <row r="23" spans="1:16">
      <c r="A23" s="83" t="s">
        <v>1017</v>
      </c>
      <c r="B23" s="83" t="s">
        <v>1018</v>
      </c>
      <c r="C23" s="83">
        <v>55</v>
      </c>
      <c r="D23" s="83">
        <v>0</v>
      </c>
      <c r="E23" s="83">
        <v>0</v>
      </c>
      <c r="F23" s="83">
        <v>15</v>
      </c>
      <c r="G23" s="83">
        <v>15</v>
      </c>
      <c r="H23" s="83">
        <v>0</v>
      </c>
      <c r="I23" s="83">
        <v>0</v>
      </c>
      <c r="J23" s="83">
        <v>0</v>
      </c>
      <c r="K23" s="83">
        <v>0</v>
      </c>
      <c r="L23" s="238"/>
      <c r="M23" s="83"/>
      <c r="N23" s="239"/>
      <c r="O23" s="240"/>
    </row>
    <row r="24" spans="1:16">
      <c r="A24" s="83" t="s">
        <v>1019</v>
      </c>
      <c r="B24" s="83" t="s">
        <v>1020</v>
      </c>
      <c r="C24" s="83">
        <v>15</v>
      </c>
      <c r="D24" s="83">
        <v>40</v>
      </c>
      <c r="E24" s="83">
        <v>0</v>
      </c>
      <c r="F24" s="83">
        <v>15</v>
      </c>
      <c r="G24" s="83">
        <v>0</v>
      </c>
      <c r="H24" s="83">
        <v>0</v>
      </c>
      <c r="I24" s="83">
        <v>0</v>
      </c>
      <c r="J24" s="83">
        <v>0</v>
      </c>
      <c r="K24" s="83">
        <v>0</v>
      </c>
      <c r="L24" s="238"/>
      <c r="M24" s="83"/>
      <c r="N24" s="239"/>
      <c r="O24" s="240"/>
    </row>
    <row r="25" spans="1:16">
      <c r="A25" s="83">
        <v>5555</v>
      </c>
      <c r="B25" s="83" t="s">
        <v>1021</v>
      </c>
      <c r="C25" s="83">
        <v>15</v>
      </c>
      <c r="D25" s="83">
        <v>30</v>
      </c>
      <c r="E25" s="83">
        <v>0</v>
      </c>
      <c r="F25" s="83">
        <v>0</v>
      </c>
      <c r="G25" s="83">
        <v>15</v>
      </c>
      <c r="H25" s="83">
        <v>0</v>
      </c>
      <c r="I25" s="83">
        <v>0</v>
      </c>
      <c r="J25" s="83">
        <v>0</v>
      </c>
      <c r="K25" s="83">
        <v>0</v>
      </c>
      <c r="L25" s="238"/>
      <c r="M25" s="83"/>
      <c r="N25" s="239"/>
      <c r="O25" s="240"/>
    </row>
    <row r="26" spans="1:16">
      <c r="A26" s="83" t="s">
        <v>1013</v>
      </c>
      <c r="B26" s="83" t="s">
        <v>1022</v>
      </c>
      <c r="C26" s="83">
        <v>0</v>
      </c>
      <c r="D26" s="83">
        <v>0</v>
      </c>
      <c r="E26" s="83">
        <v>55</v>
      </c>
      <c r="F26" s="83">
        <v>0</v>
      </c>
      <c r="G26" s="83">
        <v>0</v>
      </c>
      <c r="H26" s="83">
        <v>0</v>
      </c>
      <c r="I26" s="83">
        <v>0</v>
      </c>
      <c r="J26" s="83">
        <v>0</v>
      </c>
      <c r="K26" s="83">
        <v>0</v>
      </c>
      <c r="L26" s="238"/>
      <c r="M26" s="83"/>
      <c r="N26" s="239"/>
      <c r="O26" s="240"/>
    </row>
    <row r="27" spans="1:16">
      <c r="A27" s="83" t="s">
        <v>1023</v>
      </c>
      <c r="B27" s="83" t="s">
        <v>1024</v>
      </c>
      <c r="C27" s="83">
        <v>15</v>
      </c>
      <c r="D27" s="83">
        <v>25</v>
      </c>
      <c r="E27" s="83">
        <v>0</v>
      </c>
      <c r="F27" s="83">
        <v>0</v>
      </c>
      <c r="G27" s="83">
        <v>0</v>
      </c>
      <c r="H27" s="83">
        <v>0</v>
      </c>
      <c r="I27" s="83">
        <v>0</v>
      </c>
      <c r="J27" s="83">
        <v>0</v>
      </c>
      <c r="K27" s="83">
        <v>0</v>
      </c>
      <c r="L27" s="238"/>
      <c r="M27" s="83"/>
      <c r="N27" s="239"/>
      <c r="O27" s="240"/>
    </row>
    <row r="28" spans="1:16">
      <c r="A28" s="83" t="s">
        <v>1025</v>
      </c>
      <c r="B28" s="83" t="s">
        <v>1026</v>
      </c>
      <c r="C28" s="83">
        <v>0</v>
      </c>
      <c r="D28" s="83">
        <v>0</v>
      </c>
      <c r="E28" s="83">
        <v>15</v>
      </c>
      <c r="F28" s="83">
        <v>0</v>
      </c>
      <c r="G28" s="83">
        <v>0</v>
      </c>
      <c r="H28" s="83">
        <v>0</v>
      </c>
      <c r="I28" s="83">
        <v>15</v>
      </c>
      <c r="J28" s="83">
        <v>0</v>
      </c>
      <c r="K28" s="83">
        <v>0</v>
      </c>
      <c r="L28" s="238"/>
      <c r="M28" s="83"/>
      <c r="N28" s="239"/>
      <c r="O28" s="240"/>
    </row>
    <row r="29" spans="1:16">
      <c r="A29" s="83">
        <v>5167</v>
      </c>
      <c r="B29" s="83" t="s">
        <v>1027</v>
      </c>
      <c r="C29" s="83">
        <v>0</v>
      </c>
      <c r="D29" s="83">
        <v>0</v>
      </c>
      <c r="E29" s="83">
        <v>0</v>
      </c>
      <c r="F29" s="83">
        <v>0</v>
      </c>
      <c r="G29" s="83">
        <v>0</v>
      </c>
      <c r="H29" s="83">
        <v>0</v>
      </c>
      <c r="I29" s="83">
        <v>0</v>
      </c>
      <c r="J29" s="83">
        <v>25</v>
      </c>
      <c r="K29" s="83">
        <v>0</v>
      </c>
      <c r="L29" s="238"/>
      <c r="M29" s="83"/>
      <c r="N29" s="239"/>
      <c r="O29" s="240"/>
    </row>
    <row r="30" spans="1:16">
      <c r="A30" s="83" t="s">
        <v>1028</v>
      </c>
      <c r="B30" s="83" t="s">
        <v>1029</v>
      </c>
      <c r="C30" s="83">
        <v>0</v>
      </c>
      <c r="D30" s="83">
        <v>0</v>
      </c>
      <c r="E30" s="83">
        <v>0</v>
      </c>
      <c r="F30" s="83">
        <v>0</v>
      </c>
      <c r="G30" s="83">
        <v>15</v>
      </c>
      <c r="H30" s="83">
        <v>0</v>
      </c>
      <c r="I30" s="83">
        <v>0</v>
      </c>
      <c r="J30" s="83">
        <v>0</v>
      </c>
      <c r="K30" s="83">
        <v>0</v>
      </c>
      <c r="L30" s="238"/>
      <c r="M30" s="83"/>
      <c r="N30" s="239"/>
      <c r="O30" s="240"/>
    </row>
    <row r="31" spans="1:16">
      <c r="A31" s="83">
        <v>5529</v>
      </c>
      <c r="B31" s="83" t="s">
        <v>1030</v>
      </c>
      <c r="C31" s="83">
        <v>0</v>
      </c>
      <c r="D31" s="83">
        <v>0</v>
      </c>
      <c r="E31" s="83">
        <v>0</v>
      </c>
      <c r="F31" s="83">
        <v>15</v>
      </c>
      <c r="G31" s="83">
        <v>0</v>
      </c>
      <c r="H31" s="83">
        <v>0</v>
      </c>
      <c r="I31" s="83">
        <v>0</v>
      </c>
      <c r="J31" s="83">
        <v>0</v>
      </c>
      <c r="K31" s="83">
        <v>0</v>
      </c>
      <c r="L31" s="238"/>
      <c r="M31" s="83"/>
      <c r="N31" s="239"/>
      <c r="O31" s="240"/>
    </row>
    <row r="32" spans="1:16">
      <c r="A32" s="83">
        <v>5008</v>
      </c>
      <c r="B32" s="83" t="s">
        <v>1031</v>
      </c>
      <c r="C32" s="83">
        <v>15</v>
      </c>
      <c r="D32" s="83">
        <v>0</v>
      </c>
      <c r="E32" s="83">
        <v>0</v>
      </c>
      <c r="F32" s="83">
        <v>0</v>
      </c>
      <c r="G32" s="83">
        <v>0</v>
      </c>
      <c r="H32" s="83">
        <v>0</v>
      </c>
      <c r="I32" s="83">
        <v>0</v>
      </c>
      <c r="J32" s="83">
        <v>0</v>
      </c>
      <c r="K32" s="83">
        <v>0</v>
      </c>
      <c r="L32" s="238"/>
      <c r="M32" s="83"/>
      <c r="N32" s="239"/>
      <c r="O32" s="240"/>
    </row>
    <row r="33" spans="1:15">
      <c r="A33" s="83">
        <v>5303</v>
      </c>
      <c r="B33" s="83" t="s">
        <v>1032</v>
      </c>
      <c r="C33" s="83">
        <v>0</v>
      </c>
      <c r="D33" s="83">
        <v>0</v>
      </c>
      <c r="E33" s="83">
        <v>0</v>
      </c>
      <c r="F33" s="83">
        <v>0</v>
      </c>
      <c r="G33" s="83">
        <v>0</v>
      </c>
      <c r="H33" s="83">
        <v>0</v>
      </c>
      <c r="I33" s="83">
        <v>0</v>
      </c>
      <c r="J33" s="83">
        <v>0</v>
      </c>
      <c r="K33" s="83">
        <v>0</v>
      </c>
      <c r="L33" s="238"/>
      <c r="M33" s="83"/>
      <c r="N33" s="239"/>
      <c r="O33" s="240"/>
    </row>
    <row r="34" spans="1:15">
      <c r="A34" s="83">
        <v>5690</v>
      </c>
      <c r="B34" s="83" t="s">
        <v>1033</v>
      </c>
      <c r="C34" s="83">
        <v>0</v>
      </c>
      <c r="D34" s="83">
        <v>0</v>
      </c>
      <c r="E34" s="83">
        <v>0</v>
      </c>
      <c r="F34" s="83">
        <v>0</v>
      </c>
      <c r="G34" s="83">
        <v>0</v>
      </c>
      <c r="H34" s="83">
        <v>0</v>
      </c>
      <c r="I34" s="83">
        <v>0</v>
      </c>
      <c r="J34" s="83">
        <v>0</v>
      </c>
      <c r="K34" s="83">
        <v>0</v>
      </c>
      <c r="L34" s="238"/>
      <c r="M34" s="83"/>
      <c r="N34" s="239"/>
      <c r="O34" s="240"/>
    </row>
    <row r="35" spans="1:15">
      <c r="A35" s="83">
        <v>7037</v>
      </c>
      <c r="B35" s="83" t="s">
        <v>1034</v>
      </c>
      <c r="C35" s="83">
        <v>0</v>
      </c>
      <c r="D35" s="83">
        <v>0</v>
      </c>
      <c r="E35" s="83">
        <v>0</v>
      </c>
      <c r="F35" s="83">
        <v>0</v>
      </c>
      <c r="G35" s="83">
        <v>0</v>
      </c>
      <c r="H35" s="83">
        <v>0</v>
      </c>
      <c r="I35" s="83">
        <v>0</v>
      </c>
      <c r="J35" s="83">
        <v>0</v>
      </c>
      <c r="K35" s="83">
        <v>0</v>
      </c>
      <c r="L35" s="238"/>
      <c r="M35" s="83"/>
      <c r="N35" s="239"/>
      <c r="O35" s="240"/>
    </row>
  </sheetData>
  <mergeCells count="1">
    <mergeCell ref="A1:O1"/>
  </mergeCells>
  <pageMargins left="0.7" right="0.7" top="0.75" bottom="0.75" header="0.3" footer="0.3"/>
  <pageSetup scale="89" orientation="landscape"/>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B3B2-EB67-4BFA-A915-E2B25EA36F9D}">
  <sheetPr>
    <pageSetUpPr fitToPage="1"/>
  </sheetPr>
  <dimension ref="A1:O41"/>
  <sheetViews>
    <sheetView workbookViewId="0">
      <selection activeCell="O2" sqref="O1:O1048576"/>
    </sheetView>
  </sheetViews>
  <sheetFormatPr defaultColWidth="9.1484375" defaultRowHeight="14.45"/>
  <cols>
    <col min="1" max="1" width="11.546875" style="66" bestFit="1" customWidth="1"/>
    <col min="2" max="2" width="20" style="66" customWidth="1"/>
    <col min="3" max="5" width="7.75" style="66" bestFit="1" customWidth="1"/>
    <col min="6" max="6" width="7.75" style="66" customWidth="1"/>
    <col min="7" max="9" width="7.75" style="66" bestFit="1" customWidth="1"/>
    <col min="10" max="10" width="7.75" style="66" customWidth="1"/>
    <col min="11" max="11" width="7.84765625" style="66" customWidth="1"/>
    <col min="12" max="12" width="9.1484375" style="242" customWidth="1"/>
    <col min="13" max="13" width="9.1484375" style="66" customWidth="1"/>
    <col min="14" max="14" width="10.75" style="68" customWidth="1"/>
    <col min="15" max="15" width="10.84765625" style="245" customWidth="1"/>
    <col min="16" max="16" width="9.1484375" style="66" customWidth="1"/>
    <col min="17" max="16384" width="9.1484375" style="66"/>
  </cols>
  <sheetData>
    <row r="1" spans="1:15" ht="18.8" customHeight="1">
      <c r="A1" s="588" t="s">
        <v>1035</v>
      </c>
      <c r="B1" s="500"/>
      <c r="C1" s="500"/>
      <c r="D1" s="500"/>
      <c r="E1" s="500"/>
      <c r="F1" s="500"/>
      <c r="G1" s="500"/>
      <c r="H1" s="500"/>
      <c r="I1" s="500"/>
      <c r="J1" s="500"/>
      <c r="K1" s="500"/>
      <c r="L1" s="500"/>
      <c r="M1" s="500"/>
      <c r="N1" s="500"/>
      <c r="O1" s="500"/>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t="s">
        <v>855</v>
      </c>
      <c r="N2" s="243"/>
      <c r="O2" s="244"/>
    </row>
    <row r="3" spans="1:15">
      <c r="A3" s="83" t="s">
        <v>1036</v>
      </c>
      <c r="B3" s="83" t="s">
        <v>991</v>
      </c>
      <c r="C3" s="83">
        <v>65</v>
      </c>
      <c r="D3" s="83">
        <v>80</v>
      </c>
      <c r="E3" s="83">
        <v>35</v>
      </c>
      <c r="F3" s="83">
        <v>40</v>
      </c>
      <c r="G3" s="83">
        <v>80</v>
      </c>
      <c r="H3" s="83">
        <v>60</v>
      </c>
      <c r="I3" s="83">
        <v>40</v>
      </c>
      <c r="J3" s="83">
        <v>60</v>
      </c>
      <c r="K3" s="83">
        <v>80</v>
      </c>
      <c r="L3" s="238"/>
      <c r="M3" s="83">
        <f t="shared" ref="M3:M41" si="0">SUM(C3:L3)</f>
        <v>540</v>
      </c>
      <c r="N3" s="239"/>
      <c r="O3" s="244"/>
    </row>
    <row r="4" spans="1:15">
      <c r="A4" s="83" t="s">
        <v>995</v>
      </c>
      <c r="B4" s="83" t="s">
        <v>996</v>
      </c>
      <c r="C4" s="83">
        <v>60</v>
      </c>
      <c r="D4" s="83">
        <v>50</v>
      </c>
      <c r="E4" s="83">
        <v>60</v>
      </c>
      <c r="F4" s="83">
        <v>70</v>
      </c>
      <c r="G4" s="83">
        <v>55</v>
      </c>
      <c r="H4" s="83">
        <v>55</v>
      </c>
      <c r="I4" s="83">
        <v>80</v>
      </c>
      <c r="J4" s="83">
        <v>70</v>
      </c>
      <c r="K4" s="83">
        <v>50</v>
      </c>
      <c r="L4" s="238"/>
      <c r="M4" s="83">
        <f t="shared" si="0"/>
        <v>550</v>
      </c>
      <c r="N4" s="239"/>
      <c r="O4" s="244"/>
    </row>
    <row r="5" spans="1:15">
      <c r="A5" s="83" t="s">
        <v>1037</v>
      </c>
      <c r="B5" s="83" t="s">
        <v>1038</v>
      </c>
      <c r="C5" s="83">
        <v>40</v>
      </c>
      <c r="D5" s="83">
        <v>30</v>
      </c>
      <c r="E5" s="83">
        <v>55</v>
      </c>
      <c r="F5" s="83">
        <v>80</v>
      </c>
      <c r="G5" s="83">
        <v>50</v>
      </c>
      <c r="H5" s="83">
        <v>40</v>
      </c>
      <c r="I5" s="83">
        <v>50</v>
      </c>
      <c r="J5" s="83">
        <v>40</v>
      </c>
      <c r="K5" s="83">
        <v>70</v>
      </c>
      <c r="L5" s="238"/>
      <c r="M5" s="83">
        <f t="shared" si="0"/>
        <v>455</v>
      </c>
      <c r="N5" s="239"/>
      <c r="O5" s="244"/>
    </row>
    <row r="6" spans="1:15">
      <c r="A6" s="83">
        <v>5365</v>
      </c>
      <c r="B6" s="83" t="s">
        <v>1039</v>
      </c>
      <c r="C6" s="83">
        <v>15</v>
      </c>
      <c r="D6" s="83">
        <v>60</v>
      </c>
      <c r="E6" s="83">
        <v>50</v>
      </c>
      <c r="F6" s="83">
        <v>30</v>
      </c>
      <c r="G6" s="83">
        <v>50</v>
      </c>
      <c r="H6" s="83">
        <v>50</v>
      </c>
      <c r="I6" s="83">
        <v>40</v>
      </c>
      <c r="J6" s="83">
        <v>15</v>
      </c>
      <c r="K6" s="83">
        <v>0</v>
      </c>
      <c r="L6" s="238"/>
      <c r="M6" s="83">
        <f t="shared" si="0"/>
        <v>310</v>
      </c>
      <c r="N6" s="239"/>
      <c r="O6" s="244"/>
    </row>
    <row r="7" spans="1:15">
      <c r="A7" s="83" t="s">
        <v>1040</v>
      </c>
      <c r="B7" s="83" t="s">
        <v>1041</v>
      </c>
      <c r="C7" s="83">
        <v>30</v>
      </c>
      <c r="D7" s="83">
        <v>30</v>
      </c>
      <c r="E7" s="83">
        <v>30</v>
      </c>
      <c r="F7" s="83">
        <v>60</v>
      </c>
      <c r="G7" s="83">
        <v>0</v>
      </c>
      <c r="H7" s="83">
        <v>40</v>
      </c>
      <c r="I7" s="83">
        <v>40</v>
      </c>
      <c r="J7" s="83">
        <v>15</v>
      </c>
      <c r="K7" s="83">
        <v>30</v>
      </c>
      <c r="L7" s="238"/>
      <c r="M7" s="83">
        <f t="shared" si="0"/>
        <v>275</v>
      </c>
      <c r="N7" s="239"/>
      <c r="O7" s="244"/>
    </row>
    <row r="8" spans="1:15">
      <c r="A8" s="83" t="s">
        <v>1042</v>
      </c>
      <c r="B8" s="83" t="s">
        <v>1043</v>
      </c>
      <c r="C8" s="83">
        <v>35</v>
      </c>
      <c r="D8" s="83">
        <v>40</v>
      </c>
      <c r="E8" s="83">
        <v>30</v>
      </c>
      <c r="F8" s="83">
        <v>15</v>
      </c>
      <c r="G8" s="83">
        <v>15</v>
      </c>
      <c r="H8" s="83">
        <v>30</v>
      </c>
      <c r="I8" s="83">
        <v>30</v>
      </c>
      <c r="J8" s="83">
        <v>25</v>
      </c>
      <c r="K8" s="83">
        <v>40</v>
      </c>
      <c r="L8" s="238"/>
      <c r="M8" s="83">
        <f t="shared" si="0"/>
        <v>260</v>
      </c>
      <c r="N8" s="239"/>
      <c r="O8" s="244"/>
    </row>
    <row r="9" spans="1:15">
      <c r="A9" s="83">
        <v>5690</v>
      </c>
      <c r="B9" s="83" t="s">
        <v>1033</v>
      </c>
      <c r="C9" s="83">
        <v>15</v>
      </c>
      <c r="D9" s="83">
        <v>15</v>
      </c>
      <c r="E9" s="83">
        <v>30</v>
      </c>
      <c r="F9" s="83">
        <v>35</v>
      </c>
      <c r="G9" s="83">
        <v>40</v>
      </c>
      <c r="H9" s="83">
        <v>25</v>
      </c>
      <c r="I9" s="83">
        <v>15</v>
      </c>
      <c r="J9" s="83">
        <v>40</v>
      </c>
      <c r="K9" s="83">
        <v>15</v>
      </c>
      <c r="L9" s="238"/>
      <c r="M9" s="83">
        <f t="shared" si="0"/>
        <v>230</v>
      </c>
      <c r="N9" s="239"/>
      <c r="O9" s="244"/>
    </row>
    <row r="10" spans="1:15">
      <c r="A10" s="83" t="s">
        <v>1044</v>
      </c>
      <c r="B10" s="83" t="s">
        <v>1045</v>
      </c>
      <c r="C10" s="83">
        <v>50</v>
      </c>
      <c r="D10" s="83">
        <v>50</v>
      </c>
      <c r="E10" s="83">
        <v>15</v>
      </c>
      <c r="F10" s="83">
        <v>0</v>
      </c>
      <c r="G10" s="83">
        <v>0</v>
      </c>
      <c r="H10" s="83">
        <v>0</v>
      </c>
      <c r="I10" s="83">
        <v>70</v>
      </c>
      <c r="J10" s="83">
        <v>0</v>
      </c>
      <c r="K10" s="83">
        <v>25</v>
      </c>
      <c r="L10" s="238"/>
      <c r="M10" s="83">
        <f t="shared" si="0"/>
        <v>210</v>
      </c>
      <c r="N10" s="239"/>
      <c r="O10" s="244"/>
    </row>
    <row r="11" spans="1:15">
      <c r="A11" s="83">
        <v>332</v>
      </c>
      <c r="B11" s="83" t="s">
        <v>1046</v>
      </c>
      <c r="C11" s="83">
        <v>25</v>
      </c>
      <c r="D11" s="83">
        <v>15</v>
      </c>
      <c r="E11" s="83">
        <v>15</v>
      </c>
      <c r="F11" s="83">
        <v>15</v>
      </c>
      <c r="G11" s="83">
        <v>15</v>
      </c>
      <c r="H11" s="83">
        <v>0</v>
      </c>
      <c r="I11" s="83">
        <v>45</v>
      </c>
      <c r="J11" s="83">
        <v>40</v>
      </c>
      <c r="K11" s="83">
        <v>30</v>
      </c>
      <c r="L11" s="238"/>
      <c r="M11" s="83">
        <f t="shared" si="0"/>
        <v>200</v>
      </c>
      <c r="N11" s="239"/>
      <c r="O11" s="244"/>
    </row>
    <row r="12" spans="1:15">
      <c r="A12" s="83" t="s">
        <v>1047</v>
      </c>
      <c r="B12" s="83" t="s">
        <v>1048</v>
      </c>
      <c r="C12" s="83">
        <v>15</v>
      </c>
      <c r="D12" s="83">
        <v>30</v>
      </c>
      <c r="E12" s="83">
        <v>40</v>
      </c>
      <c r="F12" s="83">
        <v>0</v>
      </c>
      <c r="G12" s="83">
        <v>0</v>
      </c>
      <c r="H12" s="83">
        <v>0</v>
      </c>
      <c r="I12" s="83">
        <v>15</v>
      </c>
      <c r="J12" s="83">
        <v>50</v>
      </c>
      <c r="K12" s="83">
        <v>50</v>
      </c>
      <c r="L12" s="238"/>
      <c r="M12" s="83">
        <f t="shared" si="0"/>
        <v>200</v>
      </c>
      <c r="N12" s="239"/>
      <c r="O12" s="244"/>
    </row>
    <row r="13" spans="1:15">
      <c r="A13" s="83" t="s">
        <v>1049</v>
      </c>
      <c r="B13" s="83" t="s">
        <v>1050</v>
      </c>
      <c r="C13" s="83">
        <v>30</v>
      </c>
      <c r="D13" s="83">
        <v>15</v>
      </c>
      <c r="E13" s="83">
        <v>0</v>
      </c>
      <c r="F13" s="83">
        <v>25</v>
      </c>
      <c r="G13" s="83">
        <v>30</v>
      </c>
      <c r="H13" s="83">
        <v>0</v>
      </c>
      <c r="I13" s="83">
        <v>25</v>
      </c>
      <c r="J13" s="83">
        <v>35</v>
      </c>
      <c r="K13" s="83">
        <v>15</v>
      </c>
      <c r="L13" s="238"/>
      <c r="M13" s="83">
        <f t="shared" si="0"/>
        <v>175</v>
      </c>
      <c r="N13" s="239"/>
      <c r="O13" s="244"/>
    </row>
    <row r="14" spans="1:15">
      <c r="A14" s="83">
        <v>1953</v>
      </c>
      <c r="B14" s="83" t="s">
        <v>1051</v>
      </c>
      <c r="C14" s="83">
        <v>15</v>
      </c>
      <c r="D14" s="83">
        <v>25</v>
      </c>
      <c r="E14" s="83">
        <v>15</v>
      </c>
      <c r="F14" s="83">
        <v>15</v>
      </c>
      <c r="G14" s="83">
        <v>25</v>
      </c>
      <c r="H14" s="83">
        <v>15</v>
      </c>
      <c r="I14" s="83">
        <v>30</v>
      </c>
      <c r="J14" s="83">
        <v>30</v>
      </c>
      <c r="K14" s="83">
        <v>0</v>
      </c>
      <c r="L14" s="238"/>
      <c r="M14" s="83">
        <f t="shared" si="0"/>
        <v>170</v>
      </c>
      <c r="N14" s="239"/>
      <c r="O14" s="244"/>
    </row>
    <row r="15" spans="1:15">
      <c r="A15" s="83" t="s">
        <v>1052</v>
      </c>
      <c r="B15" s="83" t="s">
        <v>1053</v>
      </c>
      <c r="C15" s="83">
        <v>0</v>
      </c>
      <c r="D15" s="83">
        <v>70</v>
      </c>
      <c r="E15" s="83">
        <v>0</v>
      </c>
      <c r="F15" s="83">
        <v>40</v>
      </c>
      <c r="G15" s="83">
        <v>30</v>
      </c>
      <c r="H15" s="83">
        <v>15</v>
      </c>
      <c r="I15" s="83">
        <v>0</v>
      </c>
      <c r="J15" s="83">
        <v>0</v>
      </c>
      <c r="K15" s="83">
        <v>0</v>
      </c>
      <c r="L15" s="238"/>
      <c r="M15" s="83">
        <f t="shared" si="0"/>
        <v>155</v>
      </c>
      <c r="N15" s="239"/>
      <c r="O15" s="244"/>
    </row>
    <row r="16" spans="1:15">
      <c r="A16" s="83" t="s">
        <v>1054</v>
      </c>
      <c r="B16" s="83" t="s">
        <v>1055</v>
      </c>
      <c r="C16" s="83">
        <v>35</v>
      </c>
      <c r="D16" s="83">
        <v>15</v>
      </c>
      <c r="E16" s="83">
        <v>25</v>
      </c>
      <c r="F16" s="83">
        <v>0</v>
      </c>
      <c r="G16" s="83">
        <v>15</v>
      </c>
      <c r="H16" s="83">
        <v>15</v>
      </c>
      <c r="I16" s="83">
        <v>35</v>
      </c>
      <c r="J16" s="83">
        <v>15</v>
      </c>
      <c r="K16" s="83">
        <v>0</v>
      </c>
      <c r="L16" s="238"/>
      <c r="M16" s="83">
        <f t="shared" si="0"/>
        <v>155</v>
      </c>
      <c r="N16" s="239"/>
      <c r="O16" s="244"/>
    </row>
    <row r="17" spans="1:15">
      <c r="A17" s="83" t="s">
        <v>1056</v>
      </c>
      <c r="B17" s="83" t="s">
        <v>1057</v>
      </c>
      <c r="C17" s="83">
        <v>70</v>
      </c>
      <c r="D17" s="83">
        <v>30</v>
      </c>
      <c r="E17" s="83">
        <v>0</v>
      </c>
      <c r="F17" s="83">
        <v>15</v>
      </c>
      <c r="G17" s="83">
        <v>0</v>
      </c>
      <c r="H17" s="83">
        <v>15</v>
      </c>
      <c r="I17" s="83">
        <v>0</v>
      </c>
      <c r="J17" s="83">
        <v>0</v>
      </c>
      <c r="K17" s="83">
        <v>15</v>
      </c>
      <c r="L17" s="238"/>
      <c r="M17" s="83">
        <f t="shared" si="0"/>
        <v>145</v>
      </c>
      <c r="N17" s="239"/>
      <c r="O17" s="244"/>
    </row>
    <row r="18" spans="1:15">
      <c r="A18" s="83">
        <v>7141</v>
      </c>
      <c r="B18" s="83" t="s">
        <v>1058</v>
      </c>
      <c r="C18" s="83">
        <v>0</v>
      </c>
      <c r="D18" s="83">
        <v>15</v>
      </c>
      <c r="E18" s="83">
        <v>0</v>
      </c>
      <c r="F18" s="83">
        <v>25</v>
      </c>
      <c r="G18" s="83">
        <v>30</v>
      </c>
      <c r="H18" s="83">
        <v>30</v>
      </c>
      <c r="I18" s="83">
        <v>15</v>
      </c>
      <c r="J18" s="83">
        <v>15</v>
      </c>
      <c r="K18" s="83">
        <v>0</v>
      </c>
      <c r="L18" s="238"/>
      <c r="M18" s="83">
        <f t="shared" si="0"/>
        <v>130</v>
      </c>
      <c r="N18" s="239"/>
      <c r="O18" s="244"/>
    </row>
    <row r="19" spans="1:15">
      <c r="A19" s="83">
        <v>1958</v>
      </c>
      <c r="B19" s="83" t="s">
        <v>1059</v>
      </c>
      <c r="C19" s="83">
        <v>40</v>
      </c>
      <c r="D19" s="83">
        <v>25</v>
      </c>
      <c r="E19" s="83">
        <v>0</v>
      </c>
      <c r="F19" s="83">
        <v>15</v>
      </c>
      <c r="G19" s="83">
        <v>0</v>
      </c>
      <c r="H19" s="83">
        <v>15</v>
      </c>
      <c r="I19" s="83">
        <v>0</v>
      </c>
      <c r="J19" s="83">
        <v>15</v>
      </c>
      <c r="K19" s="83">
        <v>15</v>
      </c>
      <c r="L19" s="238"/>
      <c r="M19" s="83">
        <f t="shared" si="0"/>
        <v>125</v>
      </c>
      <c r="N19" s="239"/>
      <c r="O19" s="244"/>
    </row>
    <row r="20" spans="1:15">
      <c r="A20" s="83">
        <v>5893</v>
      </c>
      <c r="B20" s="83" t="s">
        <v>1060</v>
      </c>
      <c r="C20" s="83">
        <v>0</v>
      </c>
      <c r="D20" s="83">
        <v>0</v>
      </c>
      <c r="E20" s="83">
        <v>0</v>
      </c>
      <c r="F20" s="83">
        <v>15</v>
      </c>
      <c r="G20" s="83">
        <v>40</v>
      </c>
      <c r="H20" s="83">
        <v>0</v>
      </c>
      <c r="I20" s="83">
        <v>15</v>
      </c>
      <c r="J20" s="83">
        <v>0</v>
      </c>
      <c r="K20" s="83">
        <v>30</v>
      </c>
      <c r="L20" s="238"/>
      <c r="M20" s="83">
        <f t="shared" si="0"/>
        <v>100</v>
      </c>
      <c r="N20" s="239"/>
      <c r="O20" s="244"/>
    </row>
    <row r="21" spans="1:15">
      <c r="A21" s="83">
        <v>1516</v>
      </c>
      <c r="B21" s="83" t="s">
        <v>1061</v>
      </c>
      <c r="C21" s="83">
        <v>0</v>
      </c>
      <c r="D21" s="83">
        <v>0</v>
      </c>
      <c r="E21" s="83">
        <v>0</v>
      </c>
      <c r="F21" s="83">
        <v>50</v>
      </c>
      <c r="G21" s="83">
        <v>0</v>
      </c>
      <c r="H21" s="83">
        <v>15</v>
      </c>
      <c r="I21" s="83">
        <v>0</v>
      </c>
      <c r="J21" s="83">
        <v>30</v>
      </c>
      <c r="K21" s="83">
        <v>0</v>
      </c>
      <c r="L21" s="238"/>
      <c r="M21" s="83">
        <f t="shared" si="0"/>
        <v>95</v>
      </c>
      <c r="N21" s="239"/>
      <c r="O21" s="244"/>
    </row>
    <row r="22" spans="1:15">
      <c r="A22" s="83" t="s">
        <v>1062</v>
      </c>
      <c r="B22" s="83" t="s">
        <v>1063</v>
      </c>
      <c r="C22" s="83">
        <v>15</v>
      </c>
      <c r="D22" s="83">
        <v>40</v>
      </c>
      <c r="E22" s="83">
        <v>0</v>
      </c>
      <c r="F22" s="83">
        <v>30</v>
      </c>
      <c r="G22" s="83">
        <v>0</v>
      </c>
      <c r="H22" s="83">
        <v>0</v>
      </c>
      <c r="I22" s="83">
        <v>0</v>
      </c>
      <c r="J22" s="83">
        <v>0</v>
      </c>
      <c r="K22" s="83">
        <v>0</v>
      </c>
      <c r="L22" s="238"/>
      <c r="M22" s="83">
        <f t="shared" si="0"/>
        <v>85</v>
      </c>
      <c r="N22" s="239"/>
      <c r="O22" s="244"/>
    </row>
    <row r="23" spans="1:15">
      <c r="A23" s="83" t="s">
        <v>1064</v>
      </c>
      <c r="B23" s="83" t="s">
        <v>1065</v>
      </c>
      <c r="C23" s="83">
        <v>0</v>
      </c>
      <c r="D23" s="83">
        <v>15</v>
      </c>
      <c r="E23" s="83">
        <v>0</v>
      </c>
      <c r="F23" s="83">
        <v>30</v>
      </c>
      <c r="G23" s="83">
        <v>0</v>
      </c>
      <c r="H23" s="83">
        <v>30</v>
      </c>
      <c r="I23" s="83">
        <v>0</v>
      </c>
      <c r="J23" s="83">
        <v>0</v>
      </c>
      <c r="K23" s="83">
        <v>0</v>
      </c>
      <c r="L23" s="238"/>
      <c r="M23" s="83">
        <f t="shared" si="0"/>
        <v>75</v>
      </c>
      <c r="N23" s="239"/>
      <c r="O23" s="244"/>
    </row>
    <row r="24" spans="1:15">
      <c r="A24" s="83" t="s">
        <v>1066</v>
      </c>
      <c r="B24" s="83" t="s">
        <v>1067</v>
      </c>
      <c r="C24" s="83">
        <v>0</v>
      </c>
      <c r="D24" s="83">
        <v>0</v>
      </c>
      <c r="E24" s="83">
        <v>30</v>
      </c>
      <c r="F24" s="83">
        <v>0</v>
      </c>
      <c r="G24" s="83">
        <v>0</v>
      </c>
      <c r="H24" s="83">
        <v>15</v>
      </c>
      <c r="I24" s="83">
        <v>15</v>
      </c>
      <c r="J24" s="83">
        <v>15</v>
      </c>
      <c r="K24" s="83">
        <v>0</v>
      </c>
      <c r="L24" s="238"/>
      <c r="M24" s="83">
        <f t="shared" si="0"/>
        <v>75</v>
      </c>
      <c r="N24" s="239"/>
      <c r="O24" s="244"/>
    </row>
    <row r="25" spans="1:15">
      <c r="A25" s="83">
        <v>5893</v>
      </c>
      <c r="B25" s="83" t="s">
        <v>1060</v>
      </c>
      <c r="C25" s="83">
        <v>0</v>
      </c>
      <c r="D25" s="83">
        <v>0</v>
      </c>
      <c r="E25" s="83">
        <v>25</v>
      </c>
      <c r="F25" s="83">
        <v>0</v>
      </c>
      <c r="G25" s="83">
        <v>0</v>
      </c>
      <c r="H25" s="83">
        <v>0</v>
      </c>
      <c r="I25" s="83">
        <v>15</v>
      </c>
      <c r="J25" s="83">
        <v>0</v>
      </c>
      <c r="K25" s="83">
        <v>30</v>
      </c>
      <c r="L25" s="238"/>
      <c r="M25" s="83">
        <f t="shared" si="0"/>
        <v>70</v>
      </c>
      <c r="N25" s="239"/>
      <c r="O25" s="244"/>
    </row>
    <row r="26" spans="1:15">
      <c r="A26" s="83">
        <v>5297</v>
      </c>
      <c r="B26" s="83" t="s">
        <v>1068</v>
      </c>
      <c r="C26" s="83">
        <v>15</v>
      </c>
      <c r="D26" s="83">
        <v>15</v>
      </c>
      <c r="E26" s="83">
        <v>0</v>
      </c>
      <c r="F26" s="83">
        <v>15</v>
      </c>
      <c r="G26" s="83">
        <v>0</v>
      </c>
      <c r="H26" s="83">
        <v>0</v>
      </c>
      <c r="I26" s="83">
        <v>0</v>
      </c>
      <c r="J26" s="83">
        <v>0</v>
      </c>
      <c r="K26" s="83">
        <v>0</v>
      </c>
      <c r="L26" s="238"/>
      <c r="M26" s="83">
        <f t="shared" si="0"/>
        <v>45</v>
      </c>
      <c r="N26" s="239"/>
      <c r="O26" s="244"/>
    </row>
    <row r="27" spans="1:15">
      <c r="A27" s="83" t="s">
        <v>1069</v>
      </c>
      <c r="B27" s="83" t="s">
        <v>1070</v>
      </c>
      <c r="C27" s="83">
        <v>15</v>
      </c>
      <c r="D27" s="83">
        <v>0</v>
      </c>
      <c r="E27" s="83">
        <v>0</v>
      </c>
      <c r="F27" s="83">
        <v>0</v>
      </c>
      <c r="G27" s="83">
        <v>30</v>
      </c>
      <c r="H27" s="83">
        <v>0</v>
      </c>
      <c r="I27" s="83">
        <v>0</v>
      </c>
      <c r="J27" s="83">
        <v>0</v>
      </c>
      <c r="K27" s="83">
        <v>0</v>
      </c>
      <c r="L27" s="238"/>
      <c r="M27" s="83">
        <f t="shared" si="0"/>
        <v>45</v>
      </c>
      <c r="N27" s="239"/>
      <c r="O27" s="244"/>
    </row>
    <row r="28" spans="1:15">
      <c r="A28" s="83">
        <v>5705</v>
      </c>
      <c r="B28" s="83" t="s">
        <v>1071</v>
      </c>
      <c r="C28" s="83">
        <v>0</v>
      </c>
      <c r="D28" s="83">
        <v>0</v>
      </c>
      <c r="E28" s="83">
        <v>0</v>
      </c>
      <c r="F28" s="83">
        <v>0</v>
      </c>
      <c r="G28" s="83">
        <v>0</v>
      </c>
      <c r="H28" s="83">
        <v>15</v>
      </c>
      <c r="I28" s="83">
        <v>15</v>
      </c>
      <c r="J28" s="83">
        <v>15</v>
      </c>
      <c r="K28" s="83">
        <v>0</v>
      </c>
      <c r="L28" s="238"/>
      <c r="M28" s="83">
        <f t="shared" si="0"/>
        <v>45</v>
      </c>
      <c r="N28" s="239"/>
      <c r="O28" s="244"/>
    </row>
    <row r="29" spans="1:15">
      <c r="A29" s="83" t="s">
        <v>1072</v>
      </c>
      <c r="B29" s="83" t="s">
        <v>1073</v>
      </c>
      <c r="C29" s="83">
        <v>40</v>
      </c>
      <c r="D29" s="83">
        <v>0</v>
      </c>
      <c r="E29" s="83">
        <v>0</v>
      </c>
      <c r="F29" s="83">
        <v>0</v>
      </c>
      <c r="G29" s="83">
        <v>0</v>
      </c>
      <c r="H29" s="83">
        <v>0</v>
      </c>
      <c r="I29" s="83">
        <v>0</v>
      </c>
      <c r="J29" s="83">
        <v>0</v>
      </c>
      <c r="K29" s="83">
        <v>0</v>
      </c>
      <c r="L29" s="238"/>
      <c r="M29" s="83">
        <f t="shared" si="0"/>
        <v>40</v>
      </c>
      <c r="N29" s="239"/>
      <c r="O29" s="244"/>
    </row>
    <row r="30" spans="1:15">
      <c r="A30" s="83" t="s">
        <v>1074</v>
      </c>
      <c r="B30" s="83" t="s">
        <v>1075</v>
      </c>
      <c r="C30" s="83">
        <v>40</v>
      </c>
      <c r="D30" s="83">
        <v>0</v>
      </c>
      <c r="E30" s="83">
        <v>0</v>
      </c>
      <c r="F30" s="83">
        <v>0</v>
      </c>
      <c r="G30" s="83">
        <v>0</v>
      </c>
      <c r="H30" s="83">
        <v>0</v>
      </c>
      <c r="I30" s="83">
        <v>0</v>
      </c>
      <c r="J30" s="83">
        <v>0</v>
      </c>
      <c r="K30" s="83">
        <v>0</v>
      </c>
      <c r="L30" s="238"/>
      <c r="M30" s="83">
        <f t="shared" si="0"/>
        <v>40</v>
      </c>
      <c r="N30" s="239"/>
      <c r="O30" s="244"/>
    </row>
    <row r="31" spans="1:15">
      <c r="A31" s="83" t="s">
        <v>1076</v>
      </c>
      <c r="B31" s="83" t="s">
        <v>1077</v>
      </c>
      <c r="C31" s="83">
        <v>0</v>
      </c>
      <c r="D31" s="83">
        <v>25</v>
      </c>
      <c r="E31" s="83">
        <v>0</v>
      </c>
      <c r="F31" s="83">
        <v>0</v>
      </c>
      <c r="G31" s="83">
        <v>0</v>
      </c>
      <c r="H31" s="83">
        <v>0</v>
      </c>
      <c r="I31" s="83">
        <v>0</v>
      </c>
      <c r="J31" s="83">
        <v>0</v>
      </c>
      <c r="K31" s="83">
        <v>0</v>
      </c>
      <c r="L31" s="238"/>
      <c r="M31" s="83">
        <f t="shared" si="0"/>
        <v>25</v>
      </c>
      <c r="N31" s="239"/>
      <c r="O31" s="244"/>
    </row>
    <row r="32" spans="1:15">
      <c r="A32" s="83" t="s">
        <v>1078</v>
      </c>
      <c r="B32" s="83" t="s">
        <v>1079</v>
      </c>
      <c r="C32" s="83">
        <v>0</v>
      </c>
      <c r="D32" s="83">
        <v>15</v>
      </c>
      <c r="E32" s="83">
        <v>0</v>
      </c>
      <c r="F32" s="83">
        <v>0</v>
      </c>
      <c r="G32" s="83">
        <v>0</v>
      </c>
      <c r="H32" s="83">
        <v>0</v>
      </c>
      <c r="I32" s="83">
        <v>0</v>
      </c>
      <c r="J32" s="83">
        <v>0</v>
      </c>
      <c r="K32" s="83">
        <v>0</v>
      </c>
      <c r="L32" s="238"/>
      <c r="M32" s="83">
        <f t="shared" si="0"/>
        <v>15</v>
      </c>
      <c r="N32" s="239"/>
      <c r="O32" s="244"/>
    </row>
    <row r="33" spans="1:15">
      <c r="A33" s="83" t="s">
        <v>1028</v>
      </c>
      <c r="B33" s="83" t="s">
        <v>1029</v>
      </c>
      <c r="C33" s="83">
        <v>0</v>
      </c>
      <c r="D33" s="83">
        <v>0</v>
      </c>
      <c r="E33" s="83">
        <v>0</v>
      </c>
      <c r="F33" s="83">
        <v>0</v>
      </c>
      <c r="G33" s="83">
        <v>15</v>
      </c>
      <c r="H33" s="83">
        <v>0</v>
      </c>
      <c r="I33" s="83">
        <v>0</v>
      </c>
      <c r="J33" s="83">
        <v>0</v>
      </c>
      <c r="K33" s="83">
        <v>0</v>
      </c>
      <c r="L33" s="238"/>
      <c r="M33" s="83">
        <f t="shared" si="0"/>
        <v>15</v>
      </c>
      <c r="N33" s="239"/>
      <c r="O33" s="244"/>
    </row>
    <row r="34" spans="1:15">
      <c r="A34" s="83">
        <v>125</v>
      </c>
      <c r="B34" s="83" t="s">
        <v>1080</v>
      </c>
      <c r="C34" s="83">
        <v>0</v>
      </c>
      <c r="D34" s="83">
        <v>0</v>
      </c>
      <c r="E34" s="83">
        <v>0</v>
      </c>
      <c r="F34" s="83">
        <v>0</v>
      </c>
      <c r="G34" s="83">
        <v>0</v>
      </c>
      <c r="H34" s="83">
        <v>0</v>
      </c>
      <c r="I34" s="83">
        <v>0</v>
      </c>
      <c r="J34" s="83">
        <v>0</v>
      </c>
      <c r="K34" s="83">
        <v>0</v>
      </c>
      <c r="L34" s="238"/>
      <c r="M34" s="83">
        <f t="shared" si="0"/>
        <v>0</v>
      </c>
      <c r="N34" s="239"/>
      <c r="O34" s="244"/>
    </row>
    <row r="35" spans="1:15">
      <c r="A35" s="83">
        <v>502</v>
      </c>
      <c r="B35" s="83" t="s">
        <v>1081</v>
      </c>
      <c r="C35" s="83">
        <v>0</v>
      </c>
      <c r="D35" s="83">
        <v>0</v>
      </c>
      <c r="E35" s="83">
        <v>0</v>
      </c>
      <c r="F35" s="83">
        <v>0</v>
      </c>
      <c r="G35" s="83">
        <v>0</v>
      </c>
      <c r="H35" s="83">
        <v>0</v>
      </c>
      <c r="I35" s="83">
        <v>0</v>
      </c>
      <c r="J35" s="83">
        <v>0</v>
      </c>
      <c r="K35" s="83">
        <v>0</v>
      </c>
      <c r="L35" s="238"/>
      <c r="M35" s="83">
        <f t="shared" si="0"/>
        <v>0</v>
      </c>
      <c r="N35" s="239"/>
      <c r="O35" s="244"/>
    </row>
    <row r="36" spans="1:15">
      <c r="A36" s="83" t="s">
        <v>1082</v>
      </c>
      <c r="B36" s="83" t="s">
        <v>1083</v>
      </c>
      <c r="C36" s="83">
        <v>0</v>
      </c>
      <c r="D36" s="83">
        <v>0</v>
      </c>
      <c r="E36" s="83">
        <v>0</v>
      </c>
      <c r="F36" s="83">
        <v>0</v>
      </c>
      <c r="G36" s="83">
        <v>0</v>
      </c>
      <c r="H36" s="83">
        <v>0</v>
      </c>
      <c r="I36" s="83">
        <v>0</v>
      </c>
      <c r="J36" s="83">
        <v>0</v>
      </c>
      <c r="K36" s="83">
        <v>0</v>
      </c>
      <c r="L36" s="238"/>
      <c r="M36" s="83">
        <f t="shared" si="0"/>
        <v>0</v>
      </c>
      <c r="N36" s="239"/>
      <c r="O36" s="244"/>
    </row>
    <row r="37" spans="1:15">
      <c r="A37" s="83" t="s">
        <v>1084</v>
      </c>
      <c r="B37" s="83" t="s">
        <v>1085</v>
      </c>
      <c r="C37" s="83">
        <v>0</v>
      </c>
      <c r="D37" s="83">
        <v>0</v>
      </c>
      <c r="E37" s="83">
        <v>0</v>
      </c>
      <c r="F37" s="83">
        <v>0</v>
      </c>
      <c r="G37" s="83">
        <v>0</v>
      </c>
      <c r="H37" s="83">
        <v>0</v>
      </c>
      <c r="I37" s="83">
        <v>0</v>
      </c>
      <c r="J37" s="83">
        <v>0</v>
      </c>
      <c r="K37" s="83">
        <v>0</v>
      </c>
      <c r="L37" s="238"/>
      <c r="M37" s="83">
        <f t="shared" si="0"/>
        <v>0</v>
      </c>
      <c r="N37" s="239"/>
      <c r="O37" s="244"/>
    </row>
    <row r="38" spans="1:15">
      <c r="A38" s="83">
        <v>5345</v>
      </c>
      <c r="B38" s="83" t="s">
        <v>1086</v>
      </c>
      <c r="C38" s="83">
        <v>0</v>
      </c>
      <c r="D38" s="83">
        <v>0</v>
      </c>
      <c r="E38" s="83">
        <v>0</v>
      </c>
      <c r="F38" s="83">
        <v>0</v>
      </c>
      <c r="G38" s="83">
        <v>0</v>
      </c>
      <c r="H38" s="83">
        <v>0</v>
      </c>
      <c r="I38" s="83">
        <v>0</v>
      </c>
      <c r="J38" s="83">
        <v>0</v>
      </c>
      <c r="K38" s="83">
        <v>0</v>
      </c>
      <c r="L38" s="238"/>
      <c r="M38" s="83">
        <f t="shared" si="0"/>
        <v>0</v>
      </c>
      <c r="N38" s="239"/>
      <c r="O38" s="244"/>
    </row>
    <row r="39" spans="1:15">
      <c r="A39" s="83" t="s">
        <v>1017</v>
      </c>
      <c r="B39" s="83" t="s">
        <v>1087</v>
      </c>
      <c r="C39" s="83">
        <v>0</v>
      </c>
      <c r="D39" s="83">
        <v>0</v>
      </c>
      <c r="E39" s="83">
        <v>0</v>
      </c>
      <c r="F39" s="83">
        <v>0</v>
      </c>
      <c r="G39" s="83">
        <v>0</v>
      </c>
      <c r="H39" s="83">
        <v>0</v>
      </c>
      <c r="I39" s="83">
        <v>0</v>
      </c>
      <c r="J39" s="83">
        <v>0</v>
      </c>
      <c r="K39" s="83">
        <v>0</v>
      </c>
      <c r="L39" s="238"/>
      <c r="M39" s="83">
        <f t="shared" si="0"/>
        <v>0</v>
      </c>
      <c r="N39" s="239"/>
      <c r="O39" s="244"/>
    </row>
    <row r="40" spans="1:15">
      <c r="A40" s="83" t="s">
        <v>1088</v>
      </c>
      <c r="B40" s="83" t="s">
        <v>1000</v>
      </c>
      <c r="C40" s="83">
        <v>0</v>
      </c>
      <c r="D40" s="83">
        <v>0</v>
      </c>
      <c r="E40" s="83">
        <v>0</v>
      </c>
      <c r="F40" s="83">
        <v>0</v>
      </c>
      <c r="G40" s="83">
        <v>0</v>
      </c>
      <c r="H40" s="83">
        <v>0</v>
      </c>
      <c r="I40" s="83">
        <v>0</v>
      </c>
      <c r="J40" s="83">
        <v>0</v>
      </c>
      <c r="K40" s="83">
        <v>0</v>
      </c>
      <c r="L40" s="238"/>
      <c r="M40" s="83">
        <f t="shared" si="0"/>
        <v>0</v>
      </c>
      <c r="N40" s="239"/>
      <c r="O40" s="244"/>
    </row>
    <row r="41" spans="1:15">
      <c r="A41" s="83">
        <v>7957</v>
      </c>
      <c r="B41" s="83" t="s">
        <v>1089</v>
      </c>
      <c r="C41" s="83">
        <v>0</v>
      </c>
      <c r="D41" s="83">
        <v>0</v>
      </c>
      <c r="E41" s="83">
        <v>0</v>
      </c>
      <c r="F41" s="83">
        <v>0</v>
      </c>
      <c r="G41" s="83">
        <v>0</v>
      </c>
      <c r="H41" s="83">
        <v>0</v>
      </c>
      <c r="I41" s="83">
        <v>0</v>
      </c>
      <c r="J41" s="83">
        <v>0</v>
      </c>
      <c r="K41" s="83">
        <v>0</v>
      </c>
      <c r="L41" s="238"/>
      <c r="M41" s="83">
        <f t="shared" si="0"/>
        <v>0</v>
      </c>
      <c r="N41" s="239"/>
      <c r="O41" s="244"/>
    </row>
  </sheetData>
  <mergeCells count="1">
    <mergeCell ref="A1:O1"/>
  </mergeCells>
  <pageMargins left="0.7" right="0.7" top="0.75" bottom="0.75" header="0.3" footer="0.3"/>
  <pageSetup scale="86" orientation="landscape"/>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D9779-DD95-4D63-A228-F4D81D4A2774}">
  <sheetPr>
    <pageSetUpPr fitToPage="1"/>
  </sheetPr>
  <dimension ref="A1:O26"/>
  <sheetViews>
    <sheetView topLeftCell="A6" workbookViewId="0">
      <selection activeCell="O2" sqref="O1:O1048576"/>
    </sheetView>
  </sheetViews>
  <sheetFormatPr defaultColWidth="9.1484375" defaultRowHeight="14.45"/>
  <cols>
    <col min="1" max="1" width="11.546875" style="66" bestFit="1" customWidth="1"/>
    <col min="2" max="2" width="19.1484375" style="66" customWidth="1"/>
    <col min="3" max="3" width="7.546875" style="66" customWidth="1"/>
    <col min="4" max="5" width="7.75" style="66" bestFit="1" customWidth="1"/>
    <col min="6" max="6" width="7.84765625" style="66" customWidth="1"/>
    <col min="7" max="7" width="7.75" style="66" bestFit="1" customWidth="1"/>
    <col min="8" max="8" width="7.84765625" style="241" customWidth="1"/>
    <col min="9" max="11" width="7.75" style="66" bestFit="1" customWidth="1"/>
    <col min="12" max="12" width="9.1484375" style="242" customWidth="1"/>
    <col min="13" max="13" width="9.1484375" style="66" customWidth="1"/>
    <col min="14" max="14" width="10.84765625" style="68" customWidth="1"/>
    <col min="15" max="15" width="11" style="245" customWidth="1"/>
    <col min="16" max="16" width="9.1484375" style="66" customWidth="1"/>
    <col min="17" max="16384" width="9.1484375" style="66"/>
  </cols>
  <sheetData>
    <row r="1" spans="1:15">
      <c r="A1" s="481" t="s">
        <v>1090</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1074</v>
      </c>
      <c r="B3" s="83" t="s">
        <v>1075</v>
      </c>
      <c r="C3" s="83">
        <v>50</v>
      </c>
      <c r="D3" s="83">
        <v>70</v>
      </c>
      <c r="E3" s="83">
        <v>40</v>
      </c>
      <c r="F3" s="83">
        <v>60</v>
      </c>
      <c r="G3" s="83">
        <v>35</v>
      </c>
      <c r="H3" s="83">
        <v>40</v>
      </c>
      <c r="I3" s="83">
        <v>40</v>
      </c>
      <c r="J3" s="83">
        <v>50</v>
      </c>
      <c r="K3" s="83">
        <v>50</v>
      </c>
      <c r="L3" s="238"/>
      <c r="M3" s="83"/>
      <c r="N3" s="239"/>
      <c r="O3" s="244"/>
    </row>
    <row r="4" spans="1:15">
      <c r="A4" s="83" t="s">
        <v>1091</v>
      </c>
      <c r="B4" s="83" t="s">
        <v>1092</v>
      </c>
      <c r="C4" s="83">
        <v>70</v>
      </c>
      <c r="D4" s="83">
        <v>80</v>
      </c>
      <c r="E4" s="83">
        <v>15</v>
      </c>
      <c r="F4" s="83">
        <v>15</v>
      </c>
      <c r="G4" s="83">
        <v>70</v>
      </c>
      <c r="H4" s="83">
        <v>30</v>
      </c>
      <c r="I4" s="83">
        <v>35</v>
      </c>
      <c r="J4" s="83">
        <v>70</v>
      </c>
      <c r="K4" s="83">
        <v>30</v>
      </c>
      <c r="L4" s="238"/>
      <c r="M4" s="83"/>
      <c r="N4" s="239"/>
      <c r="O4" s="244"/>
    </row>
    <row r="5" spans="1:15">
      <c r="A5" s="83" t="s">
        <v>1062</v>
      </c>
      <c r="B5" s="83" t="s">
        <v>1063</v>
      </c>
      <c r="C5" s="83">
        <v>80</v>
      </c>
      <c r="D5" s="83">
        <v>30</v>
      </c>
      <c r="E5" s="83">
        <v>60</v>
      </c>
      <c r="F5" s="83">
        <v>35</v>
      </c>
      <c r="G5" s="83">
        <v>30</v>
      </c>
      <c r="H5" s="83">
        <v>80</v>
      </c>
      <c r="I5" s="83">
        <v>25</v>
      </c>
      <c r="J5" s="83">
        <v>30</v>
      </c>
      <c r="K5" s="83">
        <v>40</v>
      </c>
      <c r="L5" s="238"/>
      <c r="M5" s="83"/>
      <c r="N5" s="239"/>
      <c r="O5" s="244"/>
    </row>
    <row r="6" spans="1:15">
      <c r="A6" s="83">
        <v>302</v>
      </c>
      <c r="B6" s="83" t="s">
        <v>1093</v>
      </c>
      <c r="C6" s="83">
        <v>15</v>
      </c>
      <c r="D6" s="83">
        <v>25</v>
      </c>
      <c r="E6" s="83">
        <v>25</v>
      </c>
      <c r="F6" s="83">
        <v>70</v>
      </c>
      <c r="G6" s="83">
        <v>80</v>
      </c>
      <c r="H6" s="83">
        <v>30</v>
      </c>
      <c r="I6" s="83">
        <v>80</v>
      </c>
      <c r="J6" s="83">
        <v>25</v>
      </c>
      <c r="K6" s="83">
        <v>25</v>
      </c>
      <c r="L6" s="238"/>
      <c r="M6" s="83"/>
      <c r="N6" s="239"/>
      <c r="O6" s="244"/>
    </row>
    <row r="7" spans="1:15">
      <c r="A7" s="83">
        <v>282</v>
      </c>
      <c r="B7" s="83" t="s">
        <v>1094</v>
      </c>
      <c r="C7" s="83">
        <v>50</v>
      </c>
      <c r="D7" s="83">
        <v>40</v>
      </c>
      <c r="E7" s="83">
        <v>40</v>
      </c>
      <c r="F7" s="83">
        <v>30</v>
      </c>
      <c r="G7" s="83">
        <v>25</v>
      </c>
      <c r="H7" s="83">
        <v>30</v>
      </c>
      <c r="I7" s="83">
        <v>30</v>
      </c>
      <c r="J7" s="83">
        <v>40</v>
      </c>
      <c r="K7" s="83">
        <v>70</v>
      </c>
      <c r="L7" s="238"/>
      <c r="M7" s="83"/>
      <c r="N7" s="239"/>
      <c r="O7" s="244"/>
    </row>
    <row r="8" spans="1:15">
      <c r="A8" s="83" t="s">
        <v>1095</v>
      </c>
      <c r="B8" s="83" t="s">
        <v>1096</v>
      </c>
      <c r="C8" s="83">
        <v>30</v>
      </c>
      <c r="D8" s="83">
        <v>0</v>
      </c>
      <c r="E8" s="83">
        <v>70</v>
      </c>
      <c r="F8" s="83">
        <v>15</v>
      </c>
      <c r="G8" s="83">
        <v>40</v>
      </c>
      <c r="H8" s="83">
        <v>15</v>
      </c>
      <c r="I8" s="83">
        <v>15</v>
      </c>
      <c r="J8" s="83">
        <v>45</v>
      </c>
      <c r="K8" s="83">
        <v>80</v>
      </c>
      <c r="L8" s="238"/>
      <c r="M8" s="83"/>
      <c r="N8" s="239"/>
      <c r="O8" s="244"/>
    </row>
    <row r="9" spans="1:15">
      <c r="A9" s="83" t="s">
        <v>1097</v>
      </c>
      <c r="B9" s="83" t="s">
        <v>1098</v>
      </c>
      <c r="C9" s="83">
        <v>15</v>
      </c>
      <c r="D9" s="83">
        <v>50</v>
      </c>
      <c r="E9" s="83">
        <v>30</v>
      </c>
      <c r="F9" s="83">
        <v>65</v>
      </c>
      <c r="G9" s="83">
        <v>30</v>
      </c>
      <c r="H9" s="83">
        <v>35</v>
      </c>
      <c r="I9" s="83">
        <v>30</v>
      </c>
      <c r="J9" s="83">
        <v>15</v>
      </c>
      <c r="K9" s="83">
        <v>40</v>
      </c>
      <c r="L9" s="238"/>
      <c r="M9" s="83"/>
      <c r="N9" s="239"/>
      <c r="O9" s="244"/>
    </row>
    <row r="10" spans="1:15">
      <c r="A10" s="83">
        <v>260</v>
      </c>
      <c r="B10" s="83" t="s">
        <v>1099</v>
      </c>
      <c r="C10" s="83">
        <v>15</v>
      </c>
      <c r="D10" s="83">
        <v>15</v>
      </c>
      <c r="E10" s="83">
        <v>35</v>
      </c>
      <c r="F10" s="83">
        <v>50</v>
      </c>
      <c r="G10" s="83">
        <v>50</v>
      </c>
      <c r="H10" s="83">
        <v>60</v>
      </c>
      <c r="I10" s="83">
        <v>30</v>
      </c>
      <c r="J10" s="83">
        <v>15</v>
      </c>
      <c r="K10" s="83">
        <v>15</v>
      </c>
      <c r="L10" s="238"/>
      <c r="M10" s="83"/>
      <c r="N10" s="239"/>
      <c r="O10" s="244"/>
    </row>
    <row r="11" spans="1:15">
      <c r="A11" s="83">
        <v>388</v>
      </c>
      <c r="B11" s="83" t="s">
        <v>1100</v>
      </c>
      <c r="C11" s="83">
        <v>40</v>
      </c>
      <c r="D11" s="83">
        <v>15</v>
      </c>
      <c r="E11" s="83">
        <v>50</v>
      </c>
      <c r="F11" s="83">
        <v>15</v>
      </c>
      <c r="G11" s="83">
        <v>0</v>
      </c>
      <c r="H11" s="83">
        <v>40</v>
      </c>
      <c r="I11" s="83">
        <v>25</v>
      </c>
      <c r="J11" s="83">
        <v>35</v>
      </c>
      <c r="K11" s="83">
        <v>25</v>
      </c>
      <c r="L11" s="238"/>
      <c r="M11" s="83"/>
      <c r="N11" s="239"/>
      <c r="O11" s="244"/>
    </row>
    <row r="12" spans="1:15">
      <c r="A12" s="83" t="s">
        <v>1101</v>
      </c>
      <c r="B12" s="83" t="s">
        <v>1102</v>
      </c>
      <c r="C12" s="83">
        <v>40</v>
      </c>
      <c r="D12" s="83">
        <v>40</v>
      </c>
      <c r="E12" s="83">
        <v>0</v>
      </c>
      <c r="F12" s="83">
        <v>25</v>
      </c>
      <c r="G12" s="83">
        <v>60</v>
      </c>
      <c r="H12" s="83">
        <v>0</v>
      </c>
      <c r="I12" s="83">
        <v>0</v>
      </c>
      <c r="J12" s="83">
        <v>30</v>
      </c>
      <c r="K12" s="83">
        <v>30</v>
      </c>
      <c r="L12" s="238"/>
      <c r="M12" s="83"/>
      <c r="N12" s="239"/>
      <c r="O12" s="244"/>
    </row>
    <row r="13" spans="1:15">
      <c r="A13" s="83" t="s">
        <v>1103</v>
      </c>
      <c r="B13" s="83" t="s">
        <v>1104</v>
      </c>
      <c r="C13" s="83">
        <v>15</v>
      </c>
      <c r="D13" s="83">
        <v>45</v>
      </c>
      <c r="E13" s="83">
        <v>15</v>
      </c>
      <c r="F13" s="83">
        <v>30</v>
      </c>
      <c r="G13" s="83">
        <v>15</v>
      </c>
      <c r="H13" s="83">
        <v>55</v>
      </c>
      <c r="I13" s="83">
        <v>30</v>
      </c>
      <c r="J13" s="83">
        <v>15</v>
      </c>
      <c r="K13" s="83">
        <v>15</v>
      </c>
      <c r="L13" s="238"/>
      <c r="M13" s="83"/>
      <c r="N13" s="239"/>
      <c r="O13" s="244"/>
    </row>
    <row r="14" spans="1:15">
      <c r="A14" s="83">
        <v>5038</v>
      </c>
      <c r="B14" s="83" t="s">
        <v>1105</v>
      </c>
      <c r="C14" s="83">
        <v>15</v>
      </c>
      <c r="D14" s="83">
        <v>35</v>
      </c>
      <c r="E14" s="83">
        <v>25</v>
      </c>
      <c r="F14" s="83">
        <v>15</v>
      </c>
      <c r="G14" s="83">
        <v>15</v>
      </c>
      <c r="H14" s="83">
        <v>15</v>
      </c>
      <c r="I14" s="83">
        <v>35</v>
      </c>
      <c r="J14" s="83">
        <v>40</v>
      </c>
      <c r="K14" s="83">
        <v>35</v>
      </c>
      <c r="L14" s="238"/>
      <c r="M14" s="83"/>
      <c r="N14" s="239"/>
      <c r="O14" s="244"/>
    </row>
    <row r="15" spans="1:15">
      <c r="A15" s="83">
        <v>12</v>
      </c>
      <c r="B15" s="83" t="s">
        <v>1106</v>
      </c>
      <c r="C15" s="83">
        <v>25</v>
      </c>
      <c r="D15" s="83">
        <v>30</v>
      </c>
      <c r="E15" s="83">
        <v>30</v>
      </c>
      <c r="F15" s="83">
        <v>40</v>
      </c>
      <c r="G15" s="83">
        <v>15</v>
      </c>
      <c r="H15" s="83">
        <v>25</v>
      </c>
      <c r="I15" s="83">
        <v>15</v>
      </c>
      <c r="J15" s="83">
        <v>30</v>
      </c>
      <c r="K15" s="83">
        <v>15</v>
      </c>
      <c r="L15" s="238"/>
      <c r="M15" s="83"/>
      <c r="N15" s="239"/>
      <c r="O15" s="244"/>
    </row>
    <row r="16" spans="1:15">
      <c r="A16" s="83">
        <v>5901</v>
      </c>
      <c r="B16" s="83" t="s">
        <v>1107</v>
      </c>
      <c r="C16" s="83">
        <v>30</v>
      </c>
      <c r="D16" s="83">
        <v>30</v>
      </c>
      <c r="E16" s="83">
        <v>15</v>
      </c>
      <c r="F16" s="83">
        <v>30</v>
      </c>
      <c r="G16" s="83">
        <v>0</v>
      </c>
      <c r="H16" s="83">
        <v>30</v>
      </c>
      <c r="I16" s="83">
        <v>25</v>
      </c>
      <c r="J16" s="83">
        <v>30</v>
      </c>
      <c r="K16" s="83">
        <v>15</v>
      </c>
      <c r="L16" s="238"/>
      <c r="M16" s="83"/>
      <c r="N16" s="239"/>
      <c r="O16" s="244"/>
    </row>
    <row r="17" spans="1:15">
      <c r="A17" s="83" t="s">
        <v>1108</v>
      </c>
      <c r="B17" s="83" t="s">
        <v>1109</v>
      </c>
      <c r="C17" s="83">
        <v>30</v>
      </c>
      <c r="D17" s="83">
        <v>15</v>
      </c>
      <c r="E17" s="83">
        <v>30</v>
      </c>
      <c r="F17" s="83">
        <v>15</v>
      </c>
      <c r="G17" s="83">
        <v>25</v>
      </c>
      <c r="H17" s="83">
        <v>25</v>
      </c>
      <c r="I17" s="83">
        <v>0</v>
      </c>
      <c r="J17" s="83">
        <v>0</v>
      </c>
      <c r="K17" s="83">
        <v>0</v>
      </c>
      <c r="L17" s="238"/>
      <c r="M17" s="83"/>
      <c r="N17" s="239"/>
      <c r="O17" s="244"/>
    </row>
    <row r="18" spans="1:15">
      <c r="A18" s="83">
        <v>738</v>
      </c>
      <c r="B18" s="83" t="s">
        <v>1110</v>
      </c>
      <c r="C18" s="83">
        <v>15</v>
      </c>
      <c r="D18" s="83">
        <v>15</v>
      </c>
      <c r="E18" s="83">
        <v>0</v>
      </c>
      <c r="F18" s="83">
        <v>40</v>
      </c>
      <c r="G18" s="83">
        <v>0</v>
      </c>
      <c r="H18" s="83">
        <v>15</v>
      </c>
      <c r="I18" s="83">
        <v>0</v>
      </c>
      <c r="J18" s="83">
        <v>15</v>
      </c>
      <c r="K18" s="83">
        <v>25</v>
      </c>
      <c r="L18" s="238"/>
      <c r="M18" s="83"/>
      <c r="N18" s="239"/>
      <c r="O18" s="244"/>
    </row>
    <row r="19" spans="1:15">
      <c r="A19" s="83" t="s">
        <v>1111</v>
      </c>
      <c r="B19" s="83" t="s">
        <v>1112</v>
      </c>
      <c r="C19" s="83">
        <v>15</v>
      </c>
      <c r="D19" s="83">
        <v>0</v>
      </c>
      <c r="E19" s="83">
        <v>0</v>
      </c>
      <c r="F19" s="83">
        <v>30</v>
      </c>
      <c r="G19" s="83">
        <v>0</v>
      </c>
      <c r="H19" s="83">
        <v>35</v>
      </c>
      <c r="I19" s="83">
        <v>0</v>
      </c>
      <c r="J19" s="83">
        <v>25</v>
      </c>
      <c r="K19" s="83">
        <v>15</v>
      </c>
      <c r="L19" s="238"/>
      <c r="M19" s="83"/>
      <c r="N19" s="239"/>
      <c r="O19" s="244"/>
    </row>
    <row r="20" spans="1:15">
      <c r="A20" s="83">
        <v>924</v>
      </c>
      <c r="B20" s="83" t="s">
        <v>1113</v>
      </c>
      <c r="C20" s="83">
        <v>0</v>
      </c>
      <c r="D20" s="83">
        <v>15</v>
      </c>
      <c r="E20" s="83">
        <v>15</v>
      </c>
      <c r="F20" s="83">
        <v>0</v>
      </c>
      <c r="G20" s="83">
        <v>30</v>
      </c>
      <c r="H20" s="83">
        <v>0</v>
      </c>
      <c r="I20" s="83">
        <v>40</v>
      </c>
      <c r="J20" s="83">
        <v>0</v>
      </c>
      <c r="K20" s="83">
        <v>0</v>
      </c>
      <c r="L20" s="238"/>
      <c r="M20" s="83"/>
      <c r="N20" s="239"/>
      <c r="O20" s="244"/>
    </row>
    <row r="21" spans="1:15">
      <c r="A21" s="83">
        <v>5702</v>
      </c>
      <c r="B21" s="83" t="s">
        <v>1114</v>
      </c>
      <c r="C21" s="83">
        <v>0</v>
      </c>
      <c r="D21" s="83">
        <v>0</v>
      </c>
      <c r="E21" s="83">
        <v>0</v>
      </c>
      <c r="F21" s="83">
        <v>30</v>
      </c>
      <c r="G21" s="83">
        <v>0</v>
      </c>
      <c r="H21" s="83">
        <v>0</v>
      </c>
      <c r="I21" s="83">
        <v>30</v>
      </c>
      <c r="J21" s="83">
        <v>0</v>
      </c>
      <c r="K21" s="83">
        <v>0</v>
      </c>
      <c r="L21" s="238"/>
      <c r="M21" s="83"/>
      <c r="N21" s="239"/>
      <c r="O21" s="244"/>
    </row>
    <row r="22" spans="1:15">
      <c r="A22" s="83">
        <v>521</v>
      </c>
      <c r="B22" s="83" t="s">
        <v>1115</v>
      </c>
      <c r="C22" s="83">
        <v>0</v>
      </c>
      <c r="D22" s="83">
        <v>0</v>
      </c>
      <c r="E22" s="83">
        <v>0</v>
      </c>
      <c r="F22" s="83">
        <v>0</v>
      </c>
      <c r="G22" s="83">
        <v>0</v>
      </c>
      <c r="H22" s="83">
        <v>30</v>
      </c>
      <c r="I22" s="83">
        <v>0</v>
      </c>
      <c r="J22" s="83">
        <v>0</v>
      </c>
      <c r="K22" s="83">
        <v>15</v>
      </c>
      <c r="L22" s="238"/>
      <c r="M22" s="83"/>
      <c r="N22" s="239"/>
      <c r="O22" s="244"/>
    </row>
    <row r="23" spans="1:15">
      <c r="A23" s="83" t="s">
        <v>1116</v>
      </c>
      <c r="B23" s="83" t="s">
        <v>1117</v>
      </c>
      <c r="C23" s="83">
        <v>15</v>
      </c>
      <c r="D23" s="83">
        <v>0</v>
      </c>
      <c r="E23" s="83">
        <v>0</v>
      </c>
      <c r="F23" s="83">
        <v>0</v>
      </c>
      <c r="G23" s="83">
        <v>15</v>
      </c>
      <c r="H23" s="83">
        <v>0</v>
      </c>
      <c r="I23" s="83">
        <v>0</v>
      </c>
      <c r="J23" s="83">
        <v>0</v>
      </c>
      <c r="K23" s="83">
        <v>15</v>
      </c>
      <c r="L23" s="238"/>
      <c r="M23" s="83"/>
      <c r="N23" s="239"/>
      <c r="O23" s="244"/>
    </row>
    <row r="24" spans="1:15">
      <c r="A24" s="83">
        <v>5212</v>
      </c>
      <c r="B24" s="83" t="s">
        <v>1118</v>
      </c>
      <c r="C24" s="83">
        <v>0</v>
      </c>
      <c r="D24" s="83">
        <v>0</v>
      </c>
      <c r="E24" s="83">
        <v>0</v>
      </c>
      <c r="F24" s="83">
        <v>25</v>
      </c>
      <c r="G24" s="83">
        <v>0</v>
      </c>
      <c r="H24" s="83">
        <v>0</v>
      </c>
      <c r="I24" s="83">
        <v>0</v>
      </c>
      <c r="J24" s="83">
        <v>0</v>
      </c>
      <c r="K24" s="83">
        <v>0</v>
      </c>
      <c r="L24" s="238"/>
      <c r="M24" s="83"/>
      <c r="N24" s="239"/>
      <c r="O24" s="244"/>
    </row>
    <row r="25" spans="1:15">
      <c r="A25" s="83">
        <v>9245</v>
      </c>
      <c r="B25" s="83" t="s">
        <v>1119</v>
      </c>
      <c r="C25" s="83">
        <v>15</v>
      </c>
      <c r="D25" s="83">
        <v>0</v>
      </c>
      <c r="E25" s="83">
        <v>0</v>
      </c>
      <c r="F25" s="83">
        <v>0</v>
      </c>
      <c r="G25" s="83">
        <v>0</v>
      </c>
      <c r="H25" s="83">
        <v>0</v>
      </c>
      <c r="I25" s="83">
        <v>0</v>
      </c>
      <c r="J25" s="83">
        <v>0</v>
      </c>
      <c r="K25" s="83">
        <v>0</v>
      </c>
      <c r="L25" s="238"/>
      <c r="M25" s="83"/>
      <c r="N25" s="239"/>
      <c r="O25" s="244"/>
    </row>
    <row r="26" spans="1:15">
      <c r="A26" s="83" t="s">
        <v>1120</v>
      </c>
      <c r="B26" s="83" t="s">
        <v>1121</v>
      </c>
      <c r="C26" s="83">
        <v>0</v>
      </c>
      <c r="D26" s="83">
        <v>0</v>
      </c>
      <c r="E26" s="83">
        <v>0</v>
      </c>
      <c r="F26" s="83">
        <v>0</v>
      </c>
      <c r="G26" s="83">
        <v>0</v>
      </c>
      <c r="H26" s="83">
        <v>0</v>
      </c>
      <c r="I26" s="83">
        <v>0</v>
      </c>
      <c r="J26" s="83">
        <v>0</v>
      </c>
      <c r="K26" s="83">
        <v>0</v>
      </c>
      <c r="L26" s="238"/>
      <c r="M26" s="83"/>
      <c r="N26" s="239"/>
      <c r="O26" s="244"/>
    </row>
  </sheetData>
  <mergeCells count="1">
    <mergeCell ref="A1:O1"/>
  </mergeCells>
  <pageMargins left="0.7" right="0.7" top="0.75" bottom="0.75" header="0.3" footer="0.3"/>
  <pageSetup scale="87" orientation="landscape"/>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17BED-97B8-42DF-99D8-2212E52B129E}">
  <sheetPr>
    <pageSetUpPr fitToPage="1"/>
  </sheetPr>
  <dimension ref="A1:O19"/>
  <sheetViews>
    <sheetView workbookViewId="0">
      <selection activeCell="N2" sqref="N2"/>
    </sheetView>
  </sheetViews>
  <sheetFormatPr defaultColWidth="9.1484375" defaultRowHeight="14.45"/>
  <cols>
    <col min="1" max="1" width="11.546875" style="66" bestFit="1" customWidth="1"/>
    <col min="2" max="2" width="19.546875" style="66" customWidth="1"/>
    <col min="3" max="3" width="7.75" style="66" bestFit="1" customWidth="1"/>
    <col min="4" max="4" width="7.75" style="66" customWidth="1"/>
    <col min="5" max="5" width="8.84765625" style="66" customWidth="1"/>
    <col min="6" max="6" width="8.75" style="66" bestFit="1" customWidth="1"/>
    <col min="7" max="8" width="7.75" style="66" bestFit="1" customWidth="1"/>
    <col min="9" max="9" width="8.546875" style="66" customWidth="1"/>
    <col min="10" max="11" width="9.1484375" style="66" customWidth="1"/>
    <col min="12" max="12" width="9.1484375" style="242" customWidth="1"/>
    <col min="13" max="13" width="9.1484375" style="66" customWidth="1"/>
    <col min="14" max="14" width="10.3984375" style="68" customWidth="1"/>
    <col min="15" max="15" width="11.546875" style="245" customWidth="1"/>
    <col min="16" max="16" width="9.1484375" style="66" customWidth="1"/>
    <col min="17" max="16384" width="9.1484375" style="66"/>
  </cols>
  <sheetData>
    <row r="1" spans="1:15">
      <c r="A1" s="481" t="s">
        <v>1122</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v>590</v>
      </c>
      <c r="B3" s="83" t="s">
        <v>1123</v>
      </c>
      <c r="C3" s="83">
        <v>40</v>
      </c>
      <c r="D3" s="83">
        <v>15</v>
      </c>
      <c r="E3" s="83">
        <v>30</v>
      </c>
      <c r="F3" s="83">
        <v>15</v>
      </c>
      <c r="G3" s="83">
        <v>30</v>
      </c>
      <c r="H3" s="83">
        <v>60</v>
      </c>
      <c r="I3" s="83">
        <v>15</v>
      </c>
      <c r="J3" s="83">
        <v>40</v>
      </c>
      <c r="K3" s="246">
        <v>60</v>
      </c>
      <c r="L3" s="238">
        <v>120</v>
      </c>
      <c r="M3" s="83"/>
      <c r="N3" s="239"/>
      <c r="O3" s="244"/>
    </row>
    <row r="4" spans="1:15">
      <c r="A4" s="83">
        <v>5126</v>
      </c>
      <c r="B4" s="83" t="s">
        <v>1124</v>
      </c>
      <c r="C4" s="83">
        <v>30</v>
      </c>
      <c r="D4" s="83">
        <v>30</v>
      </c>
      <c r="E4" s="83">
        <v>15</v>
      </c>
      <c r="F4" s="83">
        <v>30</v>
      </c>
      <c r="G4" s="83">
        <v>50</v>
      </c>
      <c r="H4" s="83">
        <v>30</v>
      </c>
      <c r="I4" s="83">
        <v>15</v>
      </c>
      <c r="J4" s="83">
        <v>50</v>
      </c>
      <c r="K4" s="83">
        <v>30</v>
      </c>
      <c r="L4" s="238">
        <v>80</v>
      </c>
      <c r="M4" s="83"/>
      <c r="N4" s="239"/>
      <c r="O4" s="244"/>
    </row>
    <row r="5" spans="1:15">
      <c r="A5" s="83">
        <v>7114</v>
      </c>
      <c r="B5" s="83" t="s">
        <v>1125</v>
      </c>
      <c r="C5" s="83">
        <v>15</v>
      </c>
      <c r="D5" s="83">
        <v>0</v>
      </c>
      <c r="E5" s="83">
        <v>15</v>
      </c>
      <c r="F5" s="83">
        <v>15</v>
      </c>
      <c r="G5" s="83">
        <v>40</v>
      </c>
      <c r="H5" s="83">
        <v>15</v>
      </c>
      <c r="I5" s="83">
        <v>60</v>
      </c>
      <c r="J5" s="83">
        <v>15</v>
      </c>
      <c r="K5" s="83">
        <v>15</v>
      </c>
      <c r="L5" s="238">
        <v>100</v>
      </c>
      <c r="M5" s="83"/>
      <c r="N5" s="239"/>
      <c r="O5" s="244"/>
    </row>
    <row r="6" spans="1:15">
      <c r="A6" s="83" t="s">
        <v>1126</v>
      </c>
      <c r="B6" s="83" t="s">
        <v>1127</v>
      </c>
      <c r="C6" s="83">
        <v>60</v>
      </c>
      <c r="D6" s="83">
        <v>30</v>
      </c>
      <c r="E6" s="83">
        <v>50</v>
      </c>
      <c r="F6" s="83">
        <v>50</v>
      </c>
      <c r="G6" s="83">
        <v>0</v>
      </c>
      <c r="H6" s="83">
        <v>15</v>
      </c>
      <c r="I6" s="83">
        <v>0</v>
      </c>
      <c r="J6" s="83">
        <v>0</v>
      </c>
      <c r="K6" s="83">
        <v>0</v>
      </c>
      <c r="L6" s="238">
        <v>60</v>
      </c>
      <c r="M6" s="83"/>
      <c r="N6" s="239"/>
      <c r="O6" s="244"/>
    </row>
    <row r="7" spans="1:15">
      <c r="A7" s="83" t="s">
        <v>1128</v>
      </c>
      <c r="B7" s="83" t="s">
        <v>1129</v>
      </c>
      <c r="C7" s="83">
        <v>50</v>
      </c>
      <c r="D7" s="83">
        <v>50</v>
      </c>
      <c r="E7" s="83">
        <v>15</v>
      </c>
      <c r="F7" s="83">
        <v>15</v>
      </c>
      <c r="G7" s="83">
        <v>0</v>
      </c>
      <c r="H7" s="83">
        <v>15</v>
      </c>
      <c r="I7" s="83">
        <v>40</v>
      </c>
      <c r="J7" s="83">
        <v>30</v>
      </c>
      <c r="K7" s="83">
        <v>15</v>
      </c>
      <c r="L7" s="238">
        <v>30</v>
      </c>
      <c r="M7" s="83"/>
      <c r="N7" s="239"/>
      <c r="O7" s="244"/>
    </row>
    <row r="8" spans="1:15">
      <c r="A8" s="83">
        <v>5703</v>
      </c>
      <c r="B8" s="83" t="s">
        <v>1130</v>
      </c>
      <c r="C8" s="83">
        <v>15</v>
      </c>
      <c r="D8" s="83">
        <v>15</v>
      </c>
      <c r="E8" s="83">
        <v>30</v>
      </c>
      <c r="F8" s="83">
        <v>40</v>
      </c>
      <c r="G8" s="83">
        <v>15</v>
      </c>
      <c r="H8" s="83">
        <v>0</v>
      </c>
      <c r="I8" s="83">
        <v>30</v>
      </c>
      <c r="J8" s="83">
        <v>30</v>
      </c>
      <c r="K8" s="83">
        <v>15</v>
      </c>
      <c r="L8" s="238">
        <v>30</v>
      </c>
      <c r="M8" s="83"/>
      <c r="N8" s="239"/>
      <c r="O8" s="244"/>
    </row>
    <row r="9" spans="1:15">
      <c r="A9" s="83">
        <v>515</v>
      </c>
      <c r="B9" s="83" t="s">
        <v>1131</v>
      </c>
      <c r="C9" s="83">
        <v>30</v>
      </c>
      <c r="D9" s="83">
        <v>0</v>
      </c>
      <c r="E9" s="83">
        <v>40</v>
      </c>
      <c r="F9" s="83">
        <v>0</v>
      </c>
      <c r="G9" s="83">
        <v>0</v>
      </c>
      <c r="H9" s="83">
        <v>0</v>
      </c>
      <c r="I9" s="83">
        <v>15</v>
      </c>
      <c r="J9" s="83">
        <v>0</v>
      </c>
      <c r="K9" s="83">
        <v>40</v>
      </c>
      <c r="L9" s="238">
        <v>60</v>
      </c>
      <c r="M9" s="83"/>
      <c r="N9" s="239"/>
      <c r="O9" s="244"/>
    </row>
    <row r="10" spans="1:15">
      <c r="A10" s="83">
        <v>6513</v>
      </c>
      <c r="B10" s="83" t="s">
        <v>1132</v>
      </c>
      <c r="C10" s="83">
        <v>0</v>
      </c>
      <c r="D10" s="83">
        <v>40</v>
      </c>
      <c r="E10" s="83">
        <v>15</v>
      </c>
      <c r="F10" s="83">
        <v>30</v>
      </c>
      <c r="G10" s="83">
        <v>0</v>
      </c>
      <c r="H10" s="83">
        <v>30</v>
      </c>
      <c r="I10" s="83">
        <v>0</v>
      </c>
      <c r="J10" s="83">
        <v>15</v>
      </c>
      <c r="K10" s="83">
        <v>50</v>
      </c>
      <c r="L10" s="238">
        <v>0</v>
      </c>
      <c r="M10" s="83"/>
      <c r="N10" s="239"/>
      <c r="O10" s="244"/>
    </row>
    <row r="11" spans="1:15">
      <c r="A11" s="83" t="s">
        <v>1133</v>
      </c>
      <c r="B11" s="83" t="s">
        <v>1134</v>
      </c>
      <c r="C11" s="83">
        <v>0</v>
      </c>
      <c r="D11" s="83">
        <v>0</v>
      </c>
      <c r="E11" s="83">
        <v>0</v>
      </c>
      <c r="F11" s="83">
        <v>0</v>
      </c>
      <c r="G11" s="83">
        <v>0</v>
      </c>
      <c r="H11" s="83">
        <v>0</v>
      </c>
      <c r="I11" s="83">
        <v>40</v>
      </c>
      <c r="J11" s="83">
        <v>0</v>
      </c>
      <c r="K11" s="83">
        <v>0</v>
      </c>
      <c r="L11" s="238">
        <v>80</v>
      </c>
      <c r="M11" s="83"/>
      <c r="N11" s="239"/>
      <c r="O11" s="244"/>
    </row>
    <row r="12" spans="1:15">
      <c r="A12" s="83">
        <v>542</v>
      </c>
      <c r="B12" s="83" t="s">
        <v>1135</v>
      </c>
      <c r="C12" s="83">
        <v>0</v>
      </c>
      <c r="D12" s="83">
        <v>0</v>
      </c>
      <c r="E12" s="83">
        <v>0</v>
      </c>
      <c r="F12" s="83">
        <v>0</v>
      </c>
      <c r="G12" s="83">
        <v>0</v>
      </c>
      <c r="H12" s="83">
        <v>0</v>
      </c>
      <c r="I12" s="83">
        <v>50</v>
      </c>
      <c r="J12" s="83">
        <v>0</v>
      </c>
      <c r="K12" s="83">
        <v>0</v>
      </c>
      <c r="L12" s="238">
        <v>60</v>
      </c>
      <c r="M12" s="83"/>
      <c r="N12" s="239"/>
      <c r="O12" s="244"/>
    </row>
    <row r="13" spans="1:15">
      <c r="A13" s="83">
        <v>577</v>
      </c>
      <c r="B13" s="83" t="s">
        <v>1136</v>
      </c>
      <c r="C13" s="83">
        <v>15</v>
      </c>
      <c r="D13" s="83">
        <v>15</v>
      </c>
      <c r="E13" s="83">
        <v>60</v>
      </c>
      <c r="F13" s="83">
        <v>0</v>
      </c>
      <c r="G13" s="83">
        <v>0</v>
      </c>
      <c r="H13" s="83">
        <v>0</v>
      </c>
      <c r="I13" s="83">
        <v>0</v>
      </c>
      <c r="J13" s="83">
        <v>0</v>
      </c>
      <c r="K13" s="83">
        <v>0</v>
      </c>
      <c r="L13" s="238">
        <v>0</v>
      </c>
      <c r="M13" s="83"/>
      <c r="N13" s="239"/>
      <c r="O13" s="244"/>
    </row>
    <row r="14" spans="1:15">
      <c r="A14" s="83">
        <v>5671</v>
      </c>
      <c r="B14" s="83" t="s">
        <v>1137</v>
      </c>
      <c r="C14" s="83">
        <v>0</v>
      </c>
      <c r="D14" s="83">
        <v>0</v>
      </c>
      <c r="E14" s="83">
        <v>0</v>
      </c>
      <c r="F14" s="83">
        <v>0</v>
      </c>
      <c r="G14" s="83">
        <v>0</v>
      </c>
      <c r="H14" s="83">
        <v>0</v>
      </c>
      <c r="I14" s="83">
        <v>30</v>
      </c>
      <c r="J14" s="83">
        <v>0</v>
      </c>
      <c r="K14" s="83">
        <v>0</v>
      </c>
      <c r="L14" s="238">
        <v>30</v>
      </c>
      <c r="M14" s="83"/>
      <c r="N14" s="239"/>
      <c r="O14" s="244"/>
    </row>
    <row r="15" spans="1:15">
      <c r="A15" s="83">
        <v>4506</v>
      </c>
      <c r="B15" s="83" t="s">
        <v>1138</v>
      </c>
      <c r="C15" s="83">
        <v>15</v>
      </c>
      <c r="D15" s="83">
        <v>0</v>
      </c>
      <c r="E15" s="83">
        <v>0</v>
      </c>
      <c r="F15" s="83">
        <v>15</v>
      </c>
      <c r="G15" s="83">
        <v>15</v>
      </c>
      <c r="H15" s="83">
        <v>15</v>
      </c>
      <c r="I15" s="83">
        <v>0</v>
      </c>
      <c r="J15" s="83">
        <v>0</v>
      </c>
      <c r="K15" s="83">
        <v>0</v>
      </c>
      <c r="L15" s="238">
        <v>0</v>
      </c>
      <c r="M15" s="83"/>
      <c r="N15" s="239"/>
      <c r="O15" s="244"/>
    </row>
    <row r="16" spans="1:15">
      <c r="A16" s="83">
        <v>535</v>
      </c>
      <c r="B16" s="83" t="s">
        <v>1139</v>
      </c>
      <c r="C16" s="83">
        <v>0</v>
      </c>
      <c r="D16" s="83">
        <v>0</v>
      </c>
      <c r="E16" s="83">
        <v>0</v>
      </c>
      <c r="F16" s="83">
        <v>0</v>
      </c>
      <c r="G16" s="83">
        <v>0</v>
      </c>
      <c r="H16" s="83">
        <v>0</v>
      </c>
      <c r="I16" s="83">
        <v>15</v>
      </c>
      <c r="J16" s="83">
        <v>0</v>
      </c>
      <c r="K16" s="83">
        <v>0</v>
      </c>
      <c r="L16" s="238">
        <v>30</v>
      </c>
      <c r="M16" s="83"/>
      <c r="N16" s="239"/>
      <c r="O16" s="244"/>
    </row>
    <row r="17" spans="1:15">
      <c r="A17" s="83">
        <v>5241</v>
      </c>
      <c r="B17" s="83" t="s">
        <v>1140</v>
      </c>
      <c r="C17" s="83">
        <v>0</v>
      </c>
      <c r="D17" s="83">
        <v>15</v>
      </c>
      <c r="E17" s="83">
        <v>15</v>
      </c>
      <c r="F17" s="83">
        <v>0</v>
      </c>
      <c r="G17" s="83">
        <v>0</v>
      </c>
      <c r="H17" s="83">
        <v>0</v>
      </c>
      <c r="I17" s="83">
        <v>0</v>
      </c>
      <c r="J17" s="83">
        <v>0</v>
      </c>
      <c r="K17" s="83">
        <v>0</v>
      </c>
      <c r="L17" s="238">
        <v>0</v>
      </c>
      <c r="M17" s="83"/>
      <c r="N17" s="239"/>
      <c r="O17" s="244"/>
    </row>
    <row r="18" spans="1:15">
      <c r="A18" s="83">
        <v>751</v>
      </c>
      <c r="B18" s="83" t="s">
        <v>1141</v>
      </c>
      <c r="C18" s="83">
        <v>0</v>
      </c>
      <c r="D18" s="83">
        <v>0</v>
      </c>
      <c r="E18" s="83">
        <v>0</v>
      </c>
      <c r="F18" s="83">
        <v>0</v>
      </c>
      <c r="G18" s="83">
        <v>15</v>
      </c>
      <c r="H18" s="83">
        <v>0</v>
      </c>
      <c r="I18" s="83">
        <v>0</v>
      </c>
      <c r="J18" s="83">
        <v>0</v>
      </c>
      <c r="K18" s="83">
        <v>0</v>
      </c>
      <c r="L18" s="238">
        <v>0</v>
      </c>
      <c r="M18" s="83"/>
      <c r="N18" s="239"/>
      <c r="O18" s="244"/>
    </row>
    <row r="19" spans="1:15">
      <c r="A19" s="83">
        <v>752</v>
      </c>
      <c r="B19" s="83" t="s">
        <v>1142</v>
      </c>
      <c r="C19" s="83">
        <v>0</v>
      </c>
      <c r="D19" s="83">
        <v>0</v>
      </c>
      <c r="E19" s="83">
        <v>0</v>
      </c>
      <c r="F19" s="83">
        <v>0</v>
      </c>
      <c r="G19" s="83">
        <v>15</v>
      </c>
      <c r="H19" s="83">
        <v>0</v>
      </c>
      <c r="I19" s="83">
        <v>0</v>
      </c>
      <c r="J19" s="83">
        <v>0</v>
      </c>
      <c r="K19" s="83">
        <v>0</v>
      </c>
      <c r="L19" s="238">
        <v>0</v>
      </c>
      <c r="M19" s="83"/>
      <c r="N19" s="239"/>
      <c r="O19" s="244"/>
    </row>
  </sheetData>
  <mergeCells count="1">
    <mergeCell ref="A1:O1"/>
  </mergeCells>
  <pageMargins left="0.7" right="0.7" top="0.75" bottom="0.75" header="0.3" footer="0.3"/>
  <pageSetup scale="83" orientation="landscape"/>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B4A4-9B10-46CD-BD0C-28833DED500E}">
  <sheetPr>
    <pageSetUpPr fitToPage="1"/>
  </sheetPr>
  <dimension ref="A1:O31"/>
  <sheetViews>
    <sheetView workbookViewId="0">
      <selection activeCell="Q7" sqref="Q7"/>
    </sheetView>
  </sheetViews>
  <sheetFormatPr defaultColWidth="9.1484375" defaultRowHeight="14.45"/>
  <cols>
    <col min="1" max="1" width="11.546875" style="66" bestFit="1" customWidth="1"/>
    <col min="2" max="2" width="18" style="66" customWidth="1"/>
    <col min="3" max="3" width="9.75" style="66" bestFit="1" customWidth="1"/>
    <col min="4" max="4" width="9.1484375" style="66" customWidth="1"/>
    <col min="5" max="7" width="9.75" style="66" bestFit="1" customWidth="1"/>
    <col min="8" max="9" width="9.75" style="66" customWidth="1"/>
    <col min="10" max="10" width="11.3984375" style="66" bestFit="1" customWidth="1"/>
    <col min="11" max="11" width="9.1484375" style="66" customWidth="1"/>
    <col min="12" max="12" width="9.1484375" style="242" customWidth="1"/>
    <col min="13" max="13" width="9.1484375" style="66" customWidth="1"/>
    <col min="14" max="14" width="10.75" style="68" customWidth="1"/>
    <col min="15" max="15" width="11.3984375" style="245" customWidth="1"/>
    <col min="16" max="16" width="9.1484375" style="66" customWidth="1"/>
    <col min="17" max="16384" width="9.1484375" style="66"/>
  </cols>
  <sheetData>
    <row r="1" spans="1:15" ht="15.05" customHeight="1">
      <c r="A1" s="589" t="s">
        <v>1143</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t="s">
        <v>1144</v>
      </c>
      <c r="B3" s="83" t="s">
        <v>1145</v>
      </c>
      <c r="C3" s="83">
        <v>30</v>
      </c>
      <c r="D3" s="83">
        <v>40</v>
      </c>
      <c r="E3" s="83">
        <v>30</v>
      </c>
      <c r="F3" s="246">
        <v>60</v>
      </c>
      <c r="G3" s="246">
        <v>70</v>
      </c>
      <c r="H3" s="246">
        <v>15</v>
      </c>
      <c r="I3" s="83">
        <v>40</v>
      </c>
      <c r="J3" s="83">
        <v>60</v>
      </c>
      <c r="K3" s="83">
        <v>40</v>
      </c>
      <c r="L3" s="238">
        <v>60</v>
      </c>
      <c r="M3" s="83"/>
      <c r="N3" s="239"/>
      <c r="O3" s="244"/>
    </row>
    <row r="4" spans="1:15">
      <c r="A4" s="83">
        <v>702</v>
      </c>
      <c r="B4" s="83" t="s">
        <v>1146</v>
      </c>
      <c r="C4" s="83">
        <v>40</v>
      </c>
      <c r="D4" s="83">
        <v>30</v>
      </c>
      <c r="E4" s="83">
        <v>70</v>
      </c>
      <c r="F4" s="246">
        <v>30</v>
      </c>
      <c r="G4" s="246">
        <v>15</v>
      </c>
      <c r="H4" s="246">
        <v>40</v>
      </c>
      <c r="I4" s="83">
        <v>30</v>
      </c>
      <c r="J4" s="83">
        <v>30</v>
      </c>
      <c r="K4" s="83">
        <v>50</v>
      </c>
      <c r="L4" s="238">
        <v>100</v>
      </c>
      <c r="M4" s="83"/>
      <c r="N4" s="239"/>
      <c r="O4" s="244"/>
    </row>
    <row r="5" spans="1:15">
      <c r="A5" s="83">
        <v>708</v>
      </c>
      <c r="B5" s="83" t="s">
        <v>1147</v>
      </c>
      <c r="C5" s="83">
        <v>60</v>
      </c>
      <c r="D5" s="83">
        <v>0</v>
      </c>
      <c r="E5" s="83">
        <v>60</v>
      </c>
      <c r="F5" s="83">
        <v>30</v>
      </c>
      <c r="G5" s="83">
        <v>30</v>
      </c>
      <c r="H5" s="83">
        <v>50</v>
      </c>
      <c r="I5" s="83">
        <v>30</v>
      </c>
      <c r="J5" s="83">
        <v>50</v>
      </c>
      <c r="K5" s="83">
        <v>15</v>
      </c>
      <c r="L5" s="238">
        <v>60</v>
      </c>
      <c r="M5" s="83"/>
      <c r="N5" s="239"/>
      <c r="O5" s="244"/>
    </row>
    <row r="6" spans="1:15">
      <c r="A6" s="83">
        <v>700</v>
      </c>
      <c r="B6" s="83" t="s">
        <v>1148</v>
      </c>
      <c r="C6" s="83">
        <v>50</v>
      </c>
      <c r="D6" s="83">
        <v>15</v>
      </c>
      <c r="E6" s="83">
        <v>15</v>
      </c>
      <c r="F6" s="246">
        <v>40</v>
      </c>
      <c r="G6" s="246">
        <v>40</v>
      </c>
      <c r="H6" s="246">
        <v>40</v>
      </c>
      <c r="I6" s="83">
        <v>60</v>
      </c>
      <c r="J6" s="83">
        <v>30</v>
      </c>
      <c r="K6" s="83">
        <v>30</v>
      </c>
      <c r="L6" s="238">
        <v>30</v>
      </c>
      <c r="M6" s="83"/>
      <c r="N6" s="239"/>
      <c r="O6" s="244"/>
    </row>
    <row r="7" spans="1:15">
      <c r="A7" s="83">
        <v>7129</v>
      </c>
      <c r="B7" s="83" t="s">
        <v>1149</v>
      </c>
      <c r="C7" s="83">
        <v>0</v>
      </c>
      <c r="D7" s="83">
        <v>0</v>
      </c>
      <c r="E7" s="83">
        <v>0</v>
      </c>
      <c r="F7" s="83">
        <v>0</v>
      </c>
      <c r="G7" s="83">
        <v>60</v>
      </c>
      <c r="H7" s="83">
        <v>15</v>
      </c>
      <c r="I7" s="83">
        <v>15</v>
      </c>
      <c r="J7" s="83">
        <v>40</v>
      </c>
      <c r="K7" s="83">
        <v>40</v>
      </c>
      <c r="L7" s="238">
        <v>140</v>
      </c>
      <c r="M7" s="83"/>
      <c r="N7" s="239"/>
      <c r="O7" s="244"/>
    </row>
    <row r="8" spans="1:15">
      <c r="A8" s="83">
        <v>5722</v>
      </c>
      <c r="B8" s="83" t="s">
        <v>1150</v>
      </c>
      <c r="C8" s="83">
        <v>15</v>
      </c>
      <c r="D8" s="83">
        <v>15</v>
      </c>
      <c r="E8" s="83">
        <v>15</v>
      </c>
      <c r="F8" s="83">
        <v>70</v>
      </c>
      <c r="G8" s="83">
        <v>15</v>
      </c>
      <c r="H8" s="83">
        <v>70</v>
      </c>
      <c r="I8" s="83">
        <v>15</v>
      </c>
      <c r="J8" s="83">
        <v>15</v>
      </c>
      <c r="K8" s="83">
        <v>15</v>
      </c>
      <c r="L8" s="238">
        <v>60</v>
      </c>
      <c r="M8" s="83"/>
      <c r="N8" s="239"/>
      <c r="O8" s="244"/>
    </row>
    <row r="9" spans="1:15">
      <c r="A9" s="83" t="s">
        <v>1151</v>
      </c>
      <c r="B9" s="83" t="s">
        <v>1152</v>
      </c>
      <c r="C9" s="83">
        <v>30</v>
      </c>
      <c r="D9" s="83">
        <v>15</v>
      </c>
      <c r="E9" s="83">
        <v>50</v>
      </c>
      <c r="F9" s="83">
        <v>30</v>
      </c>
      <c r="G9" s="83">
        <v>40</v>
      </c>
      <c r="H9" s="83">
        <v>0</v>
      </c>
      <c r="I9" s="83">
        <v>50</v>
      </c>
      <c r="J9" s="83">
        <v>15</v>
      </c>
      <c r="K9" s="83">
        <v>30</v>
      </c>
      <c r="L9" s="238">
        <v>30</v>
      </c>
      <c r="M9" s="83"/>
      <c r="N9" s="239"/>
      <c r="O9" s="244"/>
    </row>
    <row r="10" spans="1:15">
      <c r="A10" s="83">
        <v>7003</v>
      </c>
      <c r="B10" s="83" t="s">
        <v>1153</v>
      </c>
      <c r="C10" s="83">
        <v>0</v>
      </c>
      <c r="D10" s="83">
        <v>60</v>
      </c>
      <c r="E10" s="83">
        <v>15</v>
      </c>
      <c r="F10" s="83">
        <v>15</v>
      </c>
      <c r="G10" s="83">
        <v>50</v>
      </c>
      <c r="H10" s="83">
        <v>15</v>
      </c>
      <c r="I10" s="83">
        <v>50</v>
      </c>
      <c r="J10" s="83">
        <v>0</v>
      </c>
      <c r="K10" s="83">
        <v>15</v>
      </c>
      <c r="L10" s="238">
        <v>60</v>
      </c>
      <c r="M10" s="83"/>
      <c r="N10" s="239"/>
      <c r="O10" s="244"/>
    </row>
    <row r="11" spans="1:15">
      <c r="A11" s="83">
        <v>5425</v>
      </c>
      <c r="B11" s="83" t="s">
        <v>1154</v>
      </c>
      <c r="C11" s="83">
        <v>15</v>
      </c>
      <c r="D11" s="83">
        <v>15</v>
      </c>
      <c r="E11" s="83">
        <v>30</v>
      </c>
      <c r="F11" s="83">
        <v>30</v>
      </c>
      <c r="G11" s="83">
        <v>15</v>
      </c>
      <c r="H11" s="83">
        <v>30</v>
      </c>
      <c r="I11" s="83">
        <v>30</v>
      </c>
      <c r="J11" s="83">
        <v>15</v>
      </c>
      <c r="K11" s="83">
        <v>0</v>
      </c>
      <c r="L11" s="238">
        <v>80</v>
      </c>
      <c r="M11" s="83"/>
      <c r="N11" s="239"/>
      <c r="O11" s="244"/>
    </row>
    <row r="12" spans="1:15">
      <c r="A12" s="83">
        <v>7737</v>
      </c>
      <c r="B12" s="83" t="s">
        <v>1155</v>
      </c>
      <c r="C12" s="83">
        <v>0</v>
      </c>
      <c r="D12" s="83">
        <v>40</v>
      </c>
      <c r="E12" s="83">
        <v>40</v>
      </c>
      <c r="F12" s="83">
        <v>0</v>
      </c>
      <c r="G12" s="83">
        <v>40</v>
      </c>
      <c r="H12" s="83">
        <v>0</v>
      </c>
      <c r="I12" s="83">
        <v>30</v>
      </c>
      <c r="J12" s="83">
        <v>0</v>
      </c>
      <c r="K12" s="83">
        <v>0</v>
      </c>
      <c r="L12" s="238">
        <v>100</v>
      </c>
      <c r="M12" s="83"/>
      <c r="N12" s="239"/>
      <c r="O12" s="244"/>
    </row>
    <row r="13" spans="1:15">
      <c r="A13" s="83">
        <v>5700</v>
      </c>
      <c r="B13" s="83" t="s">
        <v>1156</v>
      </c>
      <c r="C13" s="83">
        <v>40</v>
      </c>
      <c r="D13" s="83">
        <v>15</v>
      </c>
      <c r="E13" s="83">
        <v>15</v>
      </c>
      <c r="F13" s="83">
        <v>15</v>
      </c>
      <c r="G13" s="83">
        <v>30</v>
      </c>
      <c r="H13" s="83">
        <v>30</v>
      </c>
      <c r="I13" s="83">
        <v>15</v>
      </c>
      <c r="J13" s="83">
        <v>15</v>
      </c>
      <c r="K13" s="83">
        <v>15</v>
      </c>
      <c r="L13" s="238">
        <v>60</v>
      </c>
      <c r="M13" s="83"/>
      <c r="N13" s="239"/>
      <c r="O13" s="244"/>
    </row>
    <row r="14" spans="1:15">
      <c r="A14" s="83">
        <v>7200</v>
      </c>
      <c r="B14" s="83" t="s">
        <v>1157</v>
      </c>
      <c r="C14" s="83">
        <v>0</v>
      </c>
      <c r="D14" s="83">
        <v>0</v>
      </c>
      <c r="E14" s="83">
        <v>0</v>
      </c>
      <c r="F14" s="83">
        <v>50</v>
      </c>
      <c r="G14" s="83">
        <v>0</v>
      </c>
      <c r="H14" s="83">
        <v>15</v>
      </c>
      <c r="I14" s="83">
        <v>70</v>
      </c>
      <c r="J14" s="83">
        <v>0</v>
      </c>
      <c r="K14" s="83">
        <v>60</v>
      </c>
      <c r="L14" s="238">
        <v>30</v>
      </c>
      <c r="M14" s="83"/>
      <c r="N14" s="239"/>
      <c r="O14" s="244"/>
    </row>
    <row r="15" spans="1:15">
      <c r="A15" s="83">
        <v>5840</v>
      </c>
      <c r="B15" s="83" t="s">
        <v>1158</v>
      </c>
      <c r="C15" s="83">
        <v>15</v>
      </c>
      <c r="D15" s="83">
        <v>30</v>
      </c>
      <c r="E15" s="83">
        <v>15</v>
      </c>
      <c r="F15" s="83">
        <v>40</v>
      </c>
      <c r="G15" s="83">
        <v>15</v>
      </c>
      <c r="H15" s="83">
        <v>30</v>
      </c>
      <c r="I15" s="83">
        <v>15</v>
      </c>
      <c r="J15" s="83">
        <v>15</v>
      </c>
      <c r="K15" s="83">
        <v>0</v>
      </c>
      <c r="L15" s="238">
        <v>30</v>
      </c>
      <c r="M15" s="83"/>
      <c r="N15" s="239"/>
      <c r="O15" s="244"/>
    </row>
    <row r="16" spans="1:15">
      <c r="A16" s="83">
        <v>7747</v>
      </c>
      <c r="B16" s="83" t="s">
        <v>1159</v>
      </c>
      <c r="C16" s="83">
        <v>0</v>
      </c>
      <c r="D16" s="83">
        <v>50</v>
      </c>
      <c r="E16" s="83">
        <v>30</v>
      </c>
      <c r="F16" s="83">
        <v>0</v>
      </c>
      <c r="G16" s="83">
        <v>15</v>
      </c>
      <c r="H16" s="83">
        <v>0</v>
      </c>
      <c r="I16" s="83">
        <v>40</v>
      </c>
      <c r="J16" s="83">
        <v>0</v>
      </c>
      <c r="K16" s="83">
        <v>30</v>
      </c>
      <c r="L16" s="238">
        <v>30</v>
      </c>
      <c r="M16" s="83"/>
      <c r="N16" s="239"/>
      <c r="O16" s="244"/>
    </row>
    <row r="17" spans="1:15">
      <c r="A17" s="83">
        <v>597</v>
      </c>
      <c r="B17" s="83" t="s">
        <v>1160</v>
      </c>
      <c r="C17" s="83">
        <v>15</v>
      </c>
      <c r="D17" s="83">
        <v>15</v>
      </c>
      <c r="E17" s="83">
        <v>15</v>
      </c>
      <c r="F17" s="83">
        <v>15</v>
      </c>
      <c r="G17" s="83">
        <v>30</v>
      </c>
      <c r="H17" s="83">
        <v>15</v>
      </c>
      <c r="I17" s="83">
        <v>15</v>
      </c>
      <c r="J17" s="83">
        <v>15</v>
      </c>
      <c r="K17" s="83">
        <v>0</v>
      </c>
      <c r="L17" s="238">
        <v>30</v>
      </c>
      <c r="M17" s="83"/>
      <c r="N17" s="239"/>
      <c r="O17" s="244"/>
    </row>
    <row r="18" spans="1:15">
      <c r="A18" s="83" t="s">
        <v>1161</v>
      </c>
      <c r="B18" s="83" t="s">
        <v>1162</v>
      </c>
      <c r="C18" s="83">
        <v>30</v>
      </c>
      <c r="D18" s="83">
        <v>0</v>
      </c>
      <c r="E18" s="83">
        <v>15</v>
      </c>
      <c r="F18" s="83">
        <v>0</v>
      </c>
      <c r="G18" s="83">
        <v>0</v>
      </c>
      <c r="H18" s="83">
        <v>30</v>
      </c>
      <c r="I18" s="83">
        <v>0</v>
      </c>
      <c r="J18" s="83">
        <v>0</v>
      </c>
      <c r="K18" s="83">
        <v>0</v>
      </c>
      <c r="L18" s="238">
        <v>80</v>
      </c>
      <c r="M18" s="83"/>
      <c r="N18" s="239"/>
      <c r="O18" s="244"/>
    </row>
    <row r="19" spans="1:15">
      <c r="A19" s="83">
        <v>7601</v>
      </c>
      <c r="B19" s="83" t="s">
        <v>1163</v>
      </c>
      <c r="C19" s="83">
        <v>0</v>
      </c>
      <c r="D19" s="83">
        <v>0</v>
      </c>
      <c r="E19" s="83">
        <v>0</v>
      </c>
      <c r="F19" s="83">
        <v>0</v>
      </c>
      <c r="G19" s="83">
        <v>0</v>
      </c>
      <c r="H19" s="83">
        <v>0</v>
      </c>
      <c r="I19" s="83">
        <v>30</v>
      </c>
      <c r="J19" s="83">
        <v>0</v>
      </c>
      <c r="K19" s="83">
        <v>0</v>
      </c>
      <c r="L19" s="238">
        <v>120</v>
      </c>
      <c r="M19" s="83"/>
      <c r="N19" s="239"/>
      <c r="O19" s="244"/>
    </row>
    <row r="20" spans="1:15">
      <c r="A20" s="83">
        <v>5241</v>
      </c>
      <c r="B20" s="83" t="s">
        <v>1140</v>
      </c>
      <c r="C20" s="83">
        <v>0</v>
      </c>
      <c r="D20" s="83">
        <v>0</v>
      </c>
      <c r="E20" s="83">
        <v>0</v>
      </c>
      <c r="F20" s="83">
        <v>15</v>
      </c>
      <c r="G20" s="83">
        <v>30</v>
      </c>
      <c r="H20" s="83">
        <v>15</v>
      </c>
      <c r="I20" s="83">
        <v>15</v>
      </c>
      <c r="J20" s="83">
        <v>30</v>
      </c>
      <c r="K20" s="83">
        <v>15</v>
      </c>
      <c r="L20" s="238">
        <v>30</v>
      </c>
      <c r="M20" s="83"/>
      <c r="N20" s="239"/>
      <c r="O20" s="244"/>
    </row>
    <row r="21" spans="1:15">
      <c r="A21" s="83">
        <v>7440</v>
      </c>
      <c r="B21" s="83" t="s">
        <v>1164</v>
      </c>
      <c r="C21" s="83">
        <v>15</v>
      </c>
      <c r="D21" s="83">
        <v>15</v>
      </c>
      <c r="E21" s="83">
        <v>40</v>
      </c>
      <c r="F21" s="246">
        <v>15</v>
      </c>
      <c r="G21" s="246">
        <v>0</v>
      </c>
      <c r="H21" s="246">
        <v>0</v>
      </c>
      <c r="I21" s="83">
        <v>15</v>
      </c>
      <c r="J21" s="83">
        <v>0</v>
      </c>
      <c r="K21" s="83">
        <v>15</v>
      </c>
      <c r="L21" s="238">
        <v>30</v>
      </c>
      <c r="M21" s="83"/>
      <c r="N21" s="239"/>
      <c r="O21" s="244"/>
    </row>
    <row r="22" spans="1:15">
      <c r="A22" s="83">
        <v>512</v>
      </c>
      <c r="B22" s="83" t="s">
        <v>1165</v>
      </c>
      <c r="C22" s="83">
        <v>15</v>
      </c>
      <c r="D22" s="83">
        <v>0</v>
      </c>
      <c r="E22" s="83">
        <v>15</v>
      </c>
      <c r="F22" s="246">
        <v>0</v>
      </c>
      <c r="G22" s="246">
        <v>0</v>
      </c>
      <c r="H22" s="246">
        <v>0</v>
      </c>
      <c r="I22" s="83">
        <v>15</v>
      </c>
      <c r="J22" s="83">
        <v>0</v>
      </c>
      <c r="K22" s="83">
        <v>15</v>
      </c>
      <c r="L22" s="238">
        <v>80</v>
      </c>
      <c r="M22" s="83"/>
      <c r="N22" s="239"/>
      <c r="O22" s="244"/>
    </row>
    <row r="23" spans="1:15">
      <c r="A23" s="83">
        <v>7272</v>
      </c>
      <c r="B23" s="83" t="s">
        <v>1166</v>
      </c>
      <c r="C23" s="83">
        <v>0</v>
      </c>
      <c r="D23" s="83">
        <v>0</v>
      </c>
      <c r="E23" s="83">
        <v>0</v>
      </c>
      <c r="F23" s="83">
        <v>15</v>
      </c>
      <c r="G23" s="83">
        <v>0</v>
      </c>
      <c r="H23" s="83">
        <v>15</v>
      </c>
      <c r="I23" s="83">
        <v>30</v>
      </c>
      <c r="J23" s="83">
        <v>0</v>
      </c>
      <c r="K23" s="83">
        <v>15</v>
      </c>
      <c r="L23" s="238">
        <v>60</v>
      </c>
      <c r="M23" s="83"/>
      <c r="N23" s="239"/>
      <c r="O23" s="244"/>
    </row>
    <row r="24" spans="1:15">
      <c r="A24" s="83">
        <v>540</v>
      </c>
      <c r="B24" s="83" t="s">
        <v>1167</v>
      </c>
      <c r="C24" s="83">
        <v>0</v>
      </c>
      <c r="D24" s="83">
        <v>0</v>
      </c>
      <c r="E24" s="83">
        <v>0</v>
      </c>
      <c r="F24" s="83">
        <v>0</v>
      </c>
      <c r="G24" s="83">
        <v>0</v>
      </c>
      <c r="H24" s="83">
        <v>0</v>
      </c>
      <c r="I24" s="83">
        <v>30</v>
      </c>
      <c r="J24" s="83">
        <v>0</v>
      </c>
      <c r="K24" s="83">
        <v>0</v>
      </c>
      <c r="L24" s="238">
        <v>80</v>
      </c>
      <c r="M24" s="83"/>
      <c r="N24" s="239"/>
      <c r="O24" s="244"/>
    </row>
    <row r="25" spans="1:15">
      <c r="A25" s="83" t="s">
        <v>1168</v>
      </c>
      <c r="B25" s="83" t="s">
        <v>1169</v>
      </c>
      <c r="C25" s="83">
        <v>0</v>
      </c>
      <c r="D25" s="83">
        <v>0</v>
      </c>
      <c r="E25" s="83">
        <v>0</v>
      </c>
      <c r="F25" s="83">
        <v>0</v>
      </c>
      <c r="G25" s="83">
        <v>30</v>
      </c>
      <c r="H25" s="83">
        <v>15</v>
      </c>
      <c r="I25" s="83">
        <v>15</v>
      </c>
      <c r="J25" s="83">
        <v>0</v>
      </c>
      <c r="K25" s="83">
        <v>0</v>
      </c>
      <c r="L25" s="238">
        <v>30</v>
      </c>
      <c r="M25" s="83"/>
      <c r="N25" s="239"/>
      <c r="O25" s="244"/>
    </row>
    <row r="26" spans="1:15">
      <c r="A26" s="83">
        <v>7023</v>
      </c>
      <c r="B26" s="83" t="s">
        <v>1170</v>
      </c>
      <c r="C26" s="83">
        <v>0</v>
      </c>
      <c r="D26" s="83">
        <v>0</v>
      </c>
      <c r="E26" s="83">
        <v>15</v>
      </c>
      <c r="F26" s="83">
        <v>0</v>
      </c>
      <c r="G26" s="83">
        <v>15</v>
      </c>
      <c r="H26" s="83">
        <v>15</v>
      </c>
      <c r="I26" s="83">
        <v>15</v>
      </c>
      <c r="J26" s="83">
        <v>0</v>
      </c>
      <c r="K26" s="83">
        <v>0</v>
      </c>
      <c r="L26" s="238">
        <v>30</v>
      </c>
      <c r="M26" s="83"/>
      <c r="N26" s="239"/>
      <c r="O26" s="244"/>
    </row>
    <row r="27" spans="1:15">
      <c r="A27" s="83">
        <v>5955</v>
      </c>
      <c r="B27" s="83" t="s">
        <v>1171</v>
      </c>
      <c r="C27" s="83">
        <v>15</v>
      </c>
      <c r="D27" s="83">
        <v>0</v>
      </c>
      <c r="E27" s="83">
        <v>30</v>
      </c>
      <c r="F27" s="83">
        <v>15</v>
      </c>
      <c r="G27" s="83">
        <v>0</v>
      </c>
      <c r="H27" s="83">
        <v>0</v>
      </c>
      <c r="I27" s="83">
        <v>0</v>
      </c>
      <c r="J27" s="83">
        <v>0</v>
      </c>
      <c r="K27" s="83">
        <v>0</v>
      </c>
      <c r="L27" s="238">
        <v>0</v>
      </c>
      <c r="M27" s="83"/>
      <c r="N27" s="239"/>
      <c r="O27" s="244"/>
    </row>
    <row r="28" spans="1:15">
      <c r="A28" s="83">
        <v>4900</v>
      </c>
      <c r="B28" s="83" t="s">
        <v>1172</v>
      </c>
      <c r="C28" s="83">
        <v>0</v>
      </c>
      <c r="D28" s="83">
        <v>0</v>
      </c>
      <c r="E28" s="83">
        <v>0</v>
      </c>
      <c r="F28" s="83">
        <v>0</v>
      </c>
      <c r="G28" s="83">
        <v>0</v>
      </c>
      <c r="H28" s="83">
        <v>0</v>
      </c>
      <c r="I28" s="83">
        <v>15</v>
      </c>
      <c r="J28" s="83">
        <v>0</v>
      </c>
      <c r="K28" s="83">
        <v>0</v>
      </c>
      <c r="L28" s="238">
        <v>30</v>
      </c>
      <c r="M28" s="83"/>
      <c r="N28" s="239"/>
      <c r="O28" s="244"/>
    </row>
    <row r="29" spans="1:15">
      <c r="A29" s="83">
        <v>5672</v>
      </c>
      <c r="B29" s="83" t="s">
        <v>1173</v>
      </c>
      <c r="C29" s="83">
        <v>0</v>
      </c>
      <c r="D29" s="83">
        <v>0</v>
      </c>
      <c r="E29" s="83">
        <v>0</v>
      </c>
      <c r="F29" s="83">
        <v>0</v>
      </c>
      <c r="G29" s="83">
        <v>0</v>
      </c>
      <c r="H29" s="83">
        <v>0</v>
      </c>
      <c r="I29" s="83">
        <v>15</v>
      </c>
      <c r="J29" s="83">
        <v>0</v>
      </c>
      <c r="K29" s="83">
        <v>0</v>
      </c>
      <c r="L29" s="238">
        <v>30</v>
      </c>
      <c r="M29" s="83"/>
      <c r="N29" s="239"/>
      <c r="O29" s="244"/>
    </row>
    <row r="30" spans="1:15">
      <c r="A30" s="83">
        <v>5736</v>
      </c>
      <c r="B30" s="83" t="s">
        <v>1174</v>
      </c>
      <c r="C30" s="83">
        <v>0</v>
      </c>
      <c r="D30" s="83">
        <v>0</v>
      </c>
      <c r="E30" s="83">
        <v>0</v>
      </c>
      <c r="F30" s="83">
        <v>0</v>
      </c>
      <c r="G30" s="83">
        <v>0</v>
      </c>
      <c r="H30" s="83">
        <v>0</v>
      </c>
      <c r="I30" s="83">
        <v>15</v>
      </c>
      <c r="J30" s="83">
        <v>0</v>
      </c>
      <c r="K30" s="83">
        <v>0</v>
      </c>
      <c r="L30" s="238">
        <v>30</v>
      </c>
      <c r="M30" s="83"/>
      <c r="N30" s="239"/>
      <c r="O30" s="244"/>
    </row>
    <row r="31" spans="1:15">
      <c r="A31" s="83">
        <v>577</v>
      </c>
      <c r="B31" s="83" t="s">
        <v>1136</v>
      </c>
      <c r="C31" s="83">
        <v>0</v>
      </c>
      <c r="D31" s="83">
        <v>0</v>
      </c>
      <c r="E31" s="83">
        <v>0</v>
      </c>
      <c r="F31" s="83">
        <v>0</v>
      </c>
      <c r="G31" s="83">
        <v>0</v>
      </c>
      <c r="H31" s="83">
        <v>0</v>
      </c>
      <c r="I31" s="83">
        <v>0</v>
      </c>
      <c r="J31" s="83">
        <v>15</v>
      </c>
      <c r="K31" s="83">
        <v>30</v>
      </c>
      <c r="L31" s="238">
        <v>0</v>
      </c>
      <c r="M31" s="83"/>
      <c r="N31" s="239"/>
      <c r="O31" s="244"/>
    </row>
  </sheetData>
  <mergeCells count="1">
    <mergeCell ref="A1:O1"/>
  </mergeCells>
  <pageMargins left="0.7" right="0.7" top="0.75" bottom="0.75" header="0.3" footer="0.3"/>
  <pageSetup scale="77" orientation="landscape"/>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495C9-6812-4573-8E73-612774701F80}">
  <sheetPr>
    <pageSetUpPr fitToPage="1"/>
  </sheetPr>
  <dimension ref="A1:J29"/>
  <sheetViews>
    <sheetView workbookViewId="0">
      <selection activeCell="J2" sqref="J1:J1048576"/>
    </sheetView>
  </sheetViews>
  <sheetFormatPr defaultColWidth="9.1484375" defaultRowHeight="14.45"/>
  <cols>
    <col min="1" max="1" width="11.546875" style="66" bestFit="1" customWidth="1"/>
    <col min="2" max="2" width="17.3984375" style="66" bestFit="1" customWidth="1"/>
    <col min="3" max="3" width="11.25" style="66" customWidth="1"/>
    <col min="4" max="6" width="9.1484375" style="66" customWidth="1"/>
    <col min="7" max="7" width="9.75" style="249" bestFit="1" customWidth="1"/>
    <col min="8" max="8" width="9.1484375" style="66" customWidth="1"/>
    <col min="9" max="9" width="11.84765625" style="68" customWidth="1"/>
    <col min="10" max="10" width="11.546875" style="245" customWidth="1"/>
    <col min="11" max="11" width="9.1484375" style="66" customWidth="1"/>
    <col min="12" max="16384" width="9.1484375" style="66"/>
  </cols>
  <sheetData>
    <row r="1" spans="1:10" ht="23.3" customHeight="1">
      <c r="A1" s="587" t="s">
        <v>1175</v>
      </c>
      <c r="B1" s="482"/>
      <c r="C1" s="482"/>
      <c r="D1" s="482"/>
      <c r="E1" s="482"/>
      <c r="F1" s="482"/>
      <c r="G1" s="482"/>
      <c r="H1" s="482"/>
      <c r="I1" s="482"/>
      <c r="J1" s="483"/>
    </row>
    <row r="2" spans="1:10">
      <c r="A2" s="1" t="s">
        <v>985</v>
      </c>
      <c r="B2" s="1" t="s">
        <v>986</v>
      </c>
      <c r="C2" s="234">
        <v>44324</v>
      </c>
      <c r="D2" s="234">
        <v>44373</v>
      </c>
      <c r="E2" s="234">
        <v>44401</v>
      </c>
      <c r="F2" s="234">
        <v>44436</v>
      </c>
      <c r="G2" s="247">
        <v>44457</v>
      </c>
      <c r="H2" s="1"/>
      <c r="I2" s="243"/>
      <c r="J2" s="244"/>
    </row>
    <row r="3" spans="1:10">
      <c r="A3" s="83">
        <v>5656</v>
      </c>
      <c r="B3" s="83" t="s">
        <v>1012</v>
      </c>
      <c r="C3" s="83">
        <v>15</v>
      </c>
      <c r="D3" s="83">
        <v>15</v>
      </c>
      <c r="E3" s="83">
        <v>50</v>
      </c>
      <c r="F3" s="83">
        <v>50</v>
      </c>
      <c r="G3" s="248"/>
      <c r="H3" s="83"/>
      <c r="I3" s="239">
        <v>0</v>
      </c>
      <c r="J3" s="244"/>
    </row>
    <row r="4" spans="1:10">
      <c r="A4" s="83">
        <v>7375</v>
      </c>
      <c r="B4" s="83" t="s">
        <v>1005</v>
      </c>
      <c r="C4" s="83">
        <v>0</v>
      </c>
      <c r="D4" s="83">
        <v>60</v>
      </c>
      <c r="E4" s="83">
        <v>30</v>
      </c>
      <c r="F4" s="83">
        <v>30</v>
      </c>
      <c r="G4" s="248"/>
      <c r="H4" s="83"/>
      <c r="I4" s="239"/>
      <c r="J4" s="244"/>
    </row>
    <row r="5" spans="1:10">
      <c r="A5" s="83">
        <v>5665</v>
      </c>
      <c r="B5" s="83" t="s">
        <v>1009</v>
      </c>
      <c r="C5" s="83">
        <v>15</v>
      </c>
      <c r="D5" s="83">
        <v>50</v>
      </c>
      <c r="E5" s="83">
        <v>15</v>
      </c>
      <c r="F5" s="83">
        <v>40</v>
      </c>
      <c r="G5" s="248"/>
      <c r="H5" s="83"/>
      <c r="I5" s="239">
        <v>0</v>
      </c>
      <c r="J5" s="244"/>
    </row>
    <row r="6" spans="1:10">
      <c r="A6" s="83" t="s">
        <v>999</v>
      </c>
      <c r="B6" s="83" t="s">
        <v>1000</v>
      </c>
      <c r="C6" s="83">
        <v>30</v>
      </c>
      <c r="D6" s="83">
        <v>40</v>
      </c>
      <c r="E6" s="83">
        <v>15</v>
      </c>
      <c r="F6" s="83">
        <v>15</v>
      </c>
      <c r="G6" s="248"/>
      <c r="H6" s="83"/>
      <c r="I6" s="239">
        <v>0</v>
      </c>
      <c r="J6" s="244"/>
    </row>
    <row r="7" spans="1:10">
      <c r="A7" s="83" t="s">
        <v>1176</v>
      </c>
      <c r="B7" s="83" t="s">
        <v>993</v>
      </c>
      <c r="C7" s="83">
        <v>30</v>
      </c>
      <c r="D7" s="83">
        <v>40</v>
      </c>
      <c r="E7" s="83">
        <v>15</v>
      </c>
      <c r="F7" s="83">
        <v>15</v>
      </c>
      <c r="G7" s="248"/>
      <c r="H7" s="83"/>
      <c r="I7" s="239">
        <v>0</v>
      </c>
      <c r="J7" s="244"/>
    </row>
    <row r="8" spans="1:10">
      <c r="A8" s="83" t="s">
        <v>987</v>
      </c>
      <c r="B8" s="83" t="s">
        <v>988</v>
      </c>
      <c r="C8" s="83">
        <v>40</v>
      </c>
      <c r="D8" s="83">
        <v>30</v>
      </c>
      <c r="E8" s="83">
        <v>15</v>
      </c>
      <c r="F8" s="83">
        <v>15</v>
      </c>
      <c r="G8" s="248"/>
      <c r="H8" s="83"/>
      <c r="I8" s="239">
        <v>0</v>
      </c>
      <c r="J8" s="244"/>
    </row>
    <row r="9" spans="1:10">
      <c r="A9" s="83">
        <v>7317</v>
      </c>
      <c r="B9" s="83" t="s">
        <v>989</v>
      </c>
      <c r="C9" s="83">
        <v>15</v>
      </c>
      <c r="D9" s="83">
        <v>15</v>
      </c>
      <c r="E9" s="83">
        <v>0</v>
      </c>
      <c r="F9" s="83">
        <v>60</v>
      </c>
      <c r="G9" s="248"/>
      <c r="H9" s="83"/>
      <c r="I9" s="239"/>
      <c r="J9" s="244"/>
    </row>
    <row r="10" spans="1:10">
      <c r="A10" s="83" t="s">
        <v>1001</v>
      </c>
      <c r="B10" s="83" t="s">
        <v>1002</v>
      </c>
      <c r="C10" s="83">
        <v>15</v>
      </c>
      <c r="D10" s="83">
        <v>0</v>
      </c>
      <c r="E10" s="83">
        <v>40</v>
      </c>
      <c r="F10" s="83">
        <v>30</v>
      </c>
      <c r="G10" s="248"/>
      <c r="H10" s="83"/>
      <c r="I10" s="239"/>
      <c r="J10" s="244"/>
    </row>
    <row r="11" spans="1:10">
      <c r="A11" s="83">
        <v>5167</v>
      </c>
      <c r="B11" s="83" t="s">
        <v>1027</v>
      </c>
      <c r="C11" s="83">
        <v>15</v>
      </c>
      <c r="D11" s="83">
        <v>15</v>
      </c>
      <c r="E11" s="83">
        <v>15</v>
      </c>
      <c r="F11" s="83">
        <v>40</v>
      </c>
      <c r="G11" s="248"/>
      <c r="H11" s="83"/>
      <c r="I11" s="239">
        <v>0</v>
      </c>
      <c r="J11" s="244"/>
    </row>
    <row r="12" spans="1:10">
      <c r="A12" s="83">
        <v>5303</v>
      </c>
      <c r="B12" s="83" t="s">
        <v>1032</v>
      </c>
      <c r="C12" s="83">
        <v>60</v>
      </c>
      <c r="D12" s="83">
        <v>15</v>
      </c>
      <c r="E12" s="83">
        <v>0</v>
      </c>
      <c r="F12" s="83">
        <v>0</v>
      </c>
      <c r="G12" s="248"/>
      <c r="H12" s="83"/>
      <c r="I12" s="239"/>
      <c r="J12" s="244"/>
    </row>
    <row r="13" spans="1:10">
      <c r="A13" s="83" t="s">
        <v>1177</v>
      </c>
      <c r="B13" s="83" t="s">
        <v>1022</v>
      </c>
      <c r="C13" s="83">
        <v>15</v>
      </c>
      <c r="D13" s="83">
        <v>0</v>
      </c>
      <c r="E13" s="83">
        <v>30</v>
      </c>
      <c r="F13" s="83">
        <v>30</v>
      </c>
      <c r="G13" s="248"/>
      <c r="H13" s="83"/>
      <c r="I13" s="239"/>
      <c r="J13" s="244"/>
    </row>
    <row r="14" spans="1:10">
      <c r="A14" s="83">
        <v>5687</v>
      </c>
      <c r="B14" s="83" t="s">
        <v>1003</v>
      </c>
      <c r="C14" s="83">
        <v>30</v>
      </c>
      <c r="D14" s="83">
        <v>0</v>
      </c>
      <c r="E14" s="83">
        <v>40</v>
      </c>
      <c r="F14" s="83">
        <v>0</v>
      </c>
      <c r="G14" s="248"/>
      <c r="H14" s="83"/>
      <c r="I14" s="239"/>
      <c r="J14" s="244"/>
    </row>
    <row r="15" spans="1:10">
      <c r="A15" s="83">
        <v>7817</v>
      </c>
      <c r="B15" s="83" t="s">
        <v>1178</v>
      </c>
      <c r="C15" s="83">
        <v>30</v>
      </c>
      <c r="D15" s="83">
        <v>15</v>
      </c>
      <c r="E15" s="83">
        <v>15</v>
      </c>
      <c r="F15" s="83">
        <v>0</v>
      </c>
      <c r="G15" s="248"/>
      <c r="H15" s="83"/>
      <c r="I15" s="239"/>
      <c r="J15" s="244"/>
    </row>
    <row r="16" spans="1:10">
      <c r="A16" s="83">
        <v>5529</v>
      </c>
      <c r="B16" s="83" t="s">
        <v>1179</v>
      </c>
      <c r="C16" s="83">
        <v>0</v>
      </c>
      <c r="D16" s="83">
        <v>30</v>
      </c>
      <c r="E16" s="83">
        <v>15</v>
      </c>
      <c r="F16" s="83">
        <v>15</v>
      </c>
      <c r="G16" s="248"/>
      <c r="H16" s="83"/>
      <c r="I16" s="239"/>
      <c r="J16" s="244"/>
    </row>
    <row r="17" spans="1:10">
      <c r="A17" s="83">
        <v>5033</v>
      </c>
      <c r="B17" s="83" t="s">
        <v>1004</v>
      </c>
      <c r="C17" s="83">
        <v>40</v>
      </c>
      <c r="D17" s="83">
        <v>0</v>
      </c>
      <c r="E17" s="83">
        <v>0</v>
      </c>
      <c r="F17" s="83">
        <v>15</v>
      </c>
      <c r="G17" s="248"/>
      <c r="H17" s="83"/>
      <c r="I17" s="239"/>
      <c r="J17" s="244"/>
    </row>
    <row r="18" spans="1:10">
      <c r="A18" s="83" t="s">
        <v>1010</v>
      </c>
      <c r="B18" s="83" t="s">
        <v>1180</v>
      </c>
      <c r="C18" s="83">
        <v>50</v>
      </c>
      <c r="D18" s="83">
        <v>0</v>
      </c>
      <c r="E18" s="83">
        <v>0</v>
      </c>
      <c r="F18" s="83">
        <v>0</v>
      </c>
      <c r="G18" s="248"/>
      <c r="H18" s="83"/>
      <c r="I18" s="239"/>
      <c r="J18" s="244"/>
    </row>
    <row r="19" spans="1:10">
      <c r="A19" s="83">
        <v>7747</v>
      </c>
      <c r="B19" s="83" t="s">
        <v>1181</v>
      </c>
      <c r="C19" s="83">
        <v>15</v>
      </c>
      <c r="D19" s="83">
        <v>0</v>
      </c>
      <c r="E19" s="83">
        <v>15</v>
      </c>
      <c r="F19" s="83">
        <v>15</v>
      </c>
      <c r="G19" s="248"/>
      <c r="H19" s="83"/>
      <c r="I19" s="239"/>
      <c r="J19" s="244"/>
    </row>
    <row r="20" spans="1:10">
      <c r="A20" s="83" t="s">
        <v>1013</v>
      </c>
      <c r="B20" s="83" t="s">
        <v>1014</v>
      </c>
      <c r="C20" s="83">
        <v>0</v>
      </c>
      <c r="D20" s="83">
        <v>0</v>
      </c>
      <c r="E20" s="83">
        <v>30</v>
      </c>
      <c r="F20" s="83">
        <v>15</v>
      </c>
      <c r="G20" s="248"/>
      <c r="H20" s="83"/>
      <c r="I20" s="239"/>
      <c r="J20" s="244"/>
    </row>
    <row r="21" spans="1:10">
      <c r="A21" s="83" t="s">
        <v>1182</v>
      </c>
      <c r="B21" s="83" t="s">
        <v>1183</v>
      </c>
      <c r="C21" s="83">
        <v>0</v>
      </c>
      <c r="D21" s="83">
        <v>0</v>
      </c>
      <c r="E21" s="83">
        <v>30</v>
      </c>
      <c r="F21" s="83">
        <v>15</v>
      </c>
      <c r="G21" s="248"/>
      <c r="H21" s="83"/>
      <c r="I21" s="239"/>
      <c r="J21" s="244"/>
    </row>
    <row r="22" spans="1:10">
      <c r="A22" s="83">
        <v>7522</v>
      </c>
      <c r="B22" s="83" t="s">
        <v>1008</v>
      </c>
      <c r="C22" s="83">
        <v>15</v>
      </c>
      <c r="D22" s="83">
        <v>15</v>
      </c>
      <c r="E22" s="83">
        <v>0</v>
      </c>
      <c r="F22" s="83">
        <v>0</v>
      </c>
      <c r="G22" s="248"/>
      <c r="H22" s="83"/>
      <c r="I22" s="239"/>
      <c r="J22" s="244"/>
    </row>
    <row r="23" spans="1:10">
      <c r="A23" s="83" t="s">
        <v>995</v>
      </c>
      <c r="B23" s="83" t="s">
        <v>996</v>
      </c>
      <c r="C23" s="83">
        <v>0</v>
      </c>
      <c r="D23" s="83">
        <v>0</v>
      </c>
      <c r="E23" s="83">
        <v>0</v>
      </c>
      <c r="F23" s="83">
        <v>30</v>
      </c>
      <c r="G23" s="248"/>
      <c r="H23" s="83"/>
      <c r="I23" s="239"/>
      <c r="J23" s="244"/>
    </row>
    <row r="24" spans="1:10">
      <c r="A24" s="83">
        <v>5167</v>
      </c>
      <c r="B24" s="83" t="s">
        <v>1184</v>
      </c>
      <c r="C24" s="83">
        <v>15</v>
      </c>
      <c r="D24" s="83">
        <v>0</v>
      </c>
      <c r="E24" s="83">
        <v>0</v>
      </c>
      <c r="F24" s="83">
        <v>0</v>
      </c>
      <c r="G24" s="248"/>
      <c r="H24" s="83"/>
      <c r="I24" s="239"/>
      <c r="J24" s="244"/>
    </row>
    <row r="25" spans="1:10">
      <c r="A25" s="83">
        <v>7037</v>
      </c>
      <c r="B25" s="83" t="s">
        <v>1034</v>
      </c>
      <c r="C25" s="83">
        <v>15</v>
      </c>
      <c r="D25" s="83">
        <v>0</v>
      </c>
      <c r="E25" s="83">
        <v>0</v>
      </c>
      <c r="F25" s="83">
        <v>0</v>
      </c>
      <c r="G25" s="248"/>
      <c r="H25" s="83"/>
      <c r="I25" s="239"/>
      <c r="J25" s="244"/>
    </row>
    <row r="26" spans="1:10">
      <c r="A26" s="83" t="s">
        <v>1185</v>
      </c>
      <c r="B26" s="83" t="s">
        <v>1186</v>
      </c>
      <c r="C26" s="83">
        <v>0</v>
      </c>
      <c r="D26" s="83">
        <v>0</v>
      </c>
      <c r="E26" s="83">
        <v>0</v>
      </c>
      <c r="F26" s="83">
        <v>0</v>
      </c>
      <c r="G26" s="248"/>
      <c r="H26" s="83"/>
      <c r="I26" s="239"/>
      <c r="J26" s="244"/>
    </row>
    <row r="27" spans="1:10">
      <c r="A27" s="83" t="s">
        <v>1006</v>
      </c>
      <c r="B27" s="83" t="s">
        <v>1007</v>
      </c>
      <c r="C27" s="83">
        <v>0</v>
      </c>
      <c r="D27" s="83">
        <v>0</v>
      </c>
      <c r="E27" s="83">
        <v>0</v>
      </c>
      <c r="F27" s="83">
        <v>0</v>
      </c>
      <c r="G27" s="248"/>
      <c r="H27" s="83"/>
      <c r="I27" s="239"/>
      <c r="J27" s="244"/>
    </row>
    <row r="28" spans="1:10">
      <c r="A28" s="83">
        <v>1516</v>
      </c>
      <c r="B28" s="83" t="s">
        <v>1187</v>
      </c>
      <c r="C28" s="83">
        <v>0</v>
      </c>
      <c r="D28" s="83">
        <v>0</v>
      </c>
      <c r="E28" s="83">
        <v>0</v>
      </c>
      <c r="F28" s="83">
        <v>0</v>
      </c>
      <c r="G28" s="248"/>
      <c r="H28" s="83"/>
      <c r="I28" s="239"/>
      <c r="J28" s="244"/>
    </row>
    <row r="29" spans="1:10">
      <c r="A29" s="83">
        <v>5225</v>
      </c>
      <c r="B29" s="83" t="s">
        <v>1188</v>
      </c>
      <c r="C29" s="83">
        <v>0</v>
      </c>
      <c r="D29" s="83">
        <v>0</v>
      </c>
      <c r="E29" s="83">
        <v>0</v>
      </c>
      <c r="F29" s="83">
        <v>0</v>
      </c>
      <c r="G29" s="248"/>
      <c r="H29" s="83"/>
      <c r="I29" s="239"/>
      <c r="J29" s="244"/>
    </row>
  </sheetData>
  <mergeCells count="1">
    <mergeCell ref="A1:J1"/>
  </mergeCells>
  <pageMargins left="0.7" right="0.7" top="0.75" bottom="0.75" header="0.3" footer="0.3"/>
  <pageSetup orientation="landscape"/>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FB61B-7D5B-4126-B7BF-453A778920F9}">
  <sheetPr>
    <pageSetUpPr fitToPage="1"/>
  </sheetPr>
  <dimension ref="A1:O41"/>
  <sheetViews>
    <sheetView topLeftCell="A22" zoomScaleNormal="100" workbookViewId="0">
      <selection activeCell="O2" sqref="O1:O1048576"/>
    </sheetView>
  </sheetViews>
  <sheetFormatPr defaultColWidth="9.1484375" defaultRowHeight="14.45"/>
  <cols>
    <col min="1" max="1" width="11.546875" style="66" bestFit="1" customWidth="1"/>
    <col min="2" max="2" width="21.1484375" style="66" customWidth="1"/>
    <col min="3" max="11" width="9.1484375" style="66" customWidth="1"/>
    <col min="12" max="12" width="9.1484375" style="242" customWidth="1"/>
    <col min="13" max="13" width="9.1484375" style="66" customWidth="1"/>
    <col min="14" max="14" width="10.75" style="68" customWidth="1"/>
    <col min="15" max="15" width="10" style="241" customWidth="1"/>
    <col min="16" max="16" width="9.1484375" style="66" customWidth="1"/>
    <col min="17" max="16384" width="9.1484375" style="66"/>
  </cols>
  <sheetData>
    <row r="1" spans="1:15" ht="23.3" customHeight="1">
      <c r="A1" s="587" t="s">
        <v>1189</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0"/>
    </row>
    <row r="3" spans="1:15">
      <c r="A3" s="83" t="s">
        <v>1190</v>
      </c>
      <c r="B3" s="83" t="s">
        <v>1191</v>
      </c>
      <c r="C3" s="83">
        <v>70</v>
      </c>
      <c r="D3" s="83">
        <v>60</v>
      </c>
      <c r="E3" s="83">
        <v>70</v>
      </c>
      <c r="F3" s="83">
        <v>70</v>
      </c>
      <c r="G3" s="83">
        <v>70</v>
      </c>
      <c r="H3" s="83">
        <v>70</v>
      </c>
      <c r="I3" s="83">
        <v>45</v>
      </c>
      <c r="J3" s="83">
        <v>70</v>
      </c>
      <c r="K3" s="83">
        <v>0</v>
      </c>
      <c r="L3" s="238"/>
      <c r="M3" s="83"/>
      <c r="N3" s="239"/>
      <c r="O3" s="240"/>
    </row>
    <row r="4" spans="1:15" ht="13.5" customHeight="1">
      <c r="A4" s="83" t="s">
        <v>1192</v>
      </c>
      <c r="B4" s="83" t="s">
        <v>1193</v>
      </c>
      <c r="C4" s="83">
        <v>35</v>
      </c>
      <c r="D4" s="83">
        <v>80</v>
      </c>
      <c r="E4" s="83">
        <v>40</v>
      </c>
      <c r="F4" s="83">
        <v>15</v>
      </c>
      <c r="G4" s="83">
        <v>25</v>
      </c>
      <c r="H4" s="83">
        <v>40</v>
      </c>
      <c r="I4" s="83">
        <v>30</v>
      </c>
      <c r="J4" s="83">
        <v>30</v>
      </c>
      <c r="K4" s="83">
        <v>70</v>
      </c>
      <c r="L4" s="238"/>
      <c r="M4" s="83"/>
      <c r="N4" s="239"/>
      <c r="O4" s="240"/>
    </row>
    <row r="5" spans="1:15">
      <c r="A5" s="83">
        <v>302</v>
      </c>
      <c r="B5" s="83" t="s">
        <v>1093</v>
      </c>
      <c r="C5" s="83">
        <v>40</v>
      </c>
      <c r="D5" s="83">
        <v>30</v>
      </c>
      <c r="E5" s="83">
        <v>30</v>
      </c>
      <c r="F5" s="83">
        <v>25</v>
      </c>
      <c r="G5" s="83">
        <v>50</v>
      </c>
      <c r="H5" s="83">
        <v>25</v>
      </c>
      <c r="I5" s="83">
        <v>15</v>
      </c>
      <c r="J5" s="83">
        <v>25</v>
      </c>
      <c r="K5" s="83">
        <v>35</v>
      </c>
      <c r="L5" s="238"/>
      <c r="M5" s="83"/>
      <c r="N5" s="239"/>
      <c r="O5" s="240"/>
    </row>
    <row r="6" spans="1:15" ht="12.75" customHeight="1">
      <c r="A6" s="83">
        <v>9245</v>
      </c>
      <c r="B6" s="83" t="s">
        <v>1119</v>
      </c>
      <c r="C6" s="83">
        <v>30</v>
      </c>
      <c r="D6" s="83">
        <v>40</v>
      </c>
      <c r="E6" s="83">
        <v>0</v>
      </c>
      <c r="F6" s="83">
        <v>30</v>
      </c>
      <c r="G6" s="83">
        <v>15</v>
      </c>
      <c r="H6" s="83">
        <v>35</v>
      </c>
      <c r="I6" s="83">
        <v>30</v>
      </c>
      <c r="J6" s="83">
        <v>40</v>
      </c>
      <c r="K6" s="83">
        <v>30</v>
      </c>
      <c r="L6" s="238"/>
      <c r="M6" s="83"/>
      <c r="N6" s="239"/>
      <c r="O6" s="240"/>
    </row>
    <row r="7" spans="1:15" ht="12.75" customHeight="1">
      <c r="A7" s="83" t="s">
        <v>1062</v>
      </c>
      <c r="B7" s="83" t="s">
        <v>1063</v>
      </c>
      <c r="C7" s="83">
        <v>15</v>
      </c>
      <c r="D7" s="83">
        <v>0</v>
      </c>
      <c r="E7" s="83">
        <v>60</v>
      </c>
      <c r="F7" s="83">
        <v>0</v>
      </c>
      <c r="G7" s="83">
        <v>60</v>
      </c>
      <c r="H7" s="83">
        <v>0</v>
      </c>
      <c r="I7" s="83">
        <v>30</v>
      </c>
      <c r="J7" s="83">
        <v>15</v>
      </c>
      <c r="K7" s="83">
        <v>60</v>
      </c>
      <c r="L7" s="238"/>
      <c r="M7" s="83"/>
      <c r="N7" s="239"/>
      <c r="O7" s="240"/>
    </row>
    <row r="8" spans="1:15" ht="12.75" customHeight="1">
      <c r="A8" s="83" t="s">
        <v>1194</v>
      </c>
      <c r="B8" s="83" t="s">
        <v>1195</v>
      </c>
      <c r="C8" s="83">
        <v>15</v>
      </c>
      <c r="D8" s="83">
        <v>30</v>
      </c>
      <c r="E8" s="83">
        <v>50</v>
      </c>
      <c r="F8" s="83">
        <v>25</v>
      </c>
      <c r="G8" s="83">
        <v>0</v>
      </c>
      <c r="H8" s="83">
        <v>0</v>
      </c>
      <c r="I8" s="83">
        <v>35</v>
      </c>
      <c r="J8" s="83">
        <v>35</v>
      </c>
      <c r="K8" s="83">
        <v>15</v>
      </c>
      <c r="L8" s="238"/>
      <c r="M8" s="83"/>
      <c r="N8" s="239"/>
      <c r="O8" s="240"/>
    </row>
    <row r="9" spans="1:15" ht="12.75" customHeight="1">
      <c r="A9" s="83" t="s">
        <v>1196</v>
      </c>
      <c r="B9" s="83" t="s">
        <v>1197</v>
      </c>
      <c r="C9" s="83">
        <v>0</v>
      </c>
      <c r="D9" s="83">
        <v>30</v>
      </c>
      <c r="E9" s="83">
        <v>15</v>
      </c>
      <c r="F9" s="83">
        <v>60</v>
      </c>
      <c r="G9" s="83">
        <v>0</v>
      </c>
      <c r="H9" s="83">
        <v>0</v>
      </c>
      <c r="I9" s="83">
        <v>40</v>
      </c>
      <c r="J9" s="83">
        <v>30</v>
      </c>
      <c r="K9" s="83">
        <v>30</v>
      </c>
      <c r="L9" s="238"/>
      <c r="M9" s="83"/>
      <c r="N9" s="239"/>
      <c r="O9" s="240"/>
    </row>
    <row r="10" spans="1:15">
      <c r="A10" s="83" t="s">
        <v>1198</v>
      </c>
      <c r="B10" s="83" t="s">
        <v>1199</v>
      </c>
      <c r="C10" s="83">
        <v>0</v>
      </c>
      <c r="D10" s="83">
        <v>15</v>
      </c>
      <c r="E10" s="83">
        <v>30</v>
      </c>
      <c r="F10" s="83">
        <v>30</v>
      </c>
      <c r="G10" s="83">
        <v>0</v>
      </c>
      <c r="H10" s="83">
        <v>30</v>
      </c>
      <c r="I10" s="83">
        <v>50</v>
      </c>
      <c r="J10" s="83">
        <v>0</v>
      </c>
      <c r="K10" s="83">
        <v>25</v>
      </c>
      <c r="L10" s="238"/>
      <c r="M10" s="83"/>
      <c r="N10" s="239"/>
      <c r="O10" s="240"/>
    </row>
    <row r="11" spans="1:15">
      <c r="A11" s="83">
        <v>5103</v>
      </c>
      <c r="B11" s="83" t="s">
        <v>1200</v>
      </c>
      <c r="C11" s="83">
        <v>0</v>
      </c>
      <c r="D11" s="83">
        <v>15</v>
      </c>
      <c r="E11" s="83">
        <v>35</v>
      </c>
      <c r="F11" s="83">
        <v>0</v>
      </c>
      <c r="G11" s="83">
        <v>0</v>
      </c>
      <c r="H11" s="83">
        <v>45</v>
      </c>
      <c r="I11" s="83">
        <v>70</v>
      </c>
      <c r="J11" s="83">
        <v>0</v>
      </c>
      <c r="K11" s="83">
        <v>0</v>
      </c>
      <c r="L11" s="238"/>
      <c r="M11" s="83"/>
      <c r="N11" s="239"/>
      <c r="O11" s="240"/>
    </row>
    <row r="12" spans="1:15">
      <c r="A12" s="83">
        <v>300</v>
      </c>
      <c r="B12" s="83" t="s">
        <v>1201</v>
      </c>
      <c r="C12" s="83">
        <v>60</v>
      </c>
      <c r="D12" s="83">
        <v>50</v>
      </c>
      <c r="E12" s="83">
        <v>0</v>
      </c>
      <c r="F12" s="83">
        <v>35</v>
      </c>
      <c r="G12" s="83">
        <v>0</v>
      </c>
      <c r="H12" s="83">
        <v>0</v>
      </c>
      <c r="I12" s="83">
        <v>0</v>
      </c>
      <c r="J12" s="83">
        <v>0</v>
      </c>
      <c r="K12" s="83">
        <v>0</v>
      </c>
      <c r="L12" s="238"/>
      <c r="M12" s="83"/>
      <c r="N12" s="239"/>
      <c r="O12" s="240"/>
    </row>
    <row r="13" spans="1:15">
      <c r="A13" s="83" t="s">
        <v>1202</v>
      </c>
      <c r="B13" s="83" t="s">
        <v>1203</v>
      </c>
      <c r="C13" s="83">
        <v>0</v>
      </c>
      <c r="D13" s="83">
        <v>70</v>
      </c>
      <c r="E13" s="83">
        <v>0</v>
      </c>
      <c r="F13" s="83">
        <v>0</v>
      </c>
      <c r="G13" s="83">
        <v>0</v>
      </c>
      <c r="H13" s="83">
        <v>0</v>
      </c>
      <c r="I13" s="83">
        <v>0</v>
      </c>
      <c r="J13" s="83">
        <v>60</v>
      </c>
      <c r="K13" s="83">
        <v>0</v>
      </c>
      <c r="L13" s="238"/>
      <c r="M13" s="83"/>
      <c r="N13" s="239"/>
      <c r="O13" s="240"/>
    </row>
    <row r="14" spans="1:15">
      <c r="A14" s="83">
        <v>67</v>
      </c>
      <c r="B14" s="83" t="s">
        <v>1204</v>
      </c>
      <c r="C14" s="83">
        <v>0</v>
      </c>
      <c r="D14" s="83">
        <v>0</v>
      </c>
      <c r="E14" s="83">
        <v>30</v>
      </c>
      <c r="F14" s="83">
        <v>30</v>
      </c>
      <c r="G14" s="83">
        <v>15</v>
      </c>
      <c r="H14" s="83">
        <v>0</v>
      </c>
      <c r="I14" s="83">
        <v>15</v>
      </c>
      <c r="J14" s="83">
        <v>0</v>
      </c>
      <c r="K14" s="83">
        <v>30</v>
      </c>
      <c r="L14" s="238"/>
      <c r="M14" s="83"/>
      <c r="N14" s="239"/>
      <c r="O14" s="240"/>
    </row>
    <row r="15" spans="1:15">
      <c r="A15" s="83">
        <v>420</v>
      </c>
      <c r="B15" s="83" t="s">
        <v>1205</v>
      </c>
      <c r="C15" s="83">
        <v>0</v>
      </c>
      <c r="D15" s="83">
        <v>0</v>
      </c>
      <c r="E15" s="83">
        <v>25</v>
      </c>
      <c r="F15" s="83">
        <v>15</v>
      </c>
      <c r="G15" s="83">
        <v>15</v>
      </c>
      <c r="H15" s="83">
        <v>0</v>
      </c>
      <c r="I15" s="83">
        <v>30</v>
      </c>
      <c r="J15" s="83">
        <v>15</v>
      </c>
      <c r="K15" s="83">
        <v>15</v>
      </c>
      <c r="L15" s="238"/>
      <c r="M15" s="83"/>
      <c r="N15" s="239"/>
      <c r="O15" s="240"/>
    </row>
    <row r="16" spans="1:15">
      <c r="A16" s="83">
        <v>4278</v>
      </c>
      <c r="B16" s="83" t="s">
        <v>1206</v>
      </c>
      <c r="C16" s="83">
        <v>30</v>
      </c>
      <c r="D16" s="83">
        <v>15</v>
      </c>
      <c r="E16" s="83">
        <v>25</v>
      </c>
      <c r="F16" s="83">
        <v>15</v>
      </c>
      <c r="G16" s="83">
        <v>15</v>
      </c>
      <c r="H16" s="83">
        <v>0</v>
      </c>
      <c r="I16" s="83">
        <v>0</v>
      </c>
      <c r="J16" s="83">
        <v>0</v>
      </c>
      <c r="K16" s="83">
        <v>0</v>
      </c>
      <c r="L16" s="238"/>
      <c r="M16" s="83"/>
      <c r="N16" s="239"/>
      <c r="O16" s="240"/>
    </row>
    <row r="17" spans="1:15">
      <c r="A17" s="83" t="s">
        <v>1207</v>
      </c>
      <c r="B17" s="83" t="s">
        <v>1077</v>
      </c>
      <c r="C17" s="83">
        <v>30</v>
      </c>
      <c r="D17" s="83">
        <v>15</v>
      </c>
      <c r="E17" s="83">
        <v>0</v>
      </c>
      <c r="F17" s="83">
        <v>40</v>
      </c>
      <c r="G17" s="83">
        <v>0</v>
      </c>
      <c r="H17" s="83">
        <v>0</v>
      </c>
      <c r="I17" s="83">
        <v>0</v>
      </c>
      <c r="J17" s="83">
        <v>0</v>
      </c>
      <c r="K17" s="83">
        <v>15</v>
      </c>
      <c r="L17" s="238"/>
      <c r="M17" s="83"/>
      <c r="N17" s="239"/>
      <c r="O17" s="240"/>
    </row>
    <row r="18" spans="1:15">
      <c r="A18" s="83">
        <v>1108</v>
      </c>
      <c r="B18" s="83" t="s">
        <v>1208</v>
      </c>
      <c r="C18" s="83">
        <v>0</v>
      </c>
      <c r="D18" s="83">
        <v>50</v>
      </c>
      <c r="E18" s="83">
        <v>0</v>
      </c>
      <c r="F18" s="83">
        <v>0</v>
      </c>
      <c r="G18" s="83">
        <v>0</v>
      </c>
      <c r="H18" s="83">
        <v>0</v>
      </c>
      <c r="I18" s="83">
        <v>0</v>
      </c>
      <c r="J18" s="83">
        <v>0</v>
      </c>
      <c r="K18" s="83">
        <v>40</v>
      </c>
      <c r="L18" s="238"/>
      <c r="M18" s="83"/>
      <c r="N18" s="239"/>
      <c r="O18" s="240"/>
    </row>
    <row r="19" spans="1:15">
      <c r="A19" s="83">
        <v>547</v>
      </c>
      <c r="B19" s="83" t="s">
        <v>1209</v>
      </c>
      <c r="C19" s="83">
        <v>0</v>
      </c>
      <c r="D19" s="83">
        <v>0</v>
      </c>
      <c r="E19" s="83">
        <v>40</v>
      </c>
      <c r="F19" s="83">
        <v>0</v>
      </c>
      <c r="G19" s="83">
        <v>15</v>
      </c>
      <c r="H19" s="83">
        <v>0</v>
      </c>
      <c r="I19" s="83">
        <v>15</v>
      </c>
      <c r="J19" s="83">
        <v>0</v>
      </c>
      <c r="K19" s="83">
        <v>15</v>
      </c>
      <c r="L19" s="238"/>
      <c r="M19" s="83"/>
      <c r="N19" s="239"/>
      <c r="O19" s="240"/>
    </row>
    <row r="20" spans="1:15">
      <c r="A20" s="83">
        <v>108</v>
      </c>
      <c r="B20" s="83" t="s">
        <v>1210</v>
      </c>
      <c r="C20" s="83">
        <v>0</v>
      </c>
      <c r="D20" s="83">
        <v>0</v>
      </c>
      <c r="E20" s="83">
        <v>15</v>
      </c>
      <c r="F20" s="83">
        <v>0</v>
      </c>
      <c r="G20" s="83">
        <v>0</v>
      </c>
      <c r="H20" s="83">
        <v>0</v>
      </c>
      <c r="I20" s="83">
        <v>15</v>
      </c>
      <c r="J20" s="83">
        <v>0</v>
      </c>
      <c r="K20" s="83">
        <v>40</v>
      </c>
      <c r="L20" s="238"/>
      <c r="M20" s="83"/>
      <c r="N20" s="239"/>
      <c r="O20" s="240"/>
    </row>
    <row r="21" spans="1:15">
      <c r="A21" s="83">
        <v>3</v>
      </c>
      <c r="B21" s="83" t="s">
        <v>1211</v>
      </c>
      <c r="C21" s="83">
        <v>15</v>
      </c>
      <c r="D21" s="83">
        <v>40</v>
      </c>
      <c r="E21" s="83">
        <v>0</v>
      </c>
      <c r="F21" s="83">
        <v>0</v>
      </c>
      <c r="G21" s="83">
        <v>0</v>
      </c>
      <c r="H21" s="83">
        <v>0</v>
      </c>
      <c r="I21" s="83">
        <v>0</v>
      </c>
      <c r="J21" s="83">
        <v>0</v>
      </c>
      <c r="K21" s="83">
        <v>0</v>
      </c>
      <c r="L21" s="238"/>
      <c r="M21" s="83"/>
      <c r="N21" s="239"/>
      <c r="O21" s="240"/>
    </row>
    <row r="22" spans="1:15">
      <c r="A22" s="83">
        <v>584</v>
      </c>
      <c r="B22" s="83" t="s">
        <v>1212</v>
      </c>
      <c r="C22" s="83">
        <v>50</v>
      </c>
      <c r="D22" s="83">
        <v>0</v>
      </c>
      <c r="E22" s="83">
        <v>0</v>
      </c>
      <c r="F22" s="83">
        <v>0</v>
      </c>
      <c r="G22" s="83">
        <v>0</v>
      </c>
      <c r="H22" s="83">
        <v>0</v>
      </c>
      <c r="I22" s="83">
        <v>0</v>
      </c>
      <c r="J22" s="83">
        <v>0</v>
      </c>
      <c r="K22" s="83">
        <v>0</v>
      </c>
      <c r="L22" s="238"/>
      <c r="M22" s="83"/>
      <c r="N22" s="239"/>
      <c r="O22" s="240"/>
    </row>
    <row r="23" spans="1:15">
      <c r="A23" s="83" t="s">
        <v>1213</v>
      </c>
      <c r="B23" s="83" t="s">
        <v>1214</v>
      </c>
      <c r="C23" s="83">
        <v>0</v>
      </c>
      <c r="D23" s="83">
        <v>15</v>
      </c>
      <c r="E23" s="83">
        <v>0</v>
      </c>
      <c r="F23" s="83">
        <v>0</v>
      </c>
      <c r="G23" s="83">
        <v>30</v>
      </c>
      <c r="H23" s="83">
        <v>0</v>
      </c>
      <c r="I23" s="83">
        <v>0</v>
      </c>
      <c r="J23" s="83">
        <v>0</v>
      </c>
      <c r="K23" s="83">
        <v>0</v>
      </c>
      <c r="L23" s="238"/>
      <c r="M23" s="83"/>
      <c r="N23" s="239"/>
      <c r="O23" s="240"/>
    </row>
    <row r="24" spans="1:15">
      <c r="A24" s="83">
        <v>1954</v>
      </c>
      <c r="B24" s="83" t="s">
        <v>1215</v>
      </c>
      <c r="C24" s="83">
        <v>0</v>
      </c>
      <c r="D24" s="83">
        <v>15</v>
      </c>
      <c r="E24" s="83">
        <v>0</v>
      </c>
      <c r="F24" s="83">
        <v>0</v>
      </c>
      <c r="G24" s="83">
        <v>0</v>
      </c>
      <c r="H24" s="83">
        <v>15</v>
      </c>
      <c r="I24" s="83">
        <v>0</v>
      </c>
      <c r="J24" s="83">
        <v>15</v>
      </c>
      <c r="K24" s="83">
        <v>0</v>
      </c>
      <c r="L24" s="238"/>
      <c r="M24" s="83"/>
      <c r="N24" s="239"/>
      <c r="O24" s="240"/>
    </row>
    <row r="25" spans="1:15">
      <c r="A25" s="83">
        <v>1208</v>
      </c>
      <c r="B25" s="83" t="s">
        <v>1216</v>
      </c>
      <c r="C25" s="83">
        <v>0</v>
      </c>
      <c r="D25" s="83">
        <v>0</v>
      </c>
      <c r="E25" s="83">
        <v>15</v>
      </c>
      <c r="F25" s="83">
        <v>0</v>
      </c>
      <c r="G25" s="83">
        <v>0</v>
      </c>
      <c r="H25" s="83">
        <v>0</v>
      </c>
      <c r="I25" s="83">
        <v>25</v>
      </c>
      <c r="J25" s="83">
        <v>0</v>
      </c>
      <c r="K25" s="83">
        <v>0</v>
      </c>
      <c r="L25" s="238"/>
      <c r="M25" s="83"/>
      <c r="N25" s="239"/>
      <c r="O25" s="240"/>
    </row>
    <row r="26" spans="1:15">
      <c r="A26" s="83">
        <v>199</v>
      </c>
      <c r="B26" s="83" t="s">
        <v>1217</v>
      </c>
      <c r="C26" s="83">
        <v>0</v>
      </c>
      <c r="D26" s="83">
        <v>0</v>
      </c>
      <c r="E26" s="83">
        <v>0</v>
      </c>
      <c r="F26" s="83">
        <v>0</v>
      </c>
      <c r="G26" s="83">
        <v>40</v>
      </c>
      <c r="H26" s="83">
        <v>0</v>
      </c>
      <c r="I26" s="83">
        <v>0</v>
      </c>
      <c r="J26" s="83">
        <v>0</v>
      </c>
      <c r="K26" s="83">
        <v>0</v>
      </c>
      <c r="L26" s="238"/>
      <c r="M26" s="83"/>
      <c r="N26" s="239"/>
      <c r="O26" s="240"/>
    </row>
    <row r="27" spans="1:15">
      <c r="A27" s="83">
        <v>6558</v>
      </c>
      <c r="B27" s="83" t="s">
        <v>1218</v>
      </c>
      <c r="C27" s="83">
        <v>0</v>
      </c>
      <c r="D27" s="83">
        <v>0</v>
      </c>
      <c r="E27" s="83">
        <v>0</v>
      </c>
      <c r="F27" s="83">
        <v>0</v>
      </c>
      <c r="G27" s="83">
        <v>40</v>
      </c>
      <c r="H27" s="83">
        <v>0</v>
      </c>
      <c r="I27" s="83">
        <v>0</v>
      </c>
      <c r="J27" s="83">
        <v>0</v>
      </c>
      <c r="K27" s="83">
        <v>0</v>
      </c>
      <c r="L27" s="238"/>
      <c r="M27" s="83"/>
      <c r="N27" s="239"/>
      <c r="O27" s="240"/>
    </row>
    <row r="28" spans="1:15">
      <c r="A28" s="83">
        <v>5706</v>
      </c>
      <c r="B28" s="83" t="s">
        <v>1219</v>
      </c>
      <c r="C28" s="83">
        <v>0</v>
      </c>
      <c r="D28" s="83">
        <v>0</v>
      </c>
      <c r="E28" s="83">
        <v>0</v>
      </c>
      <c r="F28" s="83">
        <v>0</v>
      </c>
      <c r="G28" s="83">
        <v>0</v>
      </c>
      <c r="H28" s="83">
        <v>0</v>
      </c>
      <c r="I28" s="83">
        <v>40</v>
      </c>
      <c r="J28" s="83">
        <v>0</v>
      </c>
      <c r="K28" s="83">
        <v>0</v>
      </c>
      <c r="L28" s="238"/>
      <c r="M28" s="83"/>
      <c r="N28" s="239"/>
      <c r="O28" s="240"/>
    </row>
    <row r="29" spans="1:15">
      <c r="A29" s="83">
        <v>311</v>
      </c>
      <c r="B29" s="83" t="s">
        <v>1220</v>
      </c>
      <c r="C29" s="83">
        <v>0</v>
      </c>
      <c r="D29" s="83">
        <v>0</v>
      </c>
      <c r="E29" s="83">
        <v>0</v>
      </c>
      <c r="F29" s="83">
        <v>0</v>
      </c>
      <c r="G29" s="83">
        <v>15</v>
      </c>
      <c r="H29" s="83">
        <v>0</v>
      </c>
      <c r="I29" s="83">
        <v>15</v>
      </c>
      <c r="J29" s="83">
        <v>0</v>
      </c>
      <c r="K29" s="83">
        <v>0</v>
      </c>
      <c r="L29" s="238"/>
      <c r="M29" s="83"/>
      <c r="N29" s="239"/>
      <c r="O29" s="240"/>
    </row>
    <row r="30" spans="1:15">
      <c r="A30" s="83">
        <v>311</v>
      </c>
      <c r="B30" s="83" t="s">
        <v>1221</v>
      </c>
      <c r="C30" s="83">
        <v>0</v>
      </c>
      <c r="D30" s="83">
        <v>0</v>
      </c>
      <c r="E30" s="83">
        <v>15</v>
      </c>
      <c r="F30" s="83">
        <v>0</v>
      </c>
      <c r="G30" s="83">
        <v>15</v>
      </c>
      <c r="H30" s="83">
        <v>0</v>
      </c>
      <c r="I30" s="83">
        <v>0</v>
      </c>
      <c r="J30" s="83">
        <v>0</v>
      </c>
      <c r="K30" s="83">
        <v>0</v>
      </c>
      <c r="L30" s="238"/>
      <c r="M30" s="83"/>
      <c r="N30" s="239"/>
      <c r="O30" s="240"/>
    </row>
    <row r="31" spans="1:15">
      <c r="A31" s="83">
        <v>521</v>
      </c>
      <c r="B31" s="83" t="s">
        <v>1115</v>
      </c>
      <c r="C31" s="83">
        <v>0</v>
      </c>
      <c r="D31" s="83">
        <v>0</v>
      </c>
      <c r="E31" s="83">
        <v>0</v>
      </c>
      <c r="F31" s="83">
        <v>0</v>
      </c>
      <c r="G31" s="83">
        <v>0</v>
      </c>
      <c r="H31" s="83">
        <v>0</v>
      </c>
      <c r="I31" s="83">
        <v>30</v>
      </c>
      <c r="J31" s="83">
        <v>0</v>
      </c>
      <c r="K31" s="83">
        <v>0</v>
      </c>
      <c r="L31" s="238"/>
      <c r="M31" s="83"/>
      <c r="N31" s="239"/>
      <c r="O31" s="240"/>
    </row>
    <row r="32" spans="1:15">
      <c r="A32" s="83">
        <v>5212</v>
      </c>
      <c r="B32" s="83" t="s">
        <v>1118</v>
      </c>
      <c r="C32" s="83">
        <v>25</v>
      </c>
      <c r="D32" s="83">
        <v>0</v>
      </c>
      <c r="E32" s="83">
        <v>0</v>
      </c>
      <c r="F32" s="83">
        <v>0</v>
      </c>
      <c r="G32" s="83">
        <v>0</v>
      </c>
      <c r="H32" s="83">
        <v>0</v>
      </c>
      <c r="I32" s="83">
        <v>0</v>
      </c>
      <c r="J32" s="83">
        <v>0</v>
      </c>
      <c r="K32" s="83">
        <v>0</v>
      </c>
      <c r="L32" s="238"/>
      <c r="M32" s="83"/>
      <c r="N32" s="239"/>
      <c r="O32" s="240"/>
    </row>
    <row r="33" spans="1:15">
      <c r="A33" s="83" t="s">
        <v>1222</v>
      </c>
      <c r="B33" s="83" t="s">
        <v>1223</v>
      </c>
      <c r="C33" s="83">
        <v>25</v>
      </c>
      <c r="D33" s="83">
        <v>0</v>
      </c>
      <c r="E33" s="83">
        <v>0</v>
      </c>
      <c r="F33" s="83">
        <v>0</v>
      </c>
      <c r="G33" s="83">
        <v>0</v>
      </c>
      <c r="H33" s="83">
        <v>0</v>
      </c>
      <c r="I33" s="83">
        <v>0</v>
      </c>
      <c r="J33" s="83">
        <v>0</v>
      </c>
      <c r="K33" s="83">
        <v>0</v>
      </c>
      <c r="L33" s="238"/>
      <c r="M33" s="83"/>
      <c r="N33" s="239"/>
      <c r="O33" s="240"/>
    </row>
    <row r="34" spans="1:15">
      <c r="A34" s="83">
        <v>507</v>
      </c>
      <c r="B34" s="83" t="s">
        <v>1224</v>
      </c>
      <c r="C34" s="83">
        <v>0</v>
      </c>
      <c r="D34" s="83">
        <v>25</v>
      </c>
      <c r="E34" s="83">
        <v>0</v>
      </c>
      <c r="F34" s="83">
        <v>0</v>
      </c>
      <c r="G34" s="83">
        <v>0</v>
      </c>
      <c r="H34" s="83">
        <v>0</v>
      </c>
      <c r="I34" s="83">
        <v>0</v>
      </c>
      <c r="J34" s="83">
        <v>0</v>
      </c>
      <c r="K34" s="83">
        <v>0</v>
      </c>
      <c r="L34" s="238"/>
      <c r="M34" s="83"/>
      <c r="N34" s="239"/>
      <c r="O34" s="240"/>
    </row>
    <row r="35" spans="1:15">
      <c r="A35" s="83">
        <v>831</v>
      </c>
      <c r="B35" s="83" t="s">
        <v>1225</v>
      </c>
      <c r="C35" s="83">
        <v>15</v>
      </c>
      <c r="D35" s="83">
        <v>0</v>
      </c>
      <c r="E35" s="83">
        <v>0</v>
      </c>
      <c r="F35" s="83">
        <v>0</v>
      </c>
      <c r="G35" s="83">
        <v>0</v>
      </c>
      <c r="H35" s="83">
        <v>0</v>
      </c>
      <c r="I35" s="83">
        <v>0</v>
      </c>
      <c r="J35" s="83">
        <v>0</v>
      </c>
      <c r="K35" s="83">
        <v>0</v>
      </c>
      <c r="L35" s="238"/>
      <c r="M35" s="83"/>
      <c r="N35" s="239"/>
      <c r="O35" s="240"/>
    </row>
    <row r="36" spans="1:15">
      <c r="A36" s="83">
        <v>6660</v>
      </c>
      <c r="B36" s="83" t="s">
        <v>1226</v>
      </c>
      <c r="C36" s="83">
        <v>15</v>
      </c>
      <c r="D36" s="83">
        <v>0</v>
      </c>
      <c r="E36" s="83">
        <v>0</v>
      </c>
      <c r="F36" s="83">
        <v>0</v>
      </c>
      <c r="G36" s="83">
        <v>0</v>
      </c>
      <c r="H36" s="83">
        <v>0</v>
      </c>
      <c r="I36" s="83">
        <v>0</v>
      </c>
      <c r="J36" s="83">
        <v>0</v>
      </c>
      <c r="K36" s="83">
        <v>0</v>
      </c>
      <c r="L36" s="238"/>
      <c r="M36" s="83"/>
      <c r="N36" s="239"/>
      <c r="O36" s="240"/>
    </row>
    <row r="37" spans="1:15">
      <c r="A37" s="83">
        <v>8</v>
      </c>
      <c r="B37" s="83" t="s">
        <v>1227</v>
      </c>
      <c r="C37" s="83">
        <v>15</v>
      </c>
      <c r="D37" s="83">
        <v>0</v>
      </c>
      <c r="E37" s="83">
        <v>0</v>
      </c>
      <c r="F37" s="83">
        <v>0</v>
      </c>
      <c r="G37" s="83">
        <v>0</v>
      </c>
      <c r="H37" s="83">
        <v>0</v>
      </c>
      <c r="I37" s="83">
        <v>0</v>
      </c>
      <c r="J37" s="83">
        <v>0</v>
      </c>
      <c r="K37" s="83">
        <v>0</v>
      </c>
      <c r="L37" s="238"/>
      <c r="M37" s="83"/>
      <c r="N37" s="239"/>
      <c r="O37" s="240"/>
    </row>
    <row r="38" spans="1:15">
      <c r="A38" s="83" t="s">
        <v>1228</v>
      </c>
      <c r="B38" s="83" t="s">
        <v>1229</v>
      </c>
      <c r="C38" s="83">
        <v>0</v>
      </c>
      <c r="D38" s="83">
        <v>15</v>
      </c>
      <c r="E38" s="83">
        <v>0</v>
      </c>
      <c r="F38" s="83">
        <v>0</v>
      </c>
      <c r="G38" s="83">
        <v>0</v>
      </c>
      <c r="H38" s="83">
        <v>0</v>
      </c>
      <c r="I38" s="83">
        <v>0</v>
      </c>
      <c r="J38" s="83">
        <v>0</v>
      </c>
      <c r="K38" s="83">
        <v>0</v>
      </c>
      <c r="L38" s="238"/>
      <c r="M38" s="83"/>
      <c r="N38" s="239"/>
      <c r="O38" s="240"/>
    </row>
    <row r="39" spans="1:15">
      <c r="A39" s="83">
        <v>2548</v>
      </c>
      <c r="B39" s="83" t="s">
        <v>1230</v>
      </c>
      <c r="C39" s="83">
        <v>0</v>
      </c>
      <c r="D39" s="83">
        <v>15</v>
      </c>
      <c r="E39" s="83">
        <v>0</v>
      </c>
      <c r="F39" s="83">
        <v>0</v>
      </c>
      <c r="G39" s="83">
        <v>0</v>
      </c>
      <c r="H39" s="83">
        <v>0</v>
      </c>
      <c r="I39" s="83">
        <v>0</v>
      </c>
      <c r="J39" s="83">
        <v>0</v>
      </c>
      <c r="K39" s="83">
        <v>0</v>
      </c>
      <c r="L39" s="238"/>
      <c r="M39" s="83"/>
      <c r="N39" s="239"/>
      <c r="O39" s="240"/>
    </row>
    <row r="40" spans="1:15">
      <c r="A40" s="83">
        <v>666</v>
      </c>
      <c r="B40" s="83" t="s">
        <v>1231</v>
      </c>
      <c r="C40" s="83">
        <v>0</v>
      </c>
      <c r="D40" s="83">
        <v>0</v>
      </c>
      <c r="E40" s="83">
        <v>15</v>
      </c>
      <c r="F40" s="83">
        <v>0</v>
      </c>
      <c r="G40" s="83">
        <v>0</v>
      </c>
      <c r="H40" s="83">
        <v>0</v>
      </c>
      <c r="I40" s="83">
        <v>0</v>
      </c>
      <c r="J40" s="83">
        <v>0</v>
      </c>
      <c r="K40" s="83">
        <v>0</v>
      </c>
      <c r="L40" s="238"/>
      <c r="M40" s="83"/>
      <c r="N40" s="239"/>
      <c r="O40" s="240"/>
    </row>
    <row r="41" spans="1:15">
      <c r="M41" s="250"/>
    </row>
  </sheetData>
  <mergeCells count="1">
    <mergeCell ref="A1:O1"/>
  </mergeCells>
  <pageMargins left="0.7" right="0.7" top="0.75" bottom="0.75" header="0.3" footer="0.3"/>
  <pageSetup scale="79" orientation="landscape"/>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DCB57-C342-4C25-9C11-798D4D479905}">
  <sheetPr>
    <pageSetUpPr fitToPage="1"/>
  </sheetPr>
  <dimension ref="A1:P35"/>
  <sheetViews>
    <sheetView workbookViewId="0">
      <pane ySplit="1" topLeftCell="A2" activePane="bottomLeft" state="frozen"/>
      <selection pane="bottomLeft" activeCell="S5" sqref="S5"/>
    </sheetView>
  </sheetViews>
  <sheetFormatPr defaultColWidth="9.1484375" defaultRowHeight="14.45"/>
  <cols>
    <col min="1" max="1" width="12.546875" style="66" customWidth="1"/>
    <col min="2" max="2" width="18.25" style="66" customWidth="1"/>
    <col min="3" max="3" width="7.75" style="66" bestFit="1" customWidth="1"/>
    <col min="4" max="4" width="7.75" style="66" customWidth="1"/>
    <col min="5" max="6" width="7.546875" style="66" customWidth="1"/>
    <col min="7" max="7" width="7.75" style="66" bestFit="1" customWidth="1"/>
    <col min="8" max="8" width="7.75" style="241" bestFit="1" customWidth="1"/>
    <col min="9" max="10" width="7.75" style="66" bestFit="1" customWidth="1"/>
    <col min="11" max="11" width="7.75" style="66" customWidth="1"/>
    <col min="12" max="12" width="7.75" style="242" customWidth="1"/>
    <col min="13" max="13" width="7.84765625" style="66" customWidth="1"/>
    <col min="14" max="14" width="10.75" style="68" customWidth="1"/>
    <col min="15" max="15" width="10.546875" style="241" customWidth="1"/>
    <col min="16" max="16" width="9.1484375" style="66" customWidth="1"/>
    <col min="17" max="16384" width="9.1484375" style="66"/>
  </cols>
  <sheetData>
    <row r="1" spans="1:15" ht="23.3" customHeight="1">
      <c r="A1" s="587" t="s">
        <v>984</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234"/>
      <c r="N2" s="236"/>
      <c r="O2" s="237"/>
    </row>
    <row r="3" spans="1:15">
      <c r="A3" s="83" t="s">
        <v>987</v>
      </c>
      <c r="B3" s="83" t="s">
        <v>988</v>
      </c>
      <c r="C3" s="83">
        <v>60</v>
      </c>
      <c r="D3" s="83">
        <v>25</v>
      </c>
      <c r="E3" s="83">
        <v>50</v>
      </c>
      <c r="F3" s="83">
        <v>15</v>
      </c>
      <c r="G3" s="83">
        <v>30</v>
      </c>
      <c r="H3" s="83">
        <v>45</v>
      </c>
      <c r="I3" s="83">
        <v>70</v>
      </c>
      <c r="J3" s="83">
        <v>45</v>
      </c>
      <c r="K3" s="83">
        <v>30</v>
      </c>
      <c r="L3" s="238"/>
      <c r="M3" s="83"/>
      <c r="N3" s="239"/>
      <c r="O3" s="240"/>
    </row>
    <row r="4" spans="1:15">
      <c r="A4" s="83">
        <v>7713</v>
      </c>
      <c r="B4" s="83" t="s">
        <v>989</v>
      </c>
      <c r="C4" s="83">
        <v>15</v>
      </c>
      <c r="D4" s="83">
        <v>30</v>
      </c>
      <c r="E4" s="83">
        <v>0</v>
      </c>
      <c r="F4" s="83">
        <v>80</v>
      </c>
      <c r="G4" s="83">
        <v>15</v>
      </c>
      <c r="H4" s="83">
        <v>55</v>
      </c>
      <c r="I4" s="83">
        <v>0</v>
      </c>
      <c r="J4" s="83">
        <v>80</v>
      </c>
      <c r="K4" s="83">
        <v>50</v>
      </c>
      <c r="L4" s="238"/>
      <c r="M4" s="83"/>
      <c r="N4" s="239"/>
      <c r="O4" s="240"/>
    </row>
    <row r="5" spans="1:15">
      <c r="A5" s="83" t="s">
        <v>990</v>
      </c>
      <c r="B5" s="83" t="s">
        <v>991</v>
      </c>
      <c r="C5" s="83">
        <v>30</v>
      </c>
      <c r="D5" s="83">
        <v>30</v>
      </c>
      <c r="E5" s="83">
        <v>15</v>
      </c>
      <c r="F5" s="83">
        <v>45</v>
      </c>
      <c r="G5" s="83">
        <v>60</v>
      </c>
      <c r="H5" s="83">
        <v>40</v>
      </c>
      <c r="I5" s="83">
        <v>65</v>
      </c>
      <c r="J5" s="83">
        <v>15</v>
      </c>
      <c r="K5" s="83">
        <v>30</v>
      </c>
      <c r="L5" s="238"/>
      <c r="M5" s="83"/>
      <c r="N5" s="239"/>
      <c r="O5" s="240"/>
    </row>
    <row r="6" spans="1:15">
      <c r="A6" s="83" t="s">
        <v>992</v>
      </c>
      <c r="B6" s="83" t="s">
        <v>993</v>
      </c>
      <c r="C6" s="83">
        <v>25</v>
      </c>
      <c r="D6" s="83">
        <v>30</v>
      </c>
      <c r="E6" s="83">
        <v>40</v>
      </c>
      <c r="F6" s="83">
        <v>40</v>
      </c>
      <c r="G6" s="83">
        <v>30</v>
      </c>
      <c r="H6" s="83">
        <v>30</v>
      </c>
      <c r="I6" s="83">
        <v>25</v>
      </c>
      <c r="J6" s="83">
        <v>50</v>
      </c>
      <c r="K6" s="83">
        <v>70</v>
      </c>
      <c r="L6" s="238"/>
      <c r="M6" s="83"/>
      <c r="N6" s="239"/>
      <c r="O6" s="240"/>
    </row>
    <row r="7" spans="1:15">
      <c r="A7" s="83">
        <v>7354</v>
      </c>
      <c r="B7" s="83" t="s">
        <v>994</v>
      </c>
      <c r="C7" s="83">
        <v>15</v>
      </c>
      <c r="D7" s="83">
        <v>60</v>
      </c>
      <c r="E7" s="83">
        <v>15</v>
      </c>
      <c r="F7" s="83">
        <v>40</v>
      </c>
      <c r="G7" s="83">
        <v>50</v>
      </c>
      <c r="H7" s="83">
        <v>50</v>
      </c>
      <c r="I7" s="83">
        <v>30</v>
      </c>
      <c r="J7" s="83">
        <v>25</v>
      </c>
      <c r="K7" s="83">
        <v>30</v>
      </c>
      <c r="L7" s="238"/>
      <c r="M7" s="83"/>
      <c r="N7" s="239"/>
      <c r="O7" s="240"/>
    </row>
    <row r="8" spans="1:15">
      <c r="A8" s="83" t="s">
        <v>995</v>
      </c>
      <c r="B8" s="83" t="s">
        <v>996</v>
      </c>
      <c r="C8" s="83">
        <v>40</v>
      </c>
      <c r="D8" s="83">
        <v>55</v>
      </c>
      <c r="E8" s="83">
        <v>35</v>
      </c>
      <c r="F8" s="83">
        <v>15</v>
      </c>
      <c r="G8" s="83">
        <v>40</v>
      </c>
      <c r="H8" s="83">
        <v>15</v>
      </c>
      <c r="I8" s="83">
        <v>40</v>
      </c>
      <c r="J8" s="83">
        <v>30</v>
      </c>
      <c r="K8" s="83">
        <v>0</v>
      </c>
      <c r="L8" s="238"/>
      <c r="M8" s="83"/>
      <c r="N8" s="239"/>
      <c r="O8" s="240"/>
    </row>
    <row r="9" spans="1:15">
      <c r="A9" s="83">
        <v>5965</v>
      </c>
      <c r="B9" s="83" t="s">
        <v>997</v>
      </c>
      <c r="C9" s="83">
        <v>40</v>
      </c>
      <c r="D9" s="83">
        <v>65</v>
      </c>
      <c r="E9" s="83">
        <v>15</v>
      </c>
      <c r="F9" s="83">
        <v>30</v>
      </c>
      <c r="G9" s="83">
        <v>30</v>
      </c>
      <c r="H9" s="83">
        <v>30</v>
      </c>
      <c r="I9" s="83">
        <v>35</v>
      </c>
      <c r="J9" s="83">
        <v>0</v>
      </c>
      <c r="K9" s="83">
        <v>0</v>
      </c>
      <c r="L9" s="238"/>
      <c r="M9" s="83"/>
      <c r="N9" s="239"/>
      <c r="O9" s="240"/>
    </row>
    <row r="10" spans="1:15">
      <c r="A10" s="83">
        <v>7300</v>
      </c>
      <c r="B10" s="83" t="s">
        <v>998</v>
      </c>
      <c r="C10" s="83">
        <v>40</v>
      </c>
      <c r="D10" s="83">
        <v>30</v>
      </c>
      <c r="E10" s="83">
        <v>30</v>
      </c>
      <c r="F10" s="83">
        <v>25</v>
      </c>
      <c r="G10" s="83">
        <v>15</v>
      </c>
      <c r="H10" s="83">
        <v>25</v>
      </c>
      <c r="I10" s="83">
        <v>40</v>
      </c>
      <c r="J10" s="83">
        <v>40</v>
      </c>
      <c r="K10" s="83">
        <v>15</v>
      </c>
      <c r="L10" s="238"/>
      <c r="M10" s="83"/>
      <c r="N10" s="239"/>
      <c r="O10" s="240"/>
    </row>
    <row r="11" spans="1:15">
      <c r="A11" s="83" t="s">
        <v>999</v>
      </c>
      <c r="B11" s="83" t="s">
        <v>1000</v>
      </c>
      <c r="C11" s="83">
        <v>30</v>
      </c>
      <c r="D11" s="83">
        <v>40</v>
      </c>
      <c r="E11" s="83">
        <v>30</v>
      </c>
      <c r="F11" s="83">
        <v>25</v>
      </c>
      <c r="G11" s="83">
        <v>40</v>
      </c>
      <c r="H11" s="83">
        <v>35</v>
      </c>
      <c r="I11" s="83">
        <v>15</v>
      </c>
      <c r="J11" s="83">
        <v>15</v>
      </c>
      <c r="K11" s="83">
        <v>25</v>
      </c>
      <c r="L11" s="238"/>
      <c r="M11" s="83"/>
      <c r="N11" s="239"/>
      <c r="O11" s="240"/>
    </row>
    <row r="12" spans="1:15">
      <c r="A12" s="83" t="s">
        <v>1001</v>
      </c>
      <c r="B12" s="83" t="s">
        <v>1002</v>
      </c>
      <c r="C12" s="83">
        <v>40</v>
      </c>
      <c r="D12" s="83">
        <v>50</v>
      </c>
      <c r="E12" s="83">
        <v>30</v>
      </c>
      <c r="F12" s="83">
        <v>30</v>
      </c>
      <c r="G12" s="83">
        <v>0</v>
      </c>
      <c r="H12" s="83">
        <v>0</v>
      </c>
      <c r="I12" s="83">
        <v>15</v>
      </c>
      <c r="J12" s="83">
        <v>15</v>
      </c>
      <c r="K12" s="83">
        <v>25</v>
      </c>
      <c r="L12" s="238"/>
      <c r="M12" s="83"/>
      <c r="N12" s="239"/>
      <c r="O12" s="240"/>
    </row>
    <row r="13" spans="1:15">
      <c r="A13" s="83">
        <v>5687</v>
      </c>
      <c r="B13" s="83" t="s">
        <v>1003</v>
      </c>
      <c r="C13" s="83">
        <v>80</v>
      </c>
      <c r="D13" s="83">
        <v>30</v>
      </c>
      <c r="E13" s="83">
        <v>15</v>
      </c>
      <c r="F13" s="83">
        <v>25</v>
      </c>
      <c r="G13" s="83">
        <v>0</v>
      </c>
      <c r="H13" s="83">
        <v>0</v>
      </c>
      <c r="I13" s="83">
        <v>50</v>
      </c>
      <c r="J13" s="83">
        <v>0</v>
      </c>
      <c r="K13" s="83">
        <v>0</v>
      </c>
      <c r="L13" s="238"/>
      <c r="M13" s="83"/>
      <c r="N13" s="239"/>
      <c r="O13" s="240"/>
    </row>
    <row r="14" spans="1:15">
      <c r="A14" s="83">
        <v>5033</v>
      </c>
      <c r="B14" s="83" t="s">
        <v>1004</v>
      </c>
      <c r="C14" s="83">
        <v>30</v>
      </c>
      <c r="D14" s="83">
        <v>25</v>
      </c>
      <c r="E14" s="83">
        <v>35</v>
      </c>
      <c r="F14" s="83">
        <v>15</v>
      </c>
      <c r="G14" s="83">
        <v>0</v>
      </c>
      <c r="H14" s="83">
        <v>0</v>
      </c>
      <c r="I14" s="83">
        <v>40</v>
      </c>
      <c r="J14" s="83">
        <v>15</v>
      </c>
      <c r="K14" s="83">
        <v>30</v>
      </c>
      <c r="L14" s="238"/>
      <c r="M14" s="83"/>
      <c r="N14" s="239"/>
      <c r="O14" s="240"/>
    </row>
    <row r="15" spans="1:15">
      <c r="A15" s="83">
        <v>7375</v>
      </c>
      <c r="B15" s="83" t="s">
        <v>1005</v>
      </c>
      <c r="C15" s="83">
        <v>0</v>
      </c>
      <c r="D15" s="83">
        <v>0</v>
      </c>
      <c r="E15" s="83">
        <v>25</v>
      </c>
      <c r="F15" s="83">
        <v>40</v>
      </c>
      <c r="G15" s="83">
        <v>70</v>
      </c>
      <c r="H15" s="83">
        <v>15</v>
      </c>
      <c r="I15" s="83">
        <v>30</v>
      </c>
      <c r="J15" s="83">
        <v>0</v>
      </c>
      <c r="K15" s="83">
        <v>0</v>
      </c>
      <c r="L15" s="238"/>
      <c r="M15" s="83"/>
      <c r="N15" s="239"/>
      <c r="O15" s="240"/>
    </row>
    <row r="16" spans="1:15">
      <c r="A16" s="83" t="s">
        <v>1006</v>
      </c>
      <c r="B16" s="83" t="s">
        <v>1007</v>
      </c>
      <c r="C16" s="83">
        <v>15</v>
      </c>
      <c r="D16" s="83">
        <v>15</v>
      </c>
      <c r="E16" s="83">
        <v>15</v>
      </c>
      <c r="F16" s="83">
        <v>15</v>
      </c>
      <c r="G16" s="83">
        <v>0</v>
      </c>
      <c r="H16" s="83">
        <v>0</v>
      </c>
      <c r="I16" s="83">
        <v>30</v>
      </c>
      <c r="J16" s="83">
        <v>15</v>
      </c>
      <c r="K16" s="83">
        <v>50</v>
      </c>
      <c r="L16" s="238"/>
      <c r="M16" s="83"/>
      <c r="N16" s="239"/>
      <c r="O16" s="240"/>
    </row>
    <row r="17" spans="1:16">
      <c r="A17" s="83">
        <v>7522</v>
      </c>
      <c r="B17" s="83" t="s">
        <v>1008</v>
      </c>
      <c r="C17" s="83">
        <v>15</v>
      </c>
      <c r="D17" s="83">
        <v>15</v>
      </c>
      <c r="E17" s="83">
        <v>30</v>
      </c>
      <c r="F17" s="83">
        <v>15</v>
      </c>
      <c r="G17" s="83">
        <v>0</v>
      </c>
      <c r="H17" s="83">
        <v>15</v>
      </c>
      <c r="I17" s="83">
        <v>30</v>
      </c>
      <c r="J17" s="83">
        <v>0</v>
      </c>
      <c r="K17" s="83">
        <v>25</v>
      </c>
      <c r="L17" s="238"/>
      <c r="M17" s="83"/>
      <c r="N17" s="239"/>
      <c r="O17" s="240"/>
    </row>
    <row r="18" spans="1:16">
      <c r="A18" s="83">
        <v>5665</v>
      </c>
      <c r="B18" s="83" t="s">
        <v>1009</v>
      </c>
      <c r="C18" s="83">
        <v>15</v>
      </c>
      <c r="D18" s="83">
        <v>15</v>
      </c>
      <c r="E18" s="83">
        <v>0</v>
      </c>
      <c r="F18" s="83">
        <v>50</v>
      </c>
      <c r="G18" s="83">
        <v>0</v>
      </c>
      <c r="H18" s="83">
        <v>30</v>
      </c>
      <c r="I18" s="83">
        <v>0</v>
      </c>
      <c r="J18" s="83">
        <v>30</v>
      </c>
      <c r="K18" s="83">
        <v>0</v>
      </c>
      <c r="L18" s="238"/>
      <c r="M18" s="83"/>
      <c r="N18" s="239"/>
      <c r="O18" s="240"/>
      <c r="P18" s="68"/>
    </row>
    <row r="19" spans="1:16">
      <c r="A19" s="83" t="s">
        <v>1010</v>
      </c>
      <c r="B19" s="83" t="s">
        <v>1011</v>
      </c>
      <c r="C19" s="83">
        <v>35</v>
      </c>
      <c r="D19" s="83">
        <v>15</v>
      </c>
      <c r="E19" s="83">
        <v>0</v>
      </c>
      <c r="F19" s="83">
        <v>70</v>
      </c>
      <c r="G19" s="83">
        <v>0</v>
      </c>
      <c r="H19" s="83">
        <v>0</v>
      </c>
      <c r="I19" s="83">
        <v>0</v>
      </c>
      <c r="J19" s="83">
        <v>15</v>
      </c>
      <c r="K19" s="83">
        <v>0</v>
      </c>
      <c r="L19" s="238"/>
      <c r="M19" s="83"/>
      <c r="N19" s="239"/>
      <c r="O19" s="240"/>
    </row>
    <row r="20" spans="1:16">
      <c r="A20" s="83">
        <v>5656</v>
      </c>
      <c r="B20" s="83" t="s">
        <v>1012</v>
      </c>
      <c r="C20" s="83">
        <v>35</v>
      </c>
      <c r="D20" s="83">
        <v>15</v>
      </c>
      <c r="E20" s="83">
        <v>0</v>
      </c>
      <c r="F20" s="83">
        <v>15</v>
      </c>
      <c r="G20" s="83">
        <v>0</v>
      </c>
      <c r="H20" s="83">
        <v>0</v>
      </c>
      <c r="I20" s="83">
        <v>0</v>
      </c>
      <c r="J20" s="83">
        <v>70</v>
      </c>
      <c r="K20" s="83">
        <v>0</v>
      </c>
      <c r="L20" s="238"/>
      <c r="M20" s="83"/>
      <c r="N20" s="239"/>
      <c r="O20" s="240"/>
    </row>
    <row r="21" spans="1:16">
      <c r="A21" s="83" t="s">
        <v>1013</v>
      </c>
      <c r="B21" s="83" t="s">
        <v>1014</v>
      </c>
      <c r="C21" s="83">
        <v>0</v>
      </c>
      <c r="D21" s="83">
        <v>0</v>
      </c>
      <c r="E21" s="83">
        <v>60</v>
      </c>
      <c r="F21" s="83">
        <v>0</v>
      </c>
      <c r="G21" s="83">
        <v>0</v>
      </c>
      <c r="H21" s="83">
        <v>30</v>
      </c>
      <c r="I21" s="83">
        <v>0</v>
      </c>
      <c r="J21" s="83">
        <v>0</v>
      </c>
      <c r="K21" s="83">
        <v>30</v>
      </c>
      <c r="L21" s="238"/>
      <c r="M21" s="83"/>
      <c r="N21" s="239"/>
      <c r="O21" s="240"/>
    </row>
    <row r="22" spans="1:16">
      <c r="A22" s="83" t="s">
        <v>1015</v>
      </c>
      <c r="B22" s="83" t="s">
        <v>1016</v>
      </c>
      <c r="C22" s="83">
        <v>0</v>
      </c>
      <c r="D22" s="83">
        <v>0</v>
      </c>
      <c r="E22" s="83">
        <v>0</v>
      </c>
      <c r="F22" s="83">
        <v>30</v>
      </c>
      <c r="G22" s="83">
        <v>15</v>
      </c>
      <c r="H22" s="83">
        <v>40</v>
      </c>
      <c r="I22" s="83">
        <v>0</v>
      </c>
      <c r="J22" s="83">
        <v>0</v>
      </c>
      <c r="K22" s="83">
        <v>0</v>
      </c>
      <c r="L22" s="238"/>
      <c r="M22" s="83"/>
      <c r="N22" s="239"/>
      <c r="O22" s="240"/>
    </row>
    <row r="23" spans="1:16">
      <c r="A23" s="83" t="s">
        <v>1017</v>
      </c>
      <c r="B23" s="83" t="s">
        <v>1018</v>
      </c>
      <c r="C23" s="83">
        <v>55</v>
      </c>
      <c r="D23" s="83">
        <v>0</v>
      </c>
      <c r="E23" s="83">
        <v>0</v>
      </c>
      <c r="F23" s="83">
        <v>15</v>
      </c>
      <c r="G23" s="83">
        <v>15</v>
      </c>
      <c r="H23" s="83">
        <v>0</v>
      </c>
      <c r="I23" s="83">
        <v>0</v>
      </c>
      <c r="J23" s="83">
        <v>0</v>
      </c>
      <c r="K23" s="83">
        <v>0</v>
      </c>
      <c r="L23" s="238"/>
      <c r="M23" s="83"/>
      <c r="N23" s="239"/>
      <c r="O23" s="240"/>
    </row>
    <row r="24" spans="1:16">
      <c r="A24" s="83" t="s">
        <v>1019</v>
      </c>
      <c r="B24" s="83" t="s">
        <v>1020</v>
      </c>
      <c r="C24" s="83">
        <v>15</v>
      </c>
      <c r="D24" s="83">
        <v>40</v>
      </c>
      <c r="E24" s="83">
        <v>0</v>
      </c>
      <c r="F24" s="83">
        <v>15</v>
      </c>
      <c r="G24" s="83">
        <v>0</v>
      </c>
      <c r="H24" s="83">
        <v>0</v>
      </c>
      <c r="I24" s="83">
        <v>0</v>
      </c>
      <c r="J24" s="83">
        <v>0</v>
      </c>
      <c r="K24" s="83">
        <v>0</v>
      </c>
      <c r="L24" s="238"/>
      <c r="M24" s="83"/>
      <c r="N24" s="239"/>
      <c r="O24" s="240"/>
    </row>
    <row r="25" spans="1:16">
      <c r="A25" s="83">
        <v>5555</v>
      </c>
      <c r="B25" s="83" t="s">
        <v>1021</v>
      </c>
      <c r="C25" s="83">
        <v>15</v>
      </c>
      <c r="D25" s="83">
        <v>30</v>
      </c>
      <c r="E25" s="83">
        <v>0</v>
      </c>
      <c r="F25" s="83">
        <v>0</v>
      </c>
      <c r="G25" s="83">
        <v>15</v>
      </c>
      <c r="H25" s="83">
        <v>0</v>
      </c>
      <c r="I25" s="83">
        <v>0</v>
      </c>
      <c r="J25" s="83">
        <v>0</v>
      </c>
      <c r="K25" s="83">
        <v>0</v>
      </c>
      <c r="L25" s="238"/>
      <c r="M25" s="83"/>
      <c r="N25" s="239"/>
      <c r="O25" s="240"/>
    </row>
    <row r="26" spans="1:16">
      <c r="A26" s="83" t="s">
        <v>1013</v>
      </c>
      <c r="B26" s="83" t="s">
        <v>1022</v>
      </c>
      <c r="C26" s="83">
        <v>0</v>
      </c>
      <c r="D26" s="83">
        <v>0</v>
      </c>
      <c r="E26" s="83">
        <v>55</v>
      </c>
      <c r="F26" s="83">
        <v>0</v>
      </c>
      <c r="G26" s="83">
        <v>0</v>
      </c>
      <c r="H26" s="83">
        <v>0</v>
      </c>
      <c r="I26" s="83">
        <v>0</v>
      </c>
      <c r="J26" s="83">
        <v>0</v>
      </c>
      <c r="K26" s="83">
        <v>0</v>
      </c>
      <c r="L26" s="238"/>
      <c r="M26" s="83"/>
      <c r="N26" s="239"/>
      <c r="O26" s="240"/>
    </row>
    <row r="27" spans="1:16">
      <c r="A27" s="83" t="s">
        <v>1023</v>
      </c>
      <c r="B27" s="83" t="s">
        <v>1024</v>
      </c>
      <c r="C27" s="83">
        <v>15</v>
      </c>
      <c r="D27" s="83">
        <v>25</v>
      </c>
      <c r="E27" s="83">
        <v>0</v>
      </c>
      <c r="F27" s="83">
        <v>0</v>
      </c>
      <c r="G27" s="83">
        <v>0</v>
      </c>
      <c r="H27" s="83">
        <v>0</v>
      </c>
      <c r="I27" s="83">
        <v>0</v>
      </c>
      <c r="J27" s="83">
        <v>0</v>
      </c>
      <c r="K27" s="83">
        <v>0</v>
      </c>
      <c r="L27" s="238"/>
      <c r="M27" s="83"/>
      <c r="N27" s="239"/>
      <c r="O27" s="240"/>
    </row>
    <row r="28" spans="1:16">
      <c r="A28" s="83" t="s">
        <v>1025</v>
      </c>
      <c r="B28" s="83" t="s">
        <v>1026</v>
      </c>
      <c r="C28" s="83">
        <v>0</v>
      </c>
      <c r="D28" s="83">
        <v>0</v>
      </c>
      <c r="E28" s="83">
        <v>15</v>
      </c>
      <c r="F28" s="83">
        <v>0</v>
      </c>
      <c r="G28" s="83">
        <v>0</v>
      </c>
      <c r="H28" s="83">
        <v>0</v>
      </c>
      <c r="I28" s="83">
        <v>15</v>
      </c>
      <c r="J28" s="83">
        <v>0</v>
      </c>
      <c r="K28" s="83">
        <v>0</v>
      </c>
      <c r="L28" s="238"/>
      <c r="M28" s="83"/>
      <c r="N28" s="239"/>
      <c r="O28" s="240"/>
    </row>
    <row r="29" spans="1:16">
      <c r="A29" s="83">
        <v>5167</v>
      </c>
      <c r="B29" s="83" t="s">
        <v>1027</v>
      </c>
      <c r="C29" s="83">
        <v>0</v>
      </c>
      <c r="D29" s="83">
        <v>0</v>
      </c>
      <c r="E29" s="83">
        <v>0</v>
      </c>
      <c r="F29" s="83">
        <v>0</v>
      </c>
      <c r="G29" s="83">
        <v>0</v>
      </c>
      <c r="H29" s="83">
        <v>0</v>
      </c>
      <c r="I29" s="83">
        <v>0</v>
      </c>
      <c r="J29" s="83">
        <v>25</v>
      </c>
      <c r="K29" s="83">
        <v>0</v>
      </c>
      <c r="L29" s="238"/>
      <c r="M29" s="83"/>
      <c r="N29" s="239"/>
      <c r="O29" s="240"/>
    </row>
    <row r="30" spans="1:16">
      <c r="A30" s="83" t="s">
        <v>1028</v>
      </c>
      <c r="B30" s="83" t="s">
        <v>1029</v>
      </c>
      <c r="C30" s="83">
        <v>0</v>
      </c>
      <c r="D30" s="83">
        <v>0</v>
      </c>
      <c r="E30" s="83">
        <v>0</v>
      </c>
      <c r="F30" s="83">
        <v>0</v>
      </c>
      <c r="G30" s="83">
        <v>15</v>
      </c>
      <c r="H30" s="83">
        <v>0</v>
      </c>
      <c r="I30" s="83">
        <v>0</v>
      </c>
      <c r="J30" s="83">
        <v>0</v>
      </c>
      <c r="K30" s="83">
        <v>0</v>
      </c>
      <c r="L30" s="238"/>
      <c r="M30" s="83"/>
      <c r="N30" s="239"/>
      <c r="O30" s="240"/>
    </row>
    <row r="31" spans="1:16">
      <c r="A31" s="83">
        <v>5529</v>
      </c>
      <c r="B31" s="83" t="s">
        <v>1030</v>
      </c>
      <c r="C31" s="83">
        <v>0</v>
      </c>
      <c r="D31" s="83">
        <v>0</v>
      </c>
      <c r="E31" s="83">
        <v>0</v>
      </c>
      <c r="F31" s="83">
        <v>15</v>
      </c>
      <c r="G31" s="83">
        <v>0</v>
      </c>
      <c r="H31" s="83">
        <v>0</v>
      </c>
      <c r="I31" s="83">
        <v>0</v>
      </c>
      <c r="J31" s="83">
        <v>0</v>
      </c>
      <c r="K31" s="83">
        <v>0</v>
      </c>
      <c r="L31" s="238"/>
      <c r="M31" s="83"/>
      <c r="N31" s="239"/>
      <c r="O31" s="240"/>
    </row>
    <row r="32" spans="1:16">
      <c r="A32" s="83">
        <v>5008</v>
      </c>
      <c r="B32" s="83" t="s">
        <v>1031</v>
      </c>
      <c r="C32" s="83">
        <v>15</v>
      </c>
      <c r="D32" s="83">
        <v>0</v>
      </c>
      <c r="E32" s="83">
        <v>0</v>
      </c>
      <c r="F32" s="83">
        <v>0</v>
      </c>
      <c r="G32" s="83">
        <v>0</v>
      </c>
      <c r="H32" s="83">
        <v>0</v>
      </c>
      <c r="I32" s="83">
        <v>0</v>
      </c>
      <c r="J32" s="83">
        <v>0</v>
      </c>
      <c r="K32" s="83">
        <v>0</v>
      </c>
      <c r="L32" s="238"/>
      <c r="M32" s="83"/>
      <c r="N32" s="239"/>
      <c r="O32" s="240"/>
    </row>
    <row r="33" spans="1:15">
      <c r="A33" s="83">
        <v>5303</v>
      </c>
      <c r="B33" s="83" t="s">
        <v>1032</v>
      </c>
      <c r="C33" s="83">
        <v>0</v>
      </c>
      <c r="D33" s="83">
        <v>0</v>
      </c>
      <c r="E33" s="83">
        <v>0</v>
      </c>
      <c r="F33" s="83">
        <v>0</v>
      </c>
      <c r="G33" s="83">
        <v>0</v>
      </c>
      <c r="H33" s="83">
        <v>0</v>
      </c>
      <c r="I33" s="83">
        <v>0</v>
      </c>
      <c r="J33" s="83">
        <v>0</v>
      </c>
      <c r="K33" s="83">
        <v>0</v>
      </c>
      <c r="L33" s="238"/>
      <c r="M33" s="83"/>
      <c r="N33" s="239"/>
      <c r="O33" s="240"/>
    </row>
    <row r="34" spans="1:15">
      <c r="A34" s="83">
        <v>5690</v>
      </c>
      <c r="B34" s="83" t="s">
        <v>1033</v>
      </c>
      <c r="C34" s="83">
        <v>0</v>
      </c>
      <c r="D34" s="83">
        <v>0</v>
      </c>
      <c r="E34" s="83">
        <v>0</v>
      </c>
      <c r="F34" s="83">
        <v>0</v>
      </c>
      <c r="G34" s="83">
        <v>0</v>
      </c>
      <c r="H34" s="83">
        <v>0</v>
      </c>
      <c r="I34" s="83">
        <v>0</v>
      </c>
      <c r="J34" s="83">
        <v>0</v>
      </c>
      <c r="K34" s="83">
        <v>0</v>
      </c>
      <c r="L34" s="238"/>
      <c r="M34" s="83"/>
      <c r="N34" s="239"/>
      <c r="O34" s="240"/>
    </row>
    <row r="35" spans="1:15">
      <c r="A35" s="83">
        <v>7037</v>
      </c>
      <c r="B35" s="83" t="s">
        <v>1034</v>
      </c>
      <c r="C35" s="83">
        <v>0</v>
      </c>
      <c r="D35" s="83">
        <v>0</v>
      </c>
      <c r="E35" s="83">
        <v>0</v>
      </c>
      <c r="F35" s="83">
        <v>0</v>
      </c>
      <c r="G35" s="83">
        <v>0</v>
      </c>
      <c r="H35" s="83">
        <v>0</v>
      </c>
      <c r="I35" s="83">
        <v>0</v>
      </c>
      <c r="J35" s="83">
        <v>0</v>
      </c>
      <c r="K35" s="83">
        <v>0</v>
      </c>
      <c r="L35" s="238"/>
      <c r="M35" s="83"/>
      <c r="N35" s="239"/>
      <c r="O35" s="240"/>
    </row>
  </sheetData>
  <mergeCells count="1">
    <mergeCell ref="A1:O1"/>
  </mergeCells>
  <pageMargins left="0.7" right="0.7" top="0.75" bottom="0.75" header="0.3" footer="0.3"/>
  <pageSetup scale="89" orientation="landscape"/>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945A1-552B-4F08-A75A-D983E9C17CF3}">
  <sheetPr>
    <pageSetUpPr fitToPage="1"/>
  </sheetPr>
  <dimension ref="A1:O41"/>
  <sheetViews>
    <sheetView workbookViewId="0">
      <selection activeCell="O2" sqref="O1:O1048576"/>
    </sheetView>
  </sheetViews>
  <sheetFormatPr defaultColWidth="9.1484375" defaultRowHeight="14.45"/>
  <cols>
    <col min="1" max="1" width="11.546875" style="66" bestFit="1" customWidth="1"/>
    <col min="2" max="2" width="20" style="66" customWidth="1"/>
    <col min="3" max="5" width="7.75" style="66" bestFit="1" customWidth="1"/>
    <col min="6" max="6" width="7.75" style="66" customWidth="1"/>
    <col min="7" max="9" width="7.75" style="66" bestFit="1" customWidth="1"/>
    <col min="10" max="10" width="7.75" style="66" customWidth="1"/>
    <col min="11" max="11" width="7.84765625" style="66" customWidth="1"/>
    <col min="12" max="12" width="9.1484375" style="242" customWidth="1"/>
    <col min="13" max="13" width="9.1484375" style="66" customWidth="1"/>
    <col min="14" max="14" width="10.75" style="68" customWidth="1"/>
    <col min="15" max="15" width="10.84765625" style="245" customWidth="1"/>
    <col min="16" max="16" width="9.1484375" style="66" customWidth="1"/>
    <col min="17" max="16384" width="9.1484375" style="66"/>
  </cols>
  <sheetData>
    <row r="1" spans="1:15" ht="18.8" customHeight="1">
      <c r="A1" s="588" t="s">
        <v>1035</v>
      </c>
      <c r="B1" s="500"/>
      <c r="C1" s="500"/>
      <c r="D1" s="500"/>
      <c r="E1" s="500"/>
      <c r="F1" s="500"/>
      <c r="G1" s="500"/>
      <c r="H1" s="500"/>
      <c r="I1" s="500"/>
      <c r="J1" s="500"/>
      <c r="K1" s="500"/>
      <c r="L1" s="500"/>
      <c r="M1" s="500"/>
      <c r="N1" s="500"/>
      <c r="O1" s="500"/>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1036</v>
      </c>
      <c r="B3" s="83" t="s">
        <v>991</v>
      </c>
      <c r="C3" s="83">
        <v>65</v>
      </c>
      <c r="D3" s="83">
        <v>80</v>
      </c>
      <c r="E3" s="83">
        <v>35</v>
      </c>
      <c r="F3" s="83">
        <v>40</v>
      </c>
      <c r="G3" s="83">
        <v>80</v>
      </c>
      <c r="H3" s="83">
        <v>60</v>
      </c>
      <c r="I3" s="83">
        <v>40</v>
      </c>
      <c r="J3" s="83">
        <v>60</v>
      </c>
      <c r="K3" s="83">
        <v>80</v>
      </c>
      <c r="L3" s="238"/>
      <c r="M3" s="83"/>
      <c r="N3" s="239"/>
      <c r="O3" s="244"/>
    </row>
    <row r="4" spans="1:15">
      <c r="A4" s="83" t="s">
        <v>995</v>
      </c>
      <c r="B4" s="83" t="s">
        <v>996</v>
      </c>
      <c r="C4" s="83">
        <v>60</v>
      </c>
      <c r="D4" s="83">
        <v>50</v>
      </c>
      <c r="E4" s="83">
        <v>60</v>
      </c>
      <c r="F4" s="83">
        <v>70</v>
      </c>
      <c r="G4" s="83">
        <v>55</v>
      </c>
      <c r="H4" s="83">
        <v>55</v>
      </c>
      <c r="I4" s="83">
        <v>80</v>
      </c>
      <c r="J4" s="83">
        <v>70</v>
      </c>
      <c r="K4" s="83">
        <v>50</v>
      </c>
      <c r="L4" s="238"/>
      <c r="M4" s="83"/>
      <c r="N4" s="239"/>
      <c r="O4" s="244"/>
    </row>
    <row r="5" spans="1:15">
      <c r="A5" s="83" t="s">
        <v>1037</v>
      </c>
      <c r="B5" s="83" t="s">
        <v>1038</v>
      </c>
      <c r="C5" s="83">
        <v>40</v>
      </c>
      <c r="D5" s="83">
        <v>30</v>
      </c>
      <c r="E5" s="83">
        <v>55</v>
      </c>
      <c r="F5" s="83">
        <v>80</v>
      </c>
      <c r="G5" s="83">
        <v>50</v>
      </c>
      <c r="H5" s="83">
        <v>40</v>
      </c>
      <c r="I5" s="83">
        <v>50</v>
      </c>
      <c r="J5" s="83">
        <v>40</v>
      </c>
      <c r="K5" s="83">
        <v>70</v>
      </c>
      <c r="L5" s="238"/>
      <c r="M5" s="83"/>
      <c r="N5" s="239"/>
      <c r="O5" s="244"/>
    </row>
    <row r="6" spans="1:15">
      <c r="A6" s="83">
        <v>5365</v>
      </c>
      <c r="B6" s="83" t="s">
        <v>1039</v>
      </c>
      <c r="C6" s="83">
        <v>15</v>
      </c>
      <c r="D6" s="83">
        <v>60</v>
      </c>
      <c r="E6" s="83">
        <v>50</v>
      </c>
      <c r="F6" s="83">
        <v>30</v>
      </c>
      <c r="G6" s="83">
        <v>50</v>
      </c>
      <c r="H6" s="83">
        <v>50</v>
      </c>
      <c r="I6" s="83">
        <v>40</v>
      </c>
      <c r="J6" s="83">
        <v>15</v>
      </c>
      <c r="K6" s="83">
        <v>0</v>
      </c>
      <c r="L6" s="238"/>
      <c r="M6" s="83"/>
      <c r="N6" s="239"/>
      <c r="O6" s="244"/>
    </row>
    <row r="7" spans="1:15">
      <c r="A7" s="83" t="s">
        <v>1040</v>
      </c>
      <c r="B7" s="83" t="s">
        <v>1041</v>
      </c>
      <c r="C7" s="83">
        <v>30</v>
      </c>
      <c r="D7" s="83">
        <v>30</v>
      </c>
      <c r="E7" s="83">
        <v>30</v>
      </c>
      <c r="F7" s="83">
        <v>60</v>
      </c>
      <c r="G7" s="83">
        <v>0</v>
      </c>
      <c r="H7" s="83">
        <v>40</v>
      </c>
      <c r="I7" s="83">
        <v>40</v>
      </c>
      <c r="J7" s="83">
        <v>15</v>
      </c>
      <c r="K7" s="83">
        <v>30</v>
      </c>
      <c r="L7" s="238"/>
      <c r="M7" s="83"/>
      <c r="N7" s="239"/>
      <c r="O7" s="244"/>
    </row>
    <row r="8" spans="1:15">
      <c r="A8" s="83" t="s">
        <v>1042</v>
      </c>
      <c r="B8" s="83" t="s">
        <v>1043</v>
      </c>
      <c r="C8" s="83">
        <v>35</v>
      </c>
      <c r="D8" s="83">
        <v>40</v>
      </c>
      <c r="E8" s="83">
        <v>30</v>
      </c>
      <c r="F8" s="83">
        <v>15</v>
      </c>
      <c r="G8" s="83">
        <v>15</v>
      </c>
      <c r="H8" s="83">
        <v>30</v>
      </c>
      <c r="I8" s="83">
        <v>30</v>
      </c>
      <c r="J8" s="83">
        <v>25</v>
      </c>
      <c r="K8" s="83">
        <v>40</v>
      </c>
      <c r="L8" s="238"/>
      <c r="M8" s="83"/>
      <c r="N8" s="239"/>
      <c r="O8" s="244"/>
    </row>
    <row r="9" spans="1:15">
      <c r="A9" s="83">
        <v>5690</v>
      </c>
      <c r="B9" s="83" t="s">
        <v>1033</v>
      </c>
      <c r="C9" s="83">
        <v>15</v>
      </c>
      <c r="D9" s="83">
        <v>15</v>
      </c>
      <c r="E9" s="83">
        <v>30</v>
      </c>
      <c r="F9" s="83">
        <v>35</v>
      </c>
      <c r="G9" s="83">
        <v>40</v>
      </c>
      <c r="H9" s="83">
        <v>25</v>
      </c>
      <c r="I9" s="83">
        <v>15</v>
      </c>
      <c r="J9" s="83">
        <v>40</v>
      </c>
      <c r="K9" s="83">
        <v>15</v>
      </c>
      <c r="L9" s="238"/>
      <c r="M9" s="83"/>
      <c r="N9" s="239"/>
      <c r="O9" s="244"/>
    </row>
    <row r="10" spans="1:15">
      <c r="A10" s="83" t="s">
        <v>1044</v>
      </c>
      <c r="B10" s="83" t="s">
        <v>1045</v>
      </c>
      <c r="C10" s="83">
        <v>50</v>
      </c>
      <c r="D10" s="83">
        <v>50</v>
      </c>
      <c r="E10" s="83">
        <v>15</v>
      </c>
      <c r="F10" s="83">
        <v>0</v>
      </c>
      <c r="G10" s="83">
        <v>0</v>
      </c>
      <c r="H10" s="83">
        <v>0</v>
      </c>
      <c r="I10" s="83">
        <v>70</v>
      </c>
      <c r="J10" s="83">
        <v>0</v>
      </c>
      <c r="K10" s="83">
        <v>25</v>
      </c>
      <c r="L10" s="238"/>
      <c r="M10" s="83"/>
      <c r="N10" s="239"/>
      <c r="O10" s="244"/>
    </row>
    <row r="11" spans="1:15">
      <c r="A11" s="83">
        <v>332</v>
      </c>
      <c r="B11" s="83" t="s">
        <v>1046</v>
      </c>
      <c r="C11" s="83">
        <v>25</v>
      </c>
      <c r="D11" s="83">
        <v>15</v>
      </c>
      <c r="E11" s="83">
        <v>15</v>
      </c>
      <c r="F11" s="83">
        <v>15</v>
      </c>
      <c r="G11" s="83">
        <v>15</v>
      </c>
      <c r="H11" s="83">
        <v>0</v>
      </c>
      <c r="I11" s="83">
        <v>45</v>
      </c>
      <c r="J11" s="83">
        <v>40</v>
      </c>
      <c r="K11" s="83">
        <v>30</v>
      </c>
      <c r="L11" s="238"/>
      <c r="M11" s="83"/>
      <c r="N11" s="239"/>
      <c r="O11" s="244"/>
    </row>
    <row r="12" spans="1:15">
      <c r="A12" s="83" t="s">
        <v>1047</v>
      </c>
      <c r="B12" s="83" t="s">
        <v>1048</v>
      </c>
      <c r="C12" s="83">
        <v>15</v>
      </c>
      <c r="D12" s="83">
        <v>30</v>
      </c>
      <c r="E12" s="83">
        <v>40</v>
      </c>
      <c r="F12" s="83">
        <v>0</v>
      </c>
      <c r="G12" s="83">
        <v>0</v>
      </c>
      <c r="H12" s="83">
        <v>0</v>
      </c>
      <c r="I12" s="83">
        <v>15</v>
      </c>
      <c r="J12" s="83">
        <v>50</v>
      </c>
      <c r="K12" s="83">
        <v>50</v>
      </c>
      <c r="L12" s="238"/>
      <c r="M12" s="83"/>
      <c r="N12" s="239"/>
      <c r="O12" s="244"/>
    </row>
    <row r="13" spans="1:15">
      <c r="A13" s="83" t="s">
        <v>1049</v>
      </c>
      <c r="B13" s="83" t="s">
        <v>1050</v>
      </c>
      <c r="C13" s="83">
        <v>30</v>
      </c>
      <c r="D13" s="83">
        <v>15</v>
      </c>
      <c r="E13" s="83">
        <v>0</v>
      </c>
      <c r="F13" s="83">
        <v>25</v>
      </c>
      <c r="G13" s="83">
        <v>30</v>
      </c>
      <c r="H13" s="83">
        <v>0</v>
      </c>
      <c r="I13" s="83">
        <v>25</v>
      </c>
      <c r="J13" s="83">
        <v>35</v>
      </c>
      <c r="K13" s="83">
        <v>15</v>
      </c>
      <c r="L13" s="238"/>
      <c r="M13" s="83"/>
      <c r="N13" s="239"/>
      <c r="O13" s="244"/>
    </row>
    <row r="14" spans="1:15">
      <c r="A14" s="83">
        <v>1953</v>
      </c>
      <c r="B14" s="83" t="s">
        <v>1051</v>
      </c>
      <c r="C14" s="83">
        <v>15</v>
      </c>
      <c r="D14" s="83">
        <v>25</v>
      </c>
      <c r="E14" s="83">
        <v>15</v>
      </c>
      <c r="F14" s="83">
        <v>15</v>
      </c>
      <c r="G14" s="83">
        <v>25</v>
      </c>
      <c r="H14" s="83">
        <v>15</v>
      </c>
      <c r="I14" s="83">
        <v>30</v>
      </c>
      <c r="J14" s="83">
        <v>30</v>
      </c>
      <c r="K14" s="83">
        <v>0</v>
      </c>
      <c r="L14" s="238"/>
      <c r="M14" s="83"/>
      <c r="N14" s="239"/>
      <c r="O14" s="244"/>
    </row>
    <row r="15" spans="1:15">
      <c r="A15" s="83" t="s">
        <v>1052</v>
      </c>
      <c r="B15" s="83" t="s">
        <v>1053</v>
      </c>
      <c r="C15" s="83">
        <v>0</v>
      </c>
      <c r="D15" s="83">
        <v>70</v>
      </c>
      <c r="E15" s="83">
        <v>0</v>
      </c>
      <c r="F15" s="83">
        <v>40</v>
      </c>
      <c r="G15" s="83">
        <v>30</v>
      </c>
      <c r="H15" s="83">
        <v>15</v>
      </c>
      <c r="I15" s="83">
        <v>0</v>
      </c>
      <c r="J15" s="83">
        <v>0</v>
      </c>
      <c r="K15" s="83">
        <v>0</v>
      </c>
      <c r="L15" s="238"/>
      <c r="M15" s="83"/>
      <c r="N15" s="239"/>
      <c r="O15" s="244"/>
    </row>
    <row r="16" spans="1:15">
      <c r="A16" s="83" t="s">
        <v>1054</v>
      </c>
      <c r="B16" s="83" t="s">
        <v>1055</v>
      </c>
      <c r="C16" s="83">
        <v>35</v>
      </c>
      <c r="D16" s="83">
        <v>15</v>
      </c>
      <c r="E16" s="83">
        <v>25</v>
      </c>
      <c r="F16" s="83">
        <v>0</v>
      </c>
      <c r="G16" s="83">
        <v>15</v>
      </c>
      <c r="H16" s="83">
        <v>15</v>
      </c>
      <c r="I16" s="83">
        <v>35</v>
      </c>
      <c r="J16" s="83">
        <v>15</v>
      </c>
      <c r="K16" s="83">
        <v>0</v>
      </c>
      <c r="L16" s="238"/>
      <c r="M16" s="83"/>
      <c r="N16" s="239"/>
      <c r="O16" s="244"/>
    </row>
    <row r="17" spans="1:15">
      <c r="A17" s="83" t="s">
        <v>1056</v>
      </c>
      <c r="B17" s="83" t="s">
        <v>1057</v>
      </c>
      <c r="C17" s="83">
        <v>70</v>
      </c>
      <c r="D17" s="83">
        <v>30</v>
      </c>
      <c r="E17" s="83">
        <v>0</v>
      </c>
      <c r="F17" s="83">
        <v>15</v>
      </c>
      <c r="G17" s="83">
        <v>0</v>
      </c>
      <c r="H17" s="83">
        <v>15</v>
      </c>
      <c r="I17" s="83">
        <v>0</v>
      </c>
      <c r="J17" s="83">
        <v>0</v>
      </c>
      <c r="K17" s="83">
        <v>15</v>
      </c>
      <c r="L17" s="238"/>
      <c r="M17" s="83"/>
      <c r="N17" s="239"/>
      <c r="O17" s="244"/>
    </row>
    <row r="18" spans="1:15">
      <c r="A18" s="83">
        <v>7141</v>
      </c>
      <c r="B18" s="83" t="s">
        <v>1058</v>
      </c>
      <c r="C18" s="83">
        <v>0</v>
      </c>
      <c r="D18" s="83">
        <v>15</v>
      </c>
      <c r="E18" s="83">
        <v>0</v>
      </c>
      <c r="F18" s="83">
        <v>25</v>
      </c>
      <c r="G18" s="83">
        <v>30</v>
      </c>
      <c r="H18" s="83">
        <v>30</v>
      </c>
      <c r="I18" s="83">
        <v>15</v>
      </c>
      <c r="J18" s="83">
        <v>15</v>
      </c>
      <c r="K18" s="83">
        <v>0</v>
      </c>
      <c r="L18" s="238"/>
      <c r="M18" s="83"/>
      <c r="N18" s="239"/>
      <c r="O18" s="244"/>
    </row>
    <row r="19" spans="1:15">
      <c r="A19" s="83">
        <v>1958</v>
      </c>
      <c r="B19" s="83" t="s">
        <v>1059</v>
      </c>
      <c r="C19" s="83">
        <v>40</v>
      </c>
      <c r="D19" s="83">
        <v>25</v>
      </c>
      <c r="E19" s="83">
        <v>0</v>
      </c>
      <c r="F19" s="83">
        <v>15</v>
      </c>
      <c r="G19" s="83">
        <v>0</v>
      </c>
      <c r="H19" s="83">
        <v>15</v>
      </c>
      <c r="I19" s="83">
        <v>0</v>
      </c>
      <c r="J19" s="83">
        <v>15</v>
      </c>
      <c r="K19" s="83">
        <v>15</v>
      </c>
      <c r="L19" s="238"/>
      <c r="M19" s="83"/>
      <c r="N19" s="239"/>
      <c r="O19" s="244"/>
    </row>
    <row r="20" spans="1:15">
      <c r="A20" s="83">
        <v>5893</v>
      </c>
      <c r="B20" s="83" t="s">
        <v>1060</v>
      </c>
      <c r="C20" s="83">
        <v>0</v>
      </c>
      <c r="D20" s="83">
        <v>0</v>
      </c>
      <c r="E20" s="83">
        <v>0</v>
      </c>
      <c r="F20" s="83">
        <v>15</v>
      </c>
      <c r="G20" s="83">
        <v>40</v>
      </c>
      <c r="H20" s="83">
        <v>0</v>
      </c>
      <c r="I20" s="83">
        <v>15</v>
      </c>
      <c r="J20" s="83">
        <v>0</v>
      </c>
      <c r="K20" s="83">
        <v>30</v>
      </c>
      <c r="L20" s="238"/>
      <c r="M20" s="83"/>
      <c r="N20" s="239"/>
      <c r="O20" s="244"/>
    </row>
    <row r="21" spans="1:15">
      <c r="A21" s="83">
        <v>1516</v>
      </c>
      <c r="B21" s="83" t="s">
        <v>1061</v>
      </c>
      <c r="C21" s="83">
        <v>0</v>
      </c>
      <c r="D21" s="83">
        <v>0</v>
      </c>
      <c r="E21" s="83">
        <v>0</v>
      </c>
      <c r="F21" s="83">
        <v>50</v>
      </c>
      <c r="G21" s="83">
        <v>0</v>
      </c>
      <c r="H21" s="83">
        <v>15</v>
      </c>
      <c r="I21" s="83">
        <v>0</v>
      </c>
      <c r="J21" s="83">
        <v>30</v>
      </c>
      <c r="K21" s="83">
        <v>0</v>
      </c>
      <c r="L21" s="238"/>
      <c r="M21" s="83"/>
      <c r="N21" s="239"/>
      <c r="O21" s="244"/>
    </row>
    <row r="22" spans="1:15">
      <c r="A22" s="83" t="s">
        <v>1062</v>
      </c>
      <c r="B22" s="83" t="s">
        <v>1063</v>
      </c>
      <c r="C22" s="83">
        <v>15</v>
      </c>
      <c r="D22" s="83">
        <v>40</v>
      </c>
      <c r="E22" s="83">
        <v>0</v>
      </c>
      <c r="F22" s="83">
        <v>30</v>
      </c>
      <c r="G22" s="83">
        <v>0</v>
      </c>
      <c r="H22" s="83">
        <v>0</v>
      </c>
      <c r="I22" s="83">
        <v>0</v>
      </c>
      <c r="J22" s="83">
        <v>0</v>
      </c>
      <c r="K22" s="83">
        <v>0</v>
      </c>
      <c r="L22" s="238"/>
      <c r="M22" s="83"/>
      <c r="N22" s="239"/>
      <c r="O22" s="244"/>
    </row>
    <row r="23" spans="1:15">
      <c r="A23" s="83" t="s">
        <v>1064</v>
      </c>
      <c r="B23" s="83" t="s">
        <v>1065</v>
      </c>
      <c r="C23" s="83">
        <v>0</v>
      </c>
      <c r="D23" s="83">
        <v>15</v>
      </c>
      <c r="E23" s="83">
        <v>0</v>
      </c>
      <c r="F23" s="83">
        <v>30</v>
      </c>
      <c r="G23" s="83">
        <v>0</v>
      </c>
      <c r="H23" s="83">
        <v>30</v>
      </c>
      <c r="I23" s="83">
        <v>0</v>
      </c>
      <c r="J23" s="83">
        <v>0</v>
      </c>
      <c r="K23" s="83">
        <v>0</v>
      </c>
      <c r="L23" s="238"/>
      <c r="M23" s="83"/>
      <c r="N23" s="239"/>
      <c r="O23" s="244"/>
    </row>
    <row r="24" spans="1:15">
      <c r="A24" s="83" t="s">
        <v>1066</v>
      </c>
      <c r="B24" s="83" t="s">
        <v>1067</v>
      </c>
      <c r="C24" s="83">
        <v>0</v>
      </c>
      <c r="D24" s="83">
        <v>0</v>
      </c>
      <c r="E24" s="83">
        <v>30</v>
      </c>
      <c r="F24" s="83">
        <v>0</v>
      </c>
      <c r="G24" s="83">
        <v>0</v>
      </c>
      <c r="H24" s="83">
        <v>15</v>
      </c>
      <c r="I24" s="83">
        <v>15</v>
      </c>
      <c r="J24" s="83">
        <v>15</v>
      </c>
      <c r="K24" s="83">
        <v>0</v>
      </c>
      <c r="L24" s="238"/>
      <c r="M24" s="83"/>
      <c r="N24" s="239"/>
      <c r="O24" s="244"/>
    </row>
    <row r="25" spans="1:15">
      <c r="A25" s="83">
        <v>5893</v>
      </c>
      <c r="B25" s="83" t="s">
        <v>1060</v>
      </c>
      <c r="C25" s="83">
        <v>0</v>
      </c>
      <c r="D25" s="83">
        <v>0</v>
      </c>
      <c r="E25" s="83">
        <v>25</v>
      </c>
      <c r="F25" s="83">
        <v>0</v>
      </c>
      <c r="G25" s="83">
        <v>0</v>
      </c>
      <c r="H25" s="83">
        <v>0</v>
      </c>
      <c r="I25" s="83">
        <v>15</v>
      </c>
      <c r="J25" s="83">
        <v>0</v>
      </c>
      <c r="K25" s="83">
        <v>30</v>
      </c>
      <c r="L25" s="238"/>
      <c r="M25" s="83"/>
      <c r="N25" s="239"/>
      <c r="O25" s="244"/>
    </row>
    <row r="26" spans="1:15">
      <c r="A26" s="83">
        <v>5297</v>
      </c>
      <c r="B26" s="83" t="s">
        <v>1068</v>
      </c>
      <c r="C26" s="83">
        <v>15</v>
      </c>
      <c r="D26" s="83">
        <v>15</v>
      </c>
      <c r="E26" s="83">
        <v>0</v>
      </c>
      <c r="F26" s="83">
        <v>15</v>
      </c>
      <c r="G26" s="83">
        <v>0</v>
      </c>
      <c r="H26" s="83">
        <v>0</v>
      </c>
      <c r="I26" s="83">
        <v>0</v>
      </c>
      <c r="J26" s="83">
        <v>0</v>
      </c>
      <c r="K26" s="83">
        <v>0</v>
      </c>
      <c r="L26" s="238"/>
      <c r="M26" s="83"/>
      <c r="N26" s="239"/>
      <c r="O26" s="244"/>
    </row>
    <row r="27" spans="1:15">
      <c r="A27" s="83" t="s">
        <v>1069</v>
      </c>
      <c r="B27" s="83" t="s">
        <v>1070</v>
      </c>
      <c r="C27" s="83">
        <v>15</v>
      </c>
      <c r="D27" s="83">
        <v>0</v>
      </c>
      <c r="E27" s="83">
        <v>0</v>
      </c>
      <c r="F27" s="83">
        <v>0</v>
      </c>
      <c r="G27" s="83">
        <v>30</v>
      </c>
      <c r="H27" s="83">
        <v>0</v>
      </c>
      <c r="I27" s="83">
        <v>0</v>
      </c>
      <c r="J27" s="83">
        <v>0</v>
      </c>
      <c r="K27" s="83">
        <v>0</v>
      </c>
      <c r="L27" s="238"/>
      <c r="M27" s="83"/>
      <c r="N27" s="239"/>
      <c r="O27" s="244"/>
    </row>
    <row r="28" spans="1:15">
      <c r="A28" s="83">
        <v>5705</v>
      </c>
      <c r="B28" s="83" t="s">
        <v>1071</v>
      </c>
      <c r="C28" s="83">
        <v>0</v>
      </c>
      <c r="D28" s="83">
        <v>0</v>
      </c>
      <c r="E28" s="83">
        <v>0</v>
      </c>
      <c r="F28" s="83">
        <v>0</v>
      </c>
      <c r="G28" s="83">
        <v>0</v>
      </c>
      <c r="H28" s="83">
        <v>15</v>
      </c>
      <c r="I28" s="83">
        <v>15</v>
      </c>
      <c r="J28" s="83">
        <v>15</v>
      </c>
      <c r="K28" s="83">
        <v>0</v>
      </c>
      <c r="L28" s="238"/>
      <c r="M28" s="83"/>
      <c r="N28" s="239"/>
      <c r="O28" s="244"/>
    </row>
    <row r="29" spans="1:15">
      <c r="A29" s="83" t="s">
        <v>1072</v>
      </c>
      <c r="B29" s="83" t="s">
        <v>1073</v>
      </c>
      <c r="C29" s="83">
        <v>40</v>
      </c>
      <c r="D29" s="83">
        <v>0</v>
      </c>
      <c r="E29" s="83">
        <v>0</v>
      </c>
      <c r="F29" s="83">
        <v>0</v>
      </c>
      <c r="G29" s="83">
        <v>0</v>
      </c>
      <c r="H29" s="83">
        <v>0</v>
      </c>
      <c r="I29" s="83">
        <v>0</v>
      </c>
      <c r="J29" s="83">
        <v>0</v>
      </c>
      <c r="K29" s="83">
        <v>0</v>
      </c>
      <c r="L29" s="238"/>
      <c r="M29" s="83"/>
      <c r="N29" s="239"/>
      <c r="O29" s="244"/>
    </row>
    <row r="30" spans="1:15">
      <c r="A30" s="83" t="s">
        <v>1074</v>
      </c>
      <c r="B30" s="83" t="s">
        <v>1075</v>
      </c>
      <c r="C30" s="83">
        <v>40</v>
      </c>
      <c r="D30" s="83">
        <v>0</v>
      </c>
      <c r="E30" s="83">
        <v>0</v>
      </c>
      <c r="F30" s="83">
        <v>0</v>
      </c>
      <c r="G30" s="83">
        <v>0</v>
      </c>
      <c r="H30" s="83">
        <v>0</v>
      </c>
      <c r="I30" s="83">
        <v>0</v>
      </c>
      <c r="J30" s="83">
        <v>0</v>
      </c>
      <c r="K30" s="83">
        <v>0</v>
      </c>
      <c r="L30" s="238"/>
      <c r="M30" s="83"/>
      <c r="N30" s="239"/>
      <c r="O30" s="244"/>
    </row>
    <row r="31" spans="1:15">
      <c r="A31" s="83" t="s">
        <v>1076</v>
      </c>
      <c r="B31" s="83" t="s">
        <v>1077</v>
      </c>
      <c r="C31" s="83">
        <v>0</v>
      </c>
      <c r="D31" s="83">
        <v>25</v>
      </c>
      <c r="E31" s="83">
        <v>0</v>
      </c>
      <c r="F31" s="83">
        <v>0</v>
      </c>
      <c r="G31" s="83">
        <v>0</v>
      </c>
      <c r="H31" s="83">
        <v>0</v>
      </c>
      <c r="I31" s="83">
        <v>0</v>
      </c>
      <c r="J31" s="83">
        <v>0</v>
      </c>
      <c r="K31" s="83">
        <v>0</v>
      </c>
      <c r="L31" s="238"/>
      <c r="M31" s="83"/>
      <c r="N31" s="239"/>
      <c r="O31" s="244"/>
    </row>
    <row r="32" spans="1:15">
      <c r="A32" s="83" t="s">
        <v>1078</v>
      </c>
      <c r="B32" s="83" t="s">
        <v>1079</v>
      </c>
      <c r="C32" s="83">
        <v>0</v>
      </c>
      <c r="D32" s="83">
        <v>15</v>
      </c>
      <c r="E32" s="83">
        <v>0</v>
      </c>
      <c r="F32" s="83">
        <v>0</v>
      </c>
      <c r="G32" s="83">
        <v>0</v>
      </c>
      <c r="H32" s="83">
        <v>0</v>
      </c>
      <c r="I32" s="83">
        <v>0</v>
      </c>
      <c r="J32" s="83">
        <v>0</v>
      </c>
      <c r="K32" s="83">
        <v>0</v>
      </c>
      <c r="L32" s="238"/>
      <c r="M32" s="83"/>
      <c r="N32" s="239"/>
      <c r="O32" s="244"/>
    </row>
    <row r="33" spans="1:15">
      <c r="A33" s="83" t="s">
        <v>1028</v>
      </c>
      <c r="B33" s="83" t="s">
        <v>1029</v>
      </c>
      <c r="C33" s="83">
        <v>0</v>
      </c>
      <c r="D33" s="83">
        <v>0</v>
      </c>
      <c r="E33" s="83">
        <v>0</v>
      </c>
      <c r="F33" s="83">
        <v>0</v>
      </c>
      <c r="G33" s="83">
        <v>15</v>
      </c>
      <c r="H33" s="83">
        <v>0</v>
      </c>
      <c r="I33" s="83">
        <v>0</v>
      </c>
      <c r="J33" s="83">
        <v>0</v>
      </c>
      <c r="K33" s="83">
        <v>0</v>
      </c>
      <c r="L33" s="238"/>
      <c r="M33" s="83"/>
      <c r="N33" s="239"/>
      <c r="O33" s="244"/>
    </row>
    <row r="34" spans="1:15">
      <c r="A34" s="83">
        <v>125</v>
      </c>
      <c r="B34" s="83" t="s">
        <v>1080</v>
      </c>
      <c r="C34" s="83">
        <v>0</v>
      </c>
      <c r="D34" s="83">
        <v>0</v>
      </c>
      <c r="E34" s="83">
        <v>0</v>
      </c>
      <c r="F34" s="83">
        <v>0</v>
      </c>
      <c r="G34" s="83">
        <v>0</v>
      </c>
      <c r="H34" s="83">
        <v>0</v>
      </c>
      <c r="I34" s="83">
        <v>0</v>
      </c>
      <c r="J34" s="83">
        <v>0</v>
      </c>
      <c r="K34" s="83">
        <v>0</v>
      </c>
      <c r="L34" s="238"/>
      <c r="M34" s="83"/>
      <c r="N34" s="239"/>
      <c r="O34" s="244"/>
    </row>
    <row r="35" spans="1:15">
      <c r="A35" s="83">
        <v>502</v>
      </c>
      <c r="B35" s="83" t="s">
        <v>1081</v>
      </c>
      <c r="C35" s="83">
        <v>0</v>
      </c>
      <c r="D35" s="83">
        <v>0</v>
      </c>
      <c r="E35" s="83">
        <v>0</v>
      </c>
      <c r="F35" s="83">
        <v>0</v>
      </c>
      <c r="G35" s="83">
        <v>0</v>
      </c>
      <c r="H35" s="83">
        <v>0</v>
      </c>
      <c r="I35" s="83">
        <v>0</v>
      </c>
      <c r="J35" s="83">
        <v>0</v>
      </c>
      <c r="K35" s="83">
        <v>0</v>
      </c>
      <c r="L35" s="238"/>
      <c r="M35" s="83"/>
      <c r="N35" s="239"/>
      <c r="O35" s="244"/>
    </row>
    <row r="36" spans="1:15">
      <c r="A36" s="83" t="s">
        <v>1082</v>
      </c>
      <c r="B36" s="83" t="s">
        <v>1083</v>
      </c>
      <c r="C36" s="83">
        <v>0</v>
      </c>
      <c r="D36" s="83">
        <v>0</v>
      </c>
      <c r="E36" s="83">
        <v>0</v>
      </c>
      <c r="F36" s="83">
        <v>0</v>
      </c>
      <c r="G36" s="83">
        <v>0</v>
      </c>
      <c r="H36" s="83">
        <v>0</v>
      </c>
      <c r="I36" s="83">
        <v>0</v>
      </c>
      <c r="J36" s="83">
        <v>0</v>
      </c>
      <c r="K36" s="83">
        <v>0</v>
      </c>
      <c r="L36" s="238"/>
      <c r="M36" s="83"/>
      <c r="N36" s="239"/>
      <c r="O36" s="244"/>
    </row>
    <row r="37" spans="1:15">
      <c r="A37" s="83" t="s">
        <v>1084</v>
      </c>
      <c r="B37" s="83" t="s">
        <v>1085</v>
      </c>
      <c r="C37" s="83">
        <v>0</v>
      </c>
      <c r="D37" s="83">
        <v>0</v>
      </c>
      <c r="E37" s="83">
        <v>0</v>
      </c>
      <c r="F37" s="83">
        <v>0</v>
      </c>
      <c r="G37" s="83">
        <v>0</v>
      </c>
      <c r="H37" s="83">
        <v>0</v>
      </c>
      <c r="I37" s="83">
        <v>0</v>
      </c>
      <c r="J37" s="83">
        <v>0</v>
      </c>
      <c r="K37" s="83">
        <v>0</v>
      </c>
      <c r="L37" s="238"/>
      <c r="M37" s="83"/>
      <c r="N37" s="239"/>
      <c r="O37" s="244"/>
    </row>
    <row r="38" spans="1:15">
      <c r="A38" s="83">
        <v>5345</v>
      </c>
      <c r="B38" s="83" t="s">
        <v>1086</v>
      </c>
      <c r="C38" s="83">
        <v>0</v>
      </c>
      <c r="D38" s="83">
        <v>0</v>
      </c>
      <c r="E38" s="83">
        <v>0</v>
      </c>
      <c r="F38" s="83">
        <v>0</v>
      </c>
      <c r="G38" s="83">
        <v>0</v>
      </c>
      <c r="H38" s="83">
        <v>0</v>
      </c>
      <c r="I38" s="83">
        <v>0</v>
      </c>
      <c r="J38" s="83">
        <v>0</v>
      </c>
      <c r="K38" s="83">
        <v>0</v>
      </c>
      <c r="L38" s="238"/>
      <c r="M38" s="83"/>
      <c r="N38" s="239"/>
      <c r="O38" s="244"/>
    </row>
    <row r="39" spans="1:15">
      <c r="A39" s="83" t="s">
        <v>1017</v>
      </c>
      <c r="B39" s="83" t="s">
        <v>1087</v>
      </c>
      <c r="C39" s="83">
        <v>0</v>
      </c>
      <c r="D39" s="83">
        <v>0</v>
      </c>
      <c r="E39" s="83">
        <v>0</v>
      </c>
      <c r="F39" s="83">
        <v>0</v>
      </c>
      <c r="G39" s="83">
        <v>0</v>
      </c>
      <c r="H39" s="83">
        <v>0</v>
      </c>
      <c r="I39" s="83">
        <v>0</v>
      </c>
      <c r="J39" s="83">
        <v>0</v>
      </c>
      <c r="K39" s="83">
        <v>0</v>
      </c>
      <c r="L39" s="238"/>
      <c r="M39" s="83"/>
      <c r="N39" s="239"/>
      <c r="O39" s="244"/>
    </row>
    <row r="40" spans="1:15">
      <c r="A40" s="83" t="s">
        <v>1088</v>
      </c>
      <c r="B40" s="83" t="s">
        <v>1000</v>
      </c>
      <c r="C40" s="83">
        <v>0</v>
      </c>
      <c r="D40" s="83">
        <v>0</v>
      </c>
      <c r="E40" s="83">
        <v>0</v>
      </c>
      <c r="F40" s="83">
        <v>0</v>
      </c>
      <c r="G40" s="83">
        <v>0</v>
      </c>
      <c r="H40" s="83">
        <v>0</v>
      </c>
      <c r="I40" s="83">
        <v>0</v>
      </c>
      <c r="J40" s="83">
        <v>0</v>
      </c>
      <c r="K40" s="83">
        <v>0</v>
      </c>
      <c r="L40" s="238"/>
      <c r="M40" s="83"/>
      <c r="N40" s="239"/>
      <c r="O40" s="244"/>
    </row>
    <row r="41" spans="1:15">
      <c r="A41" s="83">
        <v>7957</v>
      </c>
      <c r="B41" s="83" t="s">
        <v>1089</v>
      </c>
      <c r="C41" s="83">
        <v>0</v>
      </c>
      <c r="D41" s="83">
        <v>0</v>
      </c>
      <c r="E41" s="83">
        <v>0</v>
      </c>
      <c r="F41" s="83">
        <v>0</v>
      </c>
      <c r="G41" s="83">
        <v>0</v>
      </c>
      <c r="H41" s="83">
        <v>0</v>
      </c>
      <c r="I41" s="83">
        <v>0</v>
      </c>
      <c r="J41" s="83">
        <v>0</v>
      </c>
      <c r="K41" s="83">
        <v>0</v>
      </c>
      <c r="L41" s="238"/>
      <c r="M41" s="83"/>
      <c r="N41" s="239"/>
      <c r="O41" s="244"/>
    </row>
  </sheetData>
  <mergeCells count="1">
    <mergeCell ref="A1:O1"/>
  </mergeCells>
  <pageMargins left="0.7" right="0.7" top="0.75" bottom="0.75" header="0.3" footer="0.3"/>
  <pageSetup scale="86" orientation="landscape"/>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EB619-A0F1-4392-A76E-6121E1F96872}">
  <sheetPr>
    <pageSetUpPr fitToPage="1"/>
  </sheetPr>
  <dimension ref="A1:O26"/>
  <sheetViews>
    <sheetView topLeftCell="A6" workbookViewId="0">
      <selection activeCell="O2" sqref="O1:O1048576"/>
    </sheetView>
  </sheetViews>
  <sheetFormatPr defaultColWidth="9.1484375" defaultRowHeight="14.45"/>
  <cols>
    <col min="1" max="1" width="11.546875" style="66" bestFit="1" customWidth="1"/>
    <col min="2" max="2" width="19.1484375" style="66" customWidth="1"/>
    <col min="3" max="3" width="7.546875" style="66" customWidth="1"/>
    <col min="4" max="5" width="7.75" style="66" bestFit="1" customWidth="1"/>
    <col min="6" max="6" width="7.84765625" style="66" customWidth="1"/>
    <col min="7" max="7" width="7.75" style="66" bestFit="1" customWidth="1"/>
    <col min="8" max="8" width="7.84765625" style="241" customWidth="1"/>
    <col min="9" max="11" width="7.75" style="66" bestFit="1" customWidth="1"/>
    <col min="12" max="12" width="9.1484375" style="242" customWidth="1"/>
    <col min="13" max="13" width="9.1484375" style="66" customWidth="1"/>
    <col min="14" max="14" width="10.84765625" style="68" customWidth="1"/>
    <col min="15" max="15" width="11" style="245" customWidth="1"/>
    <col min="16" max="16" width="9.1484375" style="66" customWidth="1"/>
    <col min="17" max="16384" width="9.1484375" style="66"/>
  </cols>
  <sheetData>
    <row r="1" spans="1:15">
      <c r="A1" s="481" t="s">
        <v>1090</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t="s">
        <v>855</v>
      </c>
      <c r="N2" s="243"/>
      <c r="O2" s="244"/>
    </row>
    <row r="3" spans="1:15">
      <c r="A3" s="83" t="s">
        <v>1074</v>
      </c>
      <c r="B3" s="83" t="s">
        <v>1075</v>
      </c>
      <c r="C3" s="83">
        <v>50</v>
      </c>
      <c r="D3" s="83">
        <v>70</v>
      </c>
      <c r="E3" s="83">
        <v>40</v>
      </c>
      <c r="F3" s="83">
        <v>60</v>
      </c>
      <c r="G3" s="83">
        <v>35</v>
      </c>
      <c r="H3" s="83">
        <v>40</v>
      </c>
      <c r="I3" s="83">
        <v>40</v>
      </c>
      <c r="J3" s="83">
        <v>50</v>
      </c>
      <c r="K3" s="83">
        <v>50</v>
      </c>
      <c r="L3" s="238"/>
      <c r="M3" s="83">
        <f t="shared" ref="M3:M26" si="0">SUM(C3:L3)</f>
        <v>435</v>
      </c>
      <c r="N3" s="239"/>
      <c r="O3" s="244"/>
    </row>
    <row r="4" spans="1:15">
      <c r="A4" s="83" t="s">
        <v>1091</v>
      </c>
      <c r="B4" s="83" t="s">
        <v>1092</v>
      </c>
      <c r="C4" s="83">
        <v>70</v>
      </c>
      <c r="D4" s="83">
        <v>80</v>
      </c>
      <c r="E4" s="83">
        <v>15</v>
      </c>
      <c r="F4" s="83">
        <v>15</v>
      </c>
      <c r="G4" s="83">
        <v>70</v>
      </c>
      <c r="H4" s="83">
        <v>30</v>
      </c>
      <c r="I4" s="83">
        <v>35</v>
      </c>
      <c r="J4" s="83">
        <v>70</v>
      </c>
      <c r="K4" s="83">
        <v>30</v>
      </c>
      <c r="L4" s="238"/>
      <c r="M4" s="83">
        <f t="shared" si="0"/>
        <v>415</v>
      </c>
      <c r="N4" s="239"/>
      <c r="O4" s="244"/>
    </row>
    <row r="5" spans="1:15">
      <c r="A5" s="83" t="s">
        <v>1062</v>
      </c>
      <c r="B5" s="83" t="s">
        <v>1063</v>
      </c>
      <c r="C5" s="83">
        <v>80</v>
      </c>
      <c r="D5" s="83">
        <v>30</v>
      </c>
      <c r="E5" s="83">
        <v>60</v>
      </c>
      <c r="F5" s="83">
        <v>35</v>
      </c>
      <c r="G5" s="83">
        <v>30</v>
      </c>
      <c r="H5" s="83">
        <v>80</v>
      </c>
      <c r="I5" s="83">
        <v>25</v>
      </c>
      <c r="J5" s="83">
        <v>30</v>
      </c>
      <c r="K5" s="83">
        <v>40</v>
      </c>
      <c r="L5" s="238"/>
      <c r="M5" s="83">
        <f t="shared" si="0"/>
        <v>410</v>
      </c>
      <c r="N5" s="239"/>
      <c r="O5" s="244"/>
    </row>
    <row r="6" spans="1:15">
      <c r="A6" s="83">
        <v>302</v>
      </c>
      <c r="B6" s="83" t="s">
        <v>1093</v>
      </c>
      <c r="C6" s="83">
        <v>15</v>
      </c>
      <c r="D6" s="83">
        <v>25</v>
      </c>
      <c r="E6" s="83">
        <v>25</v>
      </c>
      <c r="F6" s="83">
        <v>70</v>
      </c>
      <c r="G6" s="83">
        <v>80</v>
      </c>
      <c r="H6" s="83">
        <v>30</v>
      </c>
      <c r="I6" s="83">
        <v>80</v>
      </c>
      <c r="J6" s="83">
        <v>25</v>
      </c>
      <c r="K6" s="83">
        <v>25</v>
      </c>
      <c r="L6" s="238"/>
      <c r="M6" s="83">
        <f t="shared" si="0"/>
        <v>375</v>
      </c>
      <c r="N6" s="239"/>
      <c r="O6" s="244"/>
    </row>
    <row r="7" spans="1:15">
      <c r="A7" s="83">
        <v>282</v>
      </c>
      <c r="B7" s="83" t="s">
        <v>1094</v>
      </c>
      <c r="C7" s="83">
        <v>50</v>
      </c>
      <c r="D7" s="83">
        <v>40</v>
      </c>
      <c r="E7" s="83">
        <v>40</v>
      </c>
      <c r="F7" s="83">
        <v>30</v>
      </c>
      <c r="G7" s="83">
        <v>25</v>
      </c>
      <c r="H7" s="83">
        <v>30</v>
      </c>
      <c r="I7" s="83">
        <v>30</v>
      </c>
      <c r="J7" s="83">
        <v>40</v>
      </c>
      <c r="K7" s="83">
        <v>70</v>
      </c>
      <c r="L7" s="238"/>
      <c r="M7" s="83">
        <f t="shared" si="0"/>
        <v>355</v>
      </c>
      <c r="N7" s="239"/>
      <c r="O7" s="244"/>
    </row>
    <row r="8" spans="1:15">
      <c r="A8" s="83" t="s">
        <v>1095</v>
      </c>
      <c r="B8" s="83" t="s">
        <v>1096</v>
      </c>
      <c r="C8" s="83">
        <v>30</v>
      </c>
      <c r="D8" s="83">
        <v>0</v>
      </c>
      <c r="E8" s="83">
        <v>70</v>
      </c>
      <c r="F8" s="83">
        <v>15</v>
      </c>
      <c r="G8" s="83">
        <v>40</v>
      </c>
      <c r="H8" s="83">
        <v>15</v>
      </c>
      <c r="I8" s="83">
        <v>15</v>
      </c>
      <c r="J8" s="83">
        <v>45</v>
      </c>
      <c r="K8" s="83">
        <v>80</v>
      </c>
      <c r="L8" s="238"/>
      <c r="M8" s="83">
        <f t="shared" si="0"/>
        <v>310</v>
      </c>
      <c r="N8" s="239"/>
      <c r="O8" s="244"/>
    </row>
    <row r="9" spans="1:15">
      <c r="A9" s="83" t="s">
        <v>1097</v>
      </c>
      <c r="B9" s="83" t="s">
        <v>1098</v>
      </c>
      <c r="C9" s="83">
        <v>15</v>
      </c>
      <c r="D9" s="83">
        <v>50</v>
      </c>
      <c r="E9" s="83">
        <v>30</v>
      </c>
      <c r="F9" s="83">
        <v>65</v>
      </c>
      <c r="G9" s="83">
        <v>30</v>
      </c>
      <c r="H9" s="83">
        <v>35</v>
      </c>
      <c r="I9" s="83">
        <v>30</v>
      </c>
      <c r="J9" s="83">
        <v>15</v>
      </c>
      <c r="K9" s="83">
        <v>40</v>
      </c>
      <c r="L9" s="238"/>
      <c r="M9" s="83">
        <f t="shared" si="0"/>
        <v>310</v>
      </c>
      <c r="N9" s="239"/>
      <c r="O9" s="244"/>
    </row>
    <row r="10" spans="1:15">
      <c r="A10" s="83">
        <v>260</v>
      </c>
      <c r="B10" s="83" t="s">
        <v>1099</v>
      </c>
      <c r="C10" s="83">
        <v>15</v>
      </c>
      <c r="D10" s="83">
        <v>15</v>
      </c>
      <c r="E10" s="83">
        <v>35</v>
      </c>
      <c r="F10" s="83">
        <v>50</v>
      </c>
      <c r="G10" s="83">
        <v>50</v>
      </c>
      <c r="H10" s="83">
        <v>60</v>
      </c>
      <c r="I10" s="83">
        <v>30</v>
      </c>
      <c r="J10" s="83">
        <v>15</v>
      </c>
      <c r="K10" s="83">
        <v>15</v>
      </c>
      <c r="L10" s="238"/>
      <c r="M10" s="83">
        <f t="shared" si="0"/>
        <v>285</v>
      </c>
      <c r="N10" s="239"/>
      <c r="O10" s="244"/>
    </row>
    <row r="11" spans="1:15">
      <c r="A11" s="83">
        <v>388</v>
      </c>
      <c r="B11" s="83" t="s">
        <v>1100</v>
      </c>
      <c r="C11" s="83">
        <v>40</v>
      </c>
      <c r="D11" s="83">
        <v>15</v>
      </c>
      <c r="E11" s="83">
        <v>50</v>
      </c>
      <c r="F11" s="83">
        <v>15</v>
      </c>
      <c r="G11" s="83">
        <v>0</v>
      </c>
      <c r="H11" s="83">
        <v>40</v>
      </c>
      <c r="I11" s="83">
        <v>25</v>
      </c>
      <c r="J11" s="83">
        <v>35</v>
      </c>
      <c r="K11" s="83">
        <v>25</v>
      </c>
      <c r="L11" s="238"/>
      <c r="M11" s="83">
        <f t="shared" si="0"/>
        <v>245</v>
      </c>
      <c r="N11" s="239"/>
      <c r="O11" s="244"/>
    </row>
    <row r="12" spans="1:15">
      <c r="A12" s="83" t="s">
        <v>1101</v>
      </c>
      <c r="B12" s="83" t="s">
        <v>1102</v>
      </c>
      <c r="C12" s="83">
        <v>40</v>
      </c>
      <c r="D12" s="83">
        <v>40</v>
      </c>
      <c r="E12" s="83">
        <v>0</v>
      </c>
      <c r="F12" s="83">
        <v>25</v>
      </c>
      <c r="G12" s="83">
        <v>60</v>
      </c>
      <c r="H12" s="83">
        <v>0</v>
      </c>
      <c r="I12" s="83">
        <v>0</v>
      </c>
      <c r="J12" s="83">
        <v>30</v>
      </c>
      <c r="K12" s="83">
        <v>30</v>
      </c>
      <c r="L12" s="238"/>
      <c r="M12" s="83">
        <f t="shared" si="0"/>
        <v>225</v>
      </c>
      <c r="N12" s="239"/>
      <c r="O12" s="244"/>
    </row>
    <row r="13" spans="1:15">
      <c r="A13" s="83" t="s">
        <v>1103</v>
      </c>
      <c r="B13" s="83" t="s">
        <v>1104</v>
      </c>
      <c r="C13" s="83">
        <v>15</v>
      </c>
      <c r="D13" s="83">
        <v>45</v>
      </c>
      <c r="E13" s="83">
        <v>15</v>
      </c>
      <c r="F13" s="83">
        <v>30</v>
      </c>
      <c r="G13" s="83">
        <v>15</v>
      </c>
      <c r="H13" s="83">
        <v>55</v>
      </c>
      <c r="I13" s="83">
        <v>30</v>
      </c>
      <c r="J13" s="83">
        <v>15</v>
      </c>
      <c r="K13" s="83">
        <v>15</v>
      </c>
      <c r="L13" s="238"/>
      <c r="M13" s="83">
        <f t="shared" si="0"/>
        <v>235</v>
      </c>
      <c r="N13" s="239"/>
      <c r="O13" s="244"/>
    </row>
    <row r="14" spans="1:15">
      <c r="A14" s="83">
        <v>5038</v>
      </c>
      <c r="B14" s="83" t="s">
        <v>1105</v>
      </c>
      <c r="C14" s="83">
        <v>15</v>
      </c>
      <c r="D14" s="83">
        <v>35</v>
      </c>
      <c r="E14" s="83">
        <v>25</v>
      </c>
      <c r="F14" s="83">
        <v>15</v>
      </c>
      <c r="G14" s="83">
        <v>15</v>
      </c>
      <c r="H14" s="83">
        <v>15</v>
      </c>
      <c r="I14" s="83">
        <v>35</v>
      </c>
      <c r="J14" s="83">
        <v>40</v>
      </c>
      <c r="K14" s="83">
        <v>35</v>
      </c>
      <c r="L14" s="238"/>
      <c r="M14" s="83">
        <f t="shared" si="0"/>
        <v>230</v>
      </c>
      <c r="N14" s="239"/>
      <c r="O14" s="244"/>
    </row>
    <row r="15" spans="1:15">
      <c r="A15" s="83">
        <v>12</v>
      </c>
      <c r="B15" s="83" t="s">
        <v>1106</v>
      </c>
      <c r="C15" s="83">
        <v>25</v>
      </c>
      <c r="D15" s="83">
        <v>30</v>
      </c>
      <c r="E15" s="83">
        <v>30</v>
      </c>
      <c r="F15" s="83">
        <v>40</v>
      </c>
      <c r="G15" s="83">
        <v>15</v>
      </c>
      <c r="H15" s="83">
        <v>25</v>
      </c>
      <c r="I15" s="83">
        <v>15</v>
      </c>
      <c r="J15" s="83">
        <v>30</v>
      </c>
      <c r="K15" s="83">
        <v>15</v>
      </c>
      <c r="L15" s="238"/>
      <c r="M15" s="83">
        <f t="shared" si="0"/>
        <v>225</v>
      </c>
      <c r="N15" s="239"/>
      <c r="O15" s="244"/>
    </row>
    <row r="16" spans="1:15">
      <c r="A16" s="83">
        <v>5901</v>
      </c>
      <c r="B16" s="83" t="s">
        <v>1107</v>
      </c>
      <c r="C16" s="83">
        <v>30</v>
      </c>
      <c r="D16" s="83">
        <v>30</v>
      </c>
      <c r="E16" s="83">
        <v>15</v>
      </c>
      <c r="F16" s="83">
        <v>30</v>
      </c>
      <c r="G16" s="83">
        <v>0</v>
      </c>
      <c r="H16" s="83">
        <v>30</v>
      </c>
      <c r="I16" s="83">
        <v>25</v>
      </c>
      <c r="J16" s="83">
        <v>30</v>
      </c>
      <c r="K16" s="83">
        <v>15</v>
      </c>
      <c r="L16" s="238"/>
      <c r="M16" s="83">
        <f t="shared" si="0"/>
        <v>205</v>
      </c>
      <c r="N16" s="239"/>
      <c r="O16" s="244"/>
    </row>
    <row r="17" spans="1:15">
      <c r="A17" s="83" t="s">
        <v>1108</v>
      </c>
      <c r="B17" s="83" t="s">
        <v>1109</v>
      </c>
      <c r="C17" s="83">
        <v>30</v>
      </c>
      <c r="D17" s="83">
        <v>15</v>
      </c>
      <c r="E17" s="83">
        <v>30</v>
      </c>
      <c r="F17" s="83">
        <v>15</v>
      </c>
      <c r="G17" s="83">
        <v>25</v>
      </c>
      <c r="H17" s="83">
        <v>25</v>
      </c>
      <c r="I17" s="83">
        <v>0</v>
      </c>
      <c r="J17" s="83">
        <v>0</v>
      </c>
      <c r="K17" s="83">
        <v>0</v>
      </c>
      <c r="L17" s="238"/>
      <c r="M17" s="83">
        <f t="shared" si="0"/>
        <v>140</v>
      </c>
      <c r="N17" s="239"/>
      <c r="O17" s="244"/>
    </row>
    <row r="18" spans="1:15">
      <c r="A18" s="83">
        <v>738</v>
      </c>
      <c r="B18" s="83" t="s">
        <v>1110</v>
      </c>
      <c r="C18" s="83">
        <v>15</v>
      </c>
      <c r="D18" s="83">
        <v>15</v>
      </c>
      <c r="E18" s="83">
        <v>0</v>
      </c>
      <c r="F18" s="83">
        <v>40</v>
      </c>
      <c r="G18" s="83">
        <v>0</v>
      </c>
      <c r="H18" s="83">
        <v>15</v>
      </c>
      <c r="I18" s="83">
        <v>0</v>
      </c>
      <c r="J18" s="83">
        <v>15</v>
      </c>
      <c r="K18" s="83">
        <v>25</v>
      </c>
      <c r="L18" s="238"/>
      <c r="M18" s="83">
        <f t="shared" si="0"/>
        <v>125</v>
      </c>
      <c r="N18" s="239"/>
      <c r="O18" s="244"/>
    </row>
    <row r="19" spans="1:15">
      <c r="A19" s="83" t="s">
        <v>1111</v>
      </c>
      <c r="B19" s="83" t="s">
        <v>1112</v>
      </c>
      <c r="C19" s="83">
        <v>15</v>
      </c>
      <c r="D19" s="83">
        <v>0</v>
      </c>
      <c r="E19" s="83">
        <v>0</v>
      </c>
      <c r="F19" s="83">
        <v>30</v>
      </c>
      <c r="G19" s="83">
        <v>0</v>
      </c>
      <c r="H19" s="83">
        <v>35</v>
      </c>
      <c r="I19" s="83">
        <v>0</v>
      </c>
      <c r="J19" s="83">
        <v>25</v>
      </c>
      <c r="K19" s="83">
        <v>15</v>
      </c>
      <c r="L19" s="238"/>
      <c r="M19" s="83">
        <f t="shared" si="0"/>
        <v>120</v>
      </c>
      <c r="N19" s="239"/>
      <c r="O19" s="244"/>
    </row>
    <row r="20" spans="1:15">
      <c r="A20" s="83">
        <v>924</v>
      </c>
      <c r="B20" s="83" t="s">
        <v>1113</v>
      </c>
      <c r="C20" s="83">
        <v>0</v>
      </c>
      <c r="D20" s="83">
        <v>15</v>
      </c>
      <c r="E20" s="83">
        <v>15</v>
      </c>
      <c r="F20" s="83">
        <v>0</v>
      </c>
      <c r="G20" s="83">
        <v>30</v>
      </c>
      <c r="H20" s="83">
        <v>0</v>
      </c>
      <c r="I20" s="83">
        <v>40</v>
      </c>
      <c r="J20" s="83">
        <v>0</v>
      </c>
      <c r="K20" s="83">
        <v>0</v>
      </c>
      <c r="L20" s="238"/>
      <c r="M20" s="83">
        <f t="shared" si="0"/>
        <v>100</v>
      </c>
      <c r="N20" s="239"/>
      <c r="O20" s="244"/>
    </row>
    <row r="21" spans="1:15">
      <c r="A21" s="83">
        <v>5702</v>
      </c>
      <c r="B21" s="83" t="s">
        <v>1114</v>
      </c>
      <c r="C21" s="83">
        <v>0</v>
      </c>
      <c r="D21" s="83">
        <v>0</v>
      </c>
      <c r="E21" s="83">
        <v>0</v>
      </c>
      <c r="F21" s="83">
        <v>30</v>
      </c>
      <c r="G21" s="83">
        <v>0</v>
      </c>
      <c r="H21" s="83">
        <v>0</v>
      </c>
      <c r="I21" s="83">
        <v>30</v>
      </c>
      <c r="J21" s="83">
        <v>0</v>
      </c>
      <c r="K21" s="83">
        <v>0</v>
      </c>
      <c r="L21" s="238"/>
      <c r="M21" s="83">
        <f t="shared" si="0"/>
        <v>60</v>
      </c>
      <c r="N21" s="239"/>
      <c r="O21" s="244"/>
    </row>
    <row r="22" spans="1:15">
      <c r="A22" s="83">
        <v>521</v>
      </c>
      <c r="B22" s="83" t="s">
        <v>1115</v>
      </c>
      <c r="C22" s="83">
        <v>0</v>
      </c>
      <c r="D22" s="83">
        <v>0</v>
      </c>
      <c r="E22" s="83">
        <v>0</v>
      </c>
      <c r="F22" s="83">
        <v>0</v>
      </c>
      <c r="G22" s="83">
        <v>0</v>
      </c>
      <c r="H22" s="83">
        <v>30</v>
      </c>
      <c r="I22" s="83">
        <v>0</v>
      </c>
      <c r="J22" s="83">
        <v>0</v>
      </c>
      <c r="K22" s="83">
        <v>15</v>
      </c>
      <c r="L22" s="238"/>
      <c r="M22" s="83">
        <f t="shared" si="0"/>
        <v>45</v>
      </c>
      <c r="N22" s="239"/>
      <c r="O22" s="244"/>
    </row>
    <row r="23" spans="1:15">
      <c r="A23" s="83" t="s">
        <v>1116</v>
      </c>
      <c r="B23" s="83" t="s">
        <v>1117</v>
      </c>
      <c r="C23" s="83">
        <v>15</v>
      </c>
      <c r="D23" s="83">
        <v>0</v>
      </c>
      <c r="E23" s="83">
        <v>0</v>
      </c>
      <c r="F23" s="83">
        <v>0</v>
      </c>
      <c r="G23" s="83">
        <v>15</v>
      </c>
      <c r="H23" s="83">
        <v>0</v>
      </c>
      <c r="I23" s="83">
        <v>0</v>
      </c>
      <c r="J23" s="83">
        <v>0</v>
      </c>
      <c r="K23" s="83">
        <v>15</v>
      </c>
      <c r="L23" s="238"/>
      <c r="M23" s="83">
        <f t="shared" si="0"/>
        <v>45</v>
      </c>
      <c r="N23" s="239"/>
      <c r="O23" s="244"/>
    </row>
    <row r="24" spans="1:15">
      <c r="A24" s="83">
        <v>5212</v>
      </c>
      <c r="B24" s="83" t="s">
        <v>1118</v>
      </c>
      <c r="C24" s="83">
        <v>0</v>
      </c>
      <c r="D24" s="83">
        <v>0</v>
      </c>
      <c r="E24" s="83">
        <v>0</v>
      </c>
      <c r="F24" s="83">
        <v>25</v>
      </c>
      <c r="G24" s="83">
        <v>0</v>
      </c>
      <c r="H24" s="83">
        <v>0</v>
      </c>
      <c r="I24" s="83">
        <v>0</v>
      </c>
      <c r="J24" s="83">
        <v>0</v>
      </c>
      <c r="K24" s="83">
        <v>0</v>
      </c>
      <c r="L24" s="238"/>
      <c r="M24" s="83">
        <f t="shared" si="0"/>
        <v>25</v>
      </c>
      <c r="N24" s="239"/>
      <c r="O24" s="244"/>
    </row>
    <row r="25" spans="1:15">
      <c r="A25" s="83">
        <v>9245</v>
      </c>
      <c r="B25" s="83" t="s">
        <v>1119</v>
      </c>
      <c r="C25" s="83">
        <v>15</v>
      </c>
      <c r="D25" s="83">
        <v>0</v>
      </c>
      <c r="E25" s="83">
        <v>0</v>
      </c>
      <c r="F25" s="83">
        <v>0</v>
      </c>
      <c r="G25" s="83">
        <v>0</v>
      </c>
      <c r="H25" s="83">
        <v>0</v>
      </c>
      <c r="I25" s="83">
        <v>0</v>
      </c>
      <c r="J25" s="83">
        <v>0</v>
      </c>
      <c r="K25" s="83">
        <v>0</v>
      </c>
      <c r="L25" s="238"/>
      <c r="M25" s="83">
        <f t="shared" si="0"/>
        <v>15</v>
      </c>
      <c r="N25" s="239"/>
      <c r="O25" s="244"/>
    </row>
    <row r="26" spans="1:15">
      <c r="A26" s="83" t="s">
        <v>1120</v>
      </c>
      <c r="B26" s="83" t="s">
        <v>1121</v>
      </c>
      <c r="C26" s="83">
        <v>0</v>
      </c>
      <c r="D26" s="83">
        <v>0</v>
      </c>
      <c r="E26" s="83">
        <v>0</v>
      </c>
      <c r="F26" s="83">
        <v>0</v>
      </c>
      <c r="G26" s="83">
        <v>0</v>
      </c>
      <c r="H26" s="83">
        <v>0</v>
      </c>
      <c r="I26" s="83">
        <v>0</v>
      </c>
      <c r="J26" s="83">
        <v>0</v>
      </c>
      <c r="K26" s="83">
        <v>0</v>
      </c>
      <c r="L26" s="238"/>
      <c r="M26" s="83">
        <f t="shared" si="0"/>
        <v>0</v>
      </c>
      <c r="N26" s="239"/>
      <c r="O26" s="244"/>
    </row>
  </sheetData>
  <mergeCells count="1">
    <mergeCell ref="A1:O1"/>
  </mergeCells>
  <pageMargins left="0.7" right="0.7" top="0.75" bottom="0.75" header="0.3" footer="0.3"/>
  <pageSetup scale="87"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ADC19-E440-4A9D-96CE-767A21E11075}">
  <dimension ref="A1:M22"/>
  <sheetViews>
    <sheetView workbookViewId="0">
      <selection activeCell="E27" sqref="E27"/>
    </sheetView>
  </sheetViews>
  <sheetFormatPr defaultColWidth="9.1484375" defaultRowHeight="14.45"/>
  <cols>
    <col min="1" max="1" width="3.546875" style="121" customWidth="1"/>
    <col min="2" max="2" width="15.1484375" style="121" customWidth="1"/>
    <col min="3" max="3" width="11.1484375" style="121" customWidth="1"/>
    <col min="4" max="4" width="13.84765625" style="121" customWidth="1"/>
    <col min="5" max="6" width="9.1484375" style="121" customWidth="1"/>
    <col min="7" max="7" width="12.1484375" style="121" customWidth="1"/>
    <col min="8" max="8" width="11.25" style="121" customWidth="1"/>
    <col min="9" max="9" width="13.84765625" style="121" customWidth="1"/>
    <col min="10" max="10" width="13" style="121" customWidth="1"/>
    <col min="11" max="11" width="11.75" style="121" customWidth="1"/>
    <col min="12" max="12" width="3.546875" style="121" customWidth="1"/>
    <col min="13" max="13" width="10.546875" style="121" bestFit="1" customWidth="1"/>
    <col min="14" max="14" width="9.1484375" style="121" customWidth="1"/>
    <col min="15" max="16384" width="9.1484375" style="121"/>
  </cols>
  <sheetData>
    <row r="1" spans="1:13" ht="19.55" customHeight="1" thickBot="1">
      <c r="A1" s="118"/>
      <c r="B1" s="548" t="s">
        <v>129</v>
      </c>
      <c r="C1" s="551" t="s">
        <v>130</v>
      </c>
      <c r="D1" s="552"/>
      <c r="E1" s="552"/>
      <c r="F1" s="552"/>
      <c r="G1" s="552"/>
      <c r="H1" s="552"/>
      <c r="I1" s="552"/>
      <c r="J1" s="552"/>
      <c r="K1" s="553"/>
    </row>
    <row r="2" spans="1:13">
      <c r="A2" s="122"/>
      <c r="B2" s="549"/>
      <c r="C2" s="554" t="s">
        <v>131</v>
      </c>
      <c r="D2" s="507"/>
      <c r="E2" s="555"/>
      <c r="F2" s="554" t="s">
        <v>132</v>
      </c>
      <c r="G2" s="507"/>
      <c r="H2" s="555"/>
      <c r="I2" s="554" t="s">
        <v>133</v>
      </c>
      <c r="J2" s="507"/>
      <c r="K2" s="555"/>
    </row>
    <row r="3" spans="1:13" ht="51.8" customHeight="1" thickBot="1">
      <c r="A3" s="123"/>
      <c r="B3" s="550"/>
      <c r="C3" s="124" t="s">
        <v>134</v>
      </c>
      <c r="D3" s="125" t="s">
        <v>135</v>
      </c>
      <c r="E3" s="126"/>
      <c r="F3" s="124" t="s">
        <v>137</v>
      </c>
      <c r="G3" s="125" t="s">
        <v>138</v>
      </c>
      <c r="H3" s="126" t="s">
        <v>139</v>
      </c>
      <c r="I3" s="124" t="s">
        <v>140</v>
      </c>
      <c r="J3" s="125" t="s">
        <v>159</v>
      </c>
      <c r="K3" s="126" t="s">
        <v>141</v>
      </c>
    </row>
    <row r="4" spans="1:13">
      <c r="A4" s="127">
        <v>1</v>
      </c>
      <c r="B4" s="128" t="s">
        <v>160</v>
      </c>
      <c r="C4" s="129">
        <v>1549631</v>
      </c>
      <c r="D4" s="130">
        <v>2135475</v>
      </c>
      <c r="E4" s="131"/>
      <c r="F4" s="132">
        <v>930218.41882734105</v>
      </c>
      <c r="G4" s="133">
        <v>1306954.736400693</v>
      </c>
      <c r="H4" s="134">
        <v>1.7306635375639181</v>
      </c>
      <c r="I4" s="135">
        <f t="shared" ref="I4:J11" si="0">C4+F4</f>
        <v>2479849.4188273409</v>
      </c>
      <c r="J4" s="130">
        <f t="shared" si="0"/>
        <v>3442429.7364006927</v>
      </c>
      <c r="K4" s="131">
        <v>1.493587295498048</v>
      </c>
      <c r="M4" s="136"/>
    </row>
    <row r="5" spans="1:13">
      <c r="A5" s="122">
        <v>2</v>
      </c>
      <c r="B5" s="137" t="s">
        <v>142</v>
      </c>
      <c r="C5" s="138">
        <v>98745.15</v>
      </c>
      <c r="D5" s="139">
        <v>105464.4</v>
      </c>
      <c r="E5" s="140"/>
      <c r="F5" s="141">
        <v>100792.43803635301</v>
      </c>
      <c r="G5" s="142">
        <v>93801.430034364457</v>
      </c>
      <c r="H5" s="143">
        <v>1.0760905545462449</v>
      </c>
      <c r="I5" s="144">
        <f t="shared" si="0"/>
        <v>199537.588036353</v>
      </c>
      <c r="J5" s="139">
        <f t="shared" si="0"/>
        <v>199265.83003436445</v>
      </c>
      <c r="K5" s="131">
        <v>1.071818020996669</v>
      </c>
      <c r="M5" s="136"/>
    </row>
    <row r="6" spans="1:13">
      <c r="A6" s="122">
        <v>3</v>
      </c>
      <c r="B6" s="137" t="s">
        <v>143</v>
      </c>
      <c r="C6" s="138">
        <v>372249.59999999998</v>
      </c>
      <c r="D6" s="139">
        <v>216176.2</v>
      </c>
      <c r="E6" s="140"/>
      <c r="F6" s="141">
        <v>119661.0884642478</v>
      </c>
      <c r="G6" s="142">
        <v>52317.148700960723</v>
      </c>
      <c r="H6" s="143">
        <v>0.54216771893575688</v>
      </c>
      <c r="I6" s="144">
        <f t="shared" si="0"/>
        <v>491910.6884642478</v>
      </c>
      <c r="J6" s="139">
        <f t="shared" si="0"/>
        <v>268493.34870096075</v>
      </c>
      <c r="K6" s="131">
        <v>0.57279088853902393</v>
      </c>
      <c r="M6" s="136"/>
    </row>
    <row r="7" spans="1:13">
      <c r="A7" s="122">
        <v>4</v>
      </c>
      <c r="B7" s="137" t="s">
        <v>144</v>
      </c>
      <c r="C7" s="138">
        <v>170612.8</v>
      </c>
      <c r="D7" s="139">
        <v>83434.8</v>
      </c>
      <c r="E7" s="140"/>
      <c r="F7" s="141">
        <v>111993.7402849232</v>
      </c>
      <c r="G7" s="142">
        <v>58547.085972533307</v>
      </c>
      <c r="H7" s="143">
        <v>0.57213856244481376</v>
      </c>
      <c r="I7" s="144">
        <f t="shared" si="0"/>
        <v>282606.54028492316</v>
      </c>
      <c r="J7" s="139">
        <f t="shared" si="0"/>
        <v>141981.88597253332</v>
      </c>
      <c r="K7" s="131">
        <v>0.5201886711478938</v>
      </c>
      <c r="M7" s="136"/>
    </row>
    <row r="8" spans="1:13">
      <c r="A8" s="122">
        <v>5</v>
      </c>
      <c r="B8" s="137" t="s">
        <v>145</v>
      </c>
      <c r="C8" s="138">
        <v>96529.919999999998</v>
      </c>
      <c r="D8" s="139">
        <v>74749.11</v>
      </c>
      <c r="E8" s="140"/>
      <c r="F8" s="141">
        <v>93180.358543960989</v>
      </c>
      <c r="G8" s="142">
        <v>32874.420951122207</v>
      </c>
      <c r="H8" s="143">
        <v>0.42349962914006628</v>
      </c>
      <c r="I8" s="144">
        <f t="shared" si="0"/>
        <v>189710.278543961</v>
      </c>
      <c r="J8" s="139">
        <f t="shared" si="0"/>
        <v>107623.5309511222</v>
      </c>
      <c r="K8" s="131">
        <v>0.61797363112079251</v>
      </c>
      <c r="M8" s="136"/>
    </row>
    <row r="9" spans="1:13">
      <c r="A9" s="122">
        <v>6</v>
      </c>
      <c r="B9" s="137" t="s">
        <v>146</v>
      </c>
      <c r="C9" s="138">
        <v>319056.90000000002</v>
      </c>
      <c r="D9" s="139">
        <v>158269.29999999999</v>
      </c>
      <c r="E9" s="140"/>
      <c r="F9" s="141">
        <v>195954.33660887589</v>
      </c>
      <c r="G9" s="142">
        <v>95009.322283288697</v>
      </c>
      <c r="H9" s="143">
        <v>0.54489076884949528</v>
      </c>
      <c r="I9" s="144">
        <f t="shared" si="0"/>
        <v>515011.23660887592</v>
      </c>
      <c r="J9" s="139">
        <f t="shared" si="0"/>
        <v>253278.62228328869</v>
      </c>
      <c r="K9" s="131">
        <v>0.5133115223523953</v>
      </c>
      <c r="M9" s="136"/>
    </row>
    <row r="10" spans="1:13">
      <c r="A10" s="122">
        <v>9</v>
      </c>
      <c r="B10" s="137" t="s">
        <v>147</v>
      </c>
      <c r="C10" s="138">
        <v>48274.99</v>
      </c>
      <c r="D10" s="139">
        <v>139332.29999999999</v>
      </c>
      <c r="E10" s="140"/>
      <c r="F10" s="141">
        <v>62848.969130074853</v>
      </c>
      <c r="G10" s="142">
        <v>187998.91202550981</v>
      </c>
      <c r="H10" s="143">
        <v>3.4916777528698062</v>
      </c>
      <c r="I10" s="144">
        <f t="shared" si="0"/>
        <v>111123.95913007486</v>
      </c>
      <c r="J10" s="139">
        <f t="shared" si="0"/>
        <v>327331.2120255098</v>
      </c>
      <c r="K10" s="131">
        <v>3.2054530146590459</v>
      </c>
      <c r="M10" s="136"/>
    </row>
    <row r="11" spans="1:13">
      <c r="A11" s="122">
        <v>10</v>
      </c>
      <c r="B11" s="137" t="s">
        <v>148</v>
      </c>
      <c r="C11" s="138">
        <v>289614.3</v>
      </c>
      <c r="D11" s="139">
        <v>556308.1</v>
      </c>
      <c r="E11" s="140"/>
      <c r="F11" s="141">
        <v>336465.08267382719</v>
      </c>
      <c r="G11" s="142">
        <v>927854.58369956864</v>
      </c>
      <c r="H11" s="143">
        <v>3.3275516269334862</v>
      </c>
      <c r="I11" s="144">
        <f t="shared" si="0"/>
        <v>626079.38267382723</v>
      </c>
      <c r="J11" s="139">
        <f t="shared" si="0"/>
        <v>1484162.6836995687</v>
      </c>
      <c r="K11" s="131">
        <v>2.6108741100508519</v>
      </c>
      <c r="M11" s="136"/>
    </row>
    <row r="12" spans="1:13">
      <c r="A12" s="122">
        <v>11</v>
      </c>
      <c r="B12" s="137" t="s">
        <v>149</v>
      </c>
      <c r="C12" s="138">
        <v>765040.3</v>
      </c>
      <c r="D12" s="139">
        <v>2101043</v>
      </c>
      <c r="E12" s="140"/>
      <c r="F12" s="141">
        <v>940679.40701153665</v>
      </c>
      <c r="G12" s="142">
        <v>2289187.657810424</v>
      </c>
      <c r="H12" s="143">
        <v>4.5624243990199753</v>
      </c>
      <c r="I12" s="144">
        <f>F12</f>
        <v>940679.40701153665</v>
      </c>
      <c r="J12" s="139"/>
      <c r="K12" s="131">
        <v>8.7498704626418888</v>
      </c>
      <c r="M12" s="136"/>
    </row>
    <row r="13" spans="1:13">
      <c r="A13" s="122">
        <v>12</v>
      </c>
      <c r="B13" s="137" t="s">
        <v>150</v>
      </c>
      <c r="C13" s="138">
        <v>622569.1</v>
      </c>
      <c r="D13" s="139">
        <v>434367.1</v>
      </c>
      <c r="E13" s="140"/>
      <c r="F13" s="141">
        <v>582518.2616380878</v>
      </c>
      <c r="G13" s="142">
        <v>293285.23040370428</v>
      </c>
      <c r="H13" s="143">
        <v>0.59343529506938952</v>
      </c>
      <c r="I13" s="144">
        <f>C13+F13</f>
        <v>1205087.3616380878</v>
      </c>
      <c r="J13" s="139">
        <f>D13+G13</f>
        <v>727652.3304037042</v>
      </c>
      <c r="K13" s="131">
        <v>0.65155983595443601</v>
      </c>
      <c r="M13" s="136"/>
    </row>
    <row r="14" spans="1:13">
      <c r="A14" s="122">
        <v>13</v>
      </c>
      <c r="B14" s="137" t="s">
        <v>151</v>
      </c>
      <c r="C14" s="138">
        <v>12996.36</v>
      </c>
      <c r="D14" s="139">
        <v>7993.4570000000003</v>
      </c>
      <c r="E14" s="140"/>
      <c r="F14" s="141">
        <v>58414.063568544232</v>
      </c>
      <c r="G14" s="142">
        <v>9531.3301347218185</v>
      </c>
      <c r="H14" s="143">
        <v>0.22544154544984751</v>
      </c>
      <c r="I14" s="144">
        <f>C14+F14</f>
        <v>71410.42356854424</v>
      </c>
      <c r="J14" s="139">
        <f>D14+G14</f>
        <v>17524.787134721817</v>
      </c>
      <c r="K14" s="131">
        <v>0.31704806631232518</v>
      </c>
      <c r="M14" s="136"/>
    </row>
    <row r="15" spans="1:13">
      <c r="A15" s="122">
        <v>15</v>
      </c>
      <c r="B15" s="137" t="s">
        <v>152</v>
      </c>
      <c r="C15" s="138">
        <v>507497.4</v>
      </c>
      <c r="D15" s="139">
        <v>2452825</v>
      </c>
      <c r="E15" s="140"/>
      <c r="F15" s="141">
        <v>576591.20248818677</v>
      </c>
      <c r="G15" s="142">
        <v>4041231.2654848848</v>
      </c>
      <c r="H15" s="143">
        <v>7.6727031275304762</v>
      </c>
      <c r="I15" s="144">
        <f>F15</f>
        <v>576591.20248818677</v>
      </c>
      <c r="J15" s="139"/>
      <c r="K15" s="131">
        <v>12.32964968971314</v>
      </c>
      <c r="M15" s="136"/>
    </row>
    <row r="16" spans="1:13">
      <c r="A16" s="122">
        <v>16</v>
      </c>
      <c r="B16" s="137" t="s">
        <v>153</v>
      </c>
      <c r="C16" s="138">
        <v>29505.42</v>
      </c>
      <c r="D16" s="139">
        <v>84719.75</v>
      </c>
      <c r="E16" s="140"/>
      <c r="F16" s="141">
        <v>35299.201757192001</v>
      </c>
      <c r="G16" s="142">
        <v>118464.2125839021</v>
      </c>
      <c r="H16" s="143">
        <v>3.826295214419055</v>
      </c>
      <c r="I16" s="144">
        <f>F16</f>
        <v>35299.201757192001</v>
      </c>
      <c r="J16" s="139">
        <f>D16+G16</f>
        <v>203183.96258390212</v>
      </c>
      <c r="K16" s="131">
        <v>6.5626724453248926</v>
      </c>
      <c r="M16" s="136"/>
    </row>
    <row r="17" spans="1:13">
      <c r="A17" s="122">
        <v>17</v>
      </c>
      <c r="B17" s="137" t="s">
        <v>154</v>
      </c>
      <c r="C17" s="138">
        <v>16189.4</v>
      </c>
      <c r="D17" s="139">
        <v>132179</v>
      </c>
      <c r="E17" s="140"/>
      <c r="F17" s="141">
        <v>17745.254175197981</v>
      </c>
      <c r="G17" s="142">
        <v>159845.08059135941</v>
      </c>
      <c r="H17" s="143">
        <v>9.6514065144663626</v>
      </c>
      <c r="I17" s="144">
        <f>F17</f>
        <v>17745.254175197981</v>
      </c>
      <c r="J17" s="139">
        <f>D17+G17</f>
        <v>292024.08059135941</v>
      </c>
      <c r="K17" s="131">
        <v>17.632341911139491</v>
      </c>
      <c r="M17" s="136"/>
    </row>
    <row r="18" spans="1:13">
      <c r="A18" s="122">
        <v>18</v>
      </c>
      <c r="B18" s="137" t="s">
        <v>155</v>
      </c>
      <c r="C18" s="138"/>
      <c r="D18" s="139">
        <v>35302.31</v>
      </c>
      <c r="E18" s="145"/>
      <c r="F18" s="141">
        <v>88284.469966674398</v>
      </c>
      <c r="G18" s="142">
        <v>39710.855785263637</v>
      </c>
      <c r="H18" s="143">
        <v>0.55496169631102243</v>
      </c>
      <c r="I18" s="144">
        <f>F18</f>
        <v>88284.469966674398</v>
      </c>
      <c r="J18" s="139">
        <f>D18+G18</f>
        <v>75013.165785263642</v>
      </c>
      <c r="K18" s="131">
        <v>1.0483136892078311</v>
      </c>
      <c r="M18" s="136"/>
    </row>
    <row r="19" spans="1:13" ht="15.8" customHeight="1" thickBot="1">
      <c r="A19" s="123">
        <v>19</v>
      </c>
      <c r="B19" s="146" t="s">
        <v>156</v>
      </c>
      <c r="C19" s="147"/>
      <c r="D19" s="148">
        <v>147486</v>
      </c>
      <c r="E19" s="149"/>
      <c r="F19" s="150">
        <v>333303.69846002152</v>
      </c>
      <c r="G19" s="151">
        <v>85042.894327757414</v>
      </c>
      <c r="H19" s="152">
        <v>0.3311530347660428</v>
      </c>
      <c r="I19" s="153">
        <f>F19</f>
        <v>333303.69846002152</v>
      </c>
      <c r="J19" s="148">
        <f>D19+G19</f>
        <v>232528.89432775741</v>
      </c>
      <c r="K19" s="154">
        <v>0.90545658912617943</v>
      </c>
      <c r="M19" s="136"/>
    </row>
    <row r="20" spans="1:13">
      <c r="C20" s="121" t="s">
        <v>116</v>
      </c>
      <c r="D20" s="155" t="s">
        <v>157</v>
      </c>
    </row>
    <row r="21" spans="1:13">
      <c r="B21" s="156"/>
      <c r="D21" s="155" t="s">
        <v>158</v>
      </c>
    </row>
    <row r="22" spans="1:13">
      <c r="B22" s="157"/>
      <c r="C22" s="156"/>
    </row>
  </sheetData>
  <mergeCells count="5">
    <mergeCell ref="B1:B3"/>
    <mergeCell ref="C1:K1"/>
    <mergeCell ref="C2:E2"/>
    <mergeCell ref="F2:H2"/>
    <mergeCell ref="I2:K2"/>
  </mergeCells>
  <pageMargins left="0.7" right="0.7" top="0.75" bottom="0.75" header="0.3" footer="0.3"/>
  <pageSetup paperSize="9" orientation="portrai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33229-2469-4DD7-9BE6-D8B0CED88AAC}">
  <sheetPr>
    <pageSetUpPr fitToPage="1"/>
  </sheetPr>
  <dimension ref="A1:O19"/>
  <sheetViews>
    <sheetView workbookViewId="0">
      <selection activeCell="N2" sqref="N2"/>
    </sheetView>
  </sheetViews>
  <sheetFormatPr defaultColWidth="9.1484375" defaultRowHeight="14.45"/>
  <cols>
    <col min="1" max="1" width="11.546875" style="66" bestFit="1" customWidth="1"/>
    <col min="2" max="2" width="19.546875" style="66" customWidth="1"/>
    <col min="3" max="3" width="7.75" style="66" bestFit="1" customWidth="1"/>
    <col min="4" max="4" width="7.75" style="66" customWidth="1"/>
    <col min="5" max="5" width="8.84765625" style="66" customWidth="1"/>
    <col min="6" max="6" width="8.75" style="66" bestFit="1" customWidth="1"/>
    <col min="7" max="8" width="7.75" style="66" bestFit="1" customWidth="1"/>
    <col min="9" max="9" width="8.546875" style="66" customWidth="1"/>
    <col min="10" max="11" width="9.1484375" style="66" customWidth="1"/>
    <col min="12" max="12" width="9.1484375" style="242" customWidth="1"/>
    <col min="13" max="13" width="9.1484375" style="66" customWidth="1"/>
    <col min="14" max="14" width="10.3984375" style="68" customWidth="1"/>
    <col min="15" max="15" width="11.546875" style="245" customWidth="1"/>
    <col min="16" max="16" width="9.1484375" style="66" customWidth="1"/>
    <col min="17" max="16384" width="9.1484375" style="66"/>
  </cols>
  <sheetData>
    <row r="1" spans="1:15">
      <c r="A1" s="481" t="s">
        <v>1122</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v>590</v>
      </c>
      <c r="B3" s="83" t="s">
        <v>1123</v>
      </c>
      <c r="C3" s="83">
        <v>40</v>
      </c>
      <c r="D3" s="83">
        <v>15</v>
      </c>
      <c r="E3" s="83">
        <v>30</v>
      </c>
      <c r="F3" s="83">
        <v>15</v>
      </c>
      <c r="G3" s="83">
        <v>30</v>
      </c>
      <c r="H3" s="83">
        <v>60</v>
      </c>
      <c r="I3" s="83">
        <v>15</v>
      </c>
      <c r="J3" s="83">
        <v>40</v>
      </c>
      <c r="K3" s="246">
        <v>60</v>
      </c>
      <c r="L3" s="238">
        <v>120</v>
      </c>
      <c r="M3" s="83"/>
      <c r="N3" s="239"/>
      <c r="O3" s="244"/>
    </row>
    <row r="4" spans="1:15">
      <c r="A4" s="83">
        <v>5126</v>
      </c>
      <c r="B4" s="83" t="s">
        <v>1124</v>
      </c>
      <c r="C4" s="83">
        <v>30</v>
      </c>
      <c r="D4" s="83">
        <v>30</v>
      </c>
      <c r="E4" s="83">
        <v>15</v>
      </c>
      <c r="F4" s="83">
        <v>30</v>
      </c>
      <c r="G4" s="83">
        <v>50</v>
      </c>
      <c r="H4" s="83">
        <v>30</v>
      </c>
      <c r="I4" s="83">
        <v>15</v>
      </c>
      <c r="J4" s="83">
        <v>50</v>
      </c>
      <c r="K4" s="83">
        <v>30</v>
      </c>
      <c r="L4" s="238">
        <v>80</v>
      </c>
      <c r="M4" s="83"/>
      <c r="N4" s="239"/>
      <c r="O4" s="244"/>
    </row>
    <row r="5" spans="1:15">
      <c r="A5" s="83">
        <v>7114</v>
      </c>
      <c r="B5" s="83" t="s">
        <v>1125</v>
      </c>
      <c r="C5" s="83">
        <v>15</v>
      </c>
      <c r="D5" s="83">
        <v>0</v>
      </c>
      <c r="E5" s="83">
        <v>15</v>
      </c>
      <c r="F5" s="83">
        <v>15</v>
      </c>
      <c r="G5" s="83">
        <v>40</v>
      </c>
      <c r="H5" s="83">
        <v>15</v>
      </c>
      <c r="I5" s="83">
        <v>60</v>
      </c>
      <c r="J5" s="83">
        <v>15</v>
      </c>
      <c r="K5" s="83">
        <v>15</v>
      </c>
      <c r="L5" s="238">
        <v>100</v>
      </c>
      <c r="M5" s="83"/>
      <c r="N5" s="239"/>
      <c r="O5" s="244"/>
    </row>
    <row r="6" spans="1:15">
      <c r="A6" s="83" t="s">
        <v>1126</v>
      </c>
      <c r="B6" s="83" t="s">
        <v>1127</v>
      </c>
      <c r="C6" s="83">
        <v>60</v>
      </c>
      <c r="D6" s="83">
        <v>30</v>
      </c>
      <c r="E6" s="83">
        <v>50</v>
      </c>
      <c r="F6" s="83">
        <v>50</v>
      </c>
      <c r="G6" s="83">
        <v>0</v>
      </c>
      <c r="H6" s="83">
        <v>15</v>
      </c>
      <c r="I6" s="83">
        <v>0</v>
      </c>
      <c r="J6" s="83">
        <v>0</v>
      </c>
      <c r="K6" s="83">
        <v>0</v>
      </c>
      <c r="L6" s="238">
        <v>60</v>
      </c>
      <c r="M6" s="83"/>
      <c r="N6" s="239"/>
      <c r="O6" s="244"/>
    </row>
    <row r="7" spans="1:15">
      <c r="A7" s="83" t="s">
        <v>1128</v>
      </c>
      <c r="B7" s="83" t="s">
        <v>1129</v>
      </c>
      <c r="C7" s="83">
        <v>50</v>
      </c>
      <c r="D7" s="83">
        <v>50</v>
      </c>
      <c r="E7" s="83">
        <v>15</v>
      </c>
      <c r="F7" s="83">
        <v>15</v>
      </c>
      <c r="G7" s="83">
        <v>0</v>
      </c>
      <c r="H7" s="83">
        <v>15</v>
      </c>
      <c r="I7" s="83">
        <v>40</v>
      </c>
      <c r="J7" s="83">
        <v>30</v>
      </c>
      <c r="K7" s="83">
        <v>15</v>
      </c>
      <c r="L7" s="238">
        <v>30</v>
      </c>
      <c r="M7" s="83"/>
      <c r="N7" s="239"/>
      <c r="O7" s="244"/>
    </row>
    <row r="8" spans="1:15">
      <c r="A8" s="83">
        <v>5703</v>
      </c>
      <c r="B8" s="83" t="s">
        <v>1130</v>
      </c>
      <c r="C8" s="83">
        <v>15</v>
      </c>
      <c r="D8" s="83">
        <v>15</v>
      </c>
      <c r="E8" s="83">
        <v>30</v>
      </c>
      <c r="F8" s="83">
        <v>40</v>
      </c>
      <c r="G8" s="83">
        <v>15</v>
      </c>
      <c r="H8" s="83">
        <v>0</v>
      </c>
      <c r="I8" s="83">
        <v>30</v>
      </c>
      <c r="J8" s="83">
        <v>30</v>
      </c>
      <c r="K8" s="83">
        <v>15</v>
      </c>
      <c r="L8" s="238">
        <v>30</v>
      </c>
      <c r="M8" s="83"/>
      <c r="N8" s="239"/>
      <c r="O8" s="244"/>
    </row>
    <row r="9" spans="1:15">
      <c r="A9" s="83">
        <v>515</v>
      </c>
      <c r="B9" s="83" t="s">
        <v>1131</v>
      </c>
      <c r="C9" s="83">
        <v>30</v>
      </c>
      <c r="D9" s="83">
        <v>0</v>
      </c>
      <c r="E9" s="83">
        <v>40</v>
      </c>
      <c r="F9" s="83">
        <v>0</v>
      </c>
      <c r="G9" s="83">
        <v>0</v>
      </c>
      <c r="H9" s="83">
        <v>0</v>
      </c>
      <c r="I9" s="83">
        <v>15</v>
      </c>
      <c r="J9" s="83">
        <v>0</v>
      </c>
      <c r="K9" s="83">
        <v>40</v>
      </c>
      <c r="L9" s="238">
        <v>60</v>
      </c>
      <c r="M9" s="83"/>
      <c r="N9" s="239"/>
      <c r="O9" s="244"/>
    </row>
    <row r="10" spans="1:15">
      <c r="A10" s="83">
        <v>6513</v>
      </c>
      <c r="B10" s="83" t="s">
        <v>1132</v>
      </c>
      <c r="C10" s="83">
        <v>0</v>
      </c>
      <c r="D10" s="83">
        <v>40</v>
      </c>
      <c r="E10" s="83">
        <v>15</v>
      </c>
      <c r="F10" s="83">
        <v>30</v>
      </c>
      <c r="G10" s="83">
        <v>0</v>
      </c>
      <c r="H10" s="83">
        <v>30</v>
      </c>
      <c r="I10" s="83">
        <v>0</v>
      </c>
      <c r="J10" s="83">
        <v>15</v>
      </c>
      <c r="K10" s="83">
        <v>50</v>
      </c>
      <c r="L10" s="238">
        <v>0</v>
      </c>
      <c r="M10" s="83"/>
      <c r="N10" s="239"/>
      <c r="O10" s="244"/>
    </row>
    <row r="11" spans="1:15">
      <c r="A11" s="83" t="s">
        <v>1133</v>
      </c>
      <c r="B11" s="83" t="s">
        <v>1134</v>
      </c>
      <c r="C11" s="83">
        <v>0</v>
      </c>
      <c r="D11" s="83">
        <v>0</v>
      </c>
      <c r="E11" s="83">
        <v>0</v>
      </c>
      <c r="F11" s="83">
        <v>0</v>
      </c>
      <c r="G11" s="83">
        <v>0</v>
      </c>
      <c r="H11" s="83">
        <v>0</v>
      </c>
      <c r="I11" s="83">
        <v>40</v>
      </c>
      <c r="J11" s="83">
        <v>0</v>
      </c>
      <c r="K11" s="83">
        <v>0</v>
      </c>
      <c r="L11" s="238">
        <v>80</v>
      </c>
      <c r="M11" s="83"/>
      <c r="N11" s="239"/>
      <c r="O11" s="244"/>
    </row>
    <row r="12" spans="1:15">
      <c r="A12" s="83">
        <v>542</v>
      </c>
      <c r="B12" s="83" t="s">
        <v>1135</v>
      </c>
      <c r="C12" s="83">
        <v>0</v>
      </c>
      <c r="D12" s="83">
        <v>0</v>
      </c>
      <c r="E12" s="83">
        <v>0</v>
      </c>
      <c r="F12" s="83">
        <v>0</v>
      </c>
      <c r="G12" s="83">
        <v>0</v>
      </c>
      <c r="H12" s="83">
        <v>0</v>
      </c>
      <c r="I12" s="83">
        <v>50</v>
      </c>
      <c r="J12" s="83">
        <v>0</v>
      </c>
      <c r="K12" s="83">
        <v>0</v>
      </c>
      <c r="L12" s="238">
        <v>60</v>
      </c>
      <c r="M12" s="83"/>
      <c r="N12" s="239"/>
      <c r="O12" s="244"/>
    </row>
    <row r="13" spans="1:15">
      <c r="A13" s="83">
        <v>577</v>
      </c>
      <c r="B13" s="83" t="s">
        <v>1136</v>
      </c>
      <c r="C13" s="83">
        <v>15</v>
      </c>
      <c r="D13" s="83">
        <v>15</v>
      </c>
      <c r="E13" s="83">
        <v>60</v>
      </c>
      <c r="F13" s="83">
        <v>0</v>
      </c>
      <c r="G13" s="83">
        <v>0</v>
      </c>
      <c r="H13" s="83">
        <v>0</v>
      </c>
      <c r="I13" s="83">
        <v>0</v>
      </c>
      <c r="J13" s="83">
        <v>0</v>
      </c>
      <c r="K13" s="83">
        <v>0</v>
      </c>
      <c r="L13" s="238">
        <v>0</v>
      </c>
      <c r="M13" s="83"/>
      <c r="N13" s="239"/>
      <c r="O13" s="244"/>
    </row>
    <row r="14" spans="1:15">
      <c r="A14" s="83">
        <v>5671</v>
      </c>
      <c r="B14" s="83" t="s">
        <v>1137</v>
      </c>
      <c r="C14" s="83">
        <v>0</v>
      </c>
      <c r="D14" s="83">
        <v>0</v>
      </c>
      <c r="E14" s="83">
        <v>0</v>
      </c>
      <c r="F14" s="83">
        <v>0</v>
      </c>
      <c r="G14" s="83">
        <v>0</v>
      </c>
      <c r="H14" s="83">
        <v>0</v>
      </c>
      <c r="I14" s="83">
        <v>30</v>
      </c>
      <c r="J14" s="83">
        <v>0</v>
      </c>
      <c r="K14" s="83">
        <v>0</v>
      </c>
      <c r="L14" s="238">
        <v>30</v>
      </c>
      <c r="M14" s="83"/>
      <c r="N14" s="239"/>
      <c r="O14" s="244"/>
    </row>
    <row r="15" spans="1:15">
      <c r="A15" s="83">
        <v>4506</v>
      </c>
      <c r="B15" s="83" t="s">
        <v>1138</v>
      </c>
      <c r="C15" s="83">
        <v>15</v>
      </c>
      <c r="D15" s="83">
        <v>0</v>
      </c>
      <c r="E15" s="83">
        <v>0</v>
      </c>
      <c r="F15" s="83">
        <v>15</v>
      </c>
      <c r="G15" s="83">
        <v>15</v>
      </c>
      <c r="H15" s="83">
        <v>15</v>
      </c>
      <c r="I15" s="83">
        <v>0</v>
      </c>
      <c r="J15" s="83">
        <v>0</v>
      </c>
      <c r="K15" s="83">
        <v>0</v>
      </c>
      <c r="L15" s="238">
        <v>0</v>
      </c>
      <c r="M15" s="83"/>
      <c r="N15" s="239"/>
      <c r="O15" s="244"/>
    </row>
    <row r="16" spans="1:15">
      <c r="A16" s="83">
        <v>535</v>
      </c>
      <c r="B16" s="83" t="s">
        <v>1139</v>
      </c>
      <c r="C16" s="83">
        <v>0</v>
      </c>
      <c r="D16" s="83">
        <v>0</v>
      </c>
      <c r="E16" s="83">
        <v>0</v>
      </c>
      <c r="F16" s="83">
        <v>0</v>
      </c>
      <c r="G16" s="83">
        <v>0</v>
      </c>
      <c r="H16" s="83">
        <v>0</v>
      </c>
      <c r="I16" s="83">
        <v>15</v>
      </c>
      <c r="J16" s="83">
        <v>0</v>
      </c>
      <c r="K16" s="83">
        <v>0</v>
      </c>
      <c r="L16" s="238">
        <v>30</v>
      </c>
      <c r="M16" s="83"/>
      <c r="N16" s="239"/>
      <c r="O16" s="244"/>
    </row>
    <row r="17" spans="1:15">
      <c r="A17" s="83">
        <v>5241</v>
      </c>
      <c r="B17" s="83" t="s">
        <v>1140</v>
      </c>
      <c r="C17" s="83">
        <v>0</v>
      </c>
      <c r="D17" s="83">
        <v>15</v>
      </c>
      <c r="E17" s="83">
        <v>15</v>
      </c>
      <c r="F17" s="83">
        <v>0</v>
      </c>
      <c r="G17" s="83">
        <v>0</v>
      </c>
      <c r="H17" s="83">
        <v>0</v>
      </c>
      <c r="I17" s="83">
        <v>0</v>
      </c>
      <c r="J17" s="83">
        <v>0</v>
      </c>
      <c r="K17" s="83">
        <v>0</v>
      </c>
      <c r="L17" s="238">
        <v>0</v>
      </c>
      <c r="M17" s="83"/>
      <c r="N17" s="239"/>
      <c r="O17" s="244"/>
    </row>
    <row r="18" spans="1:15">
      <c r="A18" s="83">
        <v>751</v>
      </c>
      <c r="B18" s="83" t="s">
        <v>1141</v>
      </c>
      <c r="C18" s="83">
        <v>0</v>
      </c>
      <c r="D18" s="83">
        <v>0</v>
      </c>
      <c r="E18" s="83">
        <v>0</v>
      </c>
      <c r="F18" s="83">
        <v>0</v>
      </c>
      <c r="G18" s="83">
        <v>15</v>
      </c>
      <c r="H18" s="83">
        <v>0</v>
      </c>
      <c r="I18" s="83">
        <v>0</v>
      </c>
      <c r="J18" s="83">
        <v>0</v>
      </c>
      <c r="K18" s="83">
        <v>0</v>
      </c>
      <c r="L18" s="238">
        <v>0</v>
      </c>
      <c r="M18" s="83"/>
      <c r="N18" s="239"/>
      <c r="O18" s="244"/>
    </row>
    <row r="19" spans="1:15">
      <c r="A19" s="83">
        <v>752</v>
      </c>
      <c r="B19" s="83" t="s">
        <v>1142</v>
      </c>
      <c r="C19" s="83">
        <v>0</v>
      </c>
      <c r="D19" s="83">
        <v>0</v>
      </c>
      <c r="E19" s="83">
        <v>0</v>
      </c>
      <c r="F19" s="83">
        <v>0</v>
      </c>
      <c r="G19" s="83">
        <v>15</v>
      </c>
      <c r="H19" s="83">
        <v>0</v>
      </c>
      <c r="I19" s="83">
        <v>0</v>
      </c>
      <c r="J19" s="83">
        <v>0</v>
      </c>
      <c r="K19" s="83">
        <v>0</v>
      </c>
      <c r="L19" s="238">
        <v>0</v>
      </c>
      <c r="M19" s="83"/>
      <c r="N19" s="239"/>
      <c r="O19" s="244"/>
    </row>
  </sheetData>
  <mergeCells count="1">
    <mergeCell ref="A1:O1"/>
  </mergeCells>
  <pageMargins left="0.7" right="0.7" top="0.75" bottom="0.75" header="0.3" footer="0.3"/>
  <pageSetup scale="83" orientation="landscape"/>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90C3-A14C-4F1A-A9ED-2B8C33BB9051}">
  <sheetPr>
    <pageSetUpPr fitToPage="1"/>
  </sheetPr>
  <dimension ref="A1:O31"/>
  <sheetViews>
    <sheetView workbookViewId="0">
      <selection activeCell="Q7" sqref="Q7"/>
    </sheetView>
  </sheetViews>
  <sheetFormatPr defaultColWidth="9.1484375" defaultRowHeight="14.45"/>
  <cols>
    <col min="1" max="1" width="11.546875" style="66" bestFit="1" customWidth="1"/>
    <col min="2" max="2" width="18" style="66" customWidth="1"/>
    <col min="3" max="3" width="9.75" style="66" bestFit="1" customWidth="1"/>
    <col min="4" max="4" width="9.1484375" style="66" customWidth="1"/>
    <col min="5" max="7" width="9.75" style="66" bestFit="1" customWidth="1"/>
    <col min="8" max="9" width="9.75" style="66" customWidth="1"/>
    <col min="10" max="10" width="11.3984375" style="66" bestFit="1" customWidth="1"/>
    <col min="11" max="11" width="9.1484375" style="66" customWidth="1"/>
    <col min="12" max="12" width="9.1484375" style="242" customWidth="1"/>
    <col min="13" max="13" width="9.1484375" style="66" customWidth="1"/>
    <col min="14" max="14" width="10.75" style="68" customWidth="1"/>
    <col min="15" max="15" width="11.3984375" style="245" customWidth="1"/>
    <col min="16" max="16" width="9.1484375" style="66" customWidth="1"/>
    <col min="17" max="16384" width="9.1484375" style="66"/>
  </cols>
  <sheetData>
    <row r="1" spans="1:15" ht="15.05" customHeight="1">
      <c r="A1" s="589" t="s">
        <v>1143</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t="s">
        <v>1144</v>
      </c>
      <c r="B3" s="83" t="s">
        <v>1145</v>
      </c>
      <c r="C3" s="83">
        <v>30</v>
      </c>
      <c r="D3" s="83">
        <v>40</v>
      </c>
      <c r="E3" s="83">
        <v>30</v>
      </c>
      <c r="F3" s="246">
        <v>60</v>
      </c>
      <c r="G3" s="246">
        <v>70</v>
      </c>
      <c r="H3" s="246">
        <v>15</v>
      </c>
      <c r="I3" s="83">
        <v>40</v>
      </c>
      <c r="J3" s="83">
        <v>60</v>
      </c>
      <c r="K3" s="83">
        <v>40</v>
      </c>
      <c r="L3" s="238">
        <v>60</v>
      </c>
      <c r="M3" s="83"/>
      <c r="N3" s="239"/>
      <c r="O3" s="244"/>
    </row>
    <row r="4" spans="1:15">
      <c r="A4" s="83">
        <v>702</v>
      </c>
      <c r="B4" s="83" t="s">
        <v>1146</v>
      </c>
      <c r="C4" s="83">
        <v>40</v>
      </c>
      <c r="D4" s="83">
        <v>30</v>
      </c>
      <c r="E4" s="83">
        <v>70</v>
      </c>
      <c r="F4" s="246">
        <v>30</v>
      </c>
      <c r="G4" s="246">
        <v>15</v>
      </c>
      <c r="H4" s="246">
        <v>40</v>
      </c>
      <c r="I4" s="83">
        <v>30</v>
      </c>
      <c r="J4" s="83">
        <v>30</v>
      </c>
      <c r="K4" s="83">
        <v>50</v>
      </c>
      <c r="L4" s="238">
        <v>100</v>
      </c>
      <c r="M4" s="83"/>
      <c r="N4" s="239"/>
      <c r="O4" s="244"/>
    </row>
    <row r="5" spans="1:15">
      <c r="A5" s="83">
        <v>708</v>
      </c>
      <c r="B5" s="83" t="s">
        <v>1147</v>
      </c>
      <c r="C5" s="83">
        <v>60</v>
      </c>
      <c r="D5" s="83">
        <v>0</v>
      </c>
      <c r="E5" s="83">
        <v>60</v>
      </c>
      <c r="F5" s="83">
        <v>30</v>
      </c>
      <c r="G5" s="83">
        <v>30</v>
      </c>
      <c r="H5" s="83">
        <v>50</v>
      </c>
      <c r="I5" s="83">
        <v>30</v>
      </c>
      <c r="J5" s="83">
        <v>50</v>
      </c>
      <c r="K5" s="83">
        <v>15</v>
      </c>
      <c r="L5" s="238">
        <v>60</v>
      </c>
      <c r="M5" s="83"/>
      <c r="N5" s="239"/>
      <c r="O5" s="244"/>
    </row>
    <row r="6" spans="1:15">
      <c r="A6" s="83">
        <v>700</v>
      </c>
      <c r="B6" s="83" t="s">
        <v>1148</v>
      </c>
      <c r="C6" s="83">
        <v>50</v>
      </c>
      <c r="D6" s="83">
        <v>15</v>
      </c>
      <c r="E6" s="83">
        <v>15</v>
      </c>
      <c r="F6" s="246">
        <v>40</v>
      </c>
      <c r="G6" s="246">
        <v>40</v>
      </c>
      <c r="H6" s="246">
        <v>40</v>
      </c>
      <c r="I6" s="83">
        <v>60</v>
      </c>
      <c r="J6" s="83">
        <v>30</v>
      </c>
      <c r="K6" s="83">
        <v>30</v>
      </c>
      <c r="L6" s="238">
        <v>30</v>
      </c>
      <c r="M6" s="83"/>
      <c r="N6" s="239"/>
      <c r="O6" s="244"/>
    </row>
    <row r="7" spans="1:15">
      <c r="A7" s="83">
        <v>7129</v>
      </c>
      <c r="B7" s="83" t="s">
        <v>1149</v>
      </c>
      <c r="C7" s="83">
        <v>0</v>
      </c>
      <c r="D7" s="83">
        <v>0</v>
      </c>
      <c r="E7" s="83">
        <v>0</v>
      </c>
      <c r="F7" s="83">
        <v>0</v>
      </c>
      <c r="G7" s="83">
        <v>60</v>
      </c>
      <c r="H7" s="83">
        <v>15</v>
      </c>
      <c r="I7" s="83">
        <v>15</v>
      </c>
      <c r="J7" s="83">
        <v>40</v>
      </c>
      <c r="K7" s="83">
        <v>40</v>
      </c>
      <c r="L7" s="238">
        <v>140</v>
      </c>
      <c r="M7" s="83"/>
      <c r="N7" s="239"/>
      <c r="O7" s="244"/>
    </row>
    <row r="8" spans="1:15">
      <c r="A8" s="83">
        <v>5722</v>
      </c>
      <c r="B8" s="83" t="s">
        <v>1150</v>
      </c>
      <c r="C8" s="83">
        <v>15</v>
      </c>
      <c r="D8" s="83">
        <v>15</v>
      </c>
      <c r="E8" s="83">
        <v>15</v>
      </c>
      <c r="F8" s="83">
        <v>70</v>
      </c>
      <c r="G8" s="83">
        <v>15</v>
      </c>
      <c r="H8" s="83">
        <v>70</v>
      </c>
      <c r="I8" s="83">
        <v>15</v>
      </c>
      <c r="J8" s="83">
        <v>15</v>
      </c>
      <c r="K8" s="83">
        <v>15</v>
      </c>
      <c r="L8" s="238">
        <v>60</v>
      </c>
      <c r="M8" s="83"/>
      <c r="N8" s="239"/>
      <c r="O8" s="244"/>
    </row>
    <row r="9" spans="1:15">
      <c r="A9" s="83" t="s">
        <v>1151</v>
      </c>
      <c r="B9" s="83" t="s">
        <v>1152</v>
      </c>
      <c r="C9" s="83">
        <v>30</v>
      </c>
      <c r="D9" s="83">
        <v>15</v>
      </c>
      <c r="E9" s="83">
        <v>50</v>
      </c>
      <c r="F9" s="83">
        <v>30</v>
      </c>
      <c r="G9" s="83">
        <v>40</v>
      </c>
      <c r="H9" s="83">
        <v>0</v>
      </c>
      <c r="I9" s="83">
        <v>50</v>
      </c>
      <c r="J9" s="83">
        <v>15</v>
      </c>
      <c r="K9" s="83">
        <v>30</v>
      </c>
      <c r="L9" s="238">
        <v>30</v>
      </c>
      <c r="M9" s="83"/>
      <c r="N9" s="239"/>
      <c r="O9" s="244"/>
    </row>
    <row r="10" spans="1:15">
      <c r="A10" s="83">
        <v>7003</v>
      </c>
      <c r="B10" s="83" t="s">
        <v>1153</v>
      </c>
      <c r="C10" s="83">
        <v>0</v>
      </c>
      <c r="D10" s="83">
        <v>60</v>
      </c>
      <c r="E10" s="83">
        <v>15</v>
      </c>
      <c r="F10" s="83">
        <v>15</v>
      </c>
      <c r="G10" s="83">
        <v>50</v>
      </c>
      <c r="H10" s="83">
        <v>15</v>
      </c>
      <c r="I10" s="83">
        <v>50</v>
      </c>
      <c r="J10" s="83">
        <v>0</v>
      </c>
      <c r="K10" s="83">
        <v>15</v>
      </c>
      <c r="L10" s="238">
        <v>60</v>
      </c>
      <c r="M10" s="83"/>
      <c r="N10" s="239"/>
      <c r="O10" s="244"/>
    </row>
    <row r="11" spans="1:15">
      <c r="A11" s="83">
        <v>5425</v>
      </c>
      <c r="B11" s="83" t="s">
        <v>1154</v>
      </c>
      <c r="C11" s="83">
        <v>15</v>
      </c>
      <c r="D11" s="83">
        <v>15</v>
      </c>
      <c r="E11" s="83">
        <v>30</v>
      </c>
      <c r="F11" s="83">
        <v>30</v>
      </c>
      <c r="G11" s="83">
        <v>15</v>
      </c>
      <c r="H11" s="83">
        <v>30</v>
      </c>
      <c r="I11" s="83">
        <v>30</v>
      </c>
      <c r="J11" s="83">
        <v>15</v>
      </c>
      <c r="K11" s="83">
        <v>0</v>
      </c>
      <c r="L11" s="238">
        <v>80</v>
      </c>
      <c r="M11" s="83"/>
      <c r="N11" s="239"/>
      <c r="O11" s="244"/>
    </row>
    <row r="12" spans="1:15">
      <c r="A12" s="83">
        <v>7737</v>
      </c>
      <c r="B12" s="83" t="s">
        <v>1155</v>
      </c>
      <c r="C12" s="83">
        <v>0</v>
      </c>
      <c r="D12" s="83">
        <v>40</v>
      </c>
      <c r="E12" s="83">
        <v>40</v>
      </c>
      <c r="F12" s="83">
        <v>0</v>
      </c>
      <c r="G12" s="83">
        <v>40</v>
      </c>
      <c r="H12" s="83">
        <v>0</v>
      </c>
      <c r="I12" s="83">
        <v>30</v>
      </c>
      <c r="J12" s="83">
        <v>0</v>
      </c>
      <c r="K12" s="83">
        <v>0</v>
      </c>
      <c r="L12" s="238">
        <v>100</v>
      </c>
      <c r="M12" s="83"/>
      <c r="N12" s="239"/>
      <c r="O12" s="244"/>
    </row>
    <row r="13" spans="1:15">
      <c r="A13" s="83">
        <v>5700</v>
      </c>
      <c r="B13" s="83" t="s">
        <v>1156</v>
      </c>
      <c r="C13" s="83">
        <v>40</v>
      </c>
      <c r="D13" s="83">
        <v>15</v>
      </c>
      <c r="E13" s="83">
        <v>15</v>
      </c>
      <c r="F13" s="83">
        <v>15</v>
      </c>
      <c r="G13" s="83">
        <v>30</v>
      </c>
      <c r="H13" s="83">
        <v>30</v>
      </c>
      <c r="I13" s="83">
        <v>15</v>
      </c>
      <c r="J13" s="83">
        <v>15</v>
      </c>
      <c r="K13" s="83">
        <v>15</v>
      </c>
      <c r="L13" s="238">
        <v>60</v>
      </c>
      <c r="M13" s="83"/>
      <c r="N13" s="239"/>
      <c r="O13" s="244"/>
    </row>
    <row r="14" spans="1:15">
      <c r="A14" s="83">
        <v>7200</v>
      </c>
      <c r="B14" s="83" t="s">
        <v>1157</v>
      </c>
      <c r="C14" s="83">
        <v>0</v>
      </c>
      <c r="D14" s="83">
        <v>0</v>
      </c>
      <c r="E14" s="83">
        <v>0</v>
      </c>
      <c r="F14" s="83">
        <v>50</v>
      </c>
      <c r="G14" s="83">
        <v>0</v>
      </c>
      <c r="H14" s="83">
        <v>15</v>
      </c>
      <c r="I14" s="83">
        <v>70</v>
      </c>
      <c r="J14" s="83">
        <v>0</v>
      </c>
      <c r="K14" s="83">
        <v>60</v>
      </c>
      <c r="L14" s="238">
        <v>30</v>
      </c>
      <c r="M14" s="83"/>
      <c r="N14" s="239"/>
      <c r="O14" s="244"/>
    </row>
    <row r="15" spans="1:15">
      <c r="A15" s="83">
        <v>5840</v>
      </c>
      <c r="B15" s="83" t="s">
        <v>1158</v>
      </c>
      <c r="C15" s="83">
        <v>15</v>
      </c>
      <c r="D15" s="83">
        <v>30</v>
      </c>
      <c r="E15" s="83">
        <v>15</v>
      </c>
      <c r="F15" s="83">
        <v>40</v>
      </c>
      <c r="G15" s="83">
        <v>15</v>
      </c>
      <c r="H15" s="83">
        <v>30</v>
      </c>
      <c r="I15" s="83">
        <v>15</v>
      </c>
      <c r="J15" s="83">
        <v>15</v>
      </c>
      <c r="K15" s="83">
        <v>0</v>
      </c>
      <c r="L15" s="238">
        <v>30</v>
      </c>
      <c r="M15" s="83"/>
      <c r="N15" s="239"/>
      <c r="O15" s="244"/>
    </row>
    <row r="16" spans="1:15">
      <c r="A16" s="83">
        <v>7747</v>
      </c>
      <c r="B16" s="83" t="s">
        <v>1159</v>
      </c>
      <c r="C16" s="83">
        <v>0</v>
      </c>
      <c r="D16" s="83">
        <v>50</v>
      </c>
      <c r="E16" s="83">
        <v>30</v>
      </c>
      <c r="F16" s="83">
        <v>0</v>
      </c>
      <c r="G16" s="83">
        <v>15</v>
      </c>
      <c r="H16" s="83">
        <v>0</v>
      </c>
      <c r="I16" s="83">
        <v>40</v>
      </c>
      <c r="J16" s="83">
        <v>0</v>
      </c>
      <c r="K16" s="83">
        <v>30</v>
      </c>
      <c r="L16" s="238">
        <v>30</v>
      </c>
      <c r="M16" s="83"/>
      <c r="N16" s="239"/>
      <c r="O16" s="244"/>
    </row>
    <row r="17" spans="1:15">
      <c r="A17" s="83">
        <v>597</v>
      </c>
      <c r="B17" s="83" t="s">
        <v>1160</v>
      </c>
      <c r="C17" s="83">
        <v>15</v>
      </c>
      <c r="D17" s="83">
        <v>15</v>
      </c>
      <c r="E17" s="83">
        <v>15</v>
      </c>
      <c r="F17" s="83">
        <v>15</v>
      </c>
      <c r="G17" s="83">
        <v>30</v>
      </c>
      <c r="H17" s="83">
        <v>15</v>
      </c>
      <c r="I17" s="83">
        <v>15</v>
      </c>
      <c r="J17" s="83">
        <v>15</v>
      </c>
      <c r="K17" s="83">
        <v>0</v>
      </c>
      <c r="L17" s="238">
        <v>30</v>
      </c>
      <c r="M17" s="83"/>
      <c r="N17" s="239"/>
      <c r="O17" s="244"/>
    </row>
    <row r="18" spans="1:15">
      <c r="A18" s="83" t="s">
        <v>1161</v>
      </c>
      <c r="B18" s="83" t="s">
        <v>1162</v>
      </c>
      <c r="C18" s="83">
        <v>30</v>
      </c>
      <c r="D18" s="83">
        <v>0</v>
      </c>
      <c r="E18" s="83">
        <v>15</v>
      </c>
      <c r="F18" s="83">
        <v>0</v>
      </c>
      <c r="G18" s="83">
        <v>0</v>
      </c>
      <c r="H18" s="83">
        <v>30</v>
      </c>
      <c r="I18" s="83">
        <v>0</v>
      </c>
      <c r="J18" s="83">
        <v>0</v>
      </c>
      <c r="K18" s="83">
        <v>0</v>
      </c>
      <c r="L18" s="238">
        <v>80</v>
      </c>
      <c r="M18" s="83"/>
      <c r="N18" s="239"/>
      <c r="O18" s="244"/>
    </row>
    <row r="19" spans="1:15">
      <c r="A19" s="83">
        <v>7601</v>
      </c>
      <c r="B19" s="83" t="s">
        <v>1163</v>
      </c>
      <c r="C19" s="83">
        <v>0</v>
      </c>
      <c r="D19" s="83">
        <v>0</v>
      </c>
      <c r="E19" s="83">
        <v>0</v>
      </c>
      <c r="F19" s="83">
        <v>0</v>
      </c>
      <c r="G19" s="83">
        <v>0</v>
      </c>
      <c r="H19" s="83">
        <v>0</v>
      </c>
      <c r="I19" s="83">
        <v>30</v>
      </c>
      <c r="J19" s="83">
        <v>0</v>
      </c>
      <c r="K19" s="83">
        <v>0</v>
      </c>
      <c r="L19" s="238">
        <v>120</v>
      </c>
      <c r="M19" s="83"/>
      <c r="N19" s="239"/>
      <c r="O19" s="244"/>
    </row>
    <row r="20" spans="1:15">
      <c r="A20" s="83">
        <v>5241</v>
      </c>
      <c r="B20" s="83" t="s">
        <v>1140</v>
      </c>
      <c r="C20" s="83">
        <v>0</v>
      </c>
      <c r="D20" s="83">
        <v>0</v>
      </c>
      <c r="E20" s="83">
        <v>0</v>
      </c>
      <c r="F20" s="83">
        <v>15</v>
      </c>
      <c r="G20" s="83">
        <v>30</v>
      </c>
      <c r="H20" s="83">
        <v>15</v>
      </c>
      <c r="I20" s="83">
        <v>15</v>
      </c>
      <c r="J20" s="83">
        <v>30</v>
      </c>
      <c r="K20" s="83">
        <v>15</v>
      </c>
      <c r="L20" s="238">
        <v>30</v>
      </c>
      <c r="M20" s="83"/>
      <c r="N20" s="239"/>
      <c r="O20" s="244"/>
    </row>
    <row r="21" spans="1:15">
      <c r="A21" s="83">
        <v>7440</v>
      </c>
      <c r="B21" s="83" t="s">
        <v>1164</v>
      </c>
      <c r="C21" s="83">
        <v>15</v>
      </c>
      <c r="D21" s="83">
        <v>15</v>
      </c>
      <c r="E21" s="83">
        <v>40</v>
      </c>
      <c r="F21" s="246">
        <v>15</v>
      </c>
      <c r="G21" s="246">
        <v>0</v>
      </c>
      <c r="H21" s="246">
        <v>0</v>
      </c>
      <c r="I21" s="83">
        <v>15</v>
      </c>
      <c r="J21" s="83">
        <v>0</v>
      </c>
      <c r="K21" s="83">
        <v>15</v>
      </c>
      <c r="L21" s="238">
        <v>30</v>
      </c>
      <c r="M21" s="83"/>
      <c r="N21" s="239"/>
      <c r="O21" s="244"/>
    </row>
    <row r="22" spans="1:15">
      <c r="A22" s="83">
        <v>512</v>
      </c>
      <c r="B22" s="83" t="s">
        <v>1165</v>
      </c>
      <c r="C22" s="83">
        <v>15</v>
      </c>
      <c r="D22" s="83">
        <v>0</v>
      </c>
      <c r="E22" s="83">
        <v>15</v>
      </c>
      <c r="F22" s="246">
        <v>0</v>
      </c>
      <c r="G22" s="246">
        <v>0</v>
      </c>
      <c r="H22" s="246">
        <v>0</v>
      </c>
      <c r="I22" s="83">
        <v>15</v>
      </c>
      <c r="J22" s="83">
        <v>0</v>
      </c>
      <c r="K22" s="83">
        <v>15</v>
      </c>
      <c r="L22" s="238">
        <v>80</v>
      </c>
      <c r="M22" s="83"/>
      <c r="N22" s="239"/>
      <c r="O22" s="244"/>
    </row>
    <row r="23" spans="1:15">
      <c r="A23" s="83">
        <v>7272</v>
      </c>
      <c r="B23" s="83" t="s">
        <v>1166</v>
      </c>
      <c r="C23" s="83">
        <v>0</v>
      </c>
      <c r="D23" s="83">
        <v>0</v>
      </c>
      <c r="E23" s="83">
        <v>0</v>
      </c>
      <c r="F23" s="83">
        <v>15</v>
      </c>
      <c r="G23" s="83">
        <v>0</v>
      </c>
      <c r="H23" s="83">
        <v>15</v>
      </c>
      <c r="I23" s="83">
        <v>30</v>
      </c>
      <c r="J23" s="83">
        <v>0</v>
      </c>
      <c r="K23" s="83">
        <v>15</v>
      </c>
      <c r="L23" s="238">
        <v>60</v>
      </c>
      <c r="M23" s="83"/>
      <c r="N23" s="239"/>
      <c r="O23" s="244"/>
    </row>
    <row r="24" spans="1:15">
      <c r="A24" s="83">
        <v>540</v>
      </c>
      <c r="B24" s="83" t="s">
        <v>1167</v>
      </c>
      <c r="C24" s="83">
        <v>0</v>
      </c>
      <c r="D24" s="83">
        <v>0</v>
      </c>
      <c r="E24" s="83">
        <v>0</v>
      </c>
      <c r="F24" s="83">
        <v>0</v>
      </c>
      <c r="G24" s="83">
        <v>0</v>
      </c>
      <c r="H24" s="83">
        <v>0</v>
      </c>
      <c r="I24" s="83">
        <v>30</v>
      </c>
      <c r="J24" s="83">
        <v>0</v>
      </c>
      <c r="K24" s="83">
        <v>0</v>
      </c>
      <c r="L24" s="238">
        <v>80</v>
      </c>
      <c r="M24" s="83"/>
      <c r="N24" s="239"/>
      <c r="O24" s="244"/>
    </row>
    <row r="25" spans="1:15">
      <c r="A25" s="83" t="s">
        <v>1168</v>
      </c>
      <c r="B25" s="83" t="s">
        <v>1169</v>
      </c>
      <c r="C25" s="83">
        <v>0</v>
      </c>
      <c r="D25" s="83">
        <v>0</v>
      </c>
      <c r="E25" s="83">
        <v>0</v>
      </c>
      <c r="F25" s="83">
        <v>0</v>
      </c>
      <c r="G25" s="83">
        <v>30</v>
      </c>
      <c r="H25" s="83">
        <v>15</v>
      </c>
      <c r="I25" s="83">
        <v>15</v>
      </c>
      <c r="J25" s="83">
        <v>0</v>
      </c>
      <c r="K25" s="83">
        <v>0</v>
      </c>
      <c r="L25" s="238">
        <v>30</v>
      </c>
      <c r="M25" s="83"/>
      <c r="N25" s="239"/>
      <c r="O25" s="244"/>
    </row>
    <row r="26" spans="1:15">
      <c r="A26" s="83">
        <v>7023</v>
      </c>
      <c r="B26" s="83" t="s">
        <v>1170</v>
      </c>
      <c r="C26" s="83">
        <v>0</v>
      </c>
      <c r="D26" s="83">
        <v>0</v>
      </c>
      <c r="E26" s="83">
        <v>15</v>
      </c>
      <c r="F26" s="83">
        <v>0</v>
      </c>
      <c r="G26" s="83">
        <v>15</v>
      </c>
      <c r="H26" s="83">
        <v>15</v>
      </c>
      <c r="I26" s="83">
        <v>15</v>
      </c>
      <c r="J26" s="83">
        <v>0</v>
      </c>
      <c r="K26" s="83">
        <v>0</v>
      </c>
      <c r="L26" s="238">
        <v>30</v>
      </c>
      <c r="M26" s="83"/>
      <c r="N26" s="239"/>
      <c r="O26" s="244"/>
    </row>
    <row r="27" spans="1:15">
      <c r="A27" s="83">
        <v>5955</v>
      </c>
      <c r="B27" s="83" t="s">
        <v>1171</v>
      </c>
      <c r="C27" s="83">
        <v>15</v>
      </c>
      <c r="D27" s="83">
        <v>0</v>
      </c>
      <c r="E27" s="83">
        <v>30</v>
      </c>
      <c r="F27" s="83">
        <v>15</v>
      </c>
      <c r="G27" s="83">
        <v>0</v>
      </c>
      <c r="H27" s="83">
        <v>0</v>
      </c>
      <c r="I27" s="83">
        <v>0</v>
      </c>
      <c r="J27" s="83">
        <v>0</v>
      </c>
      <c r="K27" s="83">
        <v>0</v>
      </c>
      <c r="L27" s="238">
        <v>0</v>
      </c>
      <c r="M27" s="83"/>
      <c r="N27" s="239"/>
      <c r="O27" s="244"/>
    </row>
    <row r="28" spans="1:15">
      <c r="A28" s="83">
        <v>4900</v>
      </c>
      <c r="B28" s="83" t="s">
        <v>1172</v>
      </c>
      <c r="C28" s="83">
        <v>0</v>
      </c>
      <c r="D28" s="83">
        <v>0</v>
      </c>
      <c r="E28" s="83">
        <v>0</v>
      </c>
      <c r="F28" s="83">
        <v>0</v>
      </c>
      <c r="G28" s="83">
        <v>0</v>
      </c>
      <c r="H28" s="83">
        <v>0</v>
      </c>
      <c r="I28" s="83">
        <v>15</v>
      </c>
      <c r="J28" s="83">
        <v>0</v>
      </c>
      <c r="K28" s="83">
        <v>0</v>
      </c>
      <c r="L28" s="238">
        <v>30</v>
      </c>
      <c r="M28" s="83"/>
      <c r="N28" s="239"/>
      <c r="O28" s="244"/>
    </row>
    <row r="29" spans="1:15">
      <c r="A29" s="83">
        <v>5672</v>
      </c>
      <c r="B29" s="83" t="s">
        <v>1173</v>
      </c>
      <c r="C29" s="83">
        <v>0</v>
      </c>
      <c r="D29" s="83">
        <v>0</v>
      </c>
      <c r="E29" s="83">
        <v>0</v>
      </c>
      <c r="F29" s="83">
        <v>0</v>
      </c>
      <c r="G29" s="83">
        <v>0</v>
      </c>
      <c r="H29" s="83">
        <v>0</v>
      </c>
      <c r="I29" s="83">
        <v>15</v>
      </c>
      <c r="J29" s="83">
        <v>0</v>
      </c>
      <c r="K29" s="83">
        <v>0</v>
      </c>
      <c r="L29" s="238">
        <v>30</v>
      </c>
      <c r="M29" s="83"/>
      <c r="N29" s="239"/>
      <c r="O29" s="244"/>
    </row>
    <row r="30" spans="1:15">
      <c r="A30" s="83">
        <v>5736</v>
      </c>
      <c r="B30" s="83" t="s">
        <v>1174</v>
      </c>
      <c r="C30" s="83">
        <v>0</v>
      </c>
      <c r="D30" s="83">
        <v>0</v>
      </c>
      <c r="E30" s="83">
        <v>0</v>
      </c>
      <c r="F30" s="83">
        <v>0</v>
      </c>
      <c r="G30" s="83">
        <v>0</v>
      </c>
      <c r="H30" s="83">
        <v>0</v>
      </c>
      <c r="I30" s="83">
        <v>15</v>
      </c>
      <c r="J30" s="83">
        <v>0</v>
      </c>
      <c r="K30" s="83">
        <v>0</v>
      </c>
      <c r="L30" s="238">
        <v>30</v>
      </c>
      <c r="M30" s="83"/>
      <c r="N30" s="239"/>
      <c r="O30" s="244"/>
    </row>
    <row r="31" spans="1:15">
      <c r="A31" s="83">
        <v>577</v>
      </c>
      <c r="B31" s="83" t="s">
        <v>1136</v>
      </c>
      <c r="C31" s="83">
        <v>0</v>
      </c>
      <c r="D31" s="83">
        <v>0</v>
      </c>
      <c r="E31" s="83">
        <v>0</v>
      </c>
      <c r="F31" s="83">
        <v>0</v>
      </c>
      <c r="G31" s="83">
        <v>0</v>
      </c>
      <c r="H31" s="83">
        <v>0</v>
      </c>
      <c r="I31" s="83">
        <v>0</v>
      </c>
      <c r="J31" s="83">
        <v>15</v>
      </c>
      <c r="K31" s="83">
        <v>30</v>
      </c>
      <c r="L31" s="238">
        <v>0</v>
      </c>
      <c r="M31" s="83"/>
      <c r="N31" s="239"/>
      <c r="O31" s="244"/>
    </row>
  </sheetData>
  <mergeCells count="1">
    <mergeCell ref="A1:O1"/>
  </mergeCells>
  <pageMargins left="0.7" right="0.7" top="0.75" bottom="0.75" header="0.3" footer="0.3"/>
  <pageSetup scale="77" orientation="landscape"/>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84242-C2B8-41B8-A447-0CABF0F26640}">
  <sheetPr>
    <pageSetUpPr fitToPage="1"/>
  </sheetPr>
  <dimension ref="A1:J29"/>
  <sheetViews>
    <sheetView workbookViewId="0">
      <selection activeCell="J2" sqref="J1:J1048576"/>
    </sheetView>
  </sheetViews>
  <sheetFormatPr defaultColWidth="9.1484375" defaultRowHeight="14.45"/>
  <cols>
    <col min="1" max="1" width="11.546875" style="66" bestFit="1" customWidth="1"/>
    <col min="2" max="2" width="17.3984375" style="66" bestFit="1" customWidth="1"/>
    <col min="3" max="3" width="11.25" style="66" customWidth="1"/>
    <col min="4" max="6" width="9.1484375" style="66" customWidth="1"/>
    <col min="7" max="7" width="9.75" style="249" bestFit="1" customWidth="1"/>
    <col min="8" max="8" width="9.1484375" style="66" customWidth="1"/>
    <col min="9" max="9" width="11.84765625" style="68" customWidth="1"/>
    <col min="10" max="10" width="11.546875" style="245" customWidth="1"/>
    <col min="11" max="11" width="9.1484375" style="66" customWidth="1"/>
    <col min="12" max="16384" width="9.1484375" style="66"/>
  </cols>
  <sheetData>
    <row r="1" spans="1:10" ht="23.3" customHeight="1">
      <c r="A1" s="587" t="s">
        <v>1175</v>
      </c>
      <c r="B1" s="482"/>
      <c r="C1" s="482"/>
      <c r="D1" s="482"/>
      <c r="E1" s="482"/>
      <c r="F1" s="482"/>
      <c r="G1" s="482"/>
      <c r="H1" s="482"/>
      <c r="I1" s="482"/>
      <c r="J1" s="483"/>
    </row>
    <row r="2" spans="1:10">
      <c r="A2" s="1" t="s">
        <v>985</v>
      </c>
      <c r="B2" s="1" t="s">
        <v>986</v>
      </c>
      <c r="C2" s="234">
        <v>44324</v>
      </c>
      <c r="D2" s="234">
        <v>44373</v>
      </c>
      <c r="E2" s="234">
        <v>44401</v>
      </c>
      <c r="F2" s="234">
        <v>44436</v>
      </c>
      <c r="G2" s="247">
        <v>44457</v>
      </c>
      <c r="H2" s="1"/>
      <c r="I2" s="243"/>
      <c r="J2" s="244"/>
    </row>
    <row r="3" spans="1:10">
      <c r="A3" s="83">
        <v>5656</v>
      </c>
      <c r="B3" s="83" t="s">
        <v>1012</v>
      </c>
      <c r="C3" s="83">
        <v>15</v>
      </c>
      <c r="D3" s="83">
        <v>15</v>
      </c>
      <c r="E3" s="83">
        <v>50</v>
      </c>
      <c r="F3" s="83">
        <v>50</v>
      </c>
      <c r="G3" s="248"/>
      <c r="H3" s="83"/>
      <c r="I3" s="239">
        <v>0</v>
      </c>
      <c r="J3" s="244"/>
    </row>
    <row r="4" spans="1:10">
      <c r="A4" s="83">
        <v>7375</v>
      </c>
      <c r="B4" s="83" t="s">
        <v>1005</v>
      </c>
      <c r="C4" s="83">
        <v>0</v>
      </c>
      <c r="D4" s="83">
        <v>60</v>
      </c>
      <c r="E4" s="83">
        <v>30</v>
      </c>
      <c r="F4" s="83">
        <v>30</v>
      </c>
      <c r="G4" s="248"/>
      <c r="H4" s="83"/>
      <c r="I4" s="239"/>
      <c r="J4" s="244"/>
    </row>
    <row r="5" spans="1:10">
      <c r="A5" s="83">
        <v>5665</v>
      </c>
      <c r="B5" s="83" t="s">
        <v>1009</v>
      </c>
      <c r="C5" s="83">
        <v>15</v>
      </c>
      <c r="D5" s="83">
        <v>50</v>
      </c>
      <c r="E5" s="83">
        <v>15</v>
      </c>
      <c r="F5" s="83">
        <v>40</v>
      </c>
      <c r="G5" s="248"/>
      <c r="H5" s="83"/>
      <c r="I5" s="239">
        <v>0</v>
      </c>
      <c r="J5" s="244"/>
    </row>
    <row r="6" spans="1:10">
      <c r="A6" s="83" t="s">
        <v>999</v>
      </c>
      <c r="B6" s="83" t="s">
        <v>1000</v>
      </c>
      <c r="C6" s="83">
        <v>30</v>
      </c>
      <c r="D6" s="83">
        <v>40</v>
      </c>
      <c r="E6" s="83">
        <v>15</v>
      </c>
      <c r="F6" s="83">
        <v>15</v>
      </c>
      <c r="G6" s="248"/>
      <c r="H6" s="83"/>
      <c r="I6" s="239">
        <v>0</v>
      </c>
      <c r="J6" s="244"/>
    </row>
    <row r="7" spans="1:10">
      <c r="A7" s="83" t="s">
        <v>1176</v>
      </c>
      <c r="B7" s="83" t="s">
        <v>993</v>
      </c>
      <c r="C7" s="83">
        <v>30</v>
      </c>
      <c r="D7" s="83">
        <v>40</v>
      </c>
      <c r="E7" s="83">
        <v>15</v>
      </c>
      <c r="F7" s="83">
        <v>15</v>
      </c>
      <c r="G7" s="248"/>
      <c r="H7" s="83"/>
      <c r="I7" s="239">
        <v>0</v>
      </c>
      <c r="J7" s="244"/>
    </row>
    <row r="8" spans="1:10">
      <c r="A8" s="83" t="s">
        <v>987</v>
      </c>
      <c r="B8" s="83" t="s">
        <v>988</v>
      </c>
      <c r="C8" s="83">
        <v>40</v>
      </c>
      <c r="D8" s="83">
        <v>30</v>
      </c>
      <c r="E8" s="83">
        <v>15</v>
      </c>
      <c r="F8" s="83">
        <v>15</v>
      </c>
      <c r="G8" s="248"/>
      <c r="H8" s="83"/>
      <c r="I8" s="239">
        <v>0</v>
      </c>
      <c r="J8" s="244"/>
    </row>
    <row r="9" spans="1:10">
      <c r="A9" s="83">
        <v>7317</v>
      </c>
      <c r="B9" s="83" t="s">
        <v>989</v>
      </c>
      <c r="C9" s="83">
        <v>15</v>
      </c>
      <c r="D9" s="83">
        <v>15</v>
      </c>
      <c r="E9" s="83">
        <v>0</v>
      </c>
      <c r="F9" s="83">
        <v>60</v>
      </c>
      <c r="G9" s="248"/>
      <c r="H9" s="83"/>
      <c r="I9" s="239"/>
      <c r="J9" s="244"/>
    </row>
    <row r="10" spans="1:10">
      <c r="A10" s="83" t="s">
        <v>1001</v>
      </c>
      <c r="B10" s="83" t="s">
        <v>1002</v>
      </c>
      <c r="C10" s="83">
        <v>15</v>
      </c>
      <c r="D10" s="83">
        <v>0</v>
      </c>
      <c r="E10" s="83">
        <v>40</v>
      </c>
      <c r="F10" s="83">
        <v>30</v>
      </c>
      <c r="G10" s="248"/>
      <c r="H10" s="83"/>
      <c r="I10" s="239"/>
      <c r="J10" s="244"/>
    </row>
    <row r="11" spans="1:10">
      <c r="A11" s="83">
        <v>5167</v>
      </c>
      <c r="B11" s="83" t="s">
        <v>1027</v>
      </c>
      <c r="C11" s="83">
        <v>15</v>
      </c>
      <c r="D11" s="83">
        <v>15</v>
      </c>
      <c r="E11" s="83">
        <v>15</v>
      </c>
      <c r="F11" s="83">
        <v>40</v>
      </c>
      <c r="G11" s="248"/>
      <c r="H11" s="83"/>
      <c r="I11" s="239">
        <v>0</v>
      </c>
      <c r="J11" s="244"/>
    </row>
    <row r="12" spans="1:10">
      <c r="A12" s="83">
        <v>5303</v>
      </c>
      <c r="B12" s="83" t="s">
        <v>1032</v>
      </c>
      <c r="C12" s="83">
        <v>60</v>
      </c>
      <c r="D12" s="83">
        <v>15</v>
      </c>
      <c r="E12" s="83">
        <v>0</v>
      </c>
      <c r="F12" s="83">
        <v>0</v>
      </c>
      <c r="G12" s="248"/>
      <c r="H12" s="83"/>
      <c r="I12" s="239"/>
      <c r="J12" s="244"/>
    </row>
    <row r="13" spans="1:10">
      <c r="A13" s="83" t="s">
        <v>1177</v>
      </c>
      <c r="B13" s="83" t="s">
        <v>1022</v>
      </c>
      <c r="C13" s="83">
        <v>15</v>
      </c>
      <c r="D13" s="83">
        <v>0</v>
      </c>
      <c r="E13" s="83">
        <v>30</v>
      </c>
      <c r="F13" s="83">
        <v>30</v>
      </c>
      <c r="G13" s="248"/>
      <c r="H13" s="83"/>
      <c r="I13" s="239"/>
      <c r="J13" s="244"/>
    </row>
    <row r="14" spans="1:10">
      <c r="A14" s="83">
        <v>5687</v>
      </c>
      <c r="B14" s="83" t="s">
        <v>1003</v>
      </c>
      <c r="C14" s="83">
        <v>30</v>
      </c>
      <c r="D14" s="83">
        <v>0</v>
      </c>
      <c r="E14" s="83">
        <v>40</v>
      </c>
      <c r="F14" s="83">
        <v>0</v>
      </c>
      <c r="G14" s="248"/>
      <c r="H14" s="83"/>
      <c r="I14" s="239"/>
      <c r="J14" s="244"/>
    </row>
    <row r="15" spans="1:10">
      <c r="A15" s="83">
        <v>7817</v>
      </c>
      <c r="B15" s="83" t="s">
        <v>1178</v>
      </c>
      <c r="C15" s="83">
        <v>30</v>
      </c>
      <c r="D15" s="83">
        <v>15</v>
      </c>
      <c r="E15" s="83">
        <v>15</v>
      </c>
      <c r="F15" s="83">
        <v>0</v>
      </c>
      <c r="G15" s="248"/>
      <c r="H15" s="83"/>
      <c r="I15" s="239"/>
      <c r="J15" s="244"/>
    </row>
    <row r="16" spans="1:10">
      <c r="A16" s="83">
        <v>5529</v>
      </c>
      <c r="B16" s="83" t="s">
        <v>1179</v>
      </c>
      <c r="C16" s="83">
        <v>0</v>
      </c>
      <c r="D16" s="83">
        <v>30</v>
      </c>
      <c r="E16" s="83">
        <v>15</v>
      </c>
      <c r="F16" s="83">
        <v>15</v>
      </c>
      <c r="G16" s="248"/>
      <c r="H16" s="83"/>
      <c r="I16" s="239"/>
      <c r="J16" s="244"/>
    </row>
    <row r="17" spans="1:10">
      <c r="A17" s="83">
        <v>5033</v>
      </c>
      <c r="B17" s="83" t="s">
        <v>1004</v>
      </c>
      <c r="C17" s="83">
        <v>40</v>
      </c>
      <c r="D17" s="83">
        <v>0</v>
      </c>
      <c r="E17" s="83">
        <v>0</v>
      </c>
      <c r="F17" s="83">
        <v>15</v>
      </c>
      <c r="G17" s="248"/>
      <c r="H17" s="83"/>
      <c r="I17" s="239"/>
      <c r="J17" s="244"/>
    </row>
    <row r="18" spans="1:10">
      <c r="A18" s="83" t="s">
        <v>1010</v>
      </c>
      <c r="B18" s="83" t="s">
        <v>1180</v>
      </c>
      <c r="C18" s="83">
        <v>50</v>
      </c>
      <c r="D18" s="83">
        <v>0</v>
      </c>
      <c r="E18" s="83">
        <v>0</v>
      </c>
      <c r="F18" s="83">
        <v>0</v>
      </c>
      <c r="G18" s="248"/>
      <c r="H18" s="83"/>
      <c r="I18" s="239"/>
      <c r="J18" s="244"/>
    </row>
    <row r="19" spans="1:10">
      <c r="A19" s="83">
        <v>7747</v>
      </c>
      <c r="B19" s="83" t="s">
        <v>1181</v>
      </c>
      <c r="C19" s="83">
        <v>15</v>
      </c>
      <c r="D19" s="83">
        <v>0</v>
      </c>
      <c r="E19" s="83">
        <v>15</v>
      </c>
      <c r="F19" s="83">
        <v>15</v>
      </c>
      <c r="G19" s="248"/>
      <c r="H19" s="83"/>
      <c r="I19" s="239"/>
      <c r="J19" s="244"/>
    </row>
    <row r="20" spans="1:10">
      <c r="A20" s="83" t="s">
        <v>1013</v>
      </c>
      <c r="B20" s="83" t="s">
        <v>1014</v>
      </c>
      <c r="C20" s="83">
        <v>0</v>
      </c>
      <c r="D20" s="83">
        <v>0</v>
      </c>
      <c r="E20" s="83">
        <v>30</v>
      </c>
      <c r="F20" s="83">
        <v>15</v>
      </c>
      <c r="G20" s="248"/>
      <c r="H20" s="83"/>
      <c r="I20" s="239"/>
      <c r="J20" s="244"/>
    </row>
    <row r="21" spans="1:10">
      <c r="A21" s="83" t="s">
        <v>1182</v>
      </c>
      <c r="B21" s="83" t="s">
        <v>1183</v>
      </c>
      <c r="C21" s="83">
        <v>0</v>
      </c>
      <c r="D21" s="83">
        <v>0</v>
      </c>
      <c r="E21" s="83">
        <v>30</v>
      </c>
      <c r="F21" s="83">
        <v>15</v>
      </c>
      <c r="G21" s="248"/>
      <c r="H21" s="83"/>
      <c r="I21" s="239"/>
      <c r="J21" s="244"/>
    </row>
    <row r="22" spans="1:10">
      <c r="A22" s="83">
        <v>7522</v>
      </c>
      <c r="B22" s="83" t="s">
        <v>1008</v>
      </c>
      <c r="C22" s="83">
        <v>15</v>
      </c>
      <c r="D22" s="83">
        <v>15</v>
      </c>
      <c r="E22" s="83">
        <v>0</v>
      </c>
      <c r="F22" s="83">
        <v>0</v>
      </c>
      <c r="G22" s="248"/>
      <c r="H22" s="83"/>
      <c r="I22" s="239"/>
      <c r="J22" s="244"/>
    </row>
    <row r="23" spans="1:10">
      <c r="A23" s="83" t="s">
        <v>995</v>
      </c>
      <c r="B23" s="83" t="s">
        <v>996</v>
      </c>
      <c r="C23" s="83">
        <v>0</v>
      </c>
      <c r="D23" s="83">
        <v>0</v>
      </c>
      <c r="E23" s="83">
        <v>0</v>
      </c>
      <c r="F23" s="83">
        <v>30</v>
      </c>
      <c r="G23" s="248"/>
      <c r="H23" s="83"/>
      <c r="I23" s="239"/>
      <c r="J23" s="244"/>
    </row>
    <row r="24" spans="1:10">
      <c r="A24" s="83">
        <v>5167</v>
      </c>
      <c r="B24" s="83" t="s">
        <v>1184</v>
      </c>
      <c r="C24" s="83">
        <v>15</v>
      </c>
      <c r="D24" s="83">
        <v>0</v>
      </c>
      <c r="E24" s="83">
        <v>0</v>
      </c>
      <c r="F24" s="83">
        <v>0</v>
      </c>
      <c r="G24" s="248"/>
      <c r="H24" s="83"/>
      <c r="I24" s="239"/>
      <c r="J24" s="244"/>
    </row>
    <row r="25" spans="1:10">
      <c r="A25" s="83">
        <v>7037</v>
      </c>
      <c r="B25" s="83" t="s">
        <v>1034</v>
      </c>
      <c r="C25" s="83">
        <v>15</v>
      </c>
      <c r="D25" s="83">
        <v>0</v>
      </c>
      <c r="E25" s="83">
        <v>0</v>
      </c>
      <c r="F25" s="83">
        <v>0</v>
      </c>
      <c r="G25" s="248"/>
      <c r="H25" s="83"/>
      <c r="I25" s="239"/>
      <c r="J25" s="244"/>
    </row>
    <row r="26" spans="1:10">
      <c r="A26" s="83" t="s">
        <v>1185</v>
      </c>
      <c r="B26" s="83" t="s">
        <v>1186</v>
      </c>
      <c r="C26" s="83">
        <v>0</v>
      </c>
      <c r="D26" s="83">
        <v>0</v>
      </c>
      <c r="E26" s="83">
        <v>0</v>
      </c>
      <c r="F26" s="83">
        <v>0</v>
      </c>
      <c r="G26" s="248"/>
      <c r="H26" s="83"/>
      <c r="I26" s="239"/>
      <c r="J26" s="244"/>
    </row>
    <row r="27" spans="1:10">
      <c r="A27" s="83" t="s">
        <v>1006</v>
      </c>
      <c r="B27" s="83" t="s">
        <v>1007</v>
      </c>
      <c r="C27" s="83">
        <v>0</v>
      </c>
      <c r="D27" s="83">
        <v>0</v>
      </c>
      <c r="E27" s="83">
        <v>0</v>
      </c>
      <c r="F27" s="83">
        <v>0</v>
      </c>
      <c r="G27" s="248"/>
      <c r="H27" s="83"/>
      <c r="I27" s="239"/>
      <c r="J27" s="244"/>
    </row>
    <row r="28" spans="1:10">
      <c r="A28" s="83">
        <v>1516</v>
      </c>
      <c r="B28" s="83" t="s">
        <v>1187</v>
      </c>
      <c r="C28" s="83">
        <v>0</v>
      </c>
      <c r="D28" s="83">
        <v>0</v>
      </c>
      <c r="E28" s="83">
        <v>0</v>
      </c>
      <c r="F28" s="83">
        <v>0</v>
      </c>
      <c r="G28" s="248"/>
      <c r="H28" s="83"/>
      <c r="I28" s="239"/>
      <c r="J28" s="244"/>
    </row>
    <row r="29" spans="1:10">
      <c r="A29" s="83">
        <v>5225</v>
      </c>
      <c r="B29" s="83" t="s">
        <v>1188</v>
      </c>
      <c r="C29" s="83">
        <v>0</v>
      </c>
      <c r="D29" s="83">
        <v>0</v>
      </c>
      <c r="E29" s="83">
        <v>0</v>
      </c>
      <c r="F29" s="83">
        <v>0</v>
      </c>
      <c r="G29" s="248"/>
      <c r="H29" s="83"/>
      <c r="I29" s="239"/>
      <c r="J29" s="244"/>
    </row>
  </sheetData>
  <mergeCells count="1">
    <mergeCell ref="A1:J1"/>
  </mergeCells>
  <pageMargins left="0.7" right="0.7" top="0.75" bottom="0.75" header="0.3" footer="0.3"/>
  <pageSetup orientation="landscape"/>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57DA0-E36B-4905-A0F0-AA7476B69E54}">
  <sheetPr>
    <pageSetUpPr fitToPage="1"/>
  </sheetPr>
  <dimension ref="A1:O41"/>
  <sheetViews>
    <sheetView topLeftCell="A22" zoomScaleNormal="100" workbookViewId="0">
      <selection activeCell="O2" sqref="O1:O1048576"/>
    </sheetView>
  </sheetViews>
  <sheetFormatPr defaultColWidth="9.1484375" defaultRowHeight="14.45"/>
  <cols>
    <col min="1" max="1" width="11.546875" style="66" bestFit="1" customWidth="1"/>
    <col min="2" max="2" width="21.1484375" style="66" customWidth="1"/>
    <col min="3" max="11" width="9.1484375" style="66" customWidth="1"/>
    <col min="12" max="12" width="9.1484375" style="242" customWidth="1"/>
    <col min="13" max="13" width="9.1484375" style="66" customWidth="1"/>
    <col min="14" max="14" width="10.75" style="68" customWidth="1"/>
    <col min="15" max="15" width="10" style="241" customWidth="1"/>
    <col min="16" max="16" width="9.1484375" style="66" customWidth="1"/>
    <col min="17" max="16384" width="9.1484375" style="66"/>
  </cols>
  <sheetData>
    <row r="1" spans="1:15" ht="23.3" customHeight="1">
      <c r="A1" s="587" t="s">
        <v>1189</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0"/>
    </row>
    <row r="3" spans="1:15">
      <c r="A3" s="83" t="s">
        <v>1190</v>
      </c>
      <c r="B3" s="83" t="s">
        <v>1191</v>
      </c>
      <c r="C3" s="83">
        <v>70</v>
      </c>
      <c r="D3" s="83">
        <v>60</v>
      </c>
      <c r="E3" s="83">
        <v>70</v>
      </c>
      <c r="F3" s="83">
        <v>70</v>
      </c>
      <c r="G3" s="83">
        <v>70</v>
      </c>
      <c r="H3" s="83">
        <v>70</v>
      </c>
      <c r="I3" s="83">
        <v>45</v>
      </c>
      <c r="J3" s="83">
        <v>70</v>
      </c>
      <c r="K3" s="83">
        <v>0</v>
      </c>
      <c r="L3" s="238"/>
      <c r="M3" s="83"/>
      <c r="N3" s="239"/>
      <c r="O3" s="240"/>
    </row>
    <row r="4" spans="1:15" ht="13.5" customHeight="1">
      <c r="A4" s="83" t="s">
        <v>1192</v>
      </c>
      <c r="B4" s="83" t="s">
        <v>1193</v>
      </c>
      <c r="C4" s="83">
        <v>35</v>
      </c>
      <c r="D4" s="83">
        <v>80</v>
      </c>
      <c r="E4" s="83">
        <v>40</v>
      </c>
      <c r="F4" s="83">
        <v>15</v>
      </c>
      <c r="G4" s="83">
        <v>25</v>
      </c>
      <c r="H4" s="83">
        <v>40</v>
      </c>
      <c r="I4" s="83">
        <v>30</v>
      </c>
      <c r="J4" s="83">
        <v>30</v>
      </c>
      <c r="K4" s="83">
        <v>70</v>
      </c>
      <c r="L4" s="238"/>
      <c r="M4" s="83"/>
      <c r="N4" s="239"/>
      <c r="O4" s="240"/>
    </row>
    <row r="5" spans="1:15">
      <c r="A5" s="83">
        <v>302</v>
      </c>
      <c r="B5" s="83" t="s">
        <v>1093</v>
      </c>
      <c r="C5" s="83">
        <v>40</v>
      </c>
      <c r="D5" s="83">
        <v>30</v>
      </c>
      <c r="E5" s="83">
        <v>30</v>
      </c>
      <c r="F5" s="83">
        <v>25</v>
      </c>
      <c r="G5" s="83">
        <v>50</v>
      </c>
      <c r="H5" s="83">
        <v>25</v>
      </c>
      <c r="I5" s="83">
        <v>15</v>
      </c>
      <c r="J5" s="83">
        <v>25</v>
      </c>
      <c r="K5" s="83">
        <v>35</v>
      </c>
      <c r="L5" s="238"/>
      <c r="M5" s="83"/>
      <c r="N5" s="239"/>
      <c r="O5" s="240"/>
    </row>
    <row r="6" spans="1:15" ht="12.75" customHeight="1">
      <c r="A6" s="83">
        <v>9245</v>
      </c>
      <c r="B6" s="83" t="s">
        <v>1119</v>
      </c>
      <c r="C6" s="83">
        <v>30</v>
      </c>
      <c r="D6" s="83">
        <v>40</v>
      </c>
      <c r="E6" s="83">
        <v>0</v>
      </c>
      <c r="F6" s="83">
        <v>30</v>
      </c>
      <c r="G6" s="83">
        <v>15</v>
      </c>
      <c r="H6" s="83">
        <v>35</v>
      </c>
      <c r="I6" s="83">
        <v>30</v>
      </c>
      <c r="J6" s="83">
        <v>40</v>
      </c>
      <c r="K6" s="83">
        <v>30</v>
      </c>
      <c r="L6" s="238"/>
      <c r="M6" s="83"/>
      <c r="N6" s="239"/>
      <c r="O6" s="240"/>
    </row>
    <row r="7" spans="1:15" ht="12.75" customHeight="1">
      <c r="A7" s="83" t="s">
        <v>1062</v>
      </c>
      <c r="B7" s="83" t="s">
        <v>1063</v>
      </c>
      <c r="C7" s="83">
        <v>15</v>
      </c>
      <c r="D7" s="83">
        <v>0</v>
      </c>
      <c r="E7" s="83">
        <v>60</v>
      </c>
      <c r="F7" s="83">
        <v>0</v>
      </c>
      <c r="G7" s="83">
        <v>60</v>
      </c>
      <c r="H7" s="83">
        <v>0</v>
      </c>
      <c r="I7" s="83">
        <v>30</v>
      </c>
      <c r="J7" s="83">
        <v>15</v>
      </c>
      <c r="K7" s="83">
        <v>60</v>
      </c>
      <c r="L7" s="238"/>
      <c r="M7" s="83"/>
      <c r="N7" s="239"/>
      <c r="O7" s="240"/>
    </row>
    <row r="8" spans="1:15" ht="12.75" customHeight="1">
      <c r="A8" s="83" t="s">
        <v>1194</v>
      </c>
      <c r="B8" s="83" t="s">
        <v>1195</v>
      </c>
      <c r="C8" s="83">
        <v>15</v>
      </c>
      <c r="D8" s="83">
        <v>30</v>
      </c>
      <c r="E8" s="83">
        <v>50</v>
      </c>
      <c r="F8" s="83">
        <v>25</v>
      </c>
      <c r="G8" s="83">
        <v>0</v>
      </c>
      <c r="H8" s="83">
        <v>0</v>
      </c>
      <c r="I8" s="83">
        <v>35</v>
      </c>
      <c r="J8" s="83">
        <v>35</v>
      </c>
      <c r="K8" s="83">
        <v>15</v>
      </c>
      <c r="L8" s="238"/>
      <c r="M8" s="83"/>
      <c r="N8" s="239"/>
      <c r="O8" s="240"/>
    </row>
    <row r="9" spans="1:15" ht="12.75" customHeight="1">
      <c r="A9" s="83" t="s">
        <v>1196</v>
      </c>
      <c r="B9" s="83" t="s">
        <v>1197</v>
      </c>
      <c r="C9" s="83">
        <v>0</v>
      </c>
      <c r="D9" s="83">
        <v>30</v>
      </c>
      <c r="E9" s="83">
        <v>15</v>
      </c>
      <c r="F9" s="83">
        <v>60</v>
      </c>
      <c r="G9" s="83">
        <v>0</v>
      </c>
      <c r="H9" s="83">
        <v>0</v>
      </c>
      <c r="I9" s="83">
        <v>40</v>
      </c>
      <c r="J9" s="83">
        <v>30</v>
      </c>
      <c r="K9" s="83">
        <v>30</v>
      </c>
      <c r="L9" s="238"/>
      <c r="M9" s="83"/>
      <c r="N9" s="239"/>
      <c r="O9" s="240"/>
    </row>
    <row r="10" spans="1:15">
      <c r="A10" s="83" t="s">
        <v>1198</v>
      </c>
      <c r="B10" s="83" t="s">
        <v>1199</v>
      </c>
      <c r="C10" s="83">
        <v>0</v>
      </c>
      <c r="D10" s="83">
        <v>15</v>
      </c>
      <c r="E10" s="83">
        <v>30</v>
      </c>
      <c r="F10" s="83">
        <v>30</v>
      </c>
      <c r="G10" s="83">
        <v>0</v>
      </c>
      <c r="H10" s="83">
        <v>30</v>
      </c>
      <c r="I10" s="83">
        <v>50</v>
      </c>
      <c r="J10" s="83">
        <v>0</v>
      </c>
      <c r="K10" s="83">
        <v>25</v>
      </c>
      <c r="L10" s="238"/>
      <c r="M10" s="83"/>
      <c r="N10" s="239"/>
      <c r="O10" s="240"/>
    </row>
    <row r="11" spans="1:15">
      <c r="A11" s="83">
        <v>5103</v>
      </c>
      <c r="B11" s="83" t="s">
        <v>1200</v>
      </c>
      <c r="C11" s="83">
        <v>0</v>
      </c>
      <c r="D11" s="83">
        <v>15</v>
      </c>
      <c r="E11" s="83">
        <v>35</v>
      </c>
      <c r="F11" s="83">
        <v>0</v>
      </c>
      <c r="G11" s="83">
        <v>0</v>
      </c>
      <c r="H11" s="83">
        <v>45</v>
      </c>
      <c r="I11" s="83">
        <v>70</v>
      </c>
      <c r="J11" s="83">
        <v>0</v>
      </c>
      <c r="K11" s="83">
        <v>0</v>
      </c>
      <c r="L11" s="238"/>
      <c r="M11" s="83"/>
      <c r="N11" s="239"/>
      <c r="O11" s="240"/>
    </row>
    <row r="12" spans="1:15">
      <c r="A12" s="83">
        <v>300</v>
      </c>
      <c r="B12" s="83" t="s">
        <v>1201</v>
      </c>
      <c r="C12" s="83">
        <v>60</v>
      </c>
      <c r="D12" s="83">
        <v>50</v>
      </c>
      <c r="E12" s="83">
        <v>0</v>
      </c>
      <c r="F12" s="83">
        <v>35</v>
      </c>
      <c r="G12" s="83">
        <v>0</v>
      </c>
      <c r="H12" s="83">
        <v>0</v>
      </c>
      <c r="I12" s="83">
        <v>0</v>
      </c>
      <c r="J12" s="83">
        <v>0</v>
      </c>
      <c r="K12" s="83">
        <v>0</v>
      </c>
      <c r="L12" s="238"/>
      <c r="M12" s="83"/>
      <c r="N12" s="239"/>
      <c r="O12" s="240"/>
    </row>
    <row r="13" spans="1:15">
      <c r="A13" s="83" t="s">
        <v>1202</v>
      </c>
      <c r="B13" s="83" t="s">
        <v>1203</v>
      </c>
      <c r="C13" s="83">
        <v>0</v>
      </c>
      <c r="D13" s="83">
        <v>70</v>
      </c>
      <c r="E13" s="83">
        <v>0</v>
      </c>
      <c r="F13" s="83">
        <v>0</v>
      </c>
      <c r="G13" s="83">
        <v>0</v>
      </c>
      <c r="H13" s="83">
        <v>0</v>
      </c>
      <c r="I13" s="83">
        <v>0</v>
      </c>
      <c r="J13" s="83">
        <v>60</v>
      </c>
      <c r="K13" s="83">
        <v>0</v>
      </c>
      <c r="L13" s="238"/>
      <c r="M13" s="83"/>
      <c r="N13" s="239"/>
      <c r="O13" s="240"/>
    </row>
    <row r="14" spans="1:15">
      <c r="A14" s="83">
        <v>67</v>
      </c>
      <c r="B14" s="83" t="s">
        <v>1204</v>
      </c>
      <c r="C14" s="83">
        <v>0</v>
      </c>
      <c r="D14" s="83">
        <v>0</v>
      </c>
      <c r="E14" s="83">
        <v>30</v>
      </c>
      <c r="F14" s="83">
        <v>30</v>
      </c>
      <c r="G14" s="83">
        <v>15</v>
      </c>
      <c r="H14" s="83">
        <v>0</v>
      </c>
      <c r="I14" s="83">
        <v>15</v>
      </c>
      <c r="J14" s="83">
        <v>0</v>
      </c>
      <c r="K14" s="83">
        <v>30</v>
      </c>
      <c r="L14" s="238"/>
      <c r="M14" s="83"/>
      <c r="N14" s="239"/>
      <c r="O14" s="240"/>
    </row>
    <row r="15" spans="1:15">
      <c r="A15" s="83">
        <v>420</v>
      </c>
      <c r="B15" s="83" t="s">
        <v>1205</v>
      </c>
      <c r="C15" s="83">
        <v>0</v>
      </c>
      <c r="D15" s="83">
        <v>0</v>
      </c>
      <c r="E15" s="83">
        <v>25</v>
      </c>
      <c r="F15" s="83">
        <v>15</v>
      </c>
      <c r="G15" s="83">
        <v>15</v>
      </c>
      <c r="H15" s="83">
        <v>0</v>
      </c>
      <c r="I15" s="83">
        <v>30</v>
      </c>
      <c r="J15" s="83">
        <v>15</v>
      </c>
      <c r="K15" s="83">
        <v>15</v>
      </c>
      <c r="L15" s="238"/>
      <c r="M15" s="83"/>
      <c r="N15" s="239"/>
      <c r="O15" s="240"/>
    </row>
    <row r="16" spans="1:15">
      <c r="A16" s="83">
        <v>4278</v>
      </c>
      <c r="B16" s="83" t="s">
        <v>1206</v>
      </c>
      <c r="C16" s="83">
        <v>30</v>
      </c>
      <c r="D16" s="83">
        <v>15</v>
      </c>
      <c r="E16" s="83">
        <v>25</v>
      </c>
      <c r="F16" s="83">
        <v>15</v>
      </c>
      <c r="G16" s="83">
        <v>15</v>
      </c>
      <c r="H16" s="83">
        <v>0</v>
      </c>
      <c r="I16" s="83">
        <v>0</v>
      </c>
      <c r="J16" s="83">
        <v>0</v>
      </c>
      <c r="K16" s="83">
        <v>0</v>
      </c>
      <c r="L16" s="238"/>
      <c r="M16" s="83"/>
      <c r="N16" s="239"/>
      <c r="O16" s="240"/>
    </row>
    <row r="17" spans="1:15">
      <c r="A17" s="83" t="s">
        <v>1207</v>
      </c>
      <c r="B17" s="83" t="s">
        <v>1077</v>
      </c>
      <c r="C17" s="83">
        <v>30</v>
      </c>
      <c r="D17" s="83">
        <v>15</v>
      </c>
      <c r="E17" s="83">
        <v>0</v>
      </c>
      <c r="F17" s="83">
        <v>40</v>
      </c>
      <c r="G17" s="83">
        <v>0</v>
      </c>
      <c r="H17" s="83">
        <v>0</v>
      </c>
      <c r="I17" s="83">
        <v>0</v>
      </c>
      <c r="J17" s="83">
        <v>0</v>
      </c>
      <c r="K17" s="83">
        <v>15</v>
      </c>
      <c r="L17" s="238"/>
      <c r="M17" s="83"/>
      <c r="N17" s="239"/>
      <c r="O17" s="240"/>
    </row>
    <row r="18" spans="1:15">
      <c r="A18" s="83">
        <v>1108</v>
      </c>
      <c r="B18" s="83" t="s">
        <v>1208</v>
      </c>
      <c r="C18" s="83">
        <v>0</v>
      </c>
      <c r="D18" s="83">
        <v>50</v>
      </c>
      <c r="E18" s="83">
        <v>0</v>
      </c>
      <c r="F18" s="83">
        <v>0</v>
      </c>
      <c r="G18" s="83">
        <v>0</v>
      </c>
      <c r="H18" s="83">
        <v>0</v>
      </c>
      <c r="I18" s="83">
        <v>0</v>
      </c>
      <c r="J18" s="83">
        <v>0</v>
      </c>
      <c r="K18" s="83">
        <v>40</v>
      </c>
      <c r="L18" s="238"/>
      <c r="M18" s="83"/>
      <c r="N18" s="239"/>
      <c r="O18" s="240"/>
    </row>
    <row r="19" spans="1:15">
      <c r="A19" s="83">
        <v>547</v>
      </c>
      <c r="B19" s="83" t="s">
        <v>1209</v>
      </c>
      <c r="C19" s="83">
        <v>0</v>
      </c>
      <c r="D19" s="83">
        <v>0</v>
      </c>
      <c r="E19" s="83">
        <v>40</v>
      </c>
      <c r="F19" s="83">
        <v>0</v>
      </c>
      <c r="G19" s="83">
        <v>15</v>
      </c>
      <c r="H19" s="83">
        <v>0</v>
      </c>
      <c r="I19" s="83">
        <v>15</v>
      </c>
      <c r="J19" s="83">
        <v>0</v>
      </c>
      <c r="K19" s="83">
        <v>15</v>
      </c>
      <c r="L19" s="238"/>
      <c r="M19" s="83"/>
      <c r="N19" s="239"/>
      <c r="O19" s="240"/>
    </row>
    <row r="20" spans="1:15">
      <c r="A20" s="83">
        <v>108</v>
      </c>
      <c r="B20" s="83" t="s">
        <v>1210</v>
      </c>
      <c r="C20" s="83">
        <v>0</v>
      </c>
      <c r="D20" s="83">
        <v>0</v>
      </c>
      <c r="E20" s="83">
        <v>15</v>
      </c>
      <c r="F20" s="83">
        <v>0</v>
      </c>
      <c r="G20" s="83">
        <v>0</v>
      </c>
      <c r="H20" s="83">
        <v>0</v>
      </c>
      <c r="I20" s="83">
        <v>15</v>
      </c>
      <c r="J20" s="83">
        <v>0</v>
      </c>
      <c r="K20" s="83">
        <v>40</v>
      </c>
      <c r="L20" s="238"/>
      <c r="M20" s="83"/>
      <c r="N20" s="239"/>
      <c r="O20" s="240"/>
    </row>
    <row r="21" spans="1:15">
      <c r="A21" s="83">
        <v>3</v>
      </c>
      <c r="B21" s="83" t="s">
        <v>1211</v>
      </c>
      <c r="C21" s="83">
        <v>15</v>
      </c>
      <c r="D21" s="83">
        <v>40</v>
      </c>
      <c r="E21" s="83">
        <v>0</v>
      </c>
      <c r="F21" s="83">
        <v>0</v>
      </c>
      <c r="G21" s="83">
        <v>0</v>
      </c>
      <c r="H21" s="83">
        <v>0</v>
      </c>
      <c r="I21" s="83">
        <v>0</v>
      </c>
      <c r="J21" s="83">
        <v>0</v>
      </c>
      <c r="K21" s="83">
        <v>0</v>
      </c>
      <c r="L21" s="238"/>
      <c r="M21" s="83"/>
      <c r="N21" s="239"/>
      <c r="O21" s="240"/>
    </row>
    <row r="22" spans="1:15">
      <c r="A22" s="83">
        <v>584</v>
      </c>
      <c r="B22" s="83" t="s">
        <v>1212</v>
      </c>
      <c r="C22" s="83">
        <v>50</v>
      </c>
      <c r="D22" s="83">
        <v>0</v>
      </c>
      <c r="E22" s="83">
        <v>0</v>
      </c>
      <c r="F22" s="83">
        <v>0</v>
      </c>
      <c r="G22" s="83">
        <v>0</v>
      </c>
      <c r="H22" s="83">
        <v>0</v>
      </c>
      <c r="I22" s="83">
        <v>0</v>
      </c>
      <c r="J22" s="83">
        <v>0</v>
      </c>
      <c r="K22" s="83">
        <v>0</v>
      </c>
      <c r="L22" s="238"/>
      <c r="M22" s="83"/>
      <c r="N22" s="239"/>
      <c r="O22" s="240"/>
    </row>
    <row r="23" spans="1:15">
      <c r="A23" s="83" t="s">
        <v>1213</v>
      </c>
      <c r="B23" s="83" t="s">
        <v>1214</v>
      </c>
      <c r="C23" s="83">
        <v>0</v>
      </c>
      <c r="D23" s="83">
        <v>15</v>
      </c>
      <c r="E23" s="83">
        <v>0</v>
      </c>
      <c r="F23" s="83">
        <v>0</v>
      </c>
      <c r="G23" s="83">
        <v>30</v>
      </c>
      <c r="H23" s="83">
        <v>0</v>
      </c>
      <c r="I23" s="83">
        <v>0</v>
      </c>
      <c r="J23" s="83">
        <v>0</v>
      </c>
      <c r="K23" s="83">
        <v>0</v>
      </c>
      <c r="L23" s="238"/>
      <c r="M23" s="83"/>
      <c r="N23" s="239"/>
      <c r="O23" s="240"/>
    </row>
    <row r="24" spans="1:15">
      <c r="A24" s="83">
        <v>1954</v>
      </c>
      <c r="B24" s="83" t="s">
        <v>1215</v>
      </c>
      <c r="C24" s="83">
        <v>0</v>
      </c>
      <c r="D24" s="83">
        <v>15</v>
      </c>
      <c r="E24" s="83">
        <v>0</v>
      </c>
      <c r="F24" s="83">
        <v>0</v>
      </c>
      <c r="G24" s="83">
        <v>0</v>
      </c>
      <c r="H24" s="83">
        <v>15</v>
      </c>
      <c r="I24" s="83">
        <v>0</v>
      </c>
      <c r="J24" s="83">
        <v>15</v>
      </c>
      <c r="K24" s="83">
        <v>0</v>
      </c>
      <c r="L24" s="238"/>
      <c r="M24" s="83"/>
      <c r="N24" s="239"/>
      <c r="O24" s="240"/>
    </row>
    <row r="25" spans="1:15">
      <c r="A25" s="83">
        <v>1208</v>
      </c>
      <c r="B25" s="83" t="s">
        <v>1216</v>
      </c>
      <c r="C25" s="83">
        <v>0</v>
      </c>
      <c r="D25" s="83">
        <v>0</v>
      </c>
      <c r="E25" s="83">
        <v>15</v>
      </c>
      <c r="F25" s="83">
        <v>0</v>
      </c>
      <c r="G25" s="83">
        <v>0</v>
      </c>
      <c r="H25" s="83">
        <v>0</v>
      </c>
      <c r="I25" s="83">
        <v>25</v>
      </c>
      <c r="J25" s="83">
        <v>0</v>
      </c>
      <c r="K25" s="83">
        <v>0</v>
      </c>
      <c r="L25" s="238"/>
      <c r="M25" s="83"/>
      <c r="N25" s="239"/>
      <c r="O25" s="240"/>
    </row>
    <row r="26" spans="1:15">
      <c r="A26" s="83">
        <v>199</v>
      </c>
      <c r="B26" s="83" t="s">
        <v>1217</v>
      </c>
      <c r="C26" s="83">
        <v>0</v>
      </c>
      <c r="D26" s="83">
        <v>0</v>
      </c>
      <c r="E26" s="83">
        <v>0</v>
      </c>
      <c r="F26" s="83">
        <v>0</v>
      </c>
      <c r="G26" s="83">
        <v>40</v>
      </c>
      <c r="H26" s="83">
        <v>0</v>
      </c>
      <c r="I26" s="83">
        <v>0</v>
      </c>
      <c r="J26" s="83">
        <v>0</v>
      </c>
      <c r="K26" s="83">
        <v>0</v>
      </c>
      <c r="L26" s="238"/>
      <c r="M26" s="83"/>
      <c r="N26" s="239"/>
      <c r="O26" s="240"/>
    </row>
    <row r="27" spans="1:15">
      <c r="A27" s="83">
        <v>6558</v>
      </c>
      <c r="B27" s="83" t="s">
        <v>1218</v>
      </c>
      <c r="C27" s="83">
        <v>0</v>
      </c>
      <c r="D27" s="83">
        <v>0</v>
      </c>
      <c r="E27" s="83">
        <v>0</v>
      </c>
      <c r="F27" s="83">
        <v>0</v>
      </c>
      <c r="G27" s="83">
        <v>40</v>
      </c>
      <c r="H27" s="83">
        <v>0</v>
      </c>
      <c r="I27" s="83">
        <v>0</v>
      </c>
      <c r="J27" s="83">
        <v>0</v>
      </c>
      <c r="K27" s="83">
        <v>0</v>
      </c>
      <c r="L27" s="238"/>
      <c r="M27" s="83"/>
      <c r="N27" s="239"/>
      <c r="O27" s="240"/>
    </row>
    <row r="28" spans="1:15">
      <c r="A28" s="83">
        <v>5706</v>
      </c>
      <c r="B28" s="83" t="s">
        <v>1219</v>
      </c>
      <c r="C28" s="83">
        <v>0</v>
      </c>
      <c r="D28" s="83">
        <v>0</v>
      </c>
      <c r="E28" s="83">
        <v>0</v>
      </c>
      <c r="F28" s="83">
        <v>0</v>
      </c>
      <c r="G28" s="83">
        <v>0</v>
      </c>
      <c r="H28" s="83">
        <v>0</v>
      </c>
      <c r="I28" s="83">
        <v>40</v>
      </c>
      <c r="J28" s="83">
        <v>0</v>
      </c>
      <c r="K28" s="83">
        <v>0</v>
      </c>
      <c r="L28" s="238"/>
      <c r="M28" s="83"/>
      <c r="N28" s="239"/>
      <c r="O28" s="240"/>
    </row>
    <row r="29" spans="1:15">
      <c r="A29" s="83">
        <v>311</v>
      </c>
      <c r="B29" s="83" t="s">
        <v>1220</v>
      </c>
      <c r="C29" s="83">
        <v>0</v>
      </c>
      <c r="D29" s="83">
        <v>0</v>
      </c>
      <c r="E29" s="83">
        <v>0</v>
      </c>
      <c r="F29" s="83">
        <v>0</v>
      </c>
      <c r="G29" s="83">
        <v>15</v>
      </c>
      <c r="H29" s="83">
        <v>0</v>
      </c>
      <c r="I29" s="83">
        <v>15</v>
      </c>
      <c r="J29" s="83">
        <v>0</v>
      </c>
      <c r="K29" s="83">
        <v>0</v>
      </c>
      <c r="L29" s="238"/>
      <c r="M29" s="83"/>
      <c r="N29" s="239"/>
      <c r="O29" s="240"/>
    </row>
    <row r="30" spans="1:15">
      <c r="A30" s="83">
        <v>311</v>
      </c>
      <c r="B30" s="83" t="s">
        <v>1221</v>
      </c>
      <c r="C30" s="83">
        <v>0</v>
      </c>
      <c r="D30" s="83">
        <v>0</v>
      </c>
      <c r="E30" s="83">
        <v>15</v>
      </c>
      <c r="F30" s="83">
        <v>0</v>
      </c>
      <c r="G30" s="83">
        <v>15</v>
      </c>
      <c r="H30" s="83">
        <v>0</v>
      </c>
      <c r="I30" s="83">
        <v>0</v>
      </c>
      <c r="J30" s="83">
        <v>0</v>
      </c>
      <c r="K30" s="83">
        <v>0</v>
      </c>
      <c r="L30" s="238"/>
      <c r="M30" s="83"/>
      <c r="N30" s="239"/>
      <c r="O30" s="240"/>
    </row>
    <row r="31" spans="1:15">
      <c r="A31" s="83">
        <v>521</v>
      </c>
      <c r="B31" s="83" t="s">
        <v>1115</v>
      </c>
      <c r="C31" s="83">
        <v>0</v>
      </c>
      <c r="D31" s="83">
        <v>0</v>
      </c>
      <c r="E31" s="83">
        <v>0</v>
      </c>
      <c r="F31" s="83">
        <v>0</v>
      </c>
      <c r="G31" s="83">
        <v>0</v>
      </c>
      <c r="H31" s="83">
        <v>0</v>
      </c>
      <c r="I31" s="83">
        <v>30</v>
      </c>
      <c r="J31" s="83">
        <v>0</v>
      </c>
      <c r="K31" s="83">
        <v>0</v>
      </c>
      <c r="L31" s="238"/>
      <c r="M31" s="83"/>
      <c r="N31" s="239"/>
      <c r="O31" s="240"/>
    </row>
    <row r="32" spans="1:15">
      <c r="A32" s="83">
        <v>5212</v>
      </c>
      <c r="B32" s="83" t="s">
        <v>1118</v>
      </c>
      <c r="C32" s="83">
        <v>25</v>
      </c>
      <c r="D32" s="83">
        <v>0</v>
      </c>
      <c r="E32" s="83">
        <v>0</v>
      </c>
      <c r="F32" s="83">
        <v>0</v>
      </c>
      <c r="G32" s="83">
        <v>0</v>
      </c>
      <c r="H32" s="83">
        <v>0</v>
      </c>
      <c r="I32" s="83">
        <v>0</v>
      </c>
      <c r="J32" s="83">
        <v>0</v>
      </c>
      <c r="K32" s="83">
        <v>0</v>
      </c>
      <c r="L32" s="238"/>
      <c r="M32" s="83"/>
      <c r="N32" s="239"/>
      <c r="O32" s="240"/>
    </row>
    <row r="33" spans="1:15">
      <c r="A33" s="83" t="s">
        <v>1222</v>
      </c>
      <c r="B33" s="83" t="s">
        <v>1223</v>
      </c>
      <c r="C33" s="83">
        <v>25</v>
      </c>
      <c r="D33" s="83">
        <v>0</v>
      </c>
      <c r="E33" s="83">
        <v>0</v>
      </c>
      <c r="F33" s="83">
        <v>0</v>
      </c>
      <c r="G33" s="83">
        <v>0</v>
      </c>
      <c r="H33" s="83">
        <v>0</v>
      </c>
      <c r="I33" s="83">
        <v>0</v>
      </c>
      <c r="J33" s="83">
        <v>0</v>
      </c>
      <c r="K33" s="83">
        <v>0</v>
      </c>
      <c r="L33" s="238"/>
      <c r="M33" s="83"/>
      <c r="N33" s="239"/>
      <c r="O33" s="240"/>
    </row>
    <row r="34" spans="1:15">
      <c r="A34" s="83">
        <v>507</v>
      </c>
      <c r="B34" s="83" t="s">
        <v>1224</v>
      </c>
      <c r="C34" s="83">
        <v>0</v>
      </c>
      <c r="D34" s="83">
        <v>25</v>
      </c>
      <c r="E34" s="83">
        <v>0</v>
      </c>
      <c r="F34" s="83">
        <v>0</v>
      </c>
      <c r="G34" s="83">
        <v>0</v>
      </c>
      <c r="H34" s="83">
        <v>0</v>
      </c>
      <c r="I34" s="83">
        <v>0</v>
      </c>
      <c r="J34" s="83">
        <v>0</v>
      </c>
      <c r="K34" s="83">
        <v>0</v>
      </c>
      <c r="L34" s="238"/>
      <c r="M34" s="83"/>
      <c r="N34" s="239"/>
      <c r="O34" s="240"/>
    </row>
    <row r="35" spans="1:15">
      <c r="A35" s="83">
        <v>831</v>
      </c>
      <c r="B35" s="83" t="s">
        <v>1225</v>
      </c>
      <c r="C35" s="83">
        <v>15</v>
      </c>
      <c r="D35" s="83">
        <v>0</v>
      </c>
      <c r="E35" s="83">
        <v>0</v>
      </c>
      <c r="F35" s="83">
        <v>0</v>
      </c>
      <c r="G35" s="83">
        <v>0</v>
      </c>
      <c r="H35" s="83">
        <v>0</v>
      </c>
      <c r="I35" s="83">
        <v>0</v>
      </c>
      <c r="J35" s="83">
        <v>0</v>
      </c>
      <c r="K35" s="83">
        <v>0</v>
      </c>
      <c r="L35" s="238"/>
      <c r="M35" s="83"/>
      <c r="N35" s="239"/>
      <c r="O35" s="240"/>
    </row>
    <row r="36" spans="1:15">
      <c r="A36" s="83">
        <v>6660</v>
      </c>
      <c r="B36" s="83" t="s">
        <v>1226</v>
      </c>
      <c r="C36" s="83">
        <v>15</v>
      </c>
      <c r="D36" s="83">
        <v>0</v>
      </c>
      <c r="E36" s="83">
        <v>0</v>
      </c>
      <c r="F36" s="83">
        <v>0</v>
      </c>
      <c r="G36" s="83">
        <v>0</v>
      </c>
      <c r="H36" s="83">
        <v>0</v>
      </c>
      <c r="I36" s="83">
        <v>0</v>
      </c>
      <c r="J36" s="83">
        <v>0</v>
      </c>
      <c r="K36" s="83">
        <v>0</v>
      </c>
      <c r="L36" s="238"/>
      <c r="M36" s="83"/>
      <c r="N36" s="239"/>
      <c r="O36" s="240"/>
    </row>
    <row r="37" spans="1:15">
      <c r="A37" s="83">
        <v>8</v>
      </c>
      <c r="B37" s="83" t="s">
        <v>1227</v>
      </c>
      <c r="C37" s="83">
        <v>15</v>
      </c>
      <c r="D37" s="83">
        <v>0</v>
      </c>
      <c r="E37" s="83">
        <v>0</v>
      </c>
      <c r="F37" s="83">
        <v>0</v>
      </c>
      <c r="G37" s="83">
        <v>0</v>
      </c>
      <c r="H37" s="83">
        <v>0</v>
      </c>
      <c r="I37" s="83">
        <v>0</v>
      </c>
      <c r="J37" s="83">
        <v>0</v>
      </c>
      <c r="K37" s="83">
        <v>0</v>
      </c>
      <c r="L37" s="238"/>
      <c r="M37" s="83"/>
      <c r="N37" s="239"/>
      <c r="O37" s="240"/>
    </row>
    <row r="38" spans="1:15">
      <c r="A38" s="83" t="s">
        <v>1228</v>
      </c>
      <c r="B38" s="83" t="s">
        <v>1229</v>
      </c>
      <c r="C38" s="83">
        <v>0</v>
      </c>
      <c r="D38" s="83">
        <v>15</v>
      </c>
      <c r="E38" s="83">
        <v>0</v>
      </c>
      <c r="F38" s="83">
        <v>0</v>
      </c>
      <c r="G38" s="83">
        <v>0</v>
      </c>
      <c r="H38" s="83">
        <v>0</v>
      </c>
      <c r="I38" s="83">
        <v>0</v>
      </c>
      <c r="J38" s="83">
        <v>0</v>
      </c>
      <c r="K38" s="83">
        <v>0</v>
      </c>
      <c r="L38" s="238"/>
      <c r="M38" s="83"/>
      <c r="N38" s="239"/>
      <c r="O38" s="240"/>
    </row>
    <row r="39" spans="1:15">
      <c r="A39" s="83">
        <v>2548</v>
      </c>
      <c r="B39" s="83" t="s">
        <v>1230</v>
      </c>
      <c r="C39" s="83">
        <v>0</v>
      </c>
      <c r="D39" s="83">
        <v>15</v>
      </c>
      <c r="E39" s="83">
        <v>0</v>
      </c>
      <c r="F39" s="83">
        <v>0</v>
      </c>
      <c r="G39" s="83">
        <v>0</v>
      </c>
      <c r="H39" s="83">
        <v>0</v>
      </c>
      <c r="I39" s="83">
        <v>0</v>
      </c>
      <c r="J39" s="83">
        <v>0</v>
      </c>
      <c r="K39" s="83">
        <v>0</v>
      </c>
      <c r="L39" s="238"/>
      <c r="M39" s="83"/>
      <c r="N39" s="239"/>
      <c r="O39" s="240"/>
    </row>
    <row r="40" spans="1:15">
      <c r="A40" s="83">
        <v>666</v>
      </c>
      <c r="B40" s="83" t="s">
        <v>1231</v>
      </c>
      <c r="C40" s="83">
        <v>0</v>
      </c>
      <c r="D40" s="83">
        <v>0</v>
      </c>
      <c r="E40" s="83">
        <v>15</v>
      </c>
      <c r="F40" s="83">
        <v>0</v>
      </c>
      <c r="G40" s="83">
        <v>0</v>
      </c>
      <c r="H40" s="83">
        <v>0</v>
      </c>
      <c r="I40" s="83">
        <v>0</v>
      </c>
      <c r="J40" s="83">
        <v>0</v>
      </c>
      <c r="K40" s="83">
        <v>0</v>
      </c>
      <c r="L40" s="238"/>
      <c r="M40" s="83"/>
      <c r="N40" s="239"/>
      <c r="O40" s="240"/>
    </row>
    <row r="41" spans="1:15">
      <c r="M41" s="250"/>
    </row>
  </sheetData>
  <mergeCells count="1">
    <mergeCell ref="A1:O1"/>
  </mergeCells>
  <pageMargins left="0.7" right="0.7" top="0.75" bottom="0.75" header="0.3" footer="0.3"/>
  <pageSetup scale="79" orientation="landscape"/>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6CB0B-283B-4194-BF83-2B9B170746E2}">
  <sheetPr>
    <pageSetUpPr fitToPage="1"/>
  </sheetPr>
  <dimension ref="A1:P35"/>
  <sheetViews>
    <sheetView workbookViewId="0">
      <pane ySplit="1" topLeftCell="A2" activePane="bottomLeft" state="frozen"/>
      <selection pane="bottomLeft" activeCell="S5" sqref="S5"/>
    </sheetView>
  </sheetViews>
  <sheetFormatPr defaultColWidth="9.1484375" defaultRowHeight="14.45"/>
  <cols>
    <col min="1" max="1" width="12.546875" style="66" customWidth="1"/>
    <col min="2" max="2" width="18.25" style="66" customWidth="1"/>
    <col min="3" max="3" width="7.75" style="66" bestFit="1" customWidth="1"/>
    <col min="4" max="4" width="7.75" style="66" customWidth="1"/>
    <col min="5" max="6" width="7.546875" style="66" customWidth="1"/>
    <col min="7" max="7" width="7.75" style="66" bestFit="1" customWidth="1"/>
    <col min="8" max="8" width="7.75" style="241" bestFit="1" customWidth="1"/>
    <col min="9" max="10" width="7.75" style="66" bestFit="1" customWidth="1"/>
    <col min="11" max="11" width="7.75" style="66" customWidth="1"/>
    <col min="12" max="12" width="7.75" style="242" customWidth="1"/>
    <col min="13" max="13" width="7.84765625" style="66" customWidth="1"/>
    <col min="14" max="14" width="10.75" style="68" customWidth="1"/>
    <col min="15" max="15" width="10.546875" style="241" customWidth="1"/>
    <col min="16" max="16" width="9.1484375" style="66" customWidth="1"/>
    <col min="17" max="16384" width="9.1484375" style="66"/>
  </cols>
  <sheetData>
    <row r="1" spans="1:15" ht="23.3" customHeight="1">
      <c r="A1" s="587" t="s">
        <v>984</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234"/>
      <c r="N2" s="236"/>
      <c r="O2" s="237"/>
    </row>
    <row r="3" spans="1:15">
      <c r="A3" s="83" t="s">
        <v>987</v>
      </c>
      <c r="B3" s="83" t="s">
        <v>988</v>
      </c>
      <c r="C3" s="83">
        <v>60</v>
      </c>
      <c r="D3" s="83">
        <v>25</v>
      </c>
      <c r="E3" s="83">
        <v>50</v>
      </c>
      <c r="F3" s="83">
        <v>15</v>
      </c>
      <c r="G3" s="83">
        <v>30</v>
      </c>
      <c r="H3" s="83">
        <v>45</v>
      </c>
      <c r="I3" s="83">
        <v>70</v>
      </c>
      <c r="J3" s="83">
        <v>45</v>
      </c>
      <c r="K3" s="83">
        <v>30</v>
      </c>
      <c r="L3" s="238"/>
      <c r="M3" s="83"/>
      <c r="N3" s="239"/>
      <c r="O3" s="240"/>
    </row>
    <row r="4" spans="1:15">
      <c r="A4" s="83">
        <v>7713</v>
      </c>
      <c r="B4" s="83" t="s">
        <v>989</v>
      </c>
      <c r="C4" s="83">
        <v>15</v>
      </c>
      <c r="D4" s="83">
        <v>30</v>
      </c>
      <c r="E4" s="83">
        <v>0</v>
      </c>
      <c r="F4" s="83">
        <v>80</v>
      </c>
      <c r="G4" s="83">
        <v>15</v>
      </c>
      <c r="H4" s="83">
        <v>55</v>
      </c>
      <c r="I4" s="83">
        <v>0</v>
      </c>
      <c r="J4" s="83">
        <v>80</v>
      </c>
      <c r="K4" s="83">
        <v>50</v>
      </c>
      <c r="L4" s="238"/>
      <c r="M4" s="83"/>
      <c r="N4" s="239"/>
      <c r="O4" s="240"/>
    </row>
    <row r="5" spans="1:15">
      <c r="A5" s="83" t="s">
        <v>990</v>
      </c>
      <c r="B5" s="83" t="s">
        <v>991</v>
      </c>
      <c r="C5" s="83">
        <v>30</v>
      </c>
      <c r="D5" s="83">
        <v>30</v>
      </c>
      <c r="E5" s="83">
        <v>15</v>
      </c>
      <c r="F5" s="83">
        <v>45</v>
      </c>
      <c r="G5" s="83">
        <v>60</v>
      </c>
      <c r="H5" s="83">
        <v>40</v>
      </c>
      <c r="I5" s="83">
        <v>65</v>
      </c>
      <c r="J5" s="83">
        <v>15</v>
      </c>
      <c r="K5" s="83">
        <v>30</v>
      </c>
      <c r="L5" s="238"/>
      <c r="M5" s="83"/>
      <c r="N5" s="239"/>
      <c r="O5" s="240"/>
    </row>
    <row r="6" spans="1:15">
      <c r="A6" s="83" t="s">
        <v>992</v>
      </c>
      <c r="B6" s="83" t="s">
        <v>993</v>
      </c>
      <c r="C6" s="83">
        <v>25</v>
      </c>
      <c r="D6" s="83">
        <v>30</v>
      </c>
      <c r="E6" s="83">
        <v>40</v>
      </c>
      <c r="F6" s="83">
        <v>40</v>
      </c>
      <c r="G6" s="83">
        <v>30</v>
      </c>
      <c r="H6" s="83">
        <v>30</v>
      </c>
      <c r="I6" s="83">
        <v>25</v>
      </c>
      <c r="J6" s="83">
        <v>50</v>
      </c>
      <c r="K6" s="83">
        <v>70</v>
      </c>
      <c r="L6" s="238"/>
      <c r="M6" s="83"/>
      <c r="N6" s="239"/>
      <c r="O6" s="240"/>
    </row>
    <row r="7" spans="1:15">
      <c r="A7" s="83">
        <v>7354</v>
      </c>
      <c r="B7" s="83" t="s">
        <v>994</v>
      </c>
      <c r="C7" s="83">
        <v>15</v>
      </c>
      <c r="D7" s="83">
        <v>60</v>
      </c>
      <c r="E7" s="83">
        <v>15</v>
      </c>
      <c r="F7" s="83">
        <v>40</v>
      </c>
      <c r="G7" s="83">
        <v>50</v>
      </c>
      <c r="H7" s="83">
        <v>50</v>
      </c>
      <c r="I7" s="83">
        <v>30</v>
      </c>
      <c r="J7" s="83">
        <v>25</v>
      </c>
      <c r="K7" s="83">
        <v>30</v>
      </c>
      <c r="L7" s="238"/>
      <c r="M7" s="83"/>
      <c r="N7" s="239"/>
      <c r="O7" s="240"/>
    </row>
    <row r="8" spans="1:15">
      <c r="A8" s="83" t="s">
        <v>995</v>
      </c>
      <c r="B8" s="83" t="s">
        <v>996</v>
      </c>
      <c r="C8" s="83">
        <v>40</v>
      </c>
      <c r="D8" s="83">
        <v>55</v>
      </c>
      <c r="E8" s="83">
        <v>35</v>
      </c>
      <c r="F8" s="83">
        <v>15</v>
      </c>
      <c r="G8" s="83">
        <v>40</v>
      </c>
      <c r="H8" s="83">
        <v>15</v>
      </c>
      <c r="I8" s="83">
        <v>40</v>
      </c>
      <c r="J8" s="83">
        <v>30</v>
      </c>
      <c r="K8" s="83">
        <v>0</v>
      </c>
      <c r="L8" s="238"/>
      <c r="M8" s="83"/>
      <c r="N8" s="239"/>
      <c r="O8" s="240"/>
    </row>
    <row r="9" spans="1:15">
      <c r="A9" s="83">
        <v>5965</v>
      </c>
      <c r="B9" s="83" t="s">
        <v>997</v>
      </c>
      <c r="C9" s="83">
        <v>40</v>
      </c>
      <c r="D9" s="83">
        <v>65</v>
      </c>
      <c r="E9" s="83">
        <v>15</v>
      </c>
      <c r="F9" s="83">
        <v>30</v>
      </c>
      <c r="G9" s="83">
        <v>30</v>
      </c>
      <c r="H9" s="83">
        <v>30</v>
      </c>
      <c r="I9" s="83">
        <v>35</v>
      </c>
      <c r="J9" s="83">
        <v>0</v>
      </c>
      <c r="K9" s="83">
        <v>0</v>
      </c>
      <c r="L9" s="238"/>
      <c r="M9" s="83"/>
      <c r="N9" s="239"/>
      <c r="O9" s="240"/>
    </row>
    <row r="10" spans="1:15">
      <c r="A10" s="83">
        <v>7300</v>
      </c>
      <c r="B10" s="83" t="s">
        <v>998</v>
      </c>
      <c r="C10" s="83">
        <v>40</v>
      </c>
      <c r="D10" s="83">
        <v>30</v>
      </c>
      <c r="E10" s="83">
        <v>30</v>
      </c>
      <c r="F10" s="83">
        <v>25</v>
      </c>
      <c r="G10" s="83">
        <v>15</v>
      </c>
      <c r="H10" s="83">
        <v>25</v>
      </c>
      <c r="I10" s="83">
        <v>40</v>
      </c>
      <c r="J10" s="83">
        <v>40</v>
      </c>
      <c r="K10" s="83">
        <v>15</v>
      </c>
      <c r="L10" s="238"/>
      <c r="M10" s="83"/>
      <c r="N10" s="239"/>
      <c r="O10" s="240"/>
    </row>
    <row r="11" spans="1:15">
      <c r="A11" s="83" t="s">
        <v>999</v>
      </c>
      <c r="B11" s="83" t="s">
        <v>1000</v>
      </c>
      <c r="C11" s="83">
        <v>30</v>
      </c>
      <c r="D11" s="83">
        <v>40</v>
      </c>
      <c r="E11" s="83">
        <v>30</v>
      </c>
      <c r="F11" s="83">
        <v>25</v>
      </c>
      <c r="G11" s="83">
        <v>40</v>
      </c>
      <c r="H11" s="83">
        <v>35</v>
      </c>
      <c r="I11" s="83">
        <v>15</v>
      </c>
      <c r="J11" s="83">
        <v>15</v>
      </c>
      <c r="K11" s="83">
        <v>25</v>
      </c>
      <c r="L11" s="238"/>
      <c r="M11" s="83"/>
      <c r="N11" s="239"/>
      <c r="O11" s="240"/>
    </row>
    <row r="12" spans="1:15">
      <c r="A12" s="83" t="s">
        <v>1001</v>
      </c>
      <c r="B12" s="83" t="s">
        <v>1002</v>
      </c>
      <c r="C12" s="83">
        <v>40</v>
      </c>
      <c r="D12" s="83">
        <v>50</v>
      </c>
      <c r="E12" s="83">
        <v>30</v>
      </c>
      <c r="F12" s="83">
        <v>30</v>
      </c>
      <c r="G12" s="83">
        <v>0</v>
      </c>
      <c r="H12" s="83">
        <v>0</v>
      </c>
      <c r="I12" s="83">
        <v>15</v>
      </c>
      <c r="J12" s="83">
        <v>15</v>
      </c>
      <c r="K12" s="83">
        <v>25</v>
      </c>
      <c r="L12" s="238"/>
      <c r="M12" s="83"/>
      <c r="N12" s="239"/>
      <c r="O12" s="240"/>
    </row>
    <row r="13" spans="1:15">
      <c r="A13" s="83">
        <v>5687</v>
      </c>
      <c r="B13" s="83" t="s">
        <v>1003</v>
      </c>
      <c r="C13" s="83">
        <v>80</v>
      </c>
      <c r="D13" s="83">
        <v>30</v>
      </c>
      <c r="E13" s="83">
        <v>15</v>
      </c>
      <c r="F13" s="83">
        <v>25</v>
      </c>
      <c r="G13" s="83">
        <v>0</v>
      </c>
      <c r="H13" s="83">
        <v>0</v>
      </c>
      <c r="I13" s="83">
        <v>50</v>
      </c>
      <c r="J13" s="83">
        <v>0</v>
      </c>
      <c r="K13" s="83">
        <v>0</v>
      </c>
      <c r="L13" s="238"/>
      <c r="M13" s="83"/>
      <c r="N13" s="239"/>
      <c r="O13" s="240"/>
    </row>
    <row r="14" spans="1:15">
      <c r="A14" s="83">
        <v>5033</v>
      </c>
      <c r="B14" s="83" t="s">
        <v>1004</v>
      </c>
      <c r="C14" s="83">
        <v>30</v>
      </c>
      <c r="D14" s="83">
        <v>25</v>
      </c>
      <c r="E14" s="83">
        <v>35</v>
      </c>
      <c r="F14" s="83">
        <v>15</v>
      </c>
      <c r="G14" s="83">
        <v>0</v>
      </c>
      <c r="H14" s="83">
        <v>0</v>
      </c>
      <c r="I14" s="83">
        <v>40</v>
      </c>
      <c r="J14" s="83">
        <v>15</v>
      </c>
      <c r="K14" s="83">
        <v>30</v>
      </c>
      <c r="L14" s="238"/>
      <c r="M14" s="83"/>
      <c r="N14" s="239"/>
      <c r="O14" s="240"/>
    </row>
    <row r="15" spans="1:15">
      <c r="A15" s="83">
        <v>7375</v>
      </c>
      <c r="B15" s="83" t="s">
        <v>1005</v>
      </c>
      <c r="C15" s="83">
        <v>0</v>
      </c>
      <c r="D15" s="83">
        <v>0</v>
      </c>
      <c r="E15" s="83">
        <v>25</v>
      </c>
      <c r="F15" s="83">
        <v>40</v>
      </c>
      <c r="G15" s="83">
        <v>70</v>
      </c>
      <c r="H15" s="83">
        <v>15</v>
      </c>
      <c r="I15" s="83">
        <v>30</v>
      </c>
      <c r="J15" s="83">
        <v>0</v>
      </c>
      <c r="K15" s="83">
        <v>0</v>
      </c>
      <c r="L15" s="238"/>
      <c r="M15" s="83"/>
      <c r="N15" s="239"/>
      <c r="O15" s="240"/>
    </row>
    <row r="16" spans="1:15">
      <c r="A16" s="83" t="s">
        <v>1006</v>
      </c>
      <c r="B16" s="83" t="s">
        <v>1007</v>
      </c>
      <c r="C16" s="83">
        <v>15</v>
      </c>
      <c r="D16" s="83">
        <v>15</v>
      </c>
      <c r="E16" s="83">
        <v>15</v>
      </c>
      <c r="F16" s="83">
        <v>15</v>
      </c>
      <c r="G16" s="83">
        <v>0</v>
      </c>
      <c r="H16" s="83">
        <v>0</v>
      </c>
      <c r="I16" s="83">
        <v>30</v>
      </c>
      <c r="J16" s="83">
        <v>15</v>
      </c>
      <c r="K16" s="83">
        <v>50</v>
      </c>
      <c r="L16" s="238"/>
      <c r="M16" s="83"/>
      <c r="N16" s="239"/>
      <c r="O16" s="240"/>
    </row>
    <row r="17" spans="1:16">
      <c r="A17" s="83">
        <v>7522</v>
      </c>
      <c r="B17" s="83" t="s">
        <v>1008</v>
      </c>
      <c r="C17" s="83">
        <v>15</v>
      </c>
      <c r="D17" s="83">
        <v>15</v>
      </c>
      <c r="E17" s="83">
        <v>30</v>
      </c>
      <c r="F17" s="83">
        <v>15</v>
      </c>
      <c r="G17" s="83">
        <v>0</v>
      </c>
      <c r="H17" s="83">
        <v>15</v>
      </c>
      <c r="I17" s="83">
        <v>30</v>
      </c>
      <c r="J17" s="83">
        <v>0</v>
      </c>
      <c r="K17" s="83">
        <v>25</v>
      </c>
      <c r="L17" s="238"/>
      <c r="M17" s="83"/>
      <c r="N17" s="239"/>
      <c r="O17" s="240"/>
    </row>
    <row r="18" spans="1:16">
      <c r="A18" s="83">
        <v>5665</v>
      </c>
      <c r="B18" s="83" t="s">
        <v>1009</v>
      </c>
      <c r="C18" s="83">
        <v>15</v>
      </c>
      <c r="D18" s="83">
        <v>15</v>
      </c>
      <c r="E18" s="83">
        <v>0</v>
      </c>
      <c r="F18" s="83">
        <v>50</v>
      </c>
      <c r="G18" s="83">
        <v>0</v>
      </c>
      <c r="H18" s="83">
        <v>30</v>
      </c>
      <c r="I18" s="83">
        <v>0</v>
      </c>
      <c r="J18" s="83">
        <v>30</v>
      </c>
      <c r="K18" s="83">
        <v>0</v>
      </c>
      <c r="L18" s="238"/>
      <c r="M18" s="83"/>
      <c r="N18" s="239"/>
      <c r="O18" s="240"/>
      <c r="P18" s="68"/>
    </row>
    <row r="19" spans="1:16">
      <c r="A19" s="83" t="s">
        <v>1010</v>
      </c>
      <c r="B19" s="83" t="s">
        <v>1011</v>
      </c>
      <c r="C19" s="83">
        <v>35</v>
      </c>
      <c r="D19" s="83">
        <v>15</v>
      </c>
      <c r="E19" s="83">
        <v>0</v>
      </c>
      <c r="F19" s="83">
        <v>70</v>
      </c>
      <c r="G19" s="83">
        <v>0</v>
      </c>
      <c r="H19" s="83">
        <v>0</v>
      </c>
      <c r="I19" s="83">
        <v>0</v>
      </c>
      <c r="J19" s="83">
        <v>15</v>
      </c>
      <c r="K19" s="83">
        <v>0</v>
      </c>
      <c r="L19" s="238"/>
      <c r="M19" s="83"/>
      <c r="N19" s="239"/>
      <c r="O19" s="240"/>
    </row>
    <row r="20" spans="1:16">
      <c r="A20" s="83">
        <v>5656</v>
      </c>
      <c r="B20" s="83" t="s">
        <v>1012</v>
      </c>
      <c r="C20" s="83">
        <v>35</v>
      </c>
      <c r="D20" s="83">
        <v>15</v>
      </c>
      <c r="E20" s="83">
        <v>0</v>
      </c>
      <c r="F20" s="83">
        <v>15</v>
      </c>
      <c r="G20" s="83">
        <v>0</v>
      </c>
      <c r="H20" s="83">
        <v>0</v>
      </c>
      <c r="I20" s="83">
        <v>0</v>
      </c>
      <c r="J20" s="83">
        <v>70</v>
      </c>
      <c r="K20" s="83">
        <v>0</v>
      </c>
      <c r="L20" s="238"/>
      <c r="M20" s="83"/>
      <c r="N20" s="239"/>
      <c r="O20" s="240"/>
    </row>
    <row r="21" spans="1:16">
      <c r="A21" s="83" t="s">
        <v>1013</v>
      </c>
      <c r="B21" s="83" t="s">
        <v>1014</v>
      </c>
      <c r="C21" s="83">
        <v>0</v>
      </c>
      <c r="D21" s="83">
        <v>0</v>
      </c>
      <c r="E21" s="83">
        <v>60</v>
      </c>
      <c r="F21" s="83">
        <v>0</v>
      </c>
      <c r="G21" s="83">
        <v>0</v>
      </c>
      <c r="H21" s="83">
        <v>30</v>
      </c>
      <c r="I21" s="83">
        <v>0</v>
      </c>
      <c r="J21" s="83">
        <v>0</v>
      </c>
      <c r="K21" s="83">
        <v>30</v>
      </c>
      <c r="L21" s="238"/>
      <c r="M21" s="83"/>
      <c r="N21" s="239"/>
      <c r="O21" s="240"/>
    </row>
    <row r="22" spans="1:16">
      <c r="A22" s="83" t="s">
        <v>1015</v>
      </c>
      <c r="B22" s="83" t="s">
        <v>1016</v>
      </c>
      <c r="C22" s="83">
        <v>0</v>
      </c>
      <c r="D22" s="83">
        <v>0</v>
      </c>
      <c r="E22" s="83">
        <v>0</v>
      </c>
      <c r="F22" s="83">
        <v>30</v>
      </c>
      <c r="G22" s="83">
        <v>15</v>
      </c>
      <c r="H22" s="83">
        <v>40</v>
      </c>
      <c r="I22" s="83">
        <v>0</v>
      </c>
      <c r="J22" s="83">
        <v>0</v>
      </c>
      <c r="K22" s="83">
        <v>0</v>
      </c>
      <c r="L22" s="238"/>
      <c r="M22" s="83"/>
      <c r="N22" s="239"/>
      <c r="O22" s="240"/>
    </row>
    <row r="23" spans="1:16">
      <c r="A23" s="83" t="s">
        <v>1017</v>
      </c>
      <c r="B23" s="83" t="s">
        <v>1018</v>
      </c>
      <c r="C23" s="83">
        <v>55</v>
      </c>
      <c r="D23" s="83">
        <v>0</v>
      </c>
      <c r="E23" s="83">
        <v>0</v>
      </c>
      <c r="F23" s="83">
        <v>15</v>
      </c>
      <c r="G23" s="83">
        <v>15</v>
      </c>
      <c r="H23" s="83">
        <v>0</v>
      </c>
      <c r="I23" s="83">
        <v>0</v>
      </c>
      <c r="J23" s="83">
        <v>0</v>
      </c>
      <c r="K23" s="83">
        <v>0</v>
      </c>
      <c r="L23" s="238"/>
      <c r="M23" s="83"/>
      <c r="N23" s="239"/>
      <c r="O23" s="240"/>
    </row>
    <row r="24" spans="1:16">
      <c r="A24" s="83" t="s">
        <v>1019</v>
      </c>
      <c r="B24" s="83" t="s">
        <v>1020</v>
      </c>
      <c r="C24" s="83">
        <v>15</v>
      </c>
      <c r="D24" s="83">
        <v>40</v>
      </c>
      <c r="E24" s="83">
        <v>0</v>
      </c>
      <c r="F24" s="83">
        <v>15</v>
      </c>
      <c r="G24" s="83">
        <v>0</v>
      </c>
      <c r="H24" s="83">
        <v>0</v>
      </c>
      <c r="I24" s="83">
        <v>0</v>
      </c>
      <c r="J24" s="83">
        <v>0</v>
      </c>
      <c r="K24" s="83">
        <v>0</v>
      </c>
      <c r="L24" s="238"/>
      <c r="M24" s="83"/>
      <c r="N24" s="239"/>
      <c r="O24" s="240"/>
    </row>
    <row r="25" spans="1:16">
      <c r="A25" s="83">
        <v>5555</v>
      </c>
      <c r="B25" s="83" t="s">
        <v>1021</v>
      </c>
      <c r="C25" s="83">
        <v>15</v>
      </c>
      <c r="D25" s="83">
        <v>30</v>
      </c>
      <c r="E25" s="83">
        <v>0</v>
      </c>
      <c r="F25" s="83">
        <v>0</v>
      </c>
      <c r="G25" s="83">
        <v>15</v>
      </c>
      <c r="H25" s="83">
        <v>0</v>
      </c>
      <c r="I25" s="83">
        <v>0</v>
      </c>
      <c r="J25" s="83">
        <v>0</v>
      </c>
      <c r="K25" s="83">
        <v>0</v>
      </c>
      <c r="L25" s="238"/>
      <c r="M25" s="83"/>
      <c r="N25" s="239"/>
      <c r="O25" s="240"/>
    </row>
    <row r="26" spans="1:16">
      <c r="A26" s="83" t="s">
        <v>1013</v>
      </c>
      <c r="B26" s="83" t="s">
        <v>1022</v>
      </c>
      <c r="C26" s="83">
        <v>0</v>
      </c>
      <c r="D26" s="83">
        <v>0</v>
      </c>
      <c r="E26" s="83">
        <v>55</v>
      </c>
      <c r="F26" s="83">
        <v>0</v>
      </c>
      <c r="G26" s="83">
        <v>0</v>
      </c>
      <c r="H26" s="83">
        <v>0</v>
      </c>
      <c r="I26" s="83">
        <v>0</v>
      </c>
      <c r="J26" s="83">
        <v>0</v>
      </c>
      <c r="K26" s="83">
        <v>0</v>
      </c>
      <c r="L26" s="238"/>
      <c r="M26" s="83"/>
      <c r="N26" s="239"/>
      <c r="O26" s="240"/>
    </row>
    <row r="27" spans="1:16">
      <c r="A27" s="83" t="s">
        <v>1023</v>
      </c>
      <c r="B27" s="83" t="s">
        <v>1024</v>
      </c>
      <c r="C27" s="83">
        <v>15</v>
      </c>
      <c r="D27" s="83">
        <v>25</v>
      </c>
      <c r="E27" s="83">
        <v>0</v>
      </c>
      <c r="F27" s="83">
        <v>0</v>
      </c>
      <c r="G27" s="83">
        <v>0</v>
      </c>
      <c r="H27" s="83">
        <v>0</v>
      </c>
      <c r="I27" s="83">
        <v>0</v>
      </c>
      <c r="J27" s="83">
        <v>0</v>
      </c>
      <c r="K27" s="83">
        <v>0</v>
      </c>
      <c r="L27" s="238"/>
      <c r="M27" s="83"/>
      <c r="N27" s="239"/>
      <c r="O27" s="240"/>
    </row>
    <row r="28" spans="1:16">
      <c r="A28" s="83" t="s">
        <v>1025</v>
      </c>
      <c r="B28" s="83" t="s">
        <v>1026</v>
      </c>
      <c r="C28" s="83">
        <v>0</v>
      </c>
      <c r="D28" s="83">
        <v>0</v>
      </c>
      <c r="E28" s="83">
        <v>15</v>
      </c>
      <c r="F28" s="83">
        <v>0</v>
      </c>
      <c r="G28" s="83">
        <v>0</v>
      </c>
      <c r="H28" s="83">
        <v>0</v>
      </c>
      <c r="I28" s="83">
        <v>15</v>
      </c>
      <c r="J28" s="83">
        <v>0</v>
      </c>
      <c r="K28" s="83">
        <v>0</v>
      </c>
      <c r="L28" s="238"/>
      <c r="M28" s="83"/>
      <c r="N28" s="239"/>
      <c r="O28" s="240"/>
    </row>
    <row r="29" spans="1:16">
      <c r="A29" s="83">
        <v>5167</v>
      </c>
      <c r="B29" s="83" t="s">
        <v>1027</v>
      </c>
      <c r="C29" s="83">
        <v>0</v>
      </c>
      <c r="D29" s="83">
        <v>0</v>
      </c>
      <c r="E29" s="83">
        <v>0</v>
      </c>
      <c r="F29" s="83">
        <v>0</v>
      </c>
      <c r="G29" s="83">
        <v>0</v>
      </c>
      <c r="H29" s="83">
        <v>0</v>
      </c>
      <c r="I29" s="83">
        <v>0</v>
      </c>
      <c r="J29" s="83">
        <v>25</v>
      </c>
      <c r="K29" s="83">
        <v>0</v>
      </c>
      <c r="L29" s="238"/>
      <c r="M29" s="83"/>
      <c r="N29" s="239"/>
      <c r="O29" s="240"/>
    </row>
    <row r="30" spans="1:16">
      <c r="A30" s="83" t="s">
        <v>1028</v>
      </c>
      <c r="B30" s="83" t="s">
        <v>1029</v>
      </c>
      <c r="C30" s="83">
        <v>0</v>
      </c>
      <c r="D30" s="83">
        <v>0</v>
      </c>
      <c r="E30" s="83">
        <v>0</v>
      </c>
      <c r="F30" s="83">
        <v>0</v>
      </c>
      <c r="G30" s="83">
        <v>15</v>
      </c>
      <c r="H30" s="83">
        <v>0</v>
      </c>
      <c r="I30" s="83">
        <v>0</v>
      </c>
      <c r="J30" s="83">
        <v>0</v>
      </c>
      <c r="K30" s="83">
        <v>0</v>
      </c>
      <c r="L30" s="238"/>
      <c r="M30" s="83"/>
      <c r="N30" s="239"/>
      <c r="O30" s="240"/>
    </row>
    <row r="31" spans="1:16">
      <c r="A31" s="83">
        <v>5529</v>
      </c>
      <c r="B31" s="83" t="s">
        <v>1030</v>
      </c>
      <c r="C31" s="83">
        <v>0</v>
      </c>
      <c r="D31" s="83">
        <v>0</v>
      </c>
      <c r="E31" s="83">
        <v>0</v>
      </c>
      <c r="F31" s="83">
        <v>15</v>
      </c>
      <c r="G31" s="83">
        <v>0</v>
      </c>
      <c r="H31" s="83">
        <v>0</v>
      </c>
      <c r="I31" s="83">
        <v>0</v>
      </c>
      <c r="J31" s="83">
        <v>0</v>
      </c>
      <c r="K31" s="83">
        <v>0</v>
      </c>
      <c r="L31" s="238"/>
      <c r="M31" s="83"/>
      <c r="N31" s="239"/>
      <c r="O31" s="240"/>
    </row>
    <row r="32" spans="1:16">
      <c r="A32" s="83">
        <v>5008</v>
      </c>
      <c r="B32" s="83" t="s">
        <v>1031</v>
      </c>
      <c r="C32" s="83">
        <v>15</v>
      </c>
      <c r="D32" s="83">
        <v>0</v>
      </c>
      <c r="E32" s="83">
        <v>0</v>
      </c>
      <c r="F32" s="83">
        <v>0</v>
      </c>
      <c r="G32" s="83">
        <v>0</v>
      </c>
      <c r="H32" s="83">
        <v>0</v>
      </c>
      <c r="I32" s="83">
        <v>0</v>
      </c>
      <c r="J32" s="83">
        <v>0</v>
      </c>
      <c r="K32" s="83">
        <v>0</v>
      </c>
      <c r="L32" s="238"/>
      <c r="M32" s="83"/>
      <c r="N32" s="239"/>
      <c r="O32" s="240"/>
    </row>
    <row r="33" spans="1:15">
      <c r="A33" s="83">
        <v>5303</v>
      </c>
      <c r="B33" s="83" t="s">
        <v>1032</v>
      </c>
      <c r="C33" s="83">
        <v>0</v>
      </c>
      <c r="D33" s="83">
        <v>0</v>
      </c>
      <c r="E33" s="83">
        <v>0</v>
      </c>
      <c r="F33" s="83">
        <v>0</v>
      </c>
      <c r="G33" s="83">
        <v>0</v>
      </c>
      <c r="H33" s="83">
        <v>0</v>
      </c>
      <c r="I33" s="83">
        <v>0</v>
      </c>
      <c r="J33" s="83">
        <v>0</v>
      </c>
      <c r="K33" s="83">
        <v>0</v>
      </c>
      <c r="L33" s="238"/>
      <c r="M33" s="83"/>
      <c r="N33" s="239"/>
      <c r="O33" s="240"/>
    </row>
    <row r="34" spans="1:15">
      <c r="A34" s="83">
        <v>5690</v>
      </c>
      <c r="B34" s="83" t="s">
        <v>1033</v>
      </c>
      <c r="C34" s="83">
        <v>0</v>
      </c>
      <c r="D34" s="83">
        <v>0</v>
      </c>
      <c r="E34" s="83">
        <v>0</v>
      </c>
      <c r="F34" s="83">
        <v>0</v>
      </c>
      <c r="G34" s="83">
        <v>0</v>
      </c>
      <c r="H34" s="83">
        <v>0</v>
      </c>
      <c r="I34" s="83">
        <v>0</v>
      </c>
      <c r="J34" s="83">
        <v>0</v>
      </c>
      <c r="K34" s="83">
        <v>0</v>
      </c>
      <c r="L34" s="238"/>
      <c r="M34" s="83"/>
      <c r="N34" s="239"/>
      <c r="O34" s="240"/>
    </row>
    <row r="35" spans="1:15">
      <c r="A35" s="83">
        <v>7037</v>
      </c>
      <c r="B35" s="83" t="s">
        <v>1034</v>
      </c>
      <c r="C35" s="83">
        <v>0</v>
      </c>
      <c r="D35" s="83">
        <v>0</v>
      </c>
      <c r="E35" s="83">
        <v>0</v>
      </c>
      <c r="F35" s="83">
        <v>0</v>
      </c>
      <c r="G35" s="83">
        <v>0</v>
      </c>
      <c r="H35" s="83">
        <v>0</v>
      </c>
      <c r="I35" s="83">
        <v>0</v>
      </c>
      <c r="J35" s="83">
        <v>0</v>
      </c>
      <c r="K35" s="83">
        <v>0</v>
      </c>
      <c r="L35" s="238"/>
      <c r="M35" s="83"/>
      <c r="N35" s="239"/>
      <c r="O35" s="240"/>
    </row>
  </sheetData>
  <mergeCells count="1">
    <mergeCell ref="A1:O1"/>
  </mergeCells>
  <pageMargins left="0.7" right="0.7" top="0.75" bottom="0.75" header="0.3" footer="0.3"/>
  <pageSetup scale="89" orientation="landscape"/>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7A565-AB13-4A62-A6EA-8EDC3C684CCA}">
  <sheetPr>
    <pageSetUpPr fitToPage="1"/>
  </sheetPr>
  <dimension ref="A1:O41"/>
  <sheetViews>
    <sheetView workbookViewId="0">
      <selection activeCell="O2" sqref="O1:O1048576"/>
    </sheetView>
  </sheetViews>
  <sheetFormatPr defaultColWidth="9.1484375" defaultRowHeight="14.45"/>
  <cols>
    <col min="1" max="1" width="11.546875" style="66" bestFit="1" customWidth="1"/>
    <col min="2" max="2" width="20" style="66" customWidth="1"/>
    <col min="3" max="5" width="7.75" style="66" bestFit="1" customWidth="1"/>
    <col min="6" max="6" width="7.75" style="66" customWidth="1"/>
    <col min="7" max="9" width="7.75" style="66" bestFit="1" customWidth="1"/>
    <col min="10" max="10" width="7.75" style="66" customWidth="1"/>
    <col min="11" max="11" width="7.84765625" style="66" customWidth="1"/>
    <col min="12" max="12" width="9.1484375" style="242" customWidth="1"/>
    <col min="13" max="13" width="9.1484375" style="66" customWidth="1"/>
    <col min="14" max="14" width="10.75" style="68" customWidth="1"/>
    <col min="15" max="15" width="10.84765625" style="245" customWidth="1"/>
    <col min="16" max="16" width="9.1484375" style="66" customWidth="1"/>
    <col min="17" max="16384" width="9.1484375" style="66"/>
  </cols>
  <sheetData>
    <row r="1" spans="1:15" ht="18.8" customHeight="1">
      <c r="A1" s="588" t="s">
        <v>1035</v>
      </c>
      <c r="B1" s="500"/>
      <c r="C1" s="500"/>
      <c r="D1" s="500"/>
      <c r="E1" s="500"/>
      <c r="F1" s="500"/>
      <c r="G1" s="500"/>
      <c r="H1" s="500"/>
      <c r="I1" s="500"/>
      <c r="J1" s="500"/>
      <c r="K1" s="500"/>
      <c r="L1" s="500"/>
      <c r="M1" s="500"/>
      <c r="N1" s="500"/>
      <c r="O1" s="500"/>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1036</v>
      </c>
      <c r="B3" s="83" t="s">
        <v>991</v>
      </c>
      <c r="C3" s="83">
        <v>65</v>
      </c>
      <c r="D3" s="83">
        <v>80</v>
      </c>
      <c r="E3" s="83">
        <v>35</v>
      </c>
      <c r="F3" s="83">
        <v>40</v>
      </c>
      <c r="G3" s="83">
        <v>80</v>
      </c>
      <c r="H3" s="83">
        <v>60</v>
      </c>
      <c r="I3" s="83">
        <v>40</v>
      </c>
      <c r="J3" s="83">
        <v>60</v>
      </c>
      <c r="K3" s="83">
        <v>80</v>
      </c>
      <c r="L3" s="238"/>
      <c r="M3" s="83"/>
      <c r="N3" s="239"/>
      <c r="O3" s="244"/>
    </row>
    <row r="4" spans="1:15">
      <c r="A4" s="83" t="s">
        <v>995</v>
      </c>
      <c r="B4" s="83" t="s">
        <v>996</v>
      </c>
      <c r="C4" s="83">
        <v>60</v>
      </c>
      <c r="D4" s="83">
        <v>50</v>
      </c>
      <c r="E4" s="83">
        <v>60</v>
      </c>
      <c r="F4" s="83">
        <v>70</v>
      </c>
      <c r="G4" s="83">
        <v>55</v>
      </c>
      <c r="H4" s="83">
        <v>55</v>
      </c>
      <c r="I4" s="83">
        <v>80</v>
      </c>
      <c r="J4" s="83">
        <v>70</v>
      </c>
      <c r="K4" s="83">
        <v>50</v>
      </c>
      <c r="L4" s="238"/>
      <c r="M4" s="83"/>
      <c r="N4" s="239"/>
      <c r="O4" s="244"/>
    </row>
    <row r="5" spans="1:15">
      <c r="A5" s="83" t="s">
        <v>1037</v>
      </c>
      <c r="B5" s="83" t="s">
        <v>1038</v>
      </c>
      <c r="C5" s="83">
        <v>40</v>
      </c>
      <c r="D5" s="83">
        <v>30</v>
      </c>
      <c r="E5" s="83">
        <v>55</v>
      </c>
      <c r="F5" s="83">
        <v>80</v>
      </c>
      <c r="G5" s="83">
        <v>50</v>
      </c>
      <c r="H5" s="83">
        <v>40</v>
      </c>
      <c r="I5" s="83">
        <v>50</v>
      </c>
      <c r="J5" s="83">
        <v>40</v>
      </c>
      <c r="K5" s="83">
        <v>70</v>
      </c>
      <c r="L5" s="238"/>
      <c r="M5" s="83"/>
      <c r="N5" s="239"/>
      <c r="O5" s="244"/>
    </row>
    <row r="6" spans="1:15">
      <c r="A6" s="83">
        <v>5365</v>
      </c>
      <c r="B6" s="83" t="s">
        <v>1039</v>
      </c>
      <c r="C6" s="83">
        <v>15</v>
      </c>
      <c r="D6" s="83">
        <v>60</v>
      </c>
      <c r="E6" s="83">
        <v>50</v>
      </c>
      <c r="F6" s="83">
        <v>30</v>
      </c>
      <c r="G6" s="83">
        <v>50</v>
      </c>
      <c r="H6" s="83">
        <v>50</v>
      </c>
      <c r="I6" s="83">
        <v>40</v>
      </c>
      <c r="J6" s="83">
        <v>15</v>
      </c>
      <c r="K6" s="83">
        <v>0</v>
      </c>
      <c r="L6" s="238"/>
      <c r="M6" s="83"/>
      <c r="N6" s="239"/>
      <c r="O6" s="244"/>
    </row>
    <row r="7" spans="1:15">
      <c r="A7" s="83" t="s">
        <v>1040</v>
      </c>
      <c r="B7" s="83" t="s">
        <v>1041</v>
      </c>
      <c r="C7" s="83">
        <v>30</v>
      </c>
      <c r="D7" s="83">
        <v>30</v>
      </c>
      <c r="E7" s="83">
        <v>30</v>
      </c>
      <c r="F7" s="83">
        <v>60</v>
      </c>
      <c r="G7" s="83">
        <v>0</v>
      </c>
      <c r="H7" s="83">
        <v>40</v>
      </c>
      <c r="I7" s="83">
        <v>40</v>
      </c>
      <c r="J7" s="83">
        <v>15</v>
      </c>
      <c r="K7" s="83">
        <v>30</v>
      </c>
      <c r="L7" s="238"/>
      <c r="M7" s="83"/>
      <c r="N7" s="239"/>
      <c r="O7" s="244"/>
    </row>
    <row r="8" spans="1:15">
      <c r="A8" s="83" t="s">
        <v>1042</v>
      </c>
      <c r="B8" s="83" t="s">
        <v>1043</v>
      </c>
      <c r="C8" s="83">
        <v>35</v>
      </c>
      <c r="D8" s="83">
        <v>40</v>
      </c>
      <c r="E8" s="83">
        <v>30</v>
      </c>
      <c r="F8" s="83">
        <v>15</v>
      </c>
      <c r="G8" s="83">
        <v>15</v>
      </c>
      <c r="H8" s="83">
        <v>30</v>
      </c>
      <c r="I8" s="83">
        <v>30</v>
      </c>
      <c r="J8" s="83">
        <v>25</v>
      </c>
      <c r="K8" s="83">
        <v>40</v>
      </c>
      <c r="L8" s="238"/>
      <c r="M8" s="83"/>
      <c r="N8" s="239"/>
      <c r="O8" s="244"/>
    </row>
    <row r="9" spans="1:15">
      <c r="A9" s="83">
        <v>5690</v>
      </c>
      <c r="B9" s="83" t="s">
        <v>1033</v>
      </c>
      <c r="C9" s="83">
        <v>15</v>
      </c>
      <c r="D9" s="83">
        <v>15</v>
      </c>
      <c r="E9" s="83">
        <v>30</v>
      </c>
      <c r="F9" s="83">
        <v>35</v>
      </c>
      <c r="G9" s="83">
        <v>40</v>
      </c>
      <c r="H9" s="83">
        <v>25</v>
      </c>
      <c r="I9" s="83">
        <v>15</v>
      </c>
      <c r="J9" s="83">
        <v>40</v>
      </c>
      <c r="K9" s="83">
        <v>15</v>
      </c>
      <c r="L9" s="238"/>
      <c r="M9" s="83"/>
      <c r="N9" s="239"/>
      <c r="O9" s="244"/>
    </row>
    <row r="10" spans="1:15">
      <c r="A10" s="83" t="s">
        <v>1044</v>
      </c>
      <c r="B10" s="83" t="s">
        <v>1045</v>
      </c>
      <c r="C10" s="83">
        <v>50</v>
      </c>
      <c r="D10" s="83">
        <v>50</v>
      </c>
      <c r="E10" s="83">
        <v>15</v>
      </c>
      <c r="F10" s="83">
        <v>0</v>
      </c>
      <c r="G10" s="83">
        <v>0</v>
      </c>
      <c r="H10" s="83">
        <v>0</v>
      </c>
      <c r="I10" s="83">
        <v>70</v>
      </c>
      <c r="J10" s="83">
        <v>0</v>
      </c>
      <c r="K10" s="83">
        <v>25</v>
      </c>
      <c r="L10" s="238"/>
      <c r="M10" s="83"/>
      <c r="N10" s="239"/>
      <c r="O10" s="244"/>
    </row>
    <row r="11" spans="1:15">
      <c r="A11" s="83">
        <v>332</v>
      </c>
      <c r="B11" s="83" t="s">
        <v>1046</v>
      </c>
      <c r="C11" s="83">
        <v>25</v>
      </c>
      <c r="D11" s="83">
        <v>15</v>
      </c>
      <c r="E11" s="83">
        <v>15</v>
      </c>
      <c r="F11" s="83">
        <v>15</v>
      </c>
      <c r="G11" s="83">
        <v>15</v>
      </c>
      <c r="H11" s="83">
        <v>0</v>
      </c>
      <c r="I11" s="83">
        <v>45</v>
      </c>
      <c r="J11" s="83">
        <v>40</v>
      </c>
      <c r="K11" s="83">
        <v>30</v>
      </c>
      <c r="L11" s="238"/>
      <c r="M11" s="83"/>
      <c r="N11" s="239"/>
      <c r="O11" s="244"/>
    </row>
    <row r="12" spans="1:15">
      <c r="A12" s="83" t="s">
        <v>1047</v>
      </c>
      <c r="B12" s="83" t="s">
        <v>1048</v>
      </c>
      <c r="C12" s="83">
        <v>15</v>
      </c>
      <c r="D12" s="83">
        <v>30</v>
      </c>
      <c r="E12" s="83">
        <v>40</v>
      </c>
      <c r="F12" s="83">
        <v>0</v>
      </c>
      <c r="G12" s="83">
        <v>0</v>
      </c>
      <c r="H12" s="83">
        <v>0</v>
      </c>
      <c r="I12" s="83">
        <v>15</v>
      </c>
      <c r="J12" s="83">
        <v>50</v>
      </c>
      <c r="K12" s="83">
        <v>50</v>
      </c>
      <c r="L12" s="238"/>
      <c r="M12" s="83"/>
      <c r="N12" s="239"/>
      <c r="O12" s="244"/>
    </row>
    <row r="13" spans="1:15">
      <c r="A13" s="83" t="s">
        <v>1049</v>
      </c>
      <c r="B13" s="83" t="s">
        <v>1050</v>
      </c>
      <c r="C13" s="83">
        <v>30</v>
      </c>
      <c r="D13" s="83">
        <v>15</v>
      </c>
      <c r="E13" s="83">
        <v>0</v>
      </c>
      <c r="F13" s="83">
        <v>25</v>
      </c>
      <c r="G13" s="83">
        <v>30</v>
      </c>
      <c r="H13" s="83">
        <v>0</v>
      </c>
      <c r="I13" s="83">
        <v>25</v>
      </c>
      <c r="J13" s="83">
        <v>35</v>
      </c>
      <c r="K13" s="83">
        <v>15</v>
      </c>
      <c r="L13" s="238"/>
      <c r="M13" s="83"/>
      <c r="N13" s="239"/>
      <c r="O13" s="244"/>
    </row>
    <row r="14" spans="1:15">
      <c r="A14" s="83">
        <v>1953</v>
      </c>
      <c r="B14" s="83" t="s">
        <v>1051</v>
      </c>
      <c r="C14" s="83">
        <v>15</v>
      </c>
      <c r="D14" s="83">
        <v>25</v>
      </c>
      <c r="E14" s="83">
        <v>15</v>
      </c>
      <c r="F14" s="83">
        <v>15</v>
      </c>
      <c r="G14" s="83">
        <v>25</v>
      </c>
      <c r="H14" s="83">
        <v>15</v>
      </c>
      <c r="I14" s="83">
        <v>30</v>
      </c>
      <c r="J14" s="83">
        <v>30</v>
      </c>
      <c r="K14" s="83">
        <v>0</v>
      </c>
      <c r="L14" s="238"/>
      <c r="M14" s="83"/>
      <c r="N14" s="239"/>
      <c r="O14" s="244"/>
    </row>
    <row r="15" spans="1:15">
      <c r="A15" s="83" t="s">
        <v>1052</v>
      </c>
      <c r="B15" s="83" t="s">
        <v>1053</v>
      </c>
      <c r="C15" s="83">
        <v>0</v>
      </c>
      <c r="D15" s="83">
        <v>70</v>
      </c>
      <c r="E15" s="83">
        <v>0</v>
      </c>
      <c r="F15" s="83">
        <v>40</v>
      </c>
      <c r="G15" s="83">
        <v>30</v>
      </c>
      <c r="H15" s="83">
        <v>15</v>
      </c>
      <c r="I15" s="83">
        <v>0</v>
      </c>
      <c r="J15" s="83">
        <v>0</v>
      </c>
      <c r="K15" s="83">
        <v>0</v>
      </c>
      <c r="L15" s="238"/>
      <c r="M15" s="83"/>
      <c r="N15" s="239"/>
      <c r="O15" s="244"/>
    </row>
    <row r="16" spans="1:15">
      <c r="A16" s="83" t="s">
        <v>1054</v>
      </c>
      <c r="B16" s="83" t="s">
        <v>1055</v>
      </c>
      <c r="C16" s="83">
        <v>35</v>
      </c>
      <c r="D16" s="83">
        <v>15</v>
      </c>
      <c r="E16" s="83">
        <v>25</v>
      </c>
      <c r="F16" s="83">
        <v>0</v>
      </c>
      <c r="G16" s="83">
        <v>15</v>
      </c>
      <c r="H16" s="83">
        <v>15</v>
      </c>
      <c r="I16" s="83">
        <v>35</v>
      </c>
      <c r="J16" s="83">
        <v>15</v>
      </c>
      <c r="K16" s="83">
        <v>0</v>
      </c>
      <c r="L16" s="238"/>
      <c r="M16" s="83"/>
      <c r="N16" s="239"/>
      <c r="O16" s="244"/>
    </row>
    <row r="17" spans="1:15">
      <c r="A17" s="83" t="s">
        <v>1056</v>
      </c>
      <c r="B17" s="83" t="s">
        <v>1057</v>
      </c>
      <c r="C17" s="83">
        <v>70</v>
      </c>
      <c r="D17" s="83">
        <v>30</v>
      </c>
      <c r="E17" s="83">
        <v>0</v>
      </c>
      <c r="F17" s="83">
        <v>15</v>
      </c>
      <c r="G17" s="83">
        <v>0</v>
      </c>
      <c r="H17" s="83">
        <v>15</v>
      </c>
      <c r="I17" s="83">
        <v>0</v>
      </c>
      <c r="J17" s="83">
        <v>0</v>
      </c>
      <c r="K17" s="83">
        <v>15</v>
      </c>
      <c r="L17" s="238"/>
      <c r="M17" s="83"/>
      <c r="N17" s="239"/>
      <c r="O17" s="244"/>
    </row>
    <row r="18" spans="1:15">
      <c r="A18" s="83">
        <v>7141</v>
      </c>
      <c r="B18" s="83" t="s">
        <v>1058</v>
      </c>
      <c r="C18" s="83">
        <v>0</v>
      </c>
      <c r="D18" s="83">
        <v>15</v>
      </c>
      <c r="E18" s="83">
        <v>0</v>
      </c>
      <c r="F18" s="83">
        <v>25</v>
      </c>
      <c r="G18" s="83">
        <v>30</v>
      </c>
      <c r="H18" s="83">
        <v>30</v>
      </c>
      <c r="I18" s="83">
        <v>15</v>
      </c>
      <c r="J18" s="83">
        <v>15</v>
      </c>
      <c r="K18" s="83">
        <v>0</v>
      </c>
      <c r="L18" s="238"/>
      <c r="M18" s="83"/>
      <c r="N18" s="239"/>
      <c r="O18" s="244"/>
    </row>
    <row r="19" spans="1:15">
      <c r="A19" s="83">
        <v>1958</v>
      </c>
      <c r="B19" s="83" t="s">
        <v>1059</v>
      </c>
      <c r="C19" s="83">
        <v>40</v>
      </c>
      <c r="D19" s="83">
        <v>25</v>
      </c>
      <c r="E19" s="83">
        <v>0</v>
      </c>
      <c r="F19" s="83">
        <v>15</v>
      </c>
      <c r="G19" s="83">
        <v>0</v>
      </c>
      <c r="H19" s="83">
        <v>15</v>
      </c>
      <c r="I19" s="83">
        <v>0</v>
      </c>
      <c r="J19" s="83">
        <v>15</v>
      </c>
      <c r="K19" s="83">
        <v>15</v>
      </c>
      <c r="L19" s="238"/>
      <c r="M19" s="83"/>
      <c r="N19" s="239"/>
      <c r="O19" s="244"/>
    </row>
    <row r="20" spans="1:15">
      <c r="A20" s="83">
        <v>5893</v>
      </c>
      <c r="B20" s="83" t="s">
        <v>1060</v>
      </c>
      <c r="C20" s="83">
        <v>0</v>
      </c>
      <c r="D20" s="83">
        <v>0</v>
      </c>
      <c r="E20" s="83">
        <v>0</v>
      </c>
      <c r="F20" s="83">
        <v>15</v>
      </c>
      <c r="G20" s="83">
        <v>40</v>
      </c>
      <c r="H20" s="83">
        <v>0</v>
      </c>
      <c r="I20" s="83">
        <v>15</v>
      </c>
      <c r="J20" s="83">
        <v>0</v>
      </c>
      <c r="K20" s="83">
        <v>30</v>
      </c>
      <c r="L20" s="238"/>
      <c r="M20" s="83"/>
      <c r="N20" s="239"/>
      <c r="O20" s="244"/>
    </row>
    <row r="21" spans="1:15">
      <c r="A21" s="83">
        <v>1516</v>
      </c>
      <c r="B21" s="83" t="s">
        <v>1061</v>
      </c>
      <c r="C21" s="83">
        <v>0</v>
      </c>
      <c r="D21" s="83">
        <v>0</v>
      </c>
      <c r="E21" s="83">
        <v>0</v>
      </c>
      <c r="F21" s="83">
        <v>50</v>
      </c>
      <c r="G21" s="83">
        <v>0</v>
      </c>
      <c r="H21" s="83">
        <v>15</v>
      </c>
      <c r="I21" s="83">
        <v>0</v>
      </c>
      <c r="J21" s="83">
        <v>30</v>
      </c>
      <c r="K21" s="83">
        <v>0</v>
      </c>
      <c r="L21" s="238"/>
      <c r="M21" s="83"/>
      <c r="N21" s="239"/>
      <c r="O21" s="244"/>
    </row>
    <row r="22" spans="1:15">
      <c r="A22" s="83" t="s">
        <v>1062</v>
      </c>
      <c r="B22" s="83" t="s">
        <v>1063</v>
      </c>
      <c r="C22" s="83">
        <v>15</v>
      </c>
      <c r="D22" s="83">
        <v>40</v>
      </c>
      <c r="E22" s="83">
        <v>0</v>
      </c>
      <c r="F22" s="83">
        <v>30</v>
      </c>
      <c r="G22" s="83">
        <v>0</v>
      </c>
      <c r="H22" s="83">
        <v>0</v>
      </c>
      <c r="I22" s="83">
        <v>0</v>
      </c>
      <c r="J22" s="83">
        <v>0</v>
      </c>
      <c r="K22" s="83">
        <v>0</v>
      </c>
      <c r="L22" s="238"/>
      <c r="M22" s="83"/>
      <c r="N22" s="239"/>
      <c r="O22" s="244"/>
    </row>
    <row r="23" spans="1:15">
      <c r="A23" s="83" t="s">
        <v>1064</v>
      </c>
      <c r="B23" s="83" t="s">
        <v>1065</v>
      </c>
      <c r="C23" s="83">
        <v>0</v>
      </c>
      <c r="D23" s="83">
        <v>15</v>
      </c>
      <c r="E23" s="83">
        <v>0</v>
      </c>
      <c r="F23" s="83">
        <v>30</v>
      </c>
      <c r="G23" s="83">
        <v>0</v>
      </c>
      <c r="H23" s="83">
        <v>30</v>
      </c>
      <c r="I23" s="83">
        <v>0</v>
      </c>
      <c r="J23" s="83">
        <v>0</v>
      </c>
      <c r="K23" s="83">
        <v>0</v>
      </c>
      <c r="L23" s="238"/>
      <c r="M23" s="83"/>
      <c r="N23" s="239"/>
      <c r="O23" s="244"/>
    </row>
    <row r="24" spans="1:15">
      <c r="A24" s="83" t="s">
        <v>1066</v>
      </c>
      <c r="B24" s="83" t="s">
        <v>1067</v>
      </c>
      <c r="C24" s="83">
        <v>0</v>
      </c>
      <c r="D24" s="83">
        <v>0</v>
      </c>
      <c r="E24" s="83">
        <v>30</v>
      </c>
      <c r="F24" s="83">
        <v>0</v>
      </c>
      <c r="G24" s="83">
        <v>0</v>
      </c>
      <c r="H24" s="83">
        <v>15</v>
      </c>
      <c r="I24" s="83">
        <v>15</v>
      </c>
      <c r="J24" s="83">
        <v>15</v>
      </c>
      <c r="K24" s="83">
        <v>0</v>
      </c>
      <c r="L24" s="238"/>
      <c r="M24" s="83"/>
      <c r="N24" s="239"/>
      <c r="O24" s="244"/>
    </row>
    <row r="25" spans="1:15">
      <c r="A25" s="83">
        <v>5893</v>
      </c>
      <c r="B25" s="83" t="s">
        <v>1060</v>
      </c>
      <c r="C25" s="83">
        <v>0</v>
      </c>
      <c r="D25" s="83">
        <v>0</v>
      </c>
      <c r="E25" s="83">
        <v>25</v>
      </c>
      <c r="F25" s="83">
        <v>0</v>
      </c>
      <c r="G25" s="83">
        <v>0</v>
      </c>
      <c r="H25" s="83">
        <v>0</v>
      </c>
      <c r="I25" s="83">
        <v>15</v>
      </c>
      <c r="J25" s="83">
        <v>0</v>
      </c>
      <c r="K25" s="83">
        <v>30</v>
      </c>
      <c r="L25" s="238"/>
      <c r="M25" s="83"/>
      <c r="N25" s="239"/>
      <c r="O25" s="244"/>
    </row>
    <row r="26" spans="1:15">
      <c r="A26" s="83">
        <v>5297</v>
      </c>
      <c r="B26" s="83" t="s">
        <v>1068</v>
      </c>
      <c r="C26" s="83">
        <v>15</v>
      </c>
      <c r="D26" s="83">
        <v>15</v>
      </c>
      <c r="E26" s="83">
        <v>0</v>
      </c>
      <c r="F26" s="83">
        <v>15</v>
      </c>
      <c r="G26" s="83">
        <v>0</v>
      </c>
      <c r="H26" s="83">
        <v>0</v>
      </c>
      <c r="I26" s="83">
        <v>0</v>
      </c>
      <c r="J26" s="83">
        <v>0</v>
      </c>
      <c r="K26" s="83">
        <v>0</v>
      </c>
      <c r="L26" s="238"/>
      <c r="M26" s="83"/>
      <c r="N26" s="239"/>
      <c r="O26" s="244"/>
    </row>
    <row r="27" spans="1:15">
      <c r="A27" s="83" t="s">
        <v>1069</v>
      </c>
      <c r="B27" s="83" t="s">
        <v>1070</v>
      </c>
      <c r="C27" s="83">
        <v>15</v>
      </c>
      <c r="D27" s="83">
        <v>0</v>
      </c>
      <c r="E27" s="83">
        <v>0</v>
      </c>
      <c r="F27" s="83">
        <v>0</v>
      </c>
      <c r="G27" s="83">
        <v>30</v>
      </c>
      <c r="H27" s="83">
        <v>0</v>
      </c>
      <c r="I27" s="83">
        <v>0</v>
      </c>
      <c r="J27" s="83">
        <v>0</v>
      </c>
      <c r="K27" s="83">
        <v>0</v>
      </c>
      <c r="L27" s="238"/>
      <c r="M27" s="83"/>
      <c r="N27" s="239"/>
      <c r="O27" s="244"/>
    </row>
    <row r="28" spans="1:15">
      <c r="A28" s="83">
        <v>5705</v>
      </c>
      <c r="B28" s="83" t="s">
        <v>1071</v>
      </c>
      <c r="C28" s="83">
        <v>0</v>
      </c>
      <c r="D28" s="83">
        <v>0</v>
      </c>
      <c r="E28" s="83">
        <v>0</v>
      </c>
      <c r="F28" s="83">
        <v>0</v>
      </c>
      <c r="G28" s="83">
        <v>0</v>
      </c>
      <c r="H28" s="83">
        <v>15</v>
      </c>
      <c r="I28" s="83">
        <v>15</v>
      </c>
      <c r="J28" s="83">
        <v>15</v>
      </c>
      <c r="K28" s="83">
        <v>0</v>
      </c>
      <c r="L28" s="238"/>
      <c r="M28" s="83"/>
      <c r="N28" s="239"/>
      <c r="O28" s="244"/>
    </row>
    <row r="29" spans="1:15">
      <c r="A29" s="83" t="s">
        <v>1072</v>
      </c>
      <c r="B29" s="83" t="s">
        <v>1073</v>
      </c>
      <c r="C29" s="83">
        <v>40</v>
      </c>
      <c r="D29" s="83">
        <v>0</v>
      </c>
      <c r="E29" s="83">
        <v>0</v>
      </c>
      <c r="F29" s="83">
        <v>0</v>
      </c>
      <c r="G29" s="83">
        <v>0</v>
      </c>
      <c r="H29" s="83">
        <v>0</v>
      </c>
      <c r="I29" s="83">
        <v>0</v>
      </c>
      <c r="J29" s="83">
        <v>0</v>
      </c>
      <c r="K29" s="83">
        <v>0</v>
      </c>
      <c r="L29" s="238"/>
      <c r="M29" s="83"/>
      <c r="N29" s="239"/>
      <c r="O29" s="244"/>
    </row>
    <row r="30" spans="1:15">
      <c r="A30" s="83" t="s">
        <v>1074</v>
      </c>
      <c r="B30" s="83" t="s">
        <v>1075</v>
      </c>
      <c r="C30" s="83">
        <v>40</v>
      </c>
      <c r="D30" s="83">
        <v>0</v>
      </c>
      <c r="E30" s="83">
        <v>0</v>
      </c>
      <c r="F30" s="83">
        <v>0</v>
      </c>
      <c r="G30" s="83">
        <v>0</v>
      </c>
      <c r="H30" s="83">
        <v>0</v>
      </c>
      <c r="I30" s="83">
        <v>0</v>
      </c>
      <c r="J30" s="83">
        <v>0</v>
      </c>
      <c r="K30" s="83">
        <v>0</v>
      </c>
      <c r="L30" s="238"/>
      <c r="M30" s="83"/>
      <c r="N30" s="239"/>
      <c r="O30" s="244"/>
    </row>
    <row r="31" spans="1:15">
      <c r="A31" s="83" t="s">
        <v>1076</v>
      </c>
      <c r="B31" s="83" t="s">
        <v>1077</v>
      </c>
      <c r="C31" s="83">
        <v>0</v>
      </c>
      <c r="D31" s="83">
        <v>25</v>
      </c>
      <c r="E31" s="83">
        <v>0</v>
      </c>
      <c r="F31" s="83">
        <v>0</v>
      </c>
      <c r="G31" s="83">
        <v>0</v>
      </c>
      <c r="H31" s="83">
        <v>0</v>
      </c>
      <c r="I31" s="83">
        <v>0</v>
      </c>
      <c r="J31" s="83">
        <v>0</v>
      </c>
      <c r="K31" s="83">
        <v>0</v>
      </c>
      <c r="L31" s="238"/>
      <c r="M31" s="83"/>
      <c r="N31" s="239"/>
      <c r="O31" s="244"/>
    </row>
    <row r="32" spans="1:15">
      <c r="A32" s="83" t="s">
        <v>1078</v>
      </c>
      <c r="B32" s="83" t="s">
        <v>1079</v>
      </c>
      <c r="C32" s="83">
        <v>0</v>
      </c>
      <c r="D32" s="83">
        <v>15</v>
      </c>
      <c r="E32" s="83">
        <v>0</v>
      </c>
      <c r="F32" s="83">
        <v>0</v>
      </c>
      <c r="G32" s="83">
        <v>0</v>
      </c>
      <c r="H32" s="83">
        <v>0</v>
      </c>
      <c r="I32" s="83">
        <v>0</v>
      </c>
      <c r="J32" s="83">
        <v>0</v>
      </c>
      <c r="K32" s="83">
        <v>0</v>
      </c>
      <c r="L32" s="238"/>
      <c r="M32" s="83"/>
      <c r="N32" s="239"/>
      <c r="O32" s="244"/>
    </row>
    <row r="33" spans="1:15">
      <c r="A33" s="83" t="s">
        <v>1028</v>
      </c>
      <c r="B33" s="83" t="s">
        <v>1029</v>
      </c>
      <c r="C33" s="83">
        <v>0</v>
      </c>
      <c r="D33" s="83">
        <v>0</v>
      </c>
      <c r="E33" s="83">
        <v>0</v>
      </c>
      <c r="F33" s="83">
        <v>0</v>
      </c>
      <c r="G33" s="83">
        <v>15</v>
      </c>
      <c r="H33" s="83">
        <v>0</v>
      </c>
      <c r="I33" s="83">
        <v>0</v>
      </c>
      <c r="J33" s="83">
        <v>0</v>
      </c>
      <c r="K33" s="83">
        <v>0</v>
      </c>
      <c r="L33" s="238"/>
      <c r="M33" s="83"/>
      <c r="N33" s="239"/>
      <c r="O33" s="244"/>
    </row>
    <row r="34" spans="1:15">
      <c r="A34" s="83">
        <v>125</v>
      </c>
      <c r="B34" s="83" t="s">
        <v>1080</v>
      </c>
      <c r="C34" s="83">
        <v>0</v>
      </c>
      <c r="D34" s="83">
        <v>0</v>
      </c>
      <c r="E34" s="83">
        <v>0</v>
      </c>
      <c r="F34" s="83">
        <v>0</v>
      </c>
      <c r="G34" s="83">
        <v>0</v>
      </c>
      <c r="H34" s="83">
        <v>0</v>
      </c>
      <c r="I34" s="83">
        <v>0</v>
      </c>
      <c r="J34" s="83">
        <v>0</v>
      </c>
      <c r="K34" s="83">
        <v>0</v>
      </c>
      <c r="L34" s="238"/>
      <c r="M34" s="83"/>
      <c r="N34" s="239"/>
      <c r="O34" s="244"/>
    </row>
    <row r="35" spans="1:15">
      <c r="A35" s="83">
        <v>502</v>
      </c>
      <c r="B35" s="83" t="s">
        <v>1081</v>
      </c>
      <c r="C35" s="83">
        <v>0</v>
      </c>
      <c r="D35" s="83">
        <v>0</v>
      </c>
      <c r="E35" s="83">
        <v>0</v>
      </c>
      <c r="F35" s="83">
        <v>0</v>
      </c>
      <c r="G35" s="83">
        <v>0</v>
      </c>
      <c r="H35" s="83">
        <v>0</v>
      </c>
      <c r="I35" s="83">
        <v>0</v>
      </c>
      <c r="J35" s="83">
        <v>0</v>
      </c>
      <c r="K35" s="83">
        <v>0</v>
      </c>
      <c r="L35" s="238"/>
      <c r="M35" s="83"/>
      <c r="N35" s="239"/>
      <c r="O35" s="244"/>
    </row>
    <row r="36" spans="1:15">
      <c r="A36" s="83" t="s">
        <v>1082</v>
      </c>
      <c r="B36" s="83" t="s">
        <v>1083</v>
      </c>
      <c r="C36" s="83">
        <v>0</v>
      </c>
      <c r="D36" s="83">
        <v>0</v>
      </c>
      <c r="E36" s="83">
        <v>0</v>
      </c>
      <c r="F36" s="83">
        <v>0</v>
      </c>
      <c r="G36" s="83">
        <v>0</v>
      </c>
      <c r="H36" s="83">
        <v>0</v>
      </c>
      <c r="I36" s="83">
        <v>0</v>
      </c>
      <c r="J36" s="83">
        <v>0</v>
      </c>
      <c r="K36" s="83">
        <v>0</v>
      </c>
      <c r="L36" s="238"/>
      <c r="M36" s="83"/>
      <c r="N36" s="239"/>
      <c r="O36" s="244"/>
    </row>
    <row r="37" spans="1:15">
      <c r="A37" s="83" t="s">
        <v>1084</v>
      </c>
      <c r="B37" s="83" t="s">
        <v>1085</v>
      </c>
      <c r="C37" s="83">
        <v>0</v>
      </c>
      <c r="D37" s="83">
        <v>0</v>
      </c>
      <c r="E37" s="83">
        <v>0</v>
      </c>
      <c r="F37" s="83">
        <v>0</v>
      </c>
      <c r="G37" s="83">
        <v>0</v>
      </c>
      <c r="H37" s="83">
        <v>0</v>
      </c>
      <c r="I37" s="83">
        <v>0</v>
      </c>
      <c r="J37" s="83">
        <v>0</v>
      </c>
      <c r="K37" s="83">
        <v>0</v>
      </c>
      <c r="L37" s="238"/>
      <c r="M37" s="83"/>
      <c r="N37" s="239"/>
      <c r="O37" s="244"/>
    </row>
    <row r="38" spans="1:15">
      <c r="A38" s="83">
        <v>5345</v>
      </c>
      <c r="B38" s="83" t="s">
        <v>1086</v>
      </c>
      <c r="C38" s="83">
        <v>0</v>
      </c>
      <c r="D38" s="83">
        <v>0</v>
      </c>
      <c r="E38" s="83">
        <v>0</v>
      </c>
      <c r="F38" s="83">
        <v>0</v>
      </c>
      <c r="G38" s="83">
        <v>0</v>
      </c>
      <c r="H38" s="83">
        <v>0</v>
      </c>
      <c r="I38" s="83">
        <v>0</v>
      </c>
      <c r="J38" s="83">
        <v>0</v>
      </c>
      <c r="K38" s="83">
        <v>0</v>
      </c>
      <c r="L38" s="238"/>
      <c r="M38" s="83"/>
      <c r="N38" s="239"/>
      <c r="O38" s="244"/>
    </row>
    <row r="39" spans="1:15">
      <c r="A39" s="83" t="s">
        <v>1017</v>
      </c>
      <c r="B39" s="83" t="s">
        <v>1087</v>
      </c>
      <c r="C39" s="83">
        <v>0</v>
      </c>
      <c r="D39" s="83">
        <v>0</v>
      </c>
      <c r="E39" s="83">
        <v>0</v>
      </c>
      <c r="F39" s="83">
        <v>0</v>
      </c>
      <c r="G39" s="83">
        <v>0</v>
      </c>
      <c r="H39" s="83">
        <v>0</v>
      </c>
      <c r="I39" s="83">
        <v>0</v>
      </c>
      <c r="J39" s="83">
        <v>0</v>
      </c>
      <c r="K39" s="83">
        <v>0</v>
      </c>
      <c r="L39" s="238"/>
      <c r="M39" s="83"/>
      <c r="N39" s="239"/>
      <c r="O39" s="244"/>
    </row>
    <row r="40" spans="1:15">
      <c r="A40" s="83" t="s">
        <v>1088</v>
      </c>
      <c r="B40" s="83" t="s">
        <v>1000</v>
      </c>
      <c r="C40" s="83">
        <v>0</v>
      </c>
      <c r="D40" s="83">
        <v>0</v>
      </c>
      <c r="E40" s="83">
        <v>0</v>
      </c>
      <c r="F40" s="83">
        <v>0</v>
      </c>
      <c r="G40" s="83">
        <v>0</v>
      </c>
      <c r="H40" s="83">
        <v>0</v>
      </c>
      <c r="I40" s="83">
        <v>0</v>
      </c>
      <c r="J40" s="83">
        <v>0</v>
      </c>
      <c r="K40" s="83">
        <v>0</v>
      </c>
      <c r="L40" s="238"/>
      <c r="M40" s="83"/>
      <c r="N40" s="239"/>
      <c r="O40" s="244"/>
    </row>
    <row r="41" spans="1:15">
      <c r="A41" s="83">
        <v>7957</v>
      </c>
      <c r="B41" s="83" t="s">
        <v>1089</v>
      </c>
      <c r="C41" s="83">
        <v>0</v>
      </c>
      <c r="D41" s="83">
        <v>0</v>
      </c>
      <c r="E41" s="83">
        <v>0</v>
      </c>
      <c r="F41" s="83">
        <v>0</v>
      </c>
      <c r="G41" s="83">
        <v>0</v>
      </c>
      <c r="H41" s="83">
        <v>0</v>
      </c>
      <c r="I41" s="83">
        <v>0</v>
      </c>
      <c r="J41" s="83">
        <v>0</v>
      </c>
      <c r="K41" s="83">
        <v>0</v>
      </c>
      <c r="L41" s="238"/>
      <c r="M41" s="83"/>
      <c r="N41" s="239"/>
      <c r="O41" s="244"/>
    </row>
  </sheetData>
  <mergeCells count="1">
    <mergeCell ref="A1:O1"/>
  </mergeCells>
  <pageMargins left="0.7" right="0.7" top="0.75" bottom="0.75" header="0.3" footer="0.3"/>
  <pageSetup scale="86" orientation="landscape"/>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13B58-D504-48A8-88F4-E3A95F184D34}">
  <sheetPr>
    <pageSetUpPr fitToPage="1"/>
  </sheetPr>
  <dimension ref="A1:O26"/>
  <sheetViews>
    <sheetView topLeftCell="A6" workbookViewId="0">
      <selection activeCell="O2" sqref="O1:O1048576"/>
    </sheetView>
  </sheetViews>
  <sheetFormatPr defaultColWidth="9.1484375" defaultRowHeight="14.45"/>
  <cols>
    <col min="1" max="1" width="11.546875" style="66" bestFit="1" customWidth="1"/>
    <col min="2" max="2" width="19.1484375" style="66" customWidth="1"/>
    <col min="3" max="3" width="7.546875" style="66" customWidth="1"/>
    <col min="4" max="5" width="7.75" style="66" bestFit="1" customWidth="1"/>
    <col min="6" max="6" width="7.84765625" style="66" customWidth="1"/>
    <col min="7" max="7" width="7.75" style="66" bestFit="1" customWidth="1"/>
    <col min="8" max="8" width="7.84765625" style="241" customWidth="1"/>
    <col min="9" max="11" width="7.75" style="66" bestFit="1" customWidth="1"/>
    <col min="12" max="12" width="9.1484375" style="242" customWidth="1"/>
    <col min="13" max="13" width="9.1484375" style="66" customWidth="1"/>
    <col min="14" max="14" width="10.84765625" style="68" customWidth="1"/>
    <col min="15" max="15" width="11" style="245" customWidth="1"/>
    <col min="16" max="16" width="9.1484375" style="66" customWidth="1"/>
    <col min="17" max="16384" width="9.1484375" style="66"/>
  </cols>
  <sheetData>
    <row r="1" spans="1:15">
      <c r="A1" s="481" t="s">
        <v>1090</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1074</v>
      </c>
      <c r="B3" s="83" t="s">
        <v>1075</v>
      </c>
      <c r="C3" s="83">
        <v>50</v>
      </c>
      <c r="D3" s="83">
        <v>70</v>
      </c>
      <c r="E3" s="83">
        <v>40</v>
      </c>
      <c r="F3" s="83">
        <v>60</v>
      </c>
      <c r="G3" s="83">
        <v>35</v>
      </c>
      <c r="H3" s="83">
        <v>40</v>
      </c>
      <c r="I3" s="83">
        <v>40</v>
      </c>
      <c r="J3" s="83">
        <v>50</v>
      </c>
      <c r="K3" s="83">
        <v>50</v>
      </c>
      <c r="L3" s="238"/>
      <c r="M3" s="83"/>
      <c r="N3" s="239"/>
      <c r="O3" s="244"/>
    </row>
    <row r="4" spans="1:15">
      <c r="A4" s="83" t="s">
        <v>1091</v>
      </c>
      <c r="B4" s="83" t="s">
        <v>1092</v>
      </c>
      <c r="C4" s="83">
        <v>70</v>
      </c>
      <c r="D4" s="83">
        <v>80</v>
      </c>
      <c r="E4" s="83">
        <v>15</v>
      </c>
      <c r="F4" s="83">
        <v>15</v>
      </c>
      <c r="G4" s="83">
        <v>70</v>
      </c>
      <c r="H4" s="83">
        <v>30</v>
      </c>
      <c r="I4" s="83">
        <v>35</v>
      </c>
      <c r="J4" s="83">
        <v>70</v>
      </c>
      <c r="K4" s="83">
        <v>30</v>
      </c>
      <c r="L4" s="238"/>
      <c r="M4" s="83"/>
      <c r="N4" s="239"/>
      <c r="O4" s="244"/>
    </row>
    <row r="5" spans="1:15">
      <c r="A5" s="83" t="s">
        <v>1062</v>
      </c>
      <c r="B5" s="83" t="s">
        <v>1063</v>
      </c>
      <c r="C5" s="83">
        <v>80</v>
      </c>
      <c r="D5" s="83">
        <v>30</v>
      </c>
      <c r="E5" s="83">
        <v>60</v>
      </c>
      <c r="F5" s="83">
        <v>35</v>
      </c>
      <c r="G5" s="83">
        <v>30</v>
      </c>
      <c r="H5" s="83">
        <v>80</v>
      </c>
      <c r="I5" s="83">
        <v>25</v>
      </c>
      <c r="J5" s="83">
        <v>30</v>
      </c>
      <c r="K5" s="83">
        <v>40</v>
      </c>
      <c r="L5" s="238"/>
      <c r="M5" s="83"/>
      <c r="N5" s="239"/>
      <c r="O5" s="244"/>
    </row>
    <row r="6" spans="1:15">
      <c r="A6" s="83">
        <v>302</v>
      </c>
      <c r="B6" s="83" t="s">
        <v>1093</v>
      </c>
      <c r="C6" s="83">
        <v>15</v>
      </c>
      <c r="D6" s="83">
        <v>25</v>
      </c>
      <c r="E6" s="83">
        <v>25</v>
      </c>
      <c r="F6" s="83">
        <v>70</v>
      </c>
      <c r="G6" s="83">
        <v>80</v>
      </c>
      <c r="H6" s="83">
        <v>30</v>
      </c>
      <c r="I6" s="83">
        <v>80</v>
      </c>
      <c r="J6" s="83">
        <v>25</v>
      </c>
      <c r="K6" s="83">
        <v>25</v>
      </c>
      <c r="L6" s="238"/>
      <c r="M6" s="83"/>
      <c r="N6" s="239"/>
      <c r="O6" s="244"/>
    </row>
    <row r="7" spans="1:15">
      <c r="A7" s="83">
        <v>282</v>
      </c>
      <c r="B7" s="83" t="s">
        <v>1094</v>
      </c>
      <c r="C7" s="83">
        <v>50</v>
      </c>
      <c r="D7" s="83">
        <v>40</v>
      </c>
      <c r="E7" s="83">
        <v>40</v>
      </c>
      <c r="F7" s="83">
        <v>30</v>
      </c>
      <c r="G7" s="83">
        <v>25</v>
      </c>
      <c r="H7" s="83">
        <v>30</v>
      </c>
      <c r="I7" s="83">
        <v>30</v>
      </c>
      <c r="J7" s="83">
        <v>40</v>
      </c>
      <c r="K7" s="83">
        <v>70</v>
      </c>
      <c r="L7" s="238"/>
      <c r="M7" s="83"/>
      <c r="N7" s="239"/>
      <c r="O7" s="244"/>
    </row>
    <row r="8" spans="1:15">
      <c r="A8" s="83" t="s">
        <v>1095</v>
      </c>
      <c r="B8" s="83" t="s">
        <v>1096</v>
      </c>
      <c r="C8" s="83">
        <v>30</v>
      </c>
      <c r="D8" s="83">
        <v>0</v>
      </c>
      <c r="E8" s="83">
        <v>70</v>
      </c>
      <c r="F8" s="83">
        <v>15</v>
      </c>
      <c r="G8" s="83">
        <v>40</v>
      </c>
      <c r="H8" s="83">
        <v>15</v>
      </c>
      <c r="I8" s="83">
        <v>15</v>
      </c>
      <c r="J8" s="83">
        <v>45</v>
      </c>
      <c r="K8" s="83">
        <v>80</v>
      </c>
      <c r="L8" s="238"/>
      <c r="M8" s="83"/>
      <c r="N8" s="239"/>
      <c r="O8" s="244"/>
    </row>
    <row r="9" spans="1:15">
      <c r="A9" s="83" t="s">
        <v>1097</v>
      </c>
      <c r="B9" s="83" t="s">
        <v>1098</v>
      </c>
      <c r="C9" s="83">
        <v>15</v>
      </c>
      <c r="D9" s="83">
        <v>50</v>
      </c>
      <c r="E9" s="83">
        <v>30</v>
      </c>
      <c r="F9" s="83">
        <v>65</v>
      </c>
      <c r="G9" s="83">
        <v>30</v>
      </c>
      <c r="H9" s="83">
        <v>35</v>
      </c>
      <c r="I9" s="83">
        <v>30</v>
      </c>
      <c r="J9" s="83">
        <v>15</v>
      </c>
      <c r="K9" s="83">
        <v>40</v>
      </c>
      <c r="L9" s="238"/>
      <c r="M9" s="83"/>
      <c r="N9" s="239"/>
      <c r="O9" s="244"/>
    </row>
    <row r="10" spans="1:15">
      <c r="A10" s="83">
        <v>260</v>
      </c>
      <c r="B10" s="83" t="s">
        <v>1099</v>
      </c>
      <c r="C10" s="83">
        <v>15</v>
      </c>
      <c r="D10" s="83">
        <v>15</v>
      </c>
      <c r="E10" s="83">
        <v>35</v>
      </c>
      <c r="F10" s="83">
        <v>50</v>
      </c>
      <c r="G10" s="83">
        <v>50</v>
      </c>
      <c r="H10" s="83">
        <v>60</v>
      </c>
      <c r="I10" s="83">
        <v>30</v>
      </c>
      <c r="J10" s="83">
        <v>15</v>
      </c>
      <c r="K10" s="83">
        <v>15</v>
      </c>
      <c r="L10" s="238"/>
      <c r="M10" s="83"/>
      <c r="N10" s="239"/>
      <c r="O10" s="244"/>
    </row>
    <row r="11" spans="1:15">
      <c r="A11" s="83">
        <v>388</v>
      </c>
      <c r="B11" s="83" t="s">
        <v>1100</v>
      </c>
      <c r="C11" s="83">
        <v>40</v>
      </c>
      <c r="D11" s="83">
        <v>15</v>
      </c>
      <c r="E11" s="83">
        <v>50</v>
      </c>
      <c r="F11" s="83">
        <v>15</v>
      </c>
      <c r="G11" s="83">
        <v>0</v>
      </c>
      <c r="H11" s="83">
        <v>40</v>
      </c>
      <c r="I11" s="83">
        <v>25</v>
      </c>
      <c r="J11" s="83">
        <v>35</v>
      </c>
      <c r="K11" s="83">
        <v>25</v>
      </c>
      <c r="L11" s="238"/>
      <c r="M11" s="83"/>
      <c r="N11" s="239"/>
      <c r="O11" s="244"/>
    </row>
    <row r="12" spans="1:15">
      <c r="A12" s="83" t="s">
        <v>1101</v>
      </c>
      <c r="B12" s="83" t="s">
        <v>1102</v>
      </c>
      <c r="C12" s="83">
        <v>40</v>
      </c>
      <c r="D12" s="83">
        <v>40</v>
      </c>
      <c r="E12" s="83">
        <v>0</v>
      </c>
      <c r="F12" s="83">
        <v>25</v>
      </c>
      <c r="G12" s="83">
        <v>60</v>
      </c>
      <c r="H12" s="83">
        <v>0</v>
      </c>
      <c r="I12" s="83">
        <v>0</v>
      </c>
      <c r="J12" s="83">
        <v>30</v>
      </c>
      <c r="K12" s="83">
        <v>30</v>
      </c>
      <c r="L12" s="238"/>
      <c r="M12" s="83"/>
      <c r="N12" s="239"/>
      <c r="O12" s="244"/>
    </row>
    <row r="13" spans="1:15">
      <c r="A13" s="83" t="s">
        <v>1103</v>
      </c>
      <c r="B13" s="83" t="s">
        <v>1104</v>
      </c>
      <c r="C13" s="83">
        <v>15</v>
      </c>
      <c r="D13" s="83">
        <v>45</v>
      </c>
      <c r="E13" s="83">
        <v>15</v>
      </c>
      <c r="F13" s="83">
        <v>30</v>
      </c>
      <c r="G13" s="83">
        <v>15</v>
      </c>
      <c r="H13" s="83">
        <v>55</v>
      </c>
      <c r="I13" s="83">
        <v>30</v>
      </c>
      <c r="J13" s="83">
        <v>15</v>
      </c>
      <c r="K13" s="83">
        <v>15</v>
      </c>
      <c r="L13" s="238"/>
      <c r="M13" s="83"/>
      <c r="N13" s="239"/>
      <c r="O13" s="244"/>
    </row>
    <row r="14" spans="1:15">
      <c r="A14" s="83">
        <v>5038</v>
      </c>
      <c r="B14" s="83" t="s">
        <v>1105</v>
      </c>
      <c r="C14" s="83">
        <v>15</v>
      </c>
      <c r="D14" s="83">
        <v>35</v>
      </c>
      <c r="E14" s="83">
        <v>25</v>
      </c>
      <c r="F14" s="83">
        <v>15</v>
      </c>
      <c r="G14" s="83">
        <v>15</v>
      </c>
      <c r="H14" s="83">
        <v>15</v>
      </c>
      <c r="I14" s="83">
        <v>35</v>
      </c>
      <c r="J14" s="83">
        <v>40</v>
      </c>
      <c r="K14" s="83">
        <v>35</v>
      </c>
      <c r="L14" s="238"/>
      <c r="M14" s="83"/>
      <c r="N14" s="239"/>
      <c r="O14" s="244"/>
    </row>
    <row r="15" spans="1:15">
      <c r="A15" s="83">
        <v>12</v>
      </c>
      <c r="B15" s="83" t="s">
        <v>1106</v>
      </c>
      <c r="C15" s="83">
        <v>25</v>
      </c>
      <c r="D15" s="83">
        <v>30</v>
      </c>
      <c r="E15" s="83">
        <v>30</v>
      </c>
      <c r="F15" s="83">
        <v>40</v>
      </c>
      <c r="G15" s="83">
        <v>15</v>
      </c>
      <c r="H15" s="83">
        <v>25</v>
      </c>
      <c r="I15" s="83">
        <v>15</v>
      </c>
      <c r="J15" s="83">
        <v>30</v>
      </c>
      <c r="K15" s="83">
        <v>15</v>
      </c>
      <c r="L15" s="238"/>
      <c r="M15" s="83"/>
      <c r="N15" s="239"/>
      <c r="O15" s="244"/>
    </row>
    <row r="16" spans="1:15">
      <c r="A16" s="83">
        <v>5901</v>
      </c>
      <c r="B16" s="83" t="s">
        <v>1107</v>
      </c>
      <c r="C16" s="83">
        <v>30</v>
      </c>
      <c r="D16" s="83">
        <v>30</v>
      </c>
      <c r="E16" s="83">
        <v>15</v>
      </c>
      <c r="F16" s="83">
        <v>30</v>
      </c>
      <c r="G16" s="83">
        <v>0</v>
      </c>
      <c r="H16" s="83">
        <v>30</v>
      </c>
      <c r="I16" s="83">
        <v>25</v>
      </c>
      <c r="J16" s="83">
        <v>30</v>
      </c>
      <c r="K16" s="83">
        <v>15</v>
      </c>
      <c r="L16" s="238"/>
      <c r="M16" s="83"/>
      <c r="N16" s="239"/>
      <c r="O16" s="244"/>
    </row>
    <row r="17" spans="1:15">
      <c r="A17" s="83" t="s">
        <v>1108</v>
      </c>
      <c r="B17" s="83" t="s">
        <v>1109</v>
      </c>
      <c r="C17" s="83">
        <v>30</v>
      </c>
      <c r="D17" s="83">
        <v>15</v>
      </c>
      <c r="E17" s="83">
        <v>30</v>
      </c>
      <c r="F17" s="83">
        <v>15</v>
      </c>
      <c r="G17" s="83">
        <v>25</v>
      </c>
      <c r="H17" s="83">
        <v>25</v>
      </c>
      <c r="I17" s="83">
        <v>0</v>
      </c>
      <c r="J17" s="83">
        <v>0</v>
      </c>
      <c r="K17" s="83">
        <v>0</v>
      </c>
      <c r="L17" s="238"/>
      <c r="M17" s="83"/>
      <c r="N17" s="239"/>
      <c r="O17" s="244"/>
    </row>
    <row r="18" spans="1:15">
      <c r="A18" s="83">
        <v>738</v>
      </c>
      <c r="B18" s="83" t="s">
        <v>1110</v>
      </c>
      <c r="C18" s="83">
        <v>15</v>
      </c>
      <c r="D18" s="83">
        <v>15</v>
      </c>
      <c r="E18" s="83">
        <v>0</v>
      </c>
      <c r="F18" s="83">
        <v>40</v>
      </c>
      <c r="G18" s="83">
        <v>0</v>
      </c>
      <c r="H18" s="83">
        <v>15</v>
      </c>
      <c r="I18" s="83">
        <v>0</v>
      </c>
      <c r="J18" s="83">
        <v>15</v>
      </c>
      <c r="K18" s="83">
        <v>25</v>
      </c>
      <c r="L18" s="238"/>
      <c r="M18" s="83"/>
      <c r="N18" s="239"/>
      <c r="O18" s="244"/>
    </row>
    <row r="19" spans="1:15">
      <c r="A19" s="83" t="s">
        <v>1111</v>
      </c>
      <c r="B19" s="83" t="s">
        <v>1112</v>
      </c>
      <c r="C19" s="83">
        <v>15</v>
      </c>
      <c r="D19" s="83">
        <v>0</v>
      </c>
      <c r="E19" s="83">
        <v>0</v>
      </c>
      <c r="F19" s="83">
        <v>30</v>
      </c>
      <c r="G19" s="83">
        <v>0</v>
      </c>
      <c r="H19" s="83">
        <v>35</v>
      </c>
      <c r="I19" s="83">
        <v>0</v>
      </c>
      <c r="J19" s="83">
        <v>25</v>
      </c>
      <c r="K19" s="83">
        <v>15</v>
      </c>
      <c r="L19" s="238"/>
      <c r="M19" s="83"/>
      <c r="N19" s="239"/>
      <c r="O19" s="244"/>
    </row>
    <row r="20" spans="1:15">
      <c r="A20" s="83">
        <v>924</v>
      </c>
      <c r="B20" s="83" t="s">
        <v>1113</v>
      </c>
      <c r="C20" s="83">
        <v>0</v>
      </c>
      <c r="D20" s="83">
        <v>15</v>
      </c>
      <c r="E20" s="83">
        <v>15</v>
      </c>
      <c r="F20" s="83">
        <v>0</v>
      </c>
      <c r="G20" s="83">
        <v>30</v>
      </c>
      <c r="H20" s="83">
        <v>0</v>
      </c>
      <c r="I20" s="83">
        <v>40</v>
      </c>
      <c r="J20" s="83">
        <v>0</v>
      </c>
      <c r="K20" s="83">
        <v>0</v>
      </c>
      <c r="L20" s="238"/>
      <c r="M20" s="83"/>
      <c r="N20" s="239"/>
      <c r="O20" s="244"/>
    </row>
    <row r="21" spans="1:15">
      <c r="A21" s="83">
        <v>5702</v>
      </c>
      <c r="B21" s="83" t="s">
        <v>1114</v>
      </c>
      <c r="C21" s="83">
        <v>0</v>
      </c>
      <c r="D21" s="83">
        <v>0</v>
      </c>
      <c r="E21" s="83">
        <v>0</v>
      </c>
      <c r="F21" s="83">
        <v>30</v>
      </c>
      <c r="G21" s="83">
        <v>0</v>
      </c>
      <c r="H21" s="83">
        <v>0</v>
      </c>
      <c r="I21" s="83">
        <v>30</v>
      </c>
      <c r="J21" s="83">
        <v>0</v>
      </c>
      <c r="K21" s="83">
        <v>0</v>
      </c>
      <c r="L21" s="238"/>
      <c r="M21" s="83"/>
      <c r="N21" s="239"/>
      <c r="O21" s="244"/>
    </row>
    <row r="22" spans="1:15">
      <c r="A22" s="83">
        <v>521</v>
      </c>
      <c r="B22" s="83" t="s">
        <v>1115</v>
      </c>
      <c r="C22" s="83">
        <v>0</v>
      </c>
      <c r="D22" s="83">
        <v>0</v>
      </c>
      <c r="E22" s="83">
        <v>0</v>
      </c>
      <c r="F22" s="83">
        <v>0</v>
      </c>
      <c r="G22" s="83">
        <v>0</v>
      </c>
      <c r="H22" s="83">
        <v>30</v>
      </c>
      <c r="I22" s="83">
        <v>0</v>
      </c>
      <c r="J22" s="83">
        <v>0</v>
      </c>
      <c r="K22" s="83">
        <v>15</v>
      </c>
      <c r="L22" s="238"/>
      <c r="M22" s="83"/>
      <c r="N22" s="239"/>
      <c r="O22" s="244"/>
    </row>
    <row r="23" spans="1:15">
      <c r="A23" s="83" t="s">
        <v>1116</v>
      </c>
      <c r="B23" s="83" t="s">
        <v>1117</v>
      </c>
      <c r="C23" s="83">
        <v>15</v>
      </c>
      <c r="D23" s="83">
        <v>0</v>
      </c>
      <c r="E23" s="83">
        <v>0</v>
      </c>
      <c r="F23" s="83">
        <v>0</v>
      </c>
      <c r="G23" s="83">
        <v>15</v>
      </c>
      <c r="H23" s="83">
        <v>0</v>
      </c>
      <c r="I23" s="83">
        <v>0</v>
      </c>
      <c r="J23" s="83">
        <v>0</v>
      </c>
      <c r="K23" s="83">
        <v>15</v>
      </c>
      <c r="L23" s="238"/>
      <c r="M23" s="83"/>
      <c r="N23" s="239"/>
      <c r="O23" s="244"/>
    </row>
    <row r="24" spans="1:15">
      <c r="A24" s="83">
        <v>5212</v>
      </c>
      <c r="B24" s="83" t="s">
        <v>1118</v>
      </c>
      <c r="C24" s="83">
        <v>0</v>
      </c>
      <c r="D24" s="83">
        <v>0</v>
      </c>
      <c r="E24" s="83">
        <v>0</v>
      </c>
      <c r="F24" s="83">
        <v>25</v>
      </c>
      <c r="G24" s="83">
        <v>0</v>
      </c>
      <c r="H24" s="83">
        <v>0</v>
      </c>
      <c r="I24" s="83">
        <v>0</v>
      </c>
      <c r="J24" s="83">
        <v>0</v>
      </c>
      <c r="K24" s="83">
        <v>0</v>
      </c>
      <c r="L24" s="238"/>
      <c r="M24" s="83"/>
      <c r="N24" s="239"/>
      <c r="O24" s="244"/>
    </row>
    <row r="25" spans="1:15">
      <c r="A25" s="83">
        <v>9245</v>
      </c>
      <c r="B25" s="83" t="s">
        <v>1119</v>
      </c>
      <c r="C25" s="83">
        <v>15</v>
      </c>
      <c r="D25" s="83">
        <v>0</v>
      </c>
      <c r="E25" s="83">
        <v>0</v>
      </c>
      <c r="F25" s="83">
        <v>0</v>
      </c>
      <c r="G25" s="83">
        <v>0</v>
      </c>
      <c r="H25" s="83">
        <v>0</v>
      </c>
      <c r="I25" s="83">
        <v>0</v>
      </c>
      <c r="J25" s="83">
        <v>0</v>
      </c>
      <c r="K25" s="83">
        <v>0</v>
      </c>
      <c r="L25" s="238"/>
      <c r="M25" s="83"/>
      <c r="N25" s="239"/>
      <c r="O25" s="244"/>
    </row>
    <row r="26" spans="1:15">
      <c r="A26" s="83" t="s">
        <v>1120</v>
      </c>
      <c r="B26" s="83" t="s">
        <v>1121</v>
      </c>
      <c r="C26" s="83">
        <v>0</v>
      </c>
      <c r="D26" s="83">
        <v>0</v>
      </c>
      <c r="E26" s="83">
        <v>0</v>
      </c>
      <c r="F26" s="83">
        <v>0</v>
      </c>
      <c r="G26" s="83">
        <v>0</v>
      </c>
      <c r="H26" s="83">
        <v>0</v>
      </c>
      <c r="I26" s="83">
        <v>0</v>
      </c>
      <c r="J26" s="83">
        <v>0</v>
      </c>
      <c r="K26" s="83">
        <v>0</v>
      </c>
      <c r="L26" s="238"/>
      <c r="M26" s="83"/>
      <c r="N26" s="239"/>
      <c r="O26" s="244"/>
    </row>
  </sheetData>
  <mergeCells count="1">
    <mergeCell ref="A1:O1"/>
  </mergeCells>
  <pageMargins left="0.7" right="0.7" top="0.75" bottom="0.75" header="0.3" footer="0.3"/>
  <pageSetup scale="87" orientation="landscape"/>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3066-D2CE-42D0-913C-A51DFB439429}">
  <sheetPr>
    <pageSetUpPr fitToPage="1"/>
  </sheetPr>
  <dimension ref="A1:O19"/>
  <sheetViews>
    <sheetView workbookViewId="0">
      <selection activeCell="N2" sqref="N2"/>
    </sheetView>
  </sheetViews>
  <sheetFormatPr defaultColWidth="9.1484375" defaultRowHeight="14.45"/>
  <cols>
    <col min="1" max="1" width="11.546875" style="66" bestFit="1" customWidth="1"/>
    <col min="2" max="2" width="19.546875" style="66" customWidth="1"/>
    <col min="3" max="3" width="7.75" style="66" bestFit="1" customWidth="1"/>
    <col min="4" max="4" width="7.75" style="66" customWidth="1"/>
    <col min="5" max="5" width="8.84765625" style="66" customWidth="1"/>
    <col min="6" max="6" width="8.75" style="66" bestFit="1" customWidth="1"/>
    <col min="7" max="8" width="7.75" style="66" bestFit="1" customWidth="1"/>
    <col min="9" max="9" width="8.546875" style="66" customWidth="1"/>
    <col min="10" max="11" width="9.1484375" style="66" customWidth="1"/>
    <col min="12" max="12" width="9.1484375" style="242" customWidth="1"/>
    <col min="13" max="13" width="9.1484375" style="66" customWidth="1"/>
    <col min="14" max="14" width="10.3984375" style="68" customWidth="1"/>
    <col min="15" max="15" width="11.546875" style="245" customWidth="1"/>
    <col min="16" max="16" width="9.1484375" style="66" customWidth="1"/>
    <col min="17" max="16384" width="9.1484375" style="66"/>
  </cols>
  <sheetData>
    <row r="1" spans="1:15">
      <c r="A1" s="481" t="s">
        <v>1122</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t="s">
        <v>1232</v>
      </c>
      <c r="O2" s="244"/>
    </row>
    <row r="3" spans="1:15">
      <c r="A3" s="83">
        <v>590</v>
      </c>
      <c r="B3" s="83" t="s">
        <v>1123</v>
      </c>
      <c r="C3" s="83">
        <v>40</v>
      </c>
      <c r="D3" s="83">
        <v>15</v>
      </c>
      <c r="E3" s="83">
        <v>30</v>
      </c>
      <c r="F3" s="83">
        <v>15</v>
      </c>
      <c r="G3" s="83">
        <v>30</v>
      </c>
      <c r="H3" s="83">
        <v>60</v>
      </c>
      <c r="I3" s="83">
        <v>15</v>
      </c>
      <c r="J3" s="83">
        <v>40</v>
      </c>
      <c r="K3" s="246">
        <v>60</v>
      </c>
      <c r="L3" s="238">
        <v>120</v>
      </c>
      <c r="M3" s="83"/>
      <c r="N3" s="239">
        <f t="shared" ref="N3:N19" si="0">MIN(C3:L3)</f>
        <v>15</v>
      </c>
      <c r="O3" s="244"/>
    </row>
    <row r="4" spans="1:15">
      <c r="A4" s="83">
        <v>5126</v>
      </c>
      <c r="B4" s="83" t="s">
        <v>1124</v>
      </c>
      <c r="C4" s="83">
        <v>30</v>
      </c>
      <c r="D4" s="83">
        <v>30</v>
      </c>
      <c r="E4" s="83">
        <v>15</v>
      </c>
      <c r="F4" s="83">
        <v>30</v>
      </c>
      <c r="G4" s="83">
        <v>50</v>
      </c>
      <c r="H4" s="83">
        <v>30</v>
      </c>
      <c r="I4" s="83">
        <v>15</v>
      </c>
      <c r="J4" s="83">
        <v>50</v>
      </c>
      <c r="K4" s="83">
        <v>30</v>
      </c>
      <c r="L4" s="238">
        <v>80</v>
      </c>
      <c r="M4" s="83"/>
      <c r="N4" s="239">
        <f t="shared" si="0"/>
        <v>15</v>
      </c>
      <c r="O4" s="244"/>
    </row>
    <row r="5" spans="1:15">
      <c r="A5" s="83">
        <v>7114</v>
      </c>
      <c r="B5" s="83" t="s">
        <v>1125</v>
      </c>
      <c r="C5" s="83">
        <v>15</v>
      </c>
      <c r="D5" s="83">
        <v>0</v>
      </c>
      <c r="E5" s="83">
        <v>15</v>
      </c>
      <c r="F5" s="83">
        <v>15</v>
      </c>
      <c r="G5" s="83">
        <v>40</v>
      </c>
      <c r="H5" s="83">
        <v>15</v>
      </c>
      <c r="I5" s="83">
        <v>60</v>
      </c>
      <c r="J5" s="83">
        <v>15</v>
      </c>
      <c r="K5" s="83">
        <v>15</v>
      </c>
      <c r="L5" s="238">
        <v>100</v>
      </c>
      <c r="M5" s="83"/>
      <c r="N5" s="239">
        <f t="shared" si="0"/>
        <v>0</v>
      </c>
      <c r="O5" s="244"/>
    </row>
    <row r="6" spans="1:15">
      <c r="A6" s="83" t="s">
        <v>1126</v>
      </c>
      <c r="B6" s="83" t="s">
        <v>1127</v>
      </c>
      <c r="C6" s="83">
        <v>60</v>
      </c>
      <c r="D6" s="83">
        <v>30</v>
      </c>
      <c r="E6" s="83">
        <v>50</v>
      </c>
      <c r="F6" s="83">
        <v>50</v>
      </c>
      <c r="G6" s="83">
        <v>0</v>
      </c>
      <c r="H6" s="83">
        <v>15</v>
      </c>
      <c r="I6" s="83">
        <v>0</v>
      </c>
      <c r="J6" s="83">
        <v>0</v>
      </c>
      <c r="K6" s="83">
        <v>0</v>
      </c>
      <c r="L6" s="238">
        <v>60</v>
      </c>
      <c r="M6" s="83"/>
      <c r="N6" s="239">
        <f t="shared" si="0"/>
        <v>0</v>
      </c>
      <c r="O6" s="244"/>
    </row>
    <row r="7" spans="1:15">
      <c r="A7" s="83" t="s">
        <v>1128</v>
      </c>
      <c r="B7" s="83" t="s">
        <v>1129</v>
      </c>
      <c r="C7" s="83">
        <v>50</v>
      </c>
      <c r="D7" s="83">
        <v>50</v>
      </c>
      <c r="E7" s="83">
        <v>15</v>
      </c>
      <c r="F7" s="83">
        <v>15</v>
      </c>
      <c r="G7" s="83">
        <v>0</v>
      </c>
      <c r="H7" s="83">
        <v>15</v>
      </c>
      <c r="I7" s="83">
        <v>40</v>
      </c>
      <c r="J7" s="83">
        <v>30</v>
      </c>
      <c r="K7" s="83">
        <v>15</v>
      </c>
      <c r="L7" s="238">
        <v>30</v>
      </c>
      <c r="M7" s="83"/>
      <c r="N7" s="239">
        <f t="shared" si="0"/>
        <v>0</v>
      </c>
      <c r="O7" s="244"/>
    </row>
    <row r="8" spans="1:15">
      <c r="A8" s="83">
        <v>5703</v>
      </c>
      <c r="B8" s="83" t="s">
        <v>1130</v>
      </c>
      <c r="C8" s="83">
        <v>15</v>
      </c>
      <c r="D8" s="83">
        <v>15</v>
      </c>
      <c r="E8" s="83">
        <v>30</v>
      </c>
      <c r="F8" s="83">
        <v>40</v>
      </c>
      <c r="G8" s="83">
        <v>15</v>
      </c>
      <c r="H8" s="83">
        <v>0</v>
      </c>
      <c r="I8" s="83">
        <v>30</v>
      </c>
      <c r="J8" s="83">
        <v>30</v>
      </c>
      <c r="K8" s="83">
        <v>15</v>
      </c>
      <c r="L8" s="238">
        <v>30</v>
      </c>
      <c r="M8" s="83"/>
      <c r="N8" s="239">
        <f t="shared" si="0"/>
        <v>0</v>
      </c>
      <c r="O8" s="244"/>
    </row>
    <row r="9" spans="1:15">
      <c r="A9" s="83">
        <v>515</v>
      </c>
      <c r="B9" s="83" t="s">
        <v>1131</v>
      </c>
      <c r="C9" s="83">
        <v>30</v>
      </c>
      <c r="D9" s="83">
        <v>0</v>
      </c>
      <c r="E9" s="83">
        <v>40</v>
      </c>
      <c r="F9" s="83">
        <v>0</v>
      </c>
      <c r="G9" s="83">
        <v>0</v>
      </c>
      <c r="H9" s="83">
        <v>0</v>
      </c>
      <c r="I9" s="83">
        <v>15</v>
      </c>
      <c r="J9" s="83">
        <v>0</v>
      </c>
      <c r="K9" s="83">
        <v>40</v>
      </c>
      <c r="L9" s="238">
        <v>60</v>
      </c>
      <c r="M9" s="83"/>
      <c r="N9" s="239">
        <f t="shared" si="0"/>
        <v>0</v>
      </c>
      <c r="O9" s="244"/>
    </row>
    <row r="10" spans="1:15">
      <c r="A10" s="83">
        <v>6513</v>
      </c>
      <c r="B10" s="83" t="s">
        <v>1132</v>
      </c>
      <c r="C10" s="83">
        <v>0</v>
      </c>
      <c r="D10" s="83">
        <v>40</v>
      </c>
      <c r="E10" s="83">
        <v>15</v>
      </c>
      <c r="F10" s="83">
        <v>30</v>
      </c>
      <c r="G10" s="83">
        <v>0</v>
      </c>
      <c r="H10" s="83">
        <v>30</v>
      </c>
      <c r="I10" s="83">
        <v>0</v>
      </c>
      <c r="J10" s="83">
        <v>15</v>
      </c>
      <c r="K10" s="83">
        <v>50</v>
      </c>
      <c r="L10" s="238">
        <v>0</v>
      </c>
      <c r="M10" s="83"/>
      <c r="N10" s="239">
        <f t="shared" si="0"/>
        <v>0</v>
      </c>
      <c r="O10" s="244"/>
    </row>
    <row r="11" spans="1:15">
      <c r="A11" s="83" t="s">
        <v>1133</v>
      </c>
      <c r="B11" s="83" t="s">
        <v>1134</v>
      </c>
      <c r="C11" s="83">
        <v>0</v>
      </c>
      <c r="D11" s="83">
        <v>0</v>
      </c>
      <c r="E11" s="83">
        <v>0</v>
      </c>
      <c r="F11" s="83">
        <v>0</v>
      </c>
      <c r="G11" s="83">
        <v>0</v>
      </c>
      <c r="H11" s="83">
        <v>0</v>
      </c>
      <c r="I11" s="83">
        <v>40</v>
      </c>
      <c r="J11" s="83">
        <v>0</v>
      </c>
      <c r="K11" s="83">
        <v>0</v>
      </c>
      <c r="L11" s="238">
        <v>80</v>
      </c>
      <c r="M11" s="83"/>
      <c r="N11" s="239">
        <f t="shared" si="0"/>
        <v>0</v>
      </c>
      <c r="O11" s="244"/>
    </row>
    <row r="12" spans="1:15">
      <c r="A12" s="83">
        <v>542</v>
      </c>
      <c r="B12" s="83" t="s">
        <v>1135</v>
      </c>
      <c r="C12" s="83">
        <v>0</v>
      </c>
      <c r="D12" s="83">
        <v>0</v>
      </c>
      <c r="E12" s="83">
        <v>0</v>
      </c>
      <c r="F12" s="83">
        <v>0</v>
      </c>
      <c r="G12" s="83">
        <v>0</v>
      </c>
      <c r="H12" s="83">
        <v>0</v>
      </c>
      <c r="I12" s="83">
        <v>50</v>
      </c>
      <c r="J12" s="83">
        <v>0</v>
      </c>
      <c r="K12" s="83">
        <v>0</v>
      </c>
      <c r="L12" s="238">
        <v>60</v>
      </c>
      <c r="M12" s="83"/>
      <c r="N12" s="239">
        <f t="shared" si="0"/>
        <v>0</v>
      </c>
      <c r="O12" s="244"/>
    </row>
    <row r="13" spans="1:15">
      <c r="A13" s="83">
        <v>577</v>
      </c>
      <c r="B13" s="83" t="s">
        <v>1136</v>
      </c>
      <c r="C13" s="83">
        <v>15</v>
      </c>
      <c r="D13" s="83">
        <v>15</v>
      </c>
      <c r="E13" s="83">
        <v>60</v>
      </c>
      <c r="F13" s="83">
        <v>0</v>
      </c>
      <c r="G13" s="83">
        <v>0</v>
      </c>
      <c r="H13" s="83">
        <v>0</v>
      </c>
      <c r="I13" s="83">
        <v>0</v>
      </c>
      <c r="J13" s="83">
        <v>0</v>
      </c>
      <c r="K13" s="83">
        <v>0</v>
      </c>
      <c r="L13" s="238">
        <v>0</v>
      </c>
      <c r="M13" s="83"/>
      <c r="N13" s="239">
        <f t="shared" si="0"/>
        <v>0</v>
      </c>
      <c r="O13" s="244"/>
    </row>
    <row r="14" spans="1:15">
      <c r="A14" s="83">
        <v>5671</v>
      </c>
      <c r="B14" s="83" t="s">
        <v>1137</v>
      </c>
      <c r="C14" s="83">
        <v>0</v>
      </c>
      <c r="D14" s="83">
        <v>0</v>
      </c>
      <c r="E14" s="83">
        <v>0</v>
      </c>
      <c r="F14" s="83">
        <v>0</v>
      </c>
      <c r="G14" s="83">
        <v>0</v>
      </c>
      <c r="H14" s="83">
        <v>0</v>
      </c>
      <c r="I14" s="83">
        <v>30</v>
      </c>
      <c r="J14" s="83">
        <v>0</v>
      </c>
      <c r="K14" s="83">
        <v>0</v>
      </c>
      <c r="L14" s="238">
        <v>30</v>
      </c>
      <c r="M14" s="83"/>
      <c r="N14" s="239">
        <f t="shared" si="0"/>
        <v>0</v>
      </c>
      <c r="O14" s="244"/>
    </row>
    <row r="15" spans="1:15">
      <c r="A15" s="83">
        <v>4506</v>
      </c>
      <c r="B15" s="83" t="s">
        <v>1138</v>
      </c>
      <c r="C15" s="83">
        <v>15</v>
      </c>
      <c r="D15" s="83">
        <v>0</v>
      </c>
      <c r="E15" s="83">
        <v>0</v>
      </c>
      <c r="F15" s="83">
        <v>15</v>
      </c>
      <c r="G15" s="83">
        <v>15</v>
      </c>
      <c r="H15" s="83">
        <v>15</v>
      </c>
      <c r="I15" s="83">
        <v>0</v>
      </c>
      <c r="J15" s="83">
        <v>0</v>
      </c>
      <c r="K15" s="83">
        <v>0</v>
      </c>
      <c r="L15" s="238">
        <v>0</v>
      </c>
      <c r="M15" s="83"/>
      <c r="N15" s="239">
        <f t="shared" si="0"/>
        <v>0</v>
      </c>
      <c r="O15" s="244"/>
    </row>
    <row r="16" spans="1:15">
      <c r="A16" s="83">
        <v>535</v>
      </c>
      <c r="B16" s="83" t="s">
        <v>1139</v>
      </c>
      <c r="C16" s="83">
        <v>0</v>
      </c>
      <c r="D16" s="83">
        <v>0</v>
      </c>
      <c r="E16" s="83">
        <v>0</v>
      </c>
      <c r="F16" s="83">
        <v>0</v>
      </c>
      <c r="G16" s="83">
        <v>0</v>
      </c>
      <c r="H16" s="83">
        <v>0</v>
      </c>
      <c r="I16" s="83">
        <v>15</v>
      </c>
      <c r="J16" s="83">
        <v>0</v>
      </c>
      <c r="K16" s="83">
        <v>0</v>
      </c>
      <c r="L16" s="238">
        <v>30</v>
      </c>
      <c r="M16" s="83"/>
      <c r="N16" s="239">
        <f t="shared" si="0"/>
        <v>0</v>
      </c>
      <c r="O16" s="244"/>
    </row>
    <row r="17" spans="1:15">
      <c r="A17" s="83">
        <v>5241</v>
      </c>
      <c r="B17" s="83" t="s">
        <v>1140</v>
      </c>
      <c r="C17" s="83">
        <v>0</v>
      </c>
      <c r="D17" s="83">
        <v>15</v>
      </c>
      <c r="E17" s="83">
        <v>15</v>
      </c>
      <c r="F17" s="83">
        <v>0</v>
      </c>
      <c r="G17" s="83">
        <v>0</v>
      </c>
      <c r="H17" s="83">
        <v>0</v>
      </c>
      <c r="I17" s="83">
        <v>0</v>
      </c>
      <c r="J17" s="83">
        <v>0</v>
      </c>
      <c r="K17" s="83">
        <v>0</v>
      </c>
      <c r="L17" s="238">
        <v>0</v>
      </c>
      <c r="M17" s="83"/>
      <c r="N17" s="239">
        <f t="shared" si="0"/>
        <v>0</v>
      </c>
      <c r="O17" s="244"/>
    </row>
    <row r="18" spans="1:15">
      <c r="A18" s="83">
        <v>751</v>
      </c>
      <c r="B18" s="83" t="s">
        <v>1141</v>
      </c>
      <c r="C18" s="83">
        <v>0</v>
      </c>
      <c r="D18" s="83">
        <v>0</v>
      </c>
      <c r="E18" s="83">
        <v>0</v>
      </c>
      <c r="F18" s="83">
        <v>0</v>
      </c>
      <c r="G18" s="83">
        <v>15</v>
      </c>
      <c r="H18" s="83">
        <v>0</v>
      </c>
      <c r="I18" s="83">
        <v>0</v>
      </c>
      <c r="J18" s="83">
        <v>0</v>
      </c>
      <c r="K18" s="83">
        <v>0</v>
      </c>
      <c r="L18" s="238">
        <v>0</v>
      </c>
      <c r="M18" s="83"/>
      <c r="N18" s="239">
        <f t="shared" si="0"/>
        <v>0</v>
      </c>
      <c r="O18" s="244"/>
    </row>
    <row r="19" spans="1:15">
      <c r="A19" s="83">
        <v>752</v>
      </c>
      <c r="B19" s="83" t="s">
        <v>1142</v>
      </c>
      <c r="C19" s="83">
        <v>0</v>
      </c>
      <c r="D19" s="83">
        <v>0</v>
      </c>
      <c r="E19" s="83">
        <v>0</v>
      </c>
      <c r="F19" s="83">
        <v>0</v>
      </c>
      <c r="G19" s="83">
        <v>15</v>
      </c>
      <c r="H19" s="83">
        <v>0</v>
      </c>
      <c r="I19" s="83">
        <v>0</v>
      </c>
      <c r="J19" s="83">
        <v>0</v>
      </c>
      <c r="K19" s="83">
        <v>0</v>
      </c>
      <c r="L19" s="238">
        <v>0</v>
      </c>
      <c r="M19" s="83"/>
      <c r="N19" s="239">
        <f t="shared" si="0"/>
        <v>0</v>
      </c>
      <c r="O19" s="244"/>
    </row>
  </sheetData>
  <mergeCells count="1">
    <mergeCell ref="A1:O1"/>
  </mergeCells>
  <pageMargins left="0.7" right="0.7" top="0.75" bottom="0.75" header="0.3" footer="0.3"/>
  <pageSetup scale="83" orientation="landscape"/>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F1A67-B602-43FE-88AB-0D2D638E450F}">
  <sheetPr>
    <pageSetUpPr fitToPage="1"/>
  </sheetPr>
  <dimension ref="A1:O31"/>
  <sheetViews>
    <sheetView workbookViewId="0">
      <selection activeCell="Q7" sqref="Q7"/>
    </sheetView>
  </sheetViews>
  <sheetFormatPr defaultColWidth="9.1484375" defaultRowHeight="14.45"/>
  <cols>
    <col min="1" max="1" width="11.546875" style="66" bestFit="1" customWidth="1"/>
    <col min="2" max="2" width="18" style="66" customWidth="1"/>
    <col min="3" max="3" width="9.75" style="66" bestFit="1" customWidth="1"/>
    <col min="4" max="4" width="9.1484375" style="66" customWidth="1"/>
    <col min="5" max="7" width="9.75" style="66" bestFit="1" customWidth="1"/>
    <col min="8" max="9" width="9.75" style="66" customWidth="1"/>
    <col min="10" max="10" width="11.3984375" style="66" bestFit="1" customWidth="1"/>
    <col min="11" max="11" width="9.1484375" style="66" customWidth="1"/>
    <col min="12" max="12" width="9.1484375" style="242" customWidth="1"/>
    <col min="13" max="13" width="9.1484375" style="66" customWidth="1"/>
    <col min="14" max="14" width="10.75" style="68" customWidth="1"/>
    <col min="15" max="15" width="11.3984375" style="245" customWidth="1"/>
    <col min="16" max="16" width="9.1484375" style="66" customWidth="1"/>
    <col min="17" max="16384" width="9.1484375" style="66"/>
  </cols>
  <sheetData>
    <row r="1" spans="1:15" ht="15.05" customHeight="1">
      <c r="A1" s="589" t="s">
        <v>1143</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t="s">
        <v>1144</v>
      </c>
      <c r="B3" s="83" t="s">
        <v>1145</v>
      </c>
      <c r="C3" s="83">
        <v>30</v>
      </c>
      <c r="D3" s="83">
        <v>40</v>
      </c>
      <c r="E3" s="83">
        <v>30</v>
      </c>
      <c r="F3" s="246">
        <v>60</v>
      </c>
      <c r="G3" s="246">
        <v>70</v>
      </c>
      <c r="H3" s="246">
        <v>15</v>
      </c>
      <c r="I3" s="83">
        <v>40</v>
      </c>
      <c r="J3" s="83">
        <v>60</v>
      </c>
      <c r="K3" s="83">
        <v>40</v>
      </c>
      <c r="L3" s="238">
        <v>60</v>
      </c>
      <c r="M3" s="83"/>
      <c r="N3" s="239"/>
      <c r="O3" s="244"/>
    </row>
    <row r="4" spans="1:15">
      <c r="A4" s="83">
        <v>702</v>
      </c>
      <c r="B4" s="83" t="s">
        <v>1146</v>
      </c>
      <c r="C4" s="83">
        <v>40</v>
      </c>
      <c r="D4" s="83">
        <v>30</v>
      </c>
      <c r="E4" s="83">
        <v>70</v>
      </c>
      <c r="F4" s="246">
        <v>30</v>
      </c>
      <c r="G4" s="246">
        <v>15</v>
      </c>
      <c r="H4" s="246">
        <v>40</v>
      </c>
      <c r="I4" s="83">
        <v>30</v>
      </c>
      <c r="J4" s="83">
        <v>30</v>
      </c>
      <c r="K4" s="83">
        <v>50</v>
      </c>
      <c r="L4" s="238">
        <v>100</v>
      </c>
      <c r="M4" s="83"/>
      <c r="N4" s="239"/>
      <c r="O4" s="244"/>
    </row>
    <row r="5" spans="1:15">
      <c r="A5" s="83">
        <v>708</v>
      </c>
      <c r="B5" s="83" t="s">
        <v>1147</v>
      </c>
      <c r="C5" s="83">
        <v>60</v>
      </c>
      <c r="D5" s="83">
        <v>0</v>
      </c>
      <c r="E5" s="83">
        <v>60</v>
      </c>
      <c r="F5" s="83">
        <v>30</v>
      </c>
      <c r="G5" s="83">
        <v>30</v>
      </c>
      <c r="H5" s="83">
        <v>50</v>
      </c>
      <c r="I5" s="83">
        <v>30</v>
      </c>
      <c r="J5" s="83">
        <v>50</v>
      </c>
      <c r="K5" s="83">
        <v>15</v>
      </c>
      <c r="L5" s="238">
        <v>60</v>
      </c>
      <c r="M5" s="83"/>
      <c r="N5" s="239"/>
      <c r="O5" s="244"/>
    </row>
    <row r="6" spans="1:15">
      <c r="A6" s="83">
        <v>700</v>
      </c>
      <c r="B6" s="83" t="s">
        <v>1148</v>
      </c>
      <c r="C6" s="83">
        <v>50</v>
      </c>
      <c r="D6" s="83">
        <v>15</v>
      </c>
      <c r="E6" s="83">
        <v>15</v>
      </c>
      <c r="F6" s="246">
        <v>40</v>
      </c>
      <c r="G6" s="246">
        <v>40</v>
      </c>
      <c r="H6" s="246">
        <v>40</v>
      </c>
      <c r="I6" s="83">
        <v>60</v>
      </c>
      <c r="J6" s="83">
        <v>30</v>
      </c>
      <c r="K6" s="83">
        <v>30</v>
      </c>
      <c r="L6" s="238">
        <v>30</v>
      </c>
      <c r="M6" s="83"/>
      <c r="N6" s="239"/>
      <c r="O6" s="244"/>
    </row>
    <row r="7" spans="1:15">
      <c r="A7" s="83">
        <v>7129</v>
      </c>
      <c r="B7" s="83" t="s">
        <v>1149</v>
      </c>
      <c r="C7" s="83">
        <v>0</v>
      </c>
      <c r="D7" s="83">
        <v>0</v>
      </c>
      <c r="E7" s="83">
        <v>0</v>
      </c>
      <c r="F7" s="83">
        <v>0</v>
      </c>
      <c r="G7" s="83">
        <v>60</v>
      </c>
      <c r="H7" s="83">
        <v>15</v>
      </c>
      <c r="I7" s="83">
        <v>15</v>
      </c>
      <c r="J7" s="83">
        <v>40</v>
      </c>
      <c r="K7" s="83">
        <v>40</v>
      </c>
      <c r="L7" s="238">
        <v>140</v>
      </c>
      <c r="M7" s="83"/>
      <c r="N7" s="239"/>
      <c r="O7" s="244"/>
    </row>
    <row r="8" spans="1:15">
      <c r="A8" s="83">
        <v>5722</v>
      </c>
      <c r="B8" s="83" t="s">
        <v>1150</v>
      </c>
      <c r="C8" s="83">
        <v>15</v>
      </c>
      <c r="D8" s="83">
        <v>15</v>
      </c>
      <c r="E8" s="83">
        <v>15</v>
      </c>
      <c r="F8" s="83">
        <v>70</v>
      </c>
      <c r="G8" s="83">
        <v>15</v>
      </c>
      <c r="H8" s="83">
        <v>70</v>
      </c>
      <c r="I8" s="83">
        <v>15</v>
      </c>
      <c r="J8" s="83">
        <v>15</v>
      </c>
      <c r="K8" s="83">
        <v>15</v>
      </c>
      <c r="L8" s="238">
        <v>60</v>
      </c>
      <c r="M8" s="83"/>
      <c r="N8" s="239"/>
      <c r="O8" s="244"/>
    </row>
    <row r="9" spans="1:15">
      <c r="A9" s="83" t="s">
        <v>1151</v>
      </c>
      <c r="B9" s="83" t="s">
        <v>1152</v>
      </c>
      <c r="C9" s="83">
        <v>30</v>
      </c>
      <c r="D9" s="83">
        <v>15</v>
      </c>
      <c r="E9" s="83">
        <v>50</v>
      </c>
      <c r="F9" s="83">
        <v>30</v>
      </c>
      <c r="G9" s="83">
        <v>40</v>
      </c>
      <c r="H9" s="83">
        <v>0</v>
      </c>
      <c r="I9" s="83">
        <v>50</v>
      </c>
      <c r="J9" s="83">
        <v>15</v>
      </c>
      <c r="K9" s="83">
        <v>30</v>
      </c>
      <c r="L9" s="238">
        <v>30</v>
      </c>
      <c r="M9" s="83"/>
      <c r="N9" s="239"/>
      <c r="O9" s="244"/>
    </row>
    <row r="10" spans="1:15">
      <c r="A10" s="83">
        <v>7003</v>
      </c>
      <c r="B10" s="83" t="s">
        <v>1153</v>
      </c>
      <c r="C10" s="83">
        <v>0</v>
      </c>
      <c r="D10" s="83">
        <v>60</v>
      </c>
      <c r="E10" s="83">
        <v>15</v>
      </c>
      <c r="F10" s="83">
        <v>15</v>
      </c>
      <c r="G10" s="83">
        <v>50</v>
      </c>
      <c r="H10" s="83">
        <v>15</v>
      </c>
      <c r="I10" s="83">
        <v>50</v>
      </c>
      <c r="J10" s="83">
        <v>0</v>
      </c>
      <c r="K10" s="83">
        <v>15</v>
      </c>
      <c r="L10" s="238">
        <v>60</v>
      </c>
      <c r="M10" s="83"/>
      <c r="N10" s="239"/>
      <c r="O10" s="244"/>
    </row>
    <row r="11" spans="1:15">
      <c r="A11" s="83">
        <v>5425</v>
      </c>
      <c r="B11" s="83" t="s">
        <v>1154</v>
      </c>
      <c r="C11" s="83">
        <v>15</v>
      </c>
      <c r="D11" s="83">
        <v>15</v>
      </c>
      <c r="E11" s="83">
        <v>30</v>
      </c>
      <c r="F11" s="83">
        <v>30</v>
      </c>
      <c r="G11" s="83">
        <v>15</v>
      </c>
      <c r="H11" s="83">
        <v>30</v>
      </c>
      <c r="I11" s="83">
        <v>30</v>
      </c>
      <c r="J11" s="83">
        <v>15</v>
      </c>
      <c r="K11" s="83">
        <v>0</v>
      </c>
      <c r="L11" s="238">
        <v>80</v>
      </c>
      <c r="M11" s="83"/>
      <c r="N11" s="239"/>
      <c r="O11" s="244"/>
    </row>
    <row r="12" spans="1:15">
      <c r="A12" s="83">
        <v>7737</v>
      </c>
      <c r="B12" s="83" t="s">
        <v>1155</v>
      </c>
      <c r="C12" s="83">
        <v>0</v>
      </c>
      <c r="D12" s="83">
        <v>40</v>
      </c>
      <c r="E12" s="83">
        <v>40</v>
      </c>
      <c r="F12" s="83">
        <v>0</v>
      </c>
      <c r="G12" s="83">
        <v>40</v>
      </c>
      <c r="H12" s="83">
        <v>0</v>
      </c>
      <c r="I12" s="83">
        <v>30</v>
      </c>
      <c r="J12" s="83">
        <v>0</v>
      </c>
      <c r="K12" s="83">
        <v>0</v>
      </c>
      <c r="L12" s="238">
        <v>100</v>
      </c>
      <c r="M12" s="83"/>
      <c r="N12" s="239"/>
      <c r="O12" s="244"/>
    </row>
    <row r="13" spans="1:15">
      <c r="A13" s="83">
        <v>5700</v>
      </c>
      <c r="B13" s="83" t="s">
        <v>1156</v>
      </c>
      <c r="C13" s="83">
        <v>40</v>
      </c>
      <c r="D13" s="83">
        <v>15</v>
      </c>
      <c r="E13" s="83">
        <v>15</v>
      </c>
      <c r="F13" s="83">
        <v>15</v>
      </c>
      <c r="G13" s="83">
        <v>30</v>
      </c>
      <c r="H13" s="83">
        <v>30</v>
      </c>
      <c r="I13" s="83">
        <v>15</v>
      </c>
      <c r="J13" s="83">
        <v>15</v>
      </c>
      <c r="K13" s="83">
        <v>15</v>
      </c>
      <c r="L13" s="238">
        <v>60</v>
      </c>
      <c r="M13" s="83"/>
      <c r="N13" s="239"/>
      <c r="O13" s="244"/>
    </row>
    <row r="14" spans="1:15">
      <c r="A14" s="83">
        <v>7200</v>
      </c>
      <c r="B14" s="83" t="s">
        <v>1157</v>
      </c>
      <c r="C14" s="83">
        <v>0</v>
      </c>
      <c r="D14" s="83">
        <v>0</v>
      </c>
      <c r="E14" s="83">
        <v>0</v>
      </c>
      <c r="F14" s="83">
        <v>50</v>
      </c>
      <c r="G14" s="83">
        <v>0</v>
      </c>
      <c r="H14" s="83">
        <v>15</v>
      </c>
      <c r="I14" s="83">
        <v>70</v>
      </c>
      <c r="J14" s="83">
        <v>0</v>
      </c>
      <c r="K14" s="83">
        <v>60</v>
      </c>
      <c r="L14" s="238">
        <v>30</v>
      </c>
      <c r="M14" s="83"/>
      <c r="N14" s="239"/>
      <c r="O14" s="244"/>
    </row>
    <row r="15" spans="1:15">
      <c r="A15" s="83">
        <v>5840</v>
      </c>
      <c r="B15" s="83" t="s">
        <v>1158</v>
      </c>
      <c r="C15" s="83">
        <v>15</v>
      </c>
      <c r="D15" s="83">
        <v>30</v>
      </c>
      <c r="E15" s="83">
        <v>15</v>
      </c>
      <c r="F15" s="83">
        <v>40</v>
      </c>
      <c r="G15" s="83">
        <v>15</v>
      </c>
      <c r="H15" s="83">
        <v>30</v>
      </c>
      <c r="I15" s="83">
        <v>15</v>
      </c>
      <c r="J15" s="83">
        <v>15</v>
      </c>
      <c r="K15" s="83">
        <v>0</v>
      </c>
      <c r="L15" s="238">
        <v>30</v>
      </c>
      <c r="M15" s="83"/>
      <c r="N15" s="239"/>
      <c r="O15" s="244"/>
    </row>
    <row r="16" spans="1:15">
      <c r="A16" s="83">
        <v>7747</v>
      </c>
      <c r="B16" s="83" t="s">
        <v>1159</v>
      </c>
      <c r="C16" s="83">
        <v>0</v>
      </c>
      <c r="D16" s="83">
        <v>50</v>
      </c>
      <c r="E16" s="83">
        <v>30</v>
      </c>
      <c r="F16" s="83">
        <v>0</v>
      </c>
      <c r="G16" s="83">
        <v>15</v>
      </c>
      <c r="H16" s="83">
        <v>0</v>
      </c>
      <c r="I16" s="83">
        <v>40</v>
      </c>
      <c r="J16" s="83">
        <v>0</v>
      </c>
      <c r="K16" s="83">
        <v>30</v>
      </c>
      <c r="L16" s="238">
        <v>30</v>
      </c>
      <c r="M16" s="83"/>
      <c r="N16" s="239"/>
      <c r="O16" s="244"/>
    </row>
    <row r="17" spans="1:15">
      <c r="A17" s="83">
        <v>597</v>
      </c>
      <c r="B17" s="83" t="s">
        <v>1160</v>
      </c>
      <c r="C17" s="83">
        <v>15</v>
      </c>
      <c r="D17" s="83">
        <v>15</v>
      </c>
      <c r="E17" s="83">
        <v>15</v>
      </c>
      <c r="F17" s="83">
        <v>15</v>
      </c>
      <c r="G17" s="83">
        <v>30</v>
      </c>
      <c r="H17" s="83">
        <v>15</v>
      </c>
      <c r="I17" s="83">
        <v>15</v>
      </c>
      <c r="J17" s="83">
        <v>15</v>
      </c>
      <c r="K17" s="83">
        <v>0</v>
      </c>
      <c r="L17" s="238">
        <v>30</v>
      </c>
      <c r="M17" s="83"/>
      <c r="N17" s="239"/>
      <c r="O17" s="244"/>
    </row>
    <row r="18" spans="1:15">
      <c r="A18" s="83" t="s">
        <v>1161</v>
      </c>
      <c r="B18" s="83" t="s">
        <v>1162</v>
      </c>
      <c r="C18" s="83">
        <v>30</v>
      </c>
      <c r="D18" s="83">
        <v>0</v>
      </c>
      <c r="E18" s="83">
        <v>15</v>
      </c>
      <c r="F18" s="83">
        <v>0</v>
      </c>
      <c r="G18" s="83">
        <v>0</v>
      </c>
      <c r="H18" s="83">
        <v>30</v>
      </c>
      <c r="I18" s="83">
        <v>0</v>
      </c>
      <c r="J18" s="83">
        <v>0</v>
      </c>
      <c r="K18" s="83">
        <v>0</v>
      </c>
      <c r="L18" s="238">
        <v>80</v>
      </c>
      <c r="M18" s="83"/>
      <c r="N18" s="239"/>
      <c r="O18" s="244"/>
    </row>
    <row r="19" spans="1:15">
      <c r="A19" s="83">
        <v>7601</v>
      </c>
      <c r="B19" s="83" t="s">
        <v>1163</v>
      </c>
      <c r="C19" s="83">
        <v>0</v>
      </c>
      <c r="D19" s="83">
        <v>0</v>
      </c>
      <c r="E19" s="83">
        <v>0</v>
      </c>
      <c r="F19" s="83">
        <v>0</v>
      </c>
      <c r="G19" s="83">
        <v>0</v>
      </c>
      <c r="H19" s="83">
        <v>0</v>
      </c>
      <c r="I19" s="83">
        <v>30</v>
      </c>
      <c r="J19" s="83">
        <v>0</v>
      </c>
      <c r="K19" s="83">
        <v>0</v>
      </c>
      <c r="L19" s="238">
        <v>120</v>
      </c>
      <c r="M19" s="83"/>
      <c r="N19" s="239"/>
      <c r="O19" s="244"/>
    </row>
    <row r="20" spans="1:15">
      <c r="A20" s="83">
        <v>5241</v>
      </c>
      <c r="B20" s="83" t="s">
        <v>1140</v>
      </c>
      <c r="C20" s="83">
        <v>0</v>
      </c>
      <c r="D20" s="83">
        <v>0</v>
      </c>
      <c r="E20" s="83">
        <v>0</v>
      </c>
      <c r="F20" s="83">
        <v>15</v>
      </c>
      <c r="G20" s="83">
        <v>30</v>
      </c>
      <c r="H20" s="83">
        <v>15</v>
      </c>
      <c r="I20" s="83">
        <v>15</v>
      </c>
      <c r="J20" s="83">
        <v>30</v>
      </c>
      <c r="K20" s="83">
        <v>15</v>
      </c>
      <c r="L20" s="238">
        <v>30</v>
      </c>
      <c r="M20" s="83"/>
      <c r="N20" s="239"/>
      <c r="O20" s="244"/>
    </row>
    <row r="21" spans="1:15">
      <c r="A21" s="83">
        <v>7440</v>
      </c>
      <c r="B21" s="83" t="s">
        <v>1164</v>
      </c>
      <c r="C21" s="83">
        <v>15</v>
      </c>
      <c r="D21" s="83">
        <v>15</v>
      </c>
      <c r="E21" s="83">
        <v>40</v>
      </c>
      <c r="F21" s="246">
        <v>15</v>
      </c>
      <c r="G21" s="246">
        <v>0</v>
      </c>
      <c r="H21" s="246">
        <v>0</v>
      </c>
      <c r="I21" s="83">
        <v>15</v>
      </c>
      <c r="J21" s="83">
        <v>0</v>
      </c>
      <c r="K21" s="83">
        <v>15</v>
      </c>
      <c r="L21" s="238">
        <v>30</v>
      </c>
      <c r="M21" s="83"/>
      <c r="N21" s="239"/>
      <c r="O21" s="244"/>
    </row>
    <row r="22" spans="1:15">
      <c r="A22" s="83">
        <v>512</v>
      </c>
      <c r="B22" s="83" t="s">
        <v>1165</v>
      </c>
      <c r="C22" s="83">
        <v>15</v>
      </c>
      <c r="D22" s="83">
        <v>0</v>
      </c>
      <c r="E22" s="83">
        <v>15</v>
      </c>
      <c r="F22" s="246">
        <v>0</v>
      </c>
      <c r="G22" s="246">
        <v>0</v>
      </c>
      <c r="H22" s="246">
        <v>0</v>
      </c>
      <c r="I22" s="83">
        <v>15</v>
      </c>
      <c r="J22" s="83">
        <v>0</v>
      </c>
      <c r="K22" s="83">
        <v>15</v>
      </c>
      <c r="L22" s="238">
        <v>80</v>
      </c>
      <c r="M22" s="83"/>
      <c r="N22" s="239"/>
      <c r="O22" s="244"/>
    </row>
    <row r="23" spans="1:15">
      <c r="A23" s="83">
        <v>7272</v>
      </c>
      <c r="B23" s="83" t="s">
        <v>1166</v>
      </c>
      <c r="C23" s="83">
        <v>0</v>
      </c>
      <c r="D23" s="83">
        <v>0</v>
      </c>
      <c r="E23" s="83">
        <v>0</v>
      </c>
      <c r="F23" s="83">
        <v>15</v>
      </c>
      <c r="G23" s="83">
        <v>0</v>
      </c>
      <c r="H23" s="83">
        <v>15</v>
      </c>
      <c r="I23" s="83">
        <v>30</v>
      </c>
      <c r="J23" s="83">
        <v>0</v>
      </c>
      <c r="K23" s="83">
        <v>15</v>
      </c>
      <c r="L23" s="238">
        <v>60</v>
      </c>
      <c r="M23" s="83"/>
      <c r="N23" s="239"/>
      <c r="O23" s="244"/>
    </row>
    <row r="24" spans="1:15">
      <c r="A24" s="83">
        <v>540</v>
      </c>
      <c r="B24" s="83" t="s">
        <v>1167</v>
      </c>
      <c r="C24" s="83">
        <v>0</v>
      </c>
      <c r="D24" s="83">
        <v>0</v>
      </c>
      <c r="E24" s="83">
        <v>0</v>
      </c>
      <c r="F24" s="83">
        <v>0</v>
      </c>
      <c r="G24" s="83">
        <v>0</v>
      </c>
      <c r="H24" s="83">
        <v>0</v>
      </c>
      <c r="I24" s="83">
        <v>30</v>
      </c>
      <c r="J24" s="83">
        <v>0</v>
      </c>
      <c r="K24" s="83">
        <v>0</v>
      </c>
      <c r="L24" s="238">
        <v>80</v>
      </c>
      <c r="M24" s="83"/>
      <c r="N24" s="239"/>
      <c r="O24" s="244"/>
    </row>
    <row r="25" spans="1:15">
      <c r="A25" s="83" t="s">
        <v>1168</v>
      </c>
      <c r="B25" s="83" t="s">
        <v>1169</v>
      </c>
      <c r="C25" s="83">
        <v>0</v>
      </c>
      <c r="D25" s="83">
        <v>0</v>
      </c>
      <c r="E25" s="83">
        <v>0</v>
      </c>
      <c r="F25" s="83">
        <v>0</v>
      </c>
      <c r="G25" s="83">
        <v>30</v>
      </c>
      <c r="H25" s="83">
        <v>15</v>
      </c>
      <c r="I25" s="83">
        <v>15</v>
      </c>
      <c r="J25" s="83">
        <v>0</v>
      </c>
      <c r="K25" s="83">
        <v>0</v>
      </c>
      <c r="L25" s="238">
        <v>30</v>
      </c>
      <c r="M25" s="83"/>
      <c r="N25" s="239"/>
      <c r="O25" s="244"/>
    </row>
    <row r="26" spans="1:15">
      <c r="A26" s="83">
        <v>7023</v>
      </c>
      <c r="B26" s="83" t="s">
        <v>1170</v>
      </c>
      <c r="C26" s="83">
        <v>0</v>
      </c>
      <c r="D26" s="83">
        <v>0</v>
      </c>
      <c r="E26" s="83">
        <v>15</v>
      </c>
      <c r="F26" s="83">
        <v>0</v>
      </c>
      <c r="G26" s="83">
        <v>15</v>
      </c>
      <c r="H26" s="83">
        <v>15</v>
      </c>
      <c r="I26" s="83">
        <v>15</v>
      </c>
      <c r="J26" s="83">
        <v>0</v>
      </c>
      <c r="K26" s="83">
        <v>0</v>
      </c>
      <c r="L26" s="238">
        <v>30</v>
      </c>
      <c r="M26" s="83"/>
      <c r="N26" s="239"/>
      <c r="O26" s="244"/>
    </row>
    <row r="27" spans="1:15">
      <c r="A27" s="83">
        <v>5955</v>
      </c>
      <c r="B27" s="83" t="s">
        <v>1171</v>
      </c>
      <c r="C27" s="83">
        <v>15</v>
      </c>
      <c r="D27" s="83">
        <v>0</v>
      </c>
      <c r="E27" s="83">
        <v>30</v>
      </c>
      <c r="F27" s="83">
        <v>15</v>
      </c>
      <c r="G27" s="83">
        <v>0</v>
      </c>
      <c r="H27" s="83">
        <v>0</v>
      </c>
      <c r="I27" s="83">
        <v>0</v>
      </c>
      <c r="J27" s="83">
        <v>0</v>
      </c>
      <c r="K27" s="83">
        <v>0</v>
      </c>
      <c r="L27" s="238">
        <v>0</v>
      </c>
      <c r="M27" s="83"/>
      <c r="N27" s="239"/>
      <c r="O27" s="244"/>
    </row>
    <row r="28" spans="1:15">
      <c r="A28" s="83">
        <v>4900</v>
      </c>
      <c r="B28" s="83" t="s">
        <v>1172</v>
      </c>
      <c r="C28" s="83">
        <v>0</v>
      </c>
      <c r="D28" s="83">
        <v>0</v>
      </c>
      <c r="E28" s="83">
        <v>0</v>
      </c>
      <c r="F28" s="83">
        <v>0</v>
      </c>
      <c r="G28" s="83">
        <v>0</v>
      </c>
      <c r="H28" s="83">
        <v>0</v>
      </c>
      <c r="I28" s="83">
        <v>15</v>
      </c>
      <c r="J28" s="83">
        <v>0</v>
      </c>
      <c r="K28" s="83">
        <v>0</v>
      </c>
      <c r="L28" s="238">
        <v>30</v>
      </c>
      <c r="M28" s="83"/>
      <c r="N28" s="239"/>
      <c r="O28" s="244"/>
    </row>
    <row r="29" spans="1:15">
      <c r="A29" s="83">
        <v>5672</v>
      </c>
      <c r="B29" s="83" t="s">
        <v>1173</v>
      </c>
      <c r="C29" s="83">
        <v>0</v>
      </c>
      <c r="D29" s="83">
        <v>0</v>
      </c>
      <c r="E29" s="83">
        <v>0</v>
      </c>
      <c r="F29" s="83">
        <v>0</v>
      </c>
      <c r="G29" s="83">
        <v>0</v>
      </c>
      <c r="H29" s="83">
        <v>0</v>
      </c>
      <c r="I29" s="83">
        <v>15</v>
      </c>
      <c r="J29" s="83">
        <v>0</v>
      </c>
      <c r="K29" s="83">
        <v>0</v>
      </c>
      <c r="L29" s="238">
        <v>30</v>
      </c>
      <c r="M29" s="83"/>
      <c r="N29" s="239"/>
      <c r="O29" s="244"/>
    </row>
    <row r="30" spans="1:15">
      <c r="A30" s="83">
        <v>5736</v>
      </c>
      <c r="B30" s="83" t="s">
        <v>1174</v>
      </c>
      <c r="C30" s="83">
        <v>0</v>
      </c>
      <c r="D30" s="83">
        <v>0</v>
      </c>
      <c r="E30" s="83">
        <v>0</v>
      </c>
      <c r="F30" s="83">
        <v>0</v>
      </c>
      <c r="G30" s="83">
        <v>0</v>
      </c>
      <c r="H30" s="83">
        <v>0</v>
      </c>
      <c r="I30" s="83">
        <v>15</v>
      </c>
      <c r="J30" s="83">
        <v>0</v>
      </c>
      <c r="K30" s="83">
        <v>0</v>
      </c>
      <c r="L30" s="238">
        <v>30</v>
      </c>
      <c r="M30" s="83"/>
      <c r="N30" s="239"/>
      <c r="O30" s="244"/>
    </row>
    <row r="31" spans="1:15">
      <c r="A31" s="83">
        <v>577</v>
      </c>
      <c r="B31" s="83" t="s">
        <v>1136</v>
      </c>
      <c r="C31" s="83">
        <v>0</v>
      </c>
      <c r="D31" s="83">
        <v>0</v>
      </c>
      <c r="E31" s="83">
        <v>0</v>
      </c>
      <c r="F31" s="83">
        <v>0</v>
      </c>
      <c r="G31" s="83">
        <v>0</v>
      </c>
      <c r="H31" s="83">
        <v>0</v>
      </c>
      <c r="I31" s="83">
        <v>0</v>
      </c>
      <c r="J31" s="83">
        <v>15</v>
      </c>
      <c r="K31" s="83">
        <v>30</v>
      </c>
      <c r="L31" s="238">
        <v>0</v>
      </c>
      <c r="M31" s="83"/>
      <c r="N31" s="239"/>
      <c r="O31" s="244"/>
    </row>
  </sheetData>
  <mergeCells count="1">
    <mergeCell ref="A1:O1"/>
  </mergeCells>
  <pageMargins left="0.7" right="0.7" top="0.75" bottom="0.75" header="0.3" footer="0.3"/>
  <pageSetup scale="77" orientation="landscape"/>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D7F38-029D-4F17-8032-C07292DAFB9C}">
  <sheetPr>
    <pageSetUpPr fitToPage="1"/>
  </sheetPr>
  <dimension ref="A1:J29"/>
  <sheetViews>
    <sheetView workbookViewId="0">
      <selection activeCell="J2" sqref="J1:J1048576"/>
    </sheetView>
  </sheetViews>
  <sheetFormatPr defaultColWidth="9.1484375" defaultRowHeight="14.45"/>
  <cols>
    <col min="1" max="1" width="11.546875" style="66" bestFit="1" customWidth="1"/>
    <col min="2" max="2" width="17.3984375" style="66" bestFit="1" customWidth="1"/>
    <col min="3" max="3" width="11.25" style="66" customWidth="1"/>
    <col min="4" max="6" width="9.1484375" style="66" customWidth="1"/>
    <col min="7" max="7" width="9.75" style="249" bestFit="1" customWidth="1"/>
    <col min="8" max="8" width="9.1484375" style="66" customWidth="1"/>
    <col min="9" max="9" width="11.84765625" style="68" customWidth="1"/>
    <col min="10" max="10" width="11.546875" style="245" customWidth="1"/>
    <col min="11" max="11" width="9.1484375" style="66" customWidth="1"/>
    <col min="12" max="16384" width="9.1484375" style="66"/>
  </cols>
  <sheetData>
    <row r="1" spans="1:10" ht="23.3" customHeight="1">
      <c r="A1" s="587" t="s">
        <v>1175</v>
      </c>
      <c r="B1" s="482"/>
      <c r="C1" s="482"/>
      <c r="D1" s="482"/>
      <c r="E1" s="482"/>
      <c r="F1" s="482"/>
      <c r="G1" s="482"/>
      <c r="H1" s="482"/>
      <c r="I1" s="482"/>
      <c r="J1" s="483"/>
    </row>
    <row r="2" spans="1:10">
      <c r="A2" s="1" t="s">
        <v>985</v>
      </c>
      <c r="B2" s="1" t="s">
        <v>986</v>
      </c>
      <c r="C2" s="234">
        <v>44324</v>
      </c>
      <c r="D2" s="234">
        <v>44373</v>
      </c>
      <c r="E2" s="234">
        <v>44401</v>
      </c>
      <c r="F2" s="234">
        <v>44436</v>
      </c>
      <c r="G2" s="247">
        <v>44457</v>
      </c>
      <c r="H2" s="1"/>
      <c r="I2" s="243"/>
      <c r="J2" s="244"/>
    </row>
    <row r="3" spans="1:10">
      <c r="A3" s="83">
        <v>5656</v>
      </c>
      <c r="B3" s="83" t="s">
        <v>1012</v>
      </c>
      <c r="C3" s="83">
        <v>15</v>
      </c>
      <c r="D3" s="83">
        <v>15</v>
      </c>
      <c r="E3" s="83">
        <v>50</v>
      </c>
      <c r="F3" s="83">
        <v>50</v>
      </c>
      <c r="G3" s="248"/>
      <c r="H3" s="83"/>
      <c r="I3" s="239">
        <v>0</v>
      </c>
      <c r="J3" s="244"/>
    </row>
    <row r="4" spans="1:10">
      <c r="A4" s="83">
        <v>7375</v>
      </c>
      <c r="B4" s="83" t="s">
        <v>1005</v>
      </c>
      <c r="C4" s="83">
        <v>0</v>
      </c>
      <c r="D4" s="83">
        <v>60</v>
      </c>
      <c r="E4" s="83">
        <v>30</v>
      </c>
      <c r="F4" s="83">
        <v>30</v>
      </c>
      <c r="G4" s="248"/>
      <c r="H4" s="83"/>
      <c r="I4" s="239"/>
      <c r="J4" s="244"/>
    </row>
    <row r="5" spans="1:10">
      <c r="A5" s="83">
        <v>5665</v>
      </c>
      <c r="B5" s="83" t="s">
        <v>1009</v>
      </c>
      <c r="C5" s="83">
        <v>15</v>
      </c>
      <c r="D5" s="83">
        <v>50</v>
      </c>
      <c r="E5" s="83">
        <v>15</v>
      </c>
      <c r="F5" s="83">
        <v>40</v>
      </c>
      <c r="G5" s="248"/>
      <c r="H5" s="83"/>
      <c r="I5" s="239">
        <v>0</v>
      </c>
      <c r="J5" s="244"/>
    </row>
    <row r="6" spans="1:10">
      <c r="A6" s="83" t="s">
        <v>999</v>
      </c>
      <c r="B6" s="83" t="s">
        <v>1000</v>
      </c>
      <c r="C6" s="83">
        <v>30</v>
      </c>
      <c r="D6" s="83">
        <v>40</v>
      </c>
      <c r="E6" s="83">
        <v>15</v>
      </c>
      <c r="F6" s="83">
        <v>15</v>
      </c>
      <c r="G6" s="248"/>
      <c r="H6" s="83"/>
      <c r="I6" s="239">
        <v>0</v>
      </c>
      <c r="J6" s="244"/>
    </row>
    <row r="7" spans="1:10">
      <c r="A7" s="83" t="s">
        <v>1176</v>
      </c>
      <c r="B7" s="83" t="s">
        <v>993</v>
      </c>
      <c r="C7" s="83">
        <v>30</v>
      </c>
      <c r="D7" s="83">
        <v>40</v>
      </c>
      <c r="E7" s="83">
        <v>15</v>
      </c>
      <c r="F7" s="83">
        <v>15</v>
      </c>
      <c r="G7" s="248"/>
      <c r="H7" s="83"/>
      <c r="I7" s="239">
        <v>0</v>
      </c>
      <c r="J7" s="244"/>
    </row>
    <row r="8" spans="1:10">
      <c r="A8" s="83" t="s">
        <v>987</v>
      </c>
      <c r="B8" s="83" t="s">
        <v>988</v>
      </c>
      <c r="C8" s="83">
        <v>40</v>
      </c>
      <c r="D8" s="83">
        <v>30</v>
      </c>
      <c r="E8" s="83">
        <v>15</v>
      </c>
      <c r="F8" s="83">
        <v>15</v>
      </c>
      <c r="G8" s="248"/>
      <c r="H8" s="83"/>
      <c r="I8" s="239">
        <v>0</v>
      </c>
      <c r="J8" s="244"/>
    </row>
    <row r="9" spans="1:10">
      <c r="A9" s="83">
        <v>7317</v>
      </c>
      <c r="B9" s="83" t="s">
        <v>989</v>
      </c>
      <c r="C9" s="83">
        <v>15</v>
      </c>
      <c r="D9" s="83">
        <v>15</v>
      </c>
      <c r="E9" s="83">
        <v>0</v>
      </c>
      <c r="F9" s="83">
        <v>60</v>
      </c>
      <c r="G9" s="248"/>
      <c r="H9" s="83"/>
      <c r="I9" s="239"/>
      <c r="J9" s="244"/>
    </row>
    <row r="10" spans="1:10">
      <c r="A10" s="83" t="s">
        <v>1001</v>
      </c>
      <c r="B10" s="83" t="s">
        <v>1002</v>
      </c>
      <c r="C10" s="83">
        <v>15</v>
      </c>
      <c r="D10" s="83">
        <v>0</v>
      </c>
      <c r="E10" s="83">
        <v>40</v>
      </c>
      <c r="F10" s="83">
        <v>30</v>
      </c>
      <c r="G10" s="248"/>
      <c r="H10" s="83"/>
      <c r="I10" s="239"/>
      <c r="J10" s="244"/>
    </row>
    <row r="11" spans="1:10">
      <c r="A11" s="83">
        <v>5167</v>
      </c>
      <c r="B11" s="83" t="s">
        <v>1027</v>
      </c>
      <c r="C11" s="83">
        <v>15</v>
      </c>
      <c r="D11" s="83">
        <v>15</v>
      </c>
      <c r="E11" s="83">
        <v>15</v>
      </c>
      <c r="F11" s="83">
        <v>40</v>
      </c>
      <c r="G11" s="248"/>
      <c r="H11" s="83"/>
      <c r="I11" s="239">
        <v>0</v>
      </c>
      <c r="J11" s="244"/>
    </row>
    <row r="12" spans="1:10">
      <c r="A12" s="83">
        <v>5303</v>
      </c>
      <c r="B12" s="83" t="s">
        <v>1032</v>
      </c>
      <c r="C12" s="83">
        <v>60</v>
      </c>
      <c r="D12" s="83">
        <v>15</v>
      </c>
      <c r="E12" s="83">
        <v>0</v>
      </c>
      <c r="F12" s="83">
        <v>0</v>
      </c>
      <c r="G12" s="248"/>
      <c r="H12" s="83"/>
      <c r="I12" s="239"/>
      <c r="J12" s="244"/>
    </row>
    <row r="13" spans="1:10">
      <c r="A13" s="83" t="s">
        <v>1177</v>
      </c>
      <c r="B13" s="83" t="s">
        <v>1022</v>
      </c>
      <c r="C13" s="83">
        <v>15</v>
      </c>
      <c r="D13" s="83">
        <v>0</v>
      </c>
      <c r="E13" s="83">
        <v>30</v>
      </c>
      <c r="F13" s="83">
        <v>30</v>
      </c>
      <c r="G13" s="248"/>
      <c r="H13" s="83"/>
      <c r="I13" s="239"/>
      <c r="J13" s="244"/>
    </row>
    <row r="14" spans="1:10">
      <c r="A14" s="83">
        <v>5687</v>
      </c>
      <c r="B14" s="83" t="s">
        <v>1003</v>
      </c>
      <c r="C14" s="83">
        <v>30</v>
      </c>
      <c r="D14" s="83">
        <v>0</v>
      </c>
      <c r="E14" s="83">
        <v>40</v>
      </c>
      <c r="F14" s="83">
        <v>0</v>
      </c>
      <c r="G14" s="248"/>
      <c r="H14" s="83"/>
      <c r="I14" s="239"/>
      <c r="J14" s="244"/>
    </row>
    <row r="15" spans="1:10">
      <c r="A15" s="83">
        <v>7817</v>
      </c>
      <c r="B15" s="83" t="s">
        <v>1178</v>
      </c>
      <c r="C15" s="83">
        <v>30</v>
      </c>
      <c r="D15" s="83">
        <v>15</v>
      </c>
      <c r="E15" s="83">
        <v>15</v>
      </c>
      <c r="F15" s="83">
        <v>0</v>
      </c>
      <c r="G15" s="248"/>
      <c r="H15" s="83"/>
      <c r="I15" s="239"/>
      <c r="J15" s="244"/>
    </row>
    <row r="16" spans="1:10">
      <c r="A16" s="83">
        <v>5529</v>
      </c>
      <c r="B16" s="83" t="s">
        <v>1179</v>
      </c>
      <c r="C16" s="83">
        <v>0</v>
      </c>
      <c r="D16" s="83">
        <v>30</v>
      </c>
      <c r="E16" s="83">
        <v>15</v>
      </c>
      <c r="F16" s="83">
        <v>15</v>
      </c>
      <c r="G16" s="248"/>
      <c r="H16" s="83"/>
      <c r="I16" s="239"/>
      <c r="J16" s="244"/>
    </row>
    <row r="17" spans="1:10">
      <c r="A17" s="83">
        <v>5033</v>
      </c>
      <c r="B17" s="83" t="s">
        <v>1004</v>
      </c>
      <c r="C17" s="83">
        <v>40</v>
      </c>
      <c r="D17" s="83">
        <v>0</v>
      </c>
      <c r="E17" s="83">
        <v>0</v>
      </c>
      <c r="F17" s="83">
        <v>15</v>
      </c>
      <c r="G17" s="248"/>
      <c r="H17" s="83"/>
      <c r="I17" s="239"/>
      <c r="J17" s="244"/>
    </row>
    <row r="18" spans="1:10">
      <c r="A18" s="83" t="s">
        <v>1010</v>
      </c>
      <c r="B18" s="83" t="s">
        <v>1180</v>
      </c>
      <c r="C18" s="83">
        <v>50</v>
      </c>
      <c r="D18" s="83">
        <v>0</v>
      </c>
      <c r="E18" s="83">
        <v>0</v>
      </c>
      <c r="F18" s="83">
        <v>0</v>
      </c>
      <c r="G18" s="248"/>
      <c r="H18" s="83"/>
      <c r="I18" s="239"/>
      <c r="J18" s="244"/>
    </row>
    <row r="19" spans="1:10">
      <c r="A19" s="83">
        <v>7747</v>
      </c>
      <c r="B19" s="83" t="s">
        <v>1181</v>
      </c>
      <c r="C19" s="83">
        <v>15</v>
      </c>
      <c r="D19" s="83">
        <v>0</v>
      </c>
      <c r="E19" s="83">
        <v>15</v>
      </c>
      <c r="F19" s="83">
        <v>15</v>
      </c>
      <c r="G19" s="248"/>
      <c r="H19" s="83"/>
      <c r="I19" s="239"/>
      <c r="J19" s="244"/>
    </row>
    <row r="20" spans="1:10">
      <c r="A20" s="83" t="s">
        <v>1013</v>
      </c>
      <c r="B20" s="83" t="s">
        <v>1014</v>
      </c>
      <c r="C20" s="83">
        <v>0</v>
      </c>
      <c r="D20" s="83">
        <v>0</v>
      </c>
      <c r="E20" s="83">
        <v>30</v>
      </c>
      <c r="F20" s="83">
        <v>15</v>
      </c>
      <c r="G20" s="248"/>
      <c r="H20" s="83"/>
      <c r="I20" s="239"/>
      <c r="J20" s="244"/>
    </row>
    <row r="21" spans="1:10">
      <c r="A21" s="83" t="s">
        <v>1182</v>
      </c>
      <c r="B21" s="83" t="s">
        <v>1183</v>
      </c>
      <c r="C21" s="83">
        <v>0</v>
      </c>
      <c r="D21" s="83">
        <v>0</v>
      </c>
      <c r="E21" s="83">
        <v>30</v>
      </c>
      <c r="F21" s="83">
        <v>15</v>
      </c>
      <c r="G21" s="248"/>
      <c r="H21" s="83"/>
      <c r="I21" s="239"/>
      <c r="J21" s="244"/>
    </row>
    <row r="22" spans="1:10">
      <c r="A22" s="83">
        <v>7522</v>
      </c>
      <c r="B22" s="83" t="s">
        <v>1008</v>
      </c>
      <c r="C22" s="83">
        <v>15</v>
      </c>
      <c r="D22" s="83">
        <v>15</v>
      </c>
      <c r="E22" s="83">
        <v>0</v>
      </c>
      <c r="F22" s="83">
        <v>0</v>
      </c>
      <c r="G22" s="248"/>
      <c r="H22" s="83"/>
      <c r="I22" s="239"/>
      <c r="J22" s="244"/>
    </row>
    <row r="23" spans="1:10">
      <c r="A23" s="83" t="s">
        <v>995</v>
      </c>
      <c r="B23" s="83" t="s">
        <v>996</v>
      </c>
      <c r="C23" s="83">
        <v>0</v>
      </c>
      <c r="D23" s="83">
        <v>0</v>
      </c>
      <c r="E23" s="83">
        <v>0</v>
      </c>
      <c r="F23" s="83">
        <v>30</v>
      </c>
      <c r="G23" s="248"/>
      <c r="H23" s="83"/>
      <c r="I23" s="239"/>
      <c r="J23" s="244"/>
    </row>
    <row r="24" spans="1:10">
      <c r="A24" s="83">
        <v>5167</v>
      </c>
      <c r="B24" s="83" t="s">
        <v>1184</v>
      </c>
      <c r="C24" s="83">
        <v>15</v>
      </c>
      <c r="D24" s="83">
        <v>0</v>
      </c>
      <c r="E24" s="83">
        <v>0</v>
      </c>
      <c r="F24" s="83">
        <v>0</v>
      </c>
      <c r="G24" s="248"/>
      <c r="H24" s="83"/>
      <c r="I24" s="239"/>
      <c r="J24" s="244"/>
    </row>
    <row r="25" spans="1:10">
      <c r="A25" s="83">
        <v>7037</v>
      </c>
      <c r="B25" s="83" t="s">
        <v>1034</v>
      </c>
      <c r="C25" s="83">
        <v>15</v>
      </c>
      <c r="D25" s="83">
        <v>0</v>
      </c>
      <c r="E25" s="83">
        <v>0</v>
      </c>
      <c r="F25" s="83">
        <v>0</v>
      </c>
      <c r="G25" s="248"/>
      <c r="H25" s="83"/>
      <c r="I25" s="239"/>
      <c r="J25" s="244"/>
    </row>
    <row r="26" spans="1:10">
      <c r="A26" s="83" t="s">
        <v>1185</v>
      </c>
      <c r="B26" s="83" t="s">
        <v>1186</v>
      </c>
      <c r="C26" s="83">
        <v>0</v>
      </c>
      <c r="D26" s="83">
        <v>0</v>
      </c>
      <c r="E26" s="83">
        <v>0</v>
      </c>
      <c r="F26" s="83">
        <v>0</v>
      </c>
      <c r="G26" s="248"/>
      <c r="H26" s="83"/>
      <c r="I26" s="239"/>
      <c r="J26" s="244"/>
    </row>
    <row r="27" spans="1:10">
      <c r="A27" s="83" t="s">
        <v>1006</v>
      </c>
      <c r="B27" s="83" t="s">
        <v>1007</v>
      </c>
      <c r="C27" s="83">
        <v>0</v>
      </c>
      <c r="D27" s="83">
        <v>0</v>
      </c>
      <c r="E27" s="83">
        <v>0</v>
      </c>
      <c r="F27" s="83">
        <v>0</v>
      </c>
      <c r="G27" s="248"/>
      <c r="H27" s="83"/>
      <c r="I27" s="239"/>
      <c r="J27" s="244"/>
    </row>
    <row r="28" spans="1:10">
      <c r="A28" s="83">
        <v>1516</v>
      </c>
      <c r="B28" s="83" t="s">
        <v>1187</v>
      </c>
      <c r="C28" s="83">
        <v>0</v>
      </c>
      <c r="D28" s="83">
        <v>0</v>
      </c>
      <c r="E28" s="83">
        <v>0</v>
      </c>
      <c r="F28" s="83">
        <v>0</v>
      </c>
      <c r="G28" s="248"/>
      <c r="H28" s="83"/>
      <c r="I28" s="239"/>
      <c r="J28" s="244"/>
    </row>
    <row r="29" spans="1:10">
      <c r="A29" s="83">
        <v>5225</v>
      </c>
      <c r="B29" s="83" t="s">
        <v>1188</v>
      </c>
      <c r="C29" s="83">
        <v>0</v>
      </c>
      <c r="D29" s="83">
        <v>0</v>
      </c>
      <c r="E29" s="83">
        <v>0</v>
      </c>
      <c r="F29" s="83">
        <v>0</v>
      </c>
      <c r="G29" s="248"/>
      <c r="H29" s="83"/>
      <c r="I29" s="239"/>
      <c r="J29" s="244"/>
    </row>
  </sheetData>
  <mergeCells count="1">
    <mergeCell ref="A1:J1"/>
  </mergeCells>
  <pageMargins left="0.7" right="0.7" top="0.75" bottom="0.75" header="0.3" footer="0.3"/>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54A88-4133-4DF5-9DEB-DB13ED5EB8C7}">
  <dimension ref="A1:Q97"/>
  <sheetViews>
    <sheetView showGridLines="0" zoomScaleNormal="100" workbookViewId="0">
      <selection activeCell="N6" sqref="N6"/>
    </sheetView>
  </sheetViews>
  <sheetFormatPr defaultRowHeight="14.45"/>
  <cols>
    <col min="8" max="8" width="3.1484375" customWidth="1"/>
    <col min="9" max="9" width="9.75" customWidth="1"/>
  </cols>
  <sheetData>
    <row r="1" spans="1:11" ht="15.8" customHeight="1" thickBot="1">
      <c r="C1" s="66"/>
      <c r="D1" s="580"/>
      <c r="E1" s="581"/>
      <c r="F1" s="581"/>
    </row>
    <row r="2" spans="1:11" ht="16.5" customHeight="1" thickBot="1">
      <c r="A2" s="582" t="s">
        <v>161</v>
      </c>
      <c r="B2" s="497"/>
      <c r="C2" s="497"/>
      <c r="D2" s="497"/>
      <c r="E2" s="497"/>
      <c r="F2" s="497"/>
      <c r="G2" s="497"/>
      <c r="H2" s="497"/>
      <c r="I2" s="497"/>
      <c r="J2" s="497"/>
      <c r="K2" s="583"/>
    </row>
    <row r="3" spans="1:11">
      <c r="A3" s="584"/>
      <c r="B3" s="500"/>
      <c r="C3" s="500"/>
      <c r="D3" s="500"/>
      <c r="E3" s="500"/>
      <c r="F3" s="500"/>
      <c r="G3" s="500"/>
      <c r="H3" s="500"/>
      <c r="I3" s="575"/>
      <c r="J3" s="71"/>
      <c r="K3" s="159">
        <v>1</v>
      </c>
    </row>
    <row r="4" spans="1:11">
      <c r="A4" s="562"/>
      <c r="B4" s="482"/>
      <c r="C4" s="482"/>
      <c r="D4" s="482"/>
      <c r="E4" s="482"/>
      <c r="F4" s="482"/>
      <c r="G4" s="482"/>
      <c r="H4" s="482"/>
      <c r="I4" s="482"/>
      <c r="J4" s="482"/>
      <c r="K4" s="483"/>
    </row>
    <row r="5" spans="1:11">
      <c r="A5" s="585" t="s">
        <v>162</v>
      </c>
      <c r="B5" s="482"/>
      <c r="C5" s="482"/>
      <c r="D5" s="482"/>
      <c r="E5" s="482"/>
      <c r="F5" s="482"/>
      <c r="G5" s="482"/>
      <c r="H5" s="483"/>
      <c r="I5" s="481"/>
      <c r="J5" s="482"/>
      <c r="K5" s="483"/>
    </row>
    <row r="6" spans="1:11">
      <c r="A6" s="568"/>
      <c r="B6" s="569"/>
      <c r="C6" s="569"/>
      <c r="D6" s="569"/>
      <c r="E6" s="569"/>
      <c r="F6" s="569"/>
      <c r="G6" s="569"/>
      <c r="H6" s="569"/>
      <c r="I6" s="569"/>
      <c r="J6" s="569"/>
      <c r="K6" s="570"/>
    </row>
    <row r="7" spans="1:11">
      <c r="A7" s="561" t="s">
        <v>163</v>
      </c>
      <c r="B7" s="482"/>
      <c r="C7" s="482"/>
      <c r="D7" s="482"/>
      <c r="E7" s="482"/>
      <c r="F7" s="482"/>
      <c r="G7" s="482"/>
      <c r="H7" s="482"/>
      <c r="I7" s="482"/>
      <c r="J7" s="482"/>
      <c r="K7" s="483"/>
    </row>
    <row r="8" spans="1:11">
      <c r="A8" s="578" t="s">
        <v>164</v>
      </c>
      <c r="B8" s="500"/>
      <c r="C8" s="500"/>
      <c r="D8" s="575"/>
      <c r="E8" s="579"/>
      <c r="F8" s="500"/>
      <c r="G8" s="575"/>
      <c r="H8" s="579"/>
      <c r="I8" s="500"/>
      <c r="J8" s="500"/>
      <c r="K8" s="575"/>
    </row>
    <row r="9" spans="1:11">
      <c r="A9" s="562" t="s">
        <v>165</v>
      </c>
      <c r="B9" s="482"/>
      <c r="C9" s="482"/>
      <c r="D9" s="483"/>
      <c r="E9" s="577"/>
      <c r="F9" s="482"/>
      <c r="G9" s="483"/>
      <c r="H9" s="577"/>
      <c r="I9" s="482"/>
      <c r="J9" s="482"/>
      <c r="K9" s="483"/>
    </row>
    <row r="10" spans="1:11">
      <c r="A10" s="562" t="s">
        <v>166</v>
      </c>
      <c r="B10" s="482"/>
      <c r="C10" s="482"/>
      <c r="D10" s="483"/>
      <c r="E10" s="577"/>
      <c r="F10" s="482"/>
      <c r="G10" s="483"/>
      <c r="H10" s="577"/>
      <c r="I10" s="482"/>
      <c r="J10" s="482"/>
      <c r="K10" s="483"/>
    </row>
    <row r="11" spans="1:11">
      <c r="A11" s="562" t="s">
        <v>167</v>
      </c>
      <c r="B11" s="482"/>
      <c r="C11" s="482"/>
      <c r="D11" s="483"/>
      <c r="E11" s="577"/>
      <c r="F11" s="482"/>
      <c r="G11" s="483"/>
      <c r="H11" s="577"/>
      <c r="I11" s="482"/>
      <c r="J11" s="482"/>
      <c r="K11" s="483"/>
    </row>
    <row r="12" spans="1:11">
      <c r="A12" s="562"/>
      <c r="B12" s="482"/>
      <c r="C12" s="482"/>
      <c r="D12" s="482"/>
      <c r="E12" s="482"/>
      <c r="F12" s="482"/>
      <c r="G12" s="482"/>
      <c r="H12" s="482"/>
      <c r="I12" s="482"/>
      <c r="J12" s="482"/>
      <c r="K12" s="483"/>
    </row>
    <row r="13" spans="1:11">
      <c r="A13" s="568"/>
      <c r="B13" s="569"/>
      <c r="C13" s="569"/>
      <c r="D13" s="569"/>
      <c r="E13" s="569"/>
      <c r="F13" s="569"/>
      <c r="G13" s="569"/>
      <c r="H13" s="569"/>
      <c r="I13" s="569"/>
      <c r="J13" s="569"/>
      <c r="K13" s="570"/>
    </row>
    <row r="14" spans="1:11">
      <c r="A14" s="562"/>
      <c r="B14" s="569"/>
      <c r="C14" s="569"/>
      <c r="D14" s="569"/>
      <c r="E14" s="569"/>
      <c r="F14" s="569"/>
      <c r="G14" s="569"/>
      <c r="H14" s="569"/>
      <c r="I14" s="569"/>
      <c r="J14" s="569"/>
      <c r="K14" s="570"/>
    </row>
    <row r="15" spans="1:11">
      <c r="A15" s="571"/>
      <c r="B15" s="572"/>
      <c r="C15" s="572"/>
      <c r="D15" s="572"/>
      <c r="E15" s="572"/>
      <c r="F15" s="572"/>
      <c r="G15" s="572"/>
      <c r="H15" s="572"/>
      <c r="I15" s="572"/>
      <c r="J15" s="572"/>
      <c r="K15" s="573"/>
    </row>
    <row r="16" spans="1:11">
      <c r="A16" s="571"/>
      <c r="B16" s="572"/>
      <c r="C16" s="572"/>
      <c r="D16" s="572"/>
      <c r="E16" s="572"/>
      <c r="F16" s="572"/>
      <c r="G16" s="572"/>
      <c r="H16" s="572"/>
      <c r="I16" s="572"/>
      <c r="J16" s="572"/>
      <c r="K16" s="573"/>
    </row>
    <row r="17" spans="1:11">
      <c r="A17" s="571"/>
      <c r="B17" s="572"/>
      <c r="C17" s="572"/>
      <c r="D17" s="572"/>
      <c r="E17" s="572"/>
      <c r="F17" s="572"/>
      <c r="G17" s="572"/>
      <c r="H17" s="572"/>
      <c r="I17" s="572"/>
      <c r="J17" s="572"/>
      <c r="K17" s="573"/>
    </row>
    <row r="18" spans="1:11">
      <c r="A18" s="571"/>
      <c r="B18" s="572"/>
      <c r="C18" s="572"/>
      <c r="D18" s="572"/>
      <c r="E18" s="572"/>
      <c r="F18" s="572"/>
      <c r="G18" s="572"/>
      <c r="H18" s="572"/>
      <c r="I18" s="572"/>
      <c r="J18" s="572"/>
      <c r="K18" s="573"/>
    </row>
    <row r="19" spans="1:11">
      <c r="A19" s="571"/>
      <c r="B19" s="572"/>
      <c r="C19" s="572"/>
      <c r="D19" s="572"/>
      <c r="E19" s="572"/>
      <c r="F19" s="572"/>
      <c r="G19" s="572"/>
      <c r="H19" s="572"/>
      <c r="I19" s="572"/>
      <c r="J19" s="572"/>
      <c r="K19" s="573"/>
    </row>
    <row r="20" spans="1:11">
      <c r="A20" s="571"/>
      <c r="B20" s="572"/>
      <c r="C20" s="572"/>
      <c r="D20" s="572"/>
      <c r="E20" s="572"/>
      <c r="F20" s="572"/>
      <c r="G20" s="572"/>
      <c r="H20" s="572"/>
      <c r="I20" s="572"/>
      <c r="J20" s="572"/>
      <c r="K20" s="573"/>
    </row>
    <row r="21" spans="1:11">
      <c r="A21" s="571"/>
      <c r="B21" s="572"/>
      <c r="C21" s="572"/>
      <c r="D21" s="572"/>
      <c r="E21" s="572"/>
      <c r="F21" s="572"/>
      <c r="G21" s="572"/>
      <c r="H21" s="572"/>
      <c r="I21" s="572"/>
      <c r="J21" s="572"/>
      <c r="K21" s="573"/>
    </row>
    <row r="22" spans="1:11">
      <c r="A22" s="571"/>
      <c r="B22" s="572"/>
      <c r="C22" s="572"/>
      <c r="D22" s="572"/>
      <c r="E22" s="572"/>
      <c r="F22" s="572"/>
      <c r="G22" s="572"/>
      <c r="H22" s="572"/>
      <c r="I22" s="572"/>
      <c r="J22" s="572"/>
      <c r="K22" s="573"/>
    </row>
    <row r="23" spans="1:11" ht="18.8" customHeight="1">
      <c r="A23" s="574"/>
      <c r="B23" s="500"/>
      <c r="C23" s="500"/>
      <c r="D23" s="500"/>
      <c r="E23" s="500"/>
      <c r="F23" s="500"/>
      <c r="G23" s="500"/>
      <c r="H23" s="500"/>
      <c r="I23" s="500"/>
      <c r="J23" s="500"/>
      <c r="K23" s="575"/>
    </row>
    <row r="24" spans="1:11">
      <c r="A24" s="576" t="s">
        <v>168</v>
      </c>
      <c r="B24" s="500"/>
      <c r="C24" s="500"/>
      <c r="D24" s="500"/>
      <c r="E24" s="500"/>
      <c r="F24" s="500"/>
      <c r="G24" s="500"/>
      <c r="H24" s="575"/>
      <c r="I24" s="161"/>
      <c r="J24" s="162">
        <v>1400</v>
      </c>
      <c r="K24" s="163" t="s">
        <v>169</v>
      </c>
    </row>
    <row r="25" spans="1:11">
      <c r="A25" s="556" t="s">
        <v>170</v>
      </c>
      <c r="B25" s="482"/>
      <c r="C25" s="482"/>
      <c r="D25" s="482"/>
      <c r="E25" s="482"/>
      <c r="F25" s="482"/>
      <c r="G25" s="482"/>
      <c r="H25" s="483"/>
      <c r="I25" s="565"/>
      <c r="J25" s="566"/>
      <c r="K25" s="567"/>
    </row>
    <row r="26" spans="1:11">
      <c r="A26" s="556" t="s">
        <v>171</v>
      </c>
      <c r="B26" s="482"/>
      <c r="C26" s="482"/>
      <c r="D26" s="482"/>
      <c r="E26" s="482"/>
      <c r="F26" s="482"/>
      <c r="G26" s="482"/>
      <c r="H26" s="483"/>
      <c r="I26" s="565"/>
      <c r="J26" s="566"/>
      <c r="K26" s="567"/>
    </row>
    <row r="27" spans="1:11">
      <c r="A27" s="556" t="s">
        <v>172</v>
      </c>
      <c r="B27" s="482"/>
      <c r="C27" s="482"/>
      <c r="D27" s="482"/>
      <c r="E27" s="482"/>
      <c r="F27" s="482"/>
      <c r="G27" s="482"/>
      <c r="H27" s="483"/>
      <c r="I27" s="565"/>
      <c r="J27" s="566"/>
      <c r="K27" s="567"/>
    </row>
    <row r="28" spans="1:11">
      <c r="A28" s="556" t="s">
        <v>173</v>
      </c>
      <c r="B28" s="482"/>
      <c r="C28" s="482"/>
      <c r="D28" s="482"/>
      <c r="E28" s="482"/>
      <c r="F28" s="482"/>
      <c r="G28" s="482"/>
      <c r="H28" s="483"/>
      <c r="I28" s="165"/>
      <c r="J28" s="164">
        <v>1400</v>
      </c>
      <c r="K28" s="166" t="s">
        <v>169</v>
      </c>
    </row>
    <row r="29" spans="1:11">
      <c r="A29" s="556" t="s">
        <v>174</v>
      </c>
      <c r="B29" s="482"/>
      <c r="C29" s="482"/>
      <c r="D29" s="482"/>
      <c r="E29" s="482"/>
      <c r="F29" s="482"/>
      <c r="G29" s="482"/>
      <c r="H29" s="483"/>
      <c r="I29" s="165"/>
      <c r="J29" s="164">
        <v>1100</v>
      </c>
      <c r="K29" s="166" t="s">
        <v>169</v>
      </c>
    </row>
    <row r="30" spans="1:11">
      <c r="A30" s="556" t="s">
        <v>175</v>
      </c>
      <c r="B30" s="482"/>
      <c r="C30" s="482"/>
      <c r="D30" s="482"/>
      <c r="E30" s="482"/>
      <c r="F30" s="482"/>
      <c r="G30" s="482"/>
      <c r="H30" s="483"/>
      <c r="I30" s="165"/>
      <c r="J30" s="164">
        <v>0.5</v>
      </c>
      <c r="K30" s="166" t="s">
        <v>176</v>
      </c>
    </row>
    <row r="31" spans="1:11">
      <c r="A31" s="556" t="s">
        <v>177</v>
      </c>
      <c r="B31" s="482"/>
      <c r="C31" s="482"/>
      <c r="D31" s="482"/>
      <c r="E31" s="482"/>
      <c r="F31" s="482"/>
      <c r="G31" s="482"/>
      <c r="H31" s="483"/>
      <c r="I31" s="165"/>
      <c r="J31" s="164">
        <v>935.5</v>
      </c>
      <c r="K31" s="166" t="s">
        <v>176</v>
      </c>
    </row>
    <row r="32" spans="1:11">
      <c r="A32" s="556" t="s">
        <v>178</v>
      </c>
      <c r="B32" s="482"/>
      <c r="C32" s="482"/>
      <c r="D32" s="482"/>
      <c r="E32" s="482"/>
      <c r="F32" s="482"/>
      <c r="G32" s="482"/>
      <c r="H32" s="483"/>
      <c r="I32" s="165"/>
      <c r="J32" s="164">
        <v>14</v>
      </c>
      <c r="K32" s="166" t="s">
        <v>169</v>
      </c>
    </row>
    <row r="33" spans="1:11">
      <c r="A33" s="562"/>
      <c r="B33" s="482"/>
      <c r="C33" s="482"/>
      <c r="D33" s="482"/>
      <c r="E33" s="482"/>
      <c r="F33" s="482"/>
      <c r="G33" s="482"/>
      <c r="H33" s="482"/>
      <c r="I33" s="482"/>
      <c r="J33" s="482"/>
      <c r="K33" s="483"/>
    </row>
    <row r="34" spans="1:11">
      <c r="A34" s="556"/>
      <c r="B34" s="482"/>
      <c r="C34" s="482"/>
      <c r="D34" s="482"/>
      <c r="E34" s="482"/>
      <c r="F34" s="482"/>
      <c r="G34" s="482"/>
      <c r="H34" s="483"/>
      <c r="I34" s="165"/>
      <c r="J34" s="564"/>
      <c r="K34" s="483"/>
    </row>
    <row r="35" spans="1:11">
      <c r="A35" s="556" t="s">
        <v>179</v>
      </c>
      <c r="B35" s="482"/>
      <c r="C35" s="482"/>
      <c r="D35" s="483"/>
      <c r="E35" s="560"/>
      <c r="F35" s="482"/>
      <c r="G35" s="482"/>
      <c r="H35" s="483"/>
      <c r="I35" s="165"/>
      <c r="J35" s="167"/>
      <c r="K35" s="166"/>
    </row>
    <row r="36" spans="1:11">
      <c r="A36" s="561"/>
      <c r="B36" s="482"/>
      <c r="C36" s="482"/>
      <c r="D36" s="482"/>
      <c r="E36" s="482"/>
      <c r="F36" s="482"/>
      <c r="G36" s="482"/>
      <c r="H36" s="482"/>
      <c r="I36" s="482"/>
      <c r="J36" s="482"/>
      <c r="K36" s="483"/>
    </row>
    <row r="37" spans="1:11">
      <c r="A37" s="562"/>
      <c r="B37" s="482"/>
      <c r="C37" s="482"/>
      <c r="D37" s="482"/>
      <c r="E37" s="482"/>
      <c r="F37" s="482"/>
      <c r="G37" s="482"/>
      <c r="H37" s="482"/>
      <c r="I37" s="482"/>
      <c r="J37" s="482"/>
      <c r="K37" s="483"/>
    </row>
    <row r="38" spans="1:11">
      <c r="A38" s="563" t="s">
        <v>180</v>
      </c>
      <c r="B38" s="482"/>
      <c r="C38" s="482"/>
      <c r="D38" s="482"/>
      <c r="E38" s="482"/>
      <c r="F38" s="482"/>
      <c r="G38" s="482"/>
      <c r="H38" s="482"/>
      <c r="I38" s="482"/>
      <c r="J38" s="482"/>
      <c r="K38" s="483"/>
    </row>
    <row r="39" spans="1:11">
      <c r="A39" s="556" t="s">
        <v>181</v>
      </c>
      <c r="B39" s="482"/>
      <c r="C39" s="482"/>
      <c r="D39" s="482"/>
      <c r="E39" s="482"/>
      <c r="F39" s="482"/>
      <c r="G39" s="482"/>
      <c r="H39" s="482"/>
      <c r="I39" s="482"/>
      <c r="J39" s="482"/>
      <c r="K39" s="483"/>
    </row>
    <row r="40" spans="1:11">
      <c r="A40" s="556" t="s">
        <v>182</v>
      </c>
      <c r="B40" s="482"/>
      <c r="C40" s="482"/>
      <c r="D40" s="482"/>
      <c r="E40" s="482"/>
      <c r="F40" s="482"/>
      <c r="G40" s="482"/>
      <c r="H40" s="482"/>
      <c r="I40" s="482"/>
      <c r="J40" s="482"/>
      <c r="K40" s="483"/>
    </row>
    <row r="41" spans="1:11" ht="15.8" customHeight="1" thickBot="1">
      <c r="A41" s="557" t="s">
        <v>183</v>
      </c>
      <c r="B41" s="558"/>
      <c r="C41" s="558"/>
      <c r="D41" s="558"/>
      <c r="E41" s="558"/>
      <c r="F41" s="558"/>
      <c r="G41" s="558"/>
      <c r="H41" s="558"/>
      <c r="I41" s="558"/>
      <c r="J41" s="558"/>
      <c r="K41" s="559"/>
    </row>
    <row r="74" spans="12:17">
      <c r="L74" t="s">
        <v>184</v>
      </c>
      <c r="O74" t="s">
        <v>185</v>
      </c>
      <c r="Q74" t="s">
        <v>186</v>
      </c>
    </row>
    <row r="75" spans="12:17">
      <c r="L75" t="s">
        <v>187</v>
      </c>
      <c r="O75" t="s">
        <v>188</v>
      </c>
      <c r="Q75" t="s">
        <v>189</v>
      </c>
    </row>
    <row r="76" spans="12:17">
      <c r="O76" t="s">
        <v>190</v>
      </c>
      <c r="Q76" t="s">
        <v>191</v>
      </c>
    </row>
    <row r="81" spans="2:12">
      <c r="B81">
        <v>0.25</v>
      </c>
      <c r="C81">
        <v>0.02</v>
      </c>
    </row>
    <row r="82" spans="2:12">
      <c r="B82">
        <v>0.5</v>
      </c>
      <c r="C82">
        <v>8.1000000000000003E-2</v>
      </c>
    </row>
    <row r="83" spans="2:12">
      <c r="B83">
        <v>0.75</v>
      </c>
      <c r="C83">
        <v>0.17299999999999999</v>
      </c>
    </row>
    <row r="84" spans="2:12">
      <c r="B84">
        <v>1</v>
      </c>
      <c r="C84">
        <v>0.307</v>
      </c>
      <c r="D84">
        <v>0.41820000000000002</v>
      </c>
      <c r="E84">
        <v>0.41820000000000002</v>
      </c>
    </row>
    <row r="85" spans="2:12">
      <c r="B85">
        <v>1.2</v>
      </c>
      <c r="D85">
        <v>0.46260000000000001</v>
      </c>
      <c r="E85">
        <v>0.52080000000000004</v>
      </c>
    </row>
    <row r="86" spans="2:12">
      <c r="B86">
        <v>1.3</v>
      </c>
    </row>
    <row r="87" spans="2:12">
      <c r="B87">
        <v>1.4</v>
      </c>
      <c r="D87">
        <v>0.496</v>
      </c>
      <c r="E87">
        <v>0.5988</v>
      </c>
    </row>
    <row r="88" spans="2:12">
      <c r="B88">
        <v>1.5</v>
      </c>
      <c r="C88">
        <v>0.53900000000000003</v>
      </c>
    </row>
    <row r="89" spans="2:12">
      <c r="B89">
        <v>1.6</v>
      </c>
      <c r="D89">
        <v>0.49680000000000002</v>
      </c>
      <c r="E89">
        <v>0.65400000000000003</v>
      </c>
      <c r="L89" t="s">
        <v>192</v>
      </c>
    </row>
    <row r="90" spans="2:12">
      <c r="B90">
        <v>1.7</v>
      </c>
    </row>
    <row r="91" spans="2:12">
      <c r="B91">
        <v>1.8</v>
      </c>
      <c r="D91">
        <v>0.49709999999999999</v>
      </c>
      <c r="E91">
        <v>0.69120000000000004</v>
      </c>
    </row>
    <row r="92" spans="2:12">
      <c r="B92">
        <v>2</v>
      </c>
      <c r="C92">
        <v>0.65700000000000003</v>
      </c>
      <c r="D92">
        <v>0.49730000000000002</v>
      </c>
      <c r="E92">
        <v>0.71460000000000001</v>
      </c>
      <c r="I92">
        <f>I91/4</f>
        <v>0</v>
      </c>
    </row>
    <row r="93" spans="2:12">
      <c r="B93">
        <v>3</v>
      </c>
      <c r="C93">
        <v>0.71799999999999997</v>
      </c>
      <c r="D93">
        <v>0.5</v>
      </c>
      <c r="E93">
        <v>0.75</v>
      </c>
    </row>
    <row r="96" spans="2:12">
      <c r="C96" s="168"/>
    </row>
    <row r="97" spans="3:3">
      <c r="C97" s="169"/>
    </row>
  </sheetData>
  <sheetProtection password="CD2A" sheet="1" objects="1" scenarios="1"/>
  <mergeCells count="46">
    <mergeCell ref="A9:D9"/>
    <mergeCell ref="E9:G9"/>
    <mergeCell ref="H9:K9"/>
    <mergeCell ref="D1:F1"/>
    <mergeCell ref="A2:K2"/>
    <mergeCell ref="A3:I3"/>
    <mergeCell ref="A4:K4"/>
    <mergeCell ref="A5:H5"/>
    <mergeCell ref="I5:K5"/>
    <mergeCell ref="A6:K6"/>
    <mergeCell ref="A7:K7"/>
    <mergeCell ref="A8:D8"/>
    <mergeCell ref="E8:G8"/>
    <mergeCell ref="H8:K8"/>
    <mergeCell ref="A10:D10"/>
    <mergeCell ref="E10:G10"/>
    <mergeCell ref="H10:K10"/>
    <mergeCell ref="A11:D11"/>
    <mergeCell ref="E11:G11"/>
    <mergeCell ref="H11:K11"/>
    <mergeCell ref="A29:H29"/>
    <mergeCell ref="A12:K12"/>
    <mergeCell ref="A13:K13"/>
    <mergeCell ref="A14:K23"/>
    <mergeCell ref="A24:H24"/>
    <mergeCell ref="A25:H25"/>
    <mergeCell ref="I25:K25"/>
    <mergeCell ref="A26:H26"/>
    <mergeCell ref="I26:K26"/>
    <mergeCell ref="A27:H27"/>
    <mergeCell ref="I27:K27"/>
    <mergeCell ref="A28:H28"/>
    <mergeCell ref="A30:H30"/>
    <mergeCell ref="A31:H31"/>
    <mergeCell ref="A32:H32"/>
    <mergeCell ref="A33:K33"/>
    <mergeCell ref="A34:H34"/>
    <mergeCell ref="J34:K34"/>
    <mergeCell ref="A40:K40"/>
    <mergeCell ref="A41:K41"/>
    <mergeCell ref="A35:D35"/>
    <mergeCell ref="E35:H35"/>
    <mergeCell ref="A36:K36"/>
    <mergeCell ref="A37:K37"/>
    <mergeCell ref="A38:K38"/>
    <mergeCell ref="A39:K39"/>
  </mergeCells>
  <dataValidations count="2">
    <dataValidation type="list" allowBlank="1" showInputMessage="1" showErrorMessage="1" sqref="I27:K27" xr:uid="{6C766094-1CAD-4BF8-8011-65833637382A}">
      <formula1>$O$74:$O$76</formula1>
    </dataValidation>
    <dataValidation type="list" allowBlank="1" showInputMessage="1" showErrorMessage="1" sqref="I25:K25" xr:uid="{5291FAFB-7CBA-4723-94EA-A1B5CCAB0F37}">
      <formula1>$L$74:$L$75</formula1>
    </dataValidation>
  </dataValidations>
  <hyperlinks>
    <hyperlink ref="D1" r:id="rId1" display="pvtools.weebly.com" xr:uid="{837DD8DD-E349-4F6E-8075-EE9BDAF3FEE2}"/>
  </hyperlinks>
  <pageMargins left="0.7" right="0.7" top="0.75" bottom="0.75" header="0.3" footer="0.3"/>
  <pageSetup orientation="portrait"/>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F9A6-56B0-4111-A2E3-9020D0CE0500}">
  <sheetPr>
    <pageSetUpPr fitToPage="1"/>
  </sheetPr>
  <dimension ref="A1:O41"/>
  <sheetViews>
    <sheetView topLeftCell="A22" zoomScaleNormal="100" workbookViewId="0">
      <selection activeCell="O2" sqref="O1:O1048576"/>
    </sheetView>
  </sheetViews>
  <sheetFormatPr defaultColWidth="9.1484375" defaultRowHeight="14.45"/>
  <cols>
    <col min="1" max="1" width="11.546875" style="66" bestFit="1" customWidth="1"/>
    <col min="2" max="2" width="21.1484375" style="66" customWidth="1"/>
    <col min="3" max="11" width="9.1484375" style="66" customWidth="1"/>
    <col min="12" max="12" width="9.1484375" style="242" customWidth="1"/>
    <col min="13" max="13" width="9.1484375" style="66" customWidth="1"/>
    <col min="14" max="14" width="10.75" style="68" customWidth="1"/>
    <col min="15" max="15" width="10" style="241" customWidth="1"/>
    <col min="16" max="16" width="9.1484375" style="66" customWidth="1"/>
    <col min="17" max="16384" width="9.1484375" style="66"/>
  </cols>
  <sheetData>
    <row r="1" spans="1:15" ht="23.3" customHeight="1">
      <c r="A1" s="587" t="s">
        <v>1189</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0"/>
    </row>
    <row r="3" spans="1:15">
      <c r="A3" s="83" t="s">
        <v>1190</v>
      </c>
      <c r="B3" s="83" t="s">
        <v>1191</v>
      </c>
      <c r="C3" s="83">
        <v>70</v>
      </c>
      <c r="D3" s="83">
        <v>60</v>
      </c>
      <c r="E3" s="83">
        <v>70</v>
      </c>
      <c r="F3" s="83">
        <v>70</v>
      </c>
      <c r="G3" s="83">
        <v>70</v>
      </c>
      <c r="H3" s="83">
        <v>70</v>
      </c>
      <c r="I3" s="83">
        <v>45</v>
      </c>
      <c r="J3" s="83">
        <v>70</v>
      </c>
      <c r="K3" s="83">
        <v>0</v>
      </c>
      <c r="L3" s="238"/>
      <c r="M3" s="83"/>
      <c r="N3" s="239"/>
      <c r="O3" s="240"/>
    </row>
    <row r="4" spans="1:15" ht="13.5" customHeight="1">
      <c r="A4" s="83" t="s">
        <v>1192</v>
      </c>
      <c r="B4" s="83" t="s">
        <v>1193</v>
      </c>
      <c r="C4" s="83">
        <v>35</v>
      </c>
      <c r="D4" s="83">
        <v>80</v>
      </c>
      <c r="E4" s="83">
        <v>40</v>
      </c>
      <c r="F4" s="83">
        <v>15</v>
      </c>
      <c r="G4" s="83">
        <v>25</v>
      </c>
      <c r="H4" s="83">
        <v>40</v>
      </c>
      <c r="I4" s="83">
        <v>30</v>
      </c>
      <c r="J4" s="83">
        <v>30</v>
      </c>
      <c r="K4" s="83">
        <v>70</v>
      </c>
      <c r="L4" s="238"/>
      <c r="M4" s="83"/>
      <c r="N4" s="239"/>
      <c r="O4" s="240"/>
    </row>
    <row r="5" spans="1:15">
      <c r="A5" s="83">
        <v>302</v>
      </c>
      <c r="B5" s="83" t="s">
        <v>1093</v>
      </c>
      <c r="C5" s="83">
        <v>40</v>
      </c>
      <c r="D5" s="83">
        <v>30</v>
      </c>
      <c r="E5" s="83">
        <v>30</v>
      </c>
      <c r="F5" s="83">
        <v>25</v>
      </c>
      <c r="G5" s="83">
        <v>50</v>
      </c>
      <c r="H5" s="83">
        <v>25</v>
      </c>
      <c r="I5" s="83">
        <v>15</v>
      </c>
      <c r="J5" s="83">
        <v>25</v>
      </c>
      <c r="K5" s="83">
        <v>35</v>
      </c>
      <c r="L5" s="238"/>
      <c r="M5" s="83"/>
      <c r="N5" s="239"/>
      <c r="O5" s="240"/>
    </row>
    <row r="6" spans="1:15" ht="12.75" customHeight="1">
      <c r="A6" s="83">
        <v>9245</v>
      </c>
      <c r="B6" s="83" t="s">
        <v>1119</v>
      </c>
      <c r="C6" s="83">
        <v>30</v>
      </c>
      <c r="D6" s="83">
        <v>40</v>
      </c>
      <c r="E6" s="83">
        <v>0</v>
      </c>
      <c r="F6" s="83">
        <v>30</v>
      </c>
      <c r="G6" s="83">
        <v>15</v>
      </c>
      <c r="H6" s="83">
        <v>35</v>
      </c>
      <c r="I6" s="83">
        <v>30</v>
      </c>
      <c r="J6" s="83">
        <v>40</v>
      </c>
      <c r="K6" s="83">
        <v>30</v>
      </c>
      <c r="L6" s="238"/>
      <c r="M6" s="83"/>
      <c r="N6" s="239"/>
      <c r="O6" s="240"/>
    </row>
    <row r="7" spans="1:15" ht="12.75" customHeight="1">
      <c r="A7" s="83" t="s">
        <v>1062</v>
      </c>
      <c r="B7" s="83" t="s">
        <v>1063</v>
      </c>
      <c r="C7" s="83">
        <v>15</v>
      </c>
      <c r="D7" s="83">
        <v>0</v>
      </c>
      <c r="E7" s="83">
        <v>60</v>
      </c>
      <c r="F7" s="83">
        <v>0</v>
      </c>
      <c r="G7" s="83">
        <v>60</v>
      </c>
      <c r="H7" s="83">
        <v>0</v>
      </c>
      <c r="I7" s="83">
        <v>30</v>
      </c>
      <c r="J7" s="83">
        <v>15</v>
      </c>
      <c r="K7" s="83">
        <v>60</v>
      </c>
      <c r="L7" s="238"/>
      <c r="M7" s="83"/>
      <c r="N7" s="239"/>
      <c r="O7" s="240"/>
    </row>
    <row r="8" spans="1:15" ht="12.75" customHeight="1">
      <c r="A8" s="83" t="s">
        <v>1194</v>
      </c>
      <c r="B8" s="83" t="s">
        <v>1195</v>
      </c>
      <c r="C8" s="83">
        <v>15</v>
      </c>
      <c r="D8" s="83">
        <v>30</v>
      </c>
      <c r="E8" s="83">
        <v>50</v>
      </c>
      <c r="F8" s="83">
        <v>25</v>
      </c>
      <c r="G8" s="83">
        <v>0</v>
      </c>
      <c r="H8" s="83">
        <v>0</v>
      </c>
      <c r="I8" s="83">
        <v>35</v>
      </c>
      <c r="J8" s="83">
        <v>35</v>
      </c>
      <c r="K8" s="83">
        <v>15</v>
      </c>
      <c r="L8" s="238"/>
      <c r="M8" s="83"/>
      <c r="N8" s="239"/>
      <c r="O8" s="240"/>
    </row>
    <row r="9" spans="1:15" ht="12.75" customHeight="1">
      <c r="A9" s="83" t="s">
        <v>1196</v>
      </c>
      <c r="B9" s="83" t="s">
        <v>1197</v>
      </c>
      <c r="C9" s="83">
        <v>0</v>
      </c>
      <c r="D9" s="83">
        <v>30</v>
      </c>
      <c r="E9" s="83">
        <v>15</v>
      </c>
      <c r="F9" s="83">
        <v>60</v>
      </c>
      <c r="G9" s="83">
        <v>0</v>
      </c>
      <c r="H9" s="83">
        <v>0</v>
      </c>
      <c r="I9" s="83">
        <v>40</v>
      </c>
      <c r="J9" s="83">
        <v>30</v>
      </c>
      <c r="K9" s="83">
        <v>30</v>
      </c>
      <c r="L9" s="238"/>
      <c r="M9" s="83"/>
      <c r="N9" s="239"/>
      <c r="O9" s="240"/>
    </row>
    <row r="10" spans="1:15">
      <c r="A10" s="83" t="s">
        <v>1198</v>
      </c>
      <c r="B10" s="83" t="s">
        <v>1199</v>
      </c>
      <c r="C10" s="83">
        <v>0</v>
      </c>
      <c r="D10" s="83">
        <v>15</v>
      </c>
      <c r="E10" s="83">
        <v>30</v>
      </c>
      <c r="F10" s="83">
        <v>30</v>
      </c>
      <c r="G10" s="83">
        <v>0</v>
      </c>
      <c r="H10" s="83">
        <v>30</v>
      </c>
      <c r="I10" s="83">
        <v>50</v>
      </c>
      <c r="J10" s="83">
        <v>0</v>
      </c>
      <c r="K10" s="83">
        <v>25</v>
      </c>
      <c r="L10" s="238"/>
      <c r="M10" s="83"/>
      <c r="N10" s="239"/>
      <c r="O10" s="240"/>
    </row>
    <row r="11" spans="1:15">
      <c r="A11" s="83">
        <v>5103</v>
      </c>
      <c r="B11" s="83" t="s">
        <v>1200</v>
      </c>
      <c r="C11" s="83">
        <v>0</v>
      </c>
      <c r="D11" s="83">
        <v>15</v>
      </c>
      <c r="E11" s="83">
        <v>35</v>
      </c>
      <c r="F11" s="83">
        <v>0</v>
      </c>
      <c r="G11" s="83">
        <v>0</v>
      </c>
      <c r="H11" s="83">
        <v>45</v>
      </c>
      <c r="I11" s="83">
        <v>70</v>
      </c>
      <c r="J11" s="83">
        <v>0</v>
      </c>
      <c r="K11" s="83">
        <v>0</v>
      </c>
      <c r="L11" s="238"/>
      <c r="M11" s="83"/>
      <c r="N11" s="239"/>
      <c r="O11" s="240"/>
    </row>
    <row r="12" spans="1:15">
      <c r="A12" s="83">
        <v>300</v>
      </c>
      <c r="B12" s="83" t="s">
        <v>1201</v>
      </c>
      <c r="C12" s="83">
        <v>60</v>
      </c>
      <c r="D12" s="83">
        <v>50</v>
      </c>
      <c r="E12" s="83">
        <v>0</v>
      </c>
      <c r="F12" s="83">
        <v>35</v>
      </c>
      <c r="G12" s="83">
        <v>0</v>
      </c>
      <c r="H12" s="83">
        <v>0</v>
      </c>
      <c r="I12" s="83">
        <v>0</v>
      </c>
      <c r="J12" s="83">
        <v>0</v>
      </c>
      <c r="K12" s="83">
        <v>0</v>
      </c>
      <c r="L12" s="238"/>
      <c r="M12" s="83"/>
      <c r="N12" s="239"/>
      <c r="O12" s="240"/>
    </row>
    <row r="13" spans="1:15">
      <c r="A13" s="83" t="s">
        <v>1202</v>
      </c>
      <c r="B13" s="83" t="s">
        <v>1203</v>
      </c>
      <c r="C13" s="83">
        <v>0</v>
      </c>
      <c r="D13" s="83">
        <v>70</v>
      </c>
      <c r="E13" s="83">
        <v>0</v>
      </c>
      <c r="F13" s="83">
        <v>0</v>
      </c>
      <c r="G13" s="83">
        <v>0</v>
      </c>
      <c r="H13" s="83">
        <v>0</v>
      </c>
      <c r="I13" s="83">
        <v>0</v>
      </c>
      <c r="J13" s="83">
        <v>60</v>
      </c>
      <c r="K13" s="83">
        <v>0</v>
      </c>
      <c r="L13" s="238"/>
      <c r="M13" s="83"/>
      <c r="N13" s="239"/>
      <c r="O13" s="240"/>
    </row>
    <row r="14" spans="1:15">
      <c r="A14" s="83">
        <v>67</v>
      </c>
      <c r="B14" s="83" t="s">
        <v>1204</v>
      </c>
      <c r="C14" s="83">
        <v>0</v>
      </c>
      <c r="D14" s="83">
        <v>0</v>
      </c>
      <c r="E14" s="83">
        <v>30</v>
      </c>
      <c r="F14" s="83">
        <v>30</v>
      </c>
      <c r="G14" s="83">
        <v>15</v>
      </c>
      <c r="H14" s="83">
        <v>0</v>
      </c>
      <c r="I14" s="83">
        <v>15</v>
      </c>
      <c r="J14" s="83">
        <v>0</v>
      </c>
      <c r="K14" s="83">
        <v>30</v>
      </c>
      <c r="L14" s="238"/>
      <c r="M14" s="83"/>
      <c r="N14" s="239"/>
      <c r="O14" s="240"/>
    </row>
    <row r="15" spans="1:15">
      <c r="A15" s="83">
        <v>420</v>
      </c>
      <c r="B15" s="83" t="s">
        <v>1205</v>
      </c>
      <c r="C15" s="83">
        <v>0</v>
      </c>
      <c r="D15" s="83">
        <v>0</v>
      </c>
      <c r="E15" s="83">
        <v>25</v>
      </c>
      <c r="F15" s="83">
        <v>15</v>
      </c>
      <c r="G15" s="83">
        <v>15</v>
      </c>
      <c r="H15" s="83">
        <v>0</v>
      </c>
      <c r="I15" s="83">
        <v>30</v>
      </c>
      <c r="J15" s="83">
        <v>15</v>
      </c>
      <c r="K15" s="83">
        <v>15</v>
      </c>
      <c r="L15" s="238"/>
      <c r="M15" s="83"/>
      <c r="N15" s="239"/>
      <c r="O15" s="240"/>
    </row>
    <row r="16" spans="1:15">
      <c r="A16" s="83">
        <v>4278</v>
      </c>
      <c r="B16" s="83" t="s">
        <v>1206</v>
      </c>
      <c r="C16" s="83">
        <v>30</v>
      </c>
      <c r="D16" s="83">
        <v>15</v>
      </c>
      <c r="E16" s="83">
        <v>25</v>
      </c>
      <c r="F16" s="83">
        <v>15</v>
      </c>
      <c r="G16" s="83">
        <v>15</v>
      </c>
      <c r="H16" s="83">
        <v>0</v>
      </c>
      <c r="I16" s="83">
        <v>0</v>
      </c>
      <c r="J16" s="83">
        <v>0</v>
      </c>
      <c r="K16" s="83">
        <v>0</v>
      </c>
      <c r="L16" s="238"/>
      <c r="M16" s="83"/>
      <c r="N16" s="239"/>
      <c r="O16" s="240"/>
    </row>
    <row r="17" spans="1:15">
      <c r="A17" s="83" t="s">
        <v>1207</v>
      </c>
      <c r="B17" s="83" t="s">
        <v>1077</v>
      </c>
      <c r="C17" s="83">
        <v>30</v>
      </c>
      <c r="D17" s="83">
        <v>15</v>
      </c>
      <c r="E17" s="83">
        <v>0</v>
      </c>
      <c r="F17" s="83">
        <v>40</v>
      </c>
      <c r="G17" s="83">
        <v>0</v>
      </c>
      <c r="H17" s="83">
        <v>0</v>
      </c>
      <c r="I17" s="83">
        <v>0</v>
      </c>
      <c r="J17" s="83">
        <v>0</v>
      </c>
      <c r="K17" s="83">
        <v>15</v>
      </c>
      <c r="L17" s="238"/>
      <c r="M17" s="83"/>
      <c r="N17" s="239"/>
      <c r="O17" s="240"/>
    </row>
    <row r="18" spans="1:15">
      <c r="A18" s="83">
        <v>1108</v>
      </c>
      <c r="B18" s="83" t="s">
        <v>1208</v>
      </c>
      <c r="C18" s="83">
        <v>0</v>
      </c>
      <c r="D18" s="83">
        <v>50</v>
      </c>
      <c r="E18" s="83">
        <v>0</v>
      </c>
      <c r="F18" s="83">
        <v>0</v>
      </c>
      <c r="G18" s="83">
        <v>0</v>
      </c>
      <c r="H18" s="83">
        <v>0</v>
      </c>
      <c r="I18" s="83">
        <v>0</v>
      </c>
      <c r="J18" s="83">
        <v>0</v>
      </c>
      <c r="K18" s="83">
        <v>40</v>
      </c>
      <c r="L18" s="238"/>
      <c r="M18" s="83"/>
      <c r="N18" s="239"/>
      <c r="O18" s="240"/>
    </row>
    <row r="19" spans="1:15">
      <c r="A19" s="83">
        <v>547</v>
      </c>
      <c r="B19" s="83" t="s">
        <v>1209</v>
      </c>
      <c r="C19" s="83">
        <v>0</v>
      </c>
      <c r="D19" s="83">
        <v>0</v>
      </c>
      <c r="E19" s="83">
        <v>40</v>
      </c>
      <c r="F19" s="83">
        <v>0</v>
      </c>
      <c r="G19" s="83">
        <v>15</v>
      </c>
      <c r="H19" s="83">
        <v>0</v>
      </c>
      <c r="I19" s="83">
        <v>15</v>
      </c>
      <c r="J19" s="83">
        <v>0</v>
      </c>
      <c r="K19" s="83">
        <v>15</v>
      </c>
      <c r="L19" s="238"/>
      <c r="M19" s="83"/>
      <c r="N19" s="239"/>
      <c r="O19" s="240"/>
    </row>
    <row r="20" spans="1:15">
      <c r="A20" s="83">
        <v>108</v>
      </c>
      <c r="B20" s="83" t="s">
        <v>1210</v>
      </c>
      <c r="C20" s="83">
        <v>0</v>
      </c>
      <c r="D20" s="83">
        <v>0</v>
      </c>
      <c r="E20" s="83">
        <v>15</v>
      </c>
      <c r="F20" s="83">
        <v>0</v>
      </c>
      <c r="G20" s="83">
        <v>0</v>
      </c>
      <c r="H20" s="83">
        <v>0</v>
      </c>
      <c r="I20" s="83">
        <v>15</v>
      </c>
      <c r="J20" s="83">
        <v>0</v>
      </c>
      <c r="K20" s="83">
        <v>40</v>
      </c>
      <c r="L20" s="238"/>
      <c r="M20" s="83"/>
      <c r="N20" s="239"/>
      <c r="O20" s="240"/>
    </row>
    <row r="21" spans="1:15">
      <c r="A21" s="83">
        <v>3</v>
      </c>
      <c r="B21" s="83" t="s">
        <v>1211</v>
      </c>
      <c r="C21" s="83">
        <v>15</v>
      </c>
      <c r="D21" s="83">
        <v>40</v>
      </c>
      <c r="E21" s="83">
        <v>0</v>
      </c>
      <c r="F21" s="83">
        <v>0</v>
      </c>
      <c r="G21" s="83">
        <v>0</v>
      </c>
      <c r="H21" s="83">
        <v>0</v>
      </c>
      <c r="I21" s="83">
        <v>0</v>
      </c>
      <c r="J21" s="83">
        <v>0</v>
      </c>
      <c r="K21" s="83">
        <v>0</v>
      </c>
      <c r="L21" s="238"/>
      <c r="M21" s="83"/>
      <c r="N21" s="239"/>
      <c r="O21" s="240"/>
    </row>
    <row r="22" spans="1:15">
      <c r="A22" s="83">
        <v>584</v>
      </c>
      <c r="B22" s="83" t="s">
        <v>1212</v>
      </c>
      <c r="C22" s="83">
        <v>50</v>
      </c>
      <c r="D22" s="83">
        <v>0</v>
      </c>
      <c r="E22" s="83">
        <v>0</v>
      </c>
      <c r="F22" s="83">
        <v>0</v>
      </c>
      <c r="G22" s="83">
        <v>0</v>
      </c>
      <c r="H22" s="83">
        <v>0</v>
      </c>
      <c r="I22" s="83">
        <v>0</v>
      </c>
      <c r="J22" s="83">
        <v>0</v>
      </c>
      <c r="K22" s="83">
        <v>0</v>
      </c>
      <c r="L22" s="238"/>
      <c r="M22" s="83"/>
      <c r="N22" s="239"/>
      <c r="O22" s="240"/>
    </row>
    <row r="23" spans="1:15">
      <c r="A23" s="83" t="s">
        <v>1213</v>
      </c>
      <c r="B23" s="83" t="s">
        <v>1214</v>
      </c>
      <c r="C23" s="83">
        <v>0</v>
      </c>
      <c r="D23" s="83">
        <v>15</v>
      </c>
      <c r="E23" s="83">
        <v>0</v>
      </c>
      <c r="F23" s="83">
        <v>0</v>
      </c>
      <c r="G23" s="83">
        <v>30</v>
      </c>
      <c r="H23" s="83">
        <v>0</v>
      </c>
      <c r="I23" s="83">
        <v>0</v>
      </c>
      <c r="J23" s="83">
        <v>0</v>
      </c>
      <c r="K23" s="83">
        <v>0</v>
      </c>
      <c r="L23" s="238"/>
      <c r="M23" s="83"/>
      <c r="N23" s="239"/>
      <c r="O23" s="240"/>
    </row>
    <row r="24" spans="1:15">
      <c r="A24" s="83">
        <v>1954</v>
      </c>
      <c r="B24" s="83" t="s">
        <v>1215</v>
      </c>
      <c r="C24" s="83">
        <v>0</v>
      </c>
      <c r="D24" s="83">
        <v>15</v>
      </c>
      <c r="E24" s="83">
        <v>0</v>
      </c>
      <c r="F24" s="83">
        <v>0</v>
      </c>
      <c r="G24" s="83">
        <v>0</v>
      </c>
      <c r="H24" s="83">
        <v>15</v>
      </c>
      <c r="I24" s="83">
        <v>0</v>
      </c>
      <c r="J24" s="83">
        <v>15</v>
      </c>
      <c r="K24" s="83">
        <v>0</v>
      </c>
      <c r="L24" s="238"/>
      <c r="M24" s="83"/>
      <c r="N24" s="239"/>
      <c r="O24" s="240"/>
    </row>
    <row r="25" spans="1:15">
      <c r="A25" s="83">
        <v>1208</v>
      </c>
      <c r="B25" s="83" t="s">
        <v>1216</v>
      </c>
      <c r="C25" s="83">
        <v>0</v>
      </c>
      <c r="D25" s="83">
        <v>0</v>
      </c>
      <c r="E25" s="83">
        <v>15</v>
      </c>
      <c r="F25" s="83">
        <v>0</v>
      </c>
      <c r="G25" s="83">
        <v>0</v>
      </c>
      <c r="H25" s="83">
        <v>0</v>
      </c>
      <c r="I25" s="83">
        <v>25</v>
      </c>
      <c r="J25" s="83">
        <v>0</v>
      </c>
      <c r="K25" s="83">
        <v>0</v>
      </c>
      <c r="L25" s="238"/>
      <c r="M25" s="83"/>
      <c r="N25" s="239"/>
      <c r="O25" s="240"/>
    </row>
    <row r="26" spans="1:15">
      <c r="A26" s="83">
        <v>199</v>
      </c>
      <c r="B26" s="83" t="s">
        <v>1217</v>
      </c>
      <c r="C26" s="83">
        <v>0</v>
      </c>
      <c r="D26" s="83">
        <v>0</v>
      </c>
      <c r="E26" s="83">
        <v>0</v>
      </c>
      <c r="F26" s="83">
        <v>0</v>
      </c>
      <c r="G26" s="83">
        <v>40</v>
      </c>
      <c r="H26" s="83">
        <v>0</v>
      </c>
      <c r="I26" s="83">
        <v>0</v>
      </c>
      <c r="J26" s="83">
        <v>0</v>
      </c>
      <c r="K26" s="83">
        <v>0</v>
      </c>
      <c r="L26" s="238"/>
      <c r="M26" s="83"/>
      <c r="N26" s="239"/>
      <c r="O26" s="240"/>
    </row>
    <row r="27" spans="1:15">
      <c r="A27" s="83">
        <v>6558</v>
      </c>
      <c r="B27" s="83" t="s">
        <v>1218</v>
      </c>
      <c r="C27" s="83">
        <v>0</v>
      </c>
      <c r="D27" s="83">
        <v>0</v>
      </c>
      <c r="E27" s="83">
        <v>0</v>
      </c>
      <c r="F27" s="83">
        <v>0</v>
      </c>
      <c r="G27" s="83">
        <v>40</v>
      </c>
      <c r="H27" s="83">
        <v>0</v>
      </c>
      <c r="I27" s="83">
        <v>0</v>
      </c>
      <c r="J27" s="83">
        <v>0</v>
      </c>
      <c r="K27" s="83">
        <v>0</v>
      </c>
      <c r="L27" s="238"/>
      <c r="M27" s="83"/>
      <c r="N27" s="239"/>
      <c r="O27" s="240"/>
    </row>
    <row r="28" spans="1:15">
      <c r="A28" s="83">
        <v>5706</v>
      </c>
      <c r="B28" s="83" t="s">
        <v>1219</v>
      </c>
      <c r="C28" s="83">
        <v>0</v>
      </c>
      <c r="D28" s="83">
        <v>0</v>
      </c>
      <c r="E28" s="83">
        <v>0</v>
      </c>
      <c r="F28" s="83">
        <v>0</v>
      </c>
      <c r="G28" s="83">
        <v>0</v>
      </c>
      <c r="H28" s="83">
        <v>0</v>
      </c>
      <c r="I28" s="83">
        <v>40</v>
      </c>
      <c r="J28" s="83">
        <v>0</v>
      </c>
      <c r="K28" s="83">
        <v>0</v>
      </c>
      <c r="L28" s="238"/>
      <c r="M28" s="83"/>
      <c r="N28" s="239"/>
      <c r="O28" s="240"/>
    </row>
    <row r="29" spans="1:15">
      <c r="A29" s="83">
        <v>311</v>
      </c>
      <c r="B29" s="83" t="s">
        <v>1220</v>
      </c>
      <c r="C29" s="83">
        <v>0</v>
      </c>
      <c r="D29" s="83">
        <v>0</v>
      </c>
      <c r="E29" s="83">
        <v>0</v>
      </c>
      <c r="F29" s="83">
        <v>0</v>
      </c>
      <c r="G29" s="83">
        <v>15</v>
      </c>
      <c r="H29" s="83">
        <v>0</v>
      </c>
      <c r="I29" s="83">
        <v>15</v>
      </c>
      <c r="J29" s="83">
        <v>0</v>
      </c>
      <c r="K29" s="83">
        <v>0</v>
      </c>
      <c r="L29" s="238"/>
      <c r="M29" s="83"/>
      <c r="N29" s="239"/>
      <c r="O29" s="240"/>
    </row>
    <row r="30" spans="1:15">
      <c r="A30" s="83">
        <v>311</v>
      </c>
      <c r="B30" s="83" t="s">
        <v>1221</v>
      </c>
      <c r="C30" s="83">
        <v>0</v>
      </c>
      <c r="D30" s="83">
        <v>0</v>
      </c>
      <c r="E30" s="83">
        <v>15</v>
      </c>
      <c r="F30" s="83">
        <v>0</v>
      </c>
      <c r="G30" s="83">
        <v>15</v>
      </c>
      <c r="H30" s="83">
        <v>0</v>
      </c>
      <c r="I30" s="83">
        <v>0</v>
      </c>
      <c r="J30" s="83">
        <v>0</v>
      </c>
      <c r="K30" s="83">
        <v>0</v>
      </c>
      <c r="L30" s="238"/>
      <c r="M30" s="83"/>
      <c r="N30" s="239"/>
      <c r="O30" s="240"/>
    </row>
    <row r="31" spans="1:15">
      <c r="A31" s="83">
        <v>521</v>
      </c>
      <c r="B31" s="83" t="s">
        <v>1115</v>
      </c>
      <c r="C31" s="83">
        <v>0</v>
      </c>
      <c r="D31" s="83">
        <v>0</v>
      </c>
      <c r="E31" s="83">
        <v>0</v>
      </c>
      <c r="F31" s="83">
        <v>0</v>
      </c>
      <c r="G31" s="83">
        <v>0</v>
      </c>
      <c r="H31" s="83">
        <v>0</v>
      </c>
      <c r="I31" s="83">
        <v>30</v>
      </c>
      <c r="J31" s="83">
        <v>0</v>
      </c>
      <c r="K31" s="83">
        <v>0</v>
      </c>
      <c r="L31" s="238"/>
      <c r="M31" s="83"/>
      <c r="N31" s="239"/>
      <c r="O31" s="240"/>
    </row>
    <row r="32" spans="1:15">
      <c r="A32" s="83">
        <v>5212</v>
      </c>
      <c r="B32" s="83" t="s">
        <v>1118</v>
      </c>
      <c r="C32" s="83">
        <v>25</v>
      </c>
      <c r="D32" s="83">
        <v>0</v>
      </c>
      <c r="E32" s="83">
        <v>0</v>
      </c>
      <c r="F32" s="83">
        <v>0</v>
      </c>
      <c r="G32" s="83">
        <v>0</v>
      </c>
      <c r="H32" s="83">
        <v>0</v>
      </c>
      <c r="I32" s="83">
        <v>0</v>
      </c>
      <c r="J32" s="83">
        <v>0</v>
      </c>
      <c r="K32" s="83">
        <v>0</v>
      </c>
      <c r="L32" s="238"/>
      <c r="M32" s="83"/>
      <c r="N32" s="239"/>
      <c r="O32" s="240"/>
    </row>
    <row r="33" spans="1:15">
      <c r="A33" s="83" t="s">
        <v>1222</v>
      </c>
      <c r="B33" s="83" t="s">
        <v>1223</v>
      </c>
      <c r="C33" s="83">
        <v>25</v>
      </c>
      <c r="D33" s="83">
        <v>0</v>
      </c>
      <c r="E33" s="83">
        <v>0</v>
      </c>
      <c r="F33" s="83">
        <v>0</v>
      </c>
      <c r="G33" s="83">
        <v>0</v>
      </c>
      <c r="H33" s="83">
        <v>0</v>
      </c>
      <c r="I33" s="83">
        <v>0</v>
      </c>
      <c r="J33" s="83">
        <v>0</v>
      </c>
      <c r="K33" s="83">
        <v>0</v>
      </c>
      <c r="L33" s="238"/>
      <c r="M33" s="83"/>
      <c r="N33" s="239"/>
      <c r="O33" s="240"/>
    </row>
    <row r="34" spans="1:15">
      <c r="A34" s="83">
        <v>507</v>
      </c>
      <c r="B34" s="83" t="s">
        <v>1224</v>
      </c>
      <c r="C34" s="83">
        <v>0</v>
      </c>
      <c r="D34" s="83">
        <v>25</v>
      </c>
      <c r="E34" s="83">
        <v>0</v>
      </c>
      <c r="F34" s="83">
        <v>0</v>
      </c>
      <c r="G34" s="83">
        <v>0</v>
      </c>
      <c r="H34" s="83">
        <v>0</v>
      </c>
      <c r="I34" s="83">
        <v>0</v>
      </c>
      <c r="J34" s="83">
        <v>0</v>
      </c>
      <c r="K34" s="83">
        <v>0</v>
      </c>
      <c r="L34" s="238"/>
      <c r="M34" s="83"/>
      <c r="N34" s="239"/>
      <c r="O34" s="240"/>
    </row>
    <row r="35" spans="1:15">
      <c r="A35" s="83">
        <v>831</v>
      </c>
      <c r="B35" s="83" t="s">
        <v>1225</v>
      </c>
      <c r="C35" s="83">
        <v>15</v>
      </c>
      <c r="D35" s="83">
        <v>0</v>
      </c>
      <c r="E35" s="83">
        <v>0</v>
      </c>
      <c r="F35" s="83">
        <v>0</v>
      </c>
      <c r="G35" s="83">
        <v>0</v>
      </c>
      <c r="H35" s="83">
        <v>0</v>
      </c>
      <c r="I35" s="83">
        <v>0</v>
      </c>
      <c r="J35" s="83">
        <v>0</v>
      </c>
      <c r="K35" s="83">
        <v>0</v>
      </c>
      <c r="L35" s="238"/>
      <c r="M35" s="83"/>
      <c r="N35" s="239"/>
      <c r="O35" s="240"/>
    </row>
    <row r="36" spans="1:15">
      <c r="A36" s="83">
        <v>6660</v>
      </c>
      <c r="B36" s="83" t="s">
        <v>1226</v>
      </c>
      <c r="C36" s="83">
        <v>15</v>
      </c>
      <c r="D36" s="83">
        <v>0</v>
      </c>
      <c r="E36" s="83">
        <v>0</v>
      </c>
      <c r="F36" s="83">
        <v>0</v>
      </c>
      <c r="G36" s="83">
        <v>0</v>
      </c>
      <c r="H36" s="83">
        <v>0</v>
      </c>
      <c r="I36" s="83">
        <v>0</v>
      </c>
      <c r="J36" s="83">
        <v>0</v>
      </c>
      <c r="K36" s="83">
        <v>0</v>
      </c>
      <c r="L36" s="238"/>
      <c r="M36" s="83"/>
      <c r="N36" s="239"/>
      <c r="O36" s="240"/>
    </row>
    <row r="37" spans="1:15">
      <c r="A37" s="83">
        <v>8</v>
      </c>
      <c r="B37" s="83" t="s">
        <v>1227</v>
      </c>
      <c r="C37" s="83">
        <v>15</v>
      </c>
      <c r="D37" s="83">
        <v>0</v>
      </c>
      <c r="E37" s="83">
        <v>0</v>
      </c>
      <c r="F37" s="83">
        <v>0</v>
      </c>
      <c r="G37" s="83">
        <v>0</v>
      </c>
      <c r="H37" s="83">
        <v>0</v>
      </c>
      <c r="I37" s="83">
        <v>0</v>
      </c>
      <c r="J37" s="83">
        <v>0</v>
      </c>
      <c r="K37" s="83">
        <v>0</v>
      </c>
      <c r="L37" s="238"/>
      <c r="M37" s="83"/>
      <c r="N37" s="239"/>
      <c r="O37" s="240"/>
    </row>
    <row r="38" spans="1:15">
      <c r="A38" s="83" t="s">
        <v>1228</v>
      </c>
      <c r="B38" s="83" t="s">
        <v>1229</v>
      </c>
      <c r="C38" s="83">
        <v>0</v>
      </c>
      <c r="D38" s="83">
        <v>15</v>
      </c>
      <c r="E38" s="83">
        <v>0</v>
      </c>
      <c r="F38" s="83">
        <v>0</v>
      </c>
      <c r="G38" s="83">
        <v>0</v>
      </c>
      <c r="H38" s="83">
        <v>0</v>
      </c>
      <c r="I38" s="83">
        <v>0</v>
      </c>
      <c r="J38" s="83">
        <v>0</v>
      </c>
      <c r="K38" s="83">
        <v>0</v>
      </c>
      <c r="L38" s="238"/>
      <c r="M38" s="83"/>
      <c r="N38" s="239"/>
      <c r="O38" s="240"/>
    </row>
    <row r="39" spans="1:15">
      <c r="A39" s="83">
        <v>2548</v>
      </c>
      <c r="B39" s="83" t="s">
        <v>1230</v>
      </c>
      <c r="C39" s="83">
        <v>0</v>
      </c>
      <c r="D39" s="83">
        <v>15</v>
      </c>
      <c r="E39" s="83">
        <v>0</v>
      </c>
      <c r="F39" s="83">
        <v>0</v>
      </c>
      <c r="G39" s="83">
        <v>0</v>
      </c>
      <c r="H39" s="83">
        <v>0</v>
      </c>
      <c r="I39" s="83">
        <v>0</v>
      </c>
      <c r="J39" s="83">
        <v>0</v>
      </c>
      <c r="K39" s="83">
        <v>0</v>
      </c>
      <c r="L39" s="238"/>
      <c r="M39" s="83"/>
      <c r="N39" s="239"/>
      <c r="O39" s="240"/>
    </row>
    <row r="40" spans="1:15">
      <c r="A40" s="83">
        <v>666</v>
      </c>
      <c r="B40" s="83" t="s">
        <v>1231</v>
      </c>
      <c r="C40" s="83">
        <v>0</v>
      </c>
      <c r="D40" s="83">
        <v>0</v>
      </c>
      <c r="E40" s="83">
        <v>15</v>
      </c>
      <c r="F40" s="83">
        <v>0</v>
      </c>
      <c r="G40" s="83">
        <v>0</v>
      </c>
      <c r="H40" s="83">
        <v>0</v>
      </c>
      <c r="I40" s="83">
        <v>0</v>
      </c>
      <c r="J40" s="83">
        <v>0</v>
      </c>
      <c r="K40" s="83">
        <v>0</v>
      </c>
      <c r="L40" s="238"/>
      <c r="M40" s="83"/>
      <c r="N40" s="239"/>
      <c r="O40" s="240"/>
    </row>
    <row r="41" spans="1:15">
      <c r="M41" s="250"/>
    </row>
  </sheetData>
  <mergeCells count="1">
    <mergeCell ref="A1:O1"/>
  </mergeCells>
  <pageMargins left="0.7" right="0.7" top="0.75" bottom="0.75" header="0.3" footer="0.3"/>
  <pageSetup scale="79" orientation="landscape"/>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B8E89-7CBD-40CC-A990-39E1CF60B041}">
  <sheetPr>
    <pageSetUpPr fitToPage="1"/>
  </sheetPr>
  <dimension ref="A1:P35"/>
  <sheetViews>
    <sheetView workbookViewId="0">
      <pane ySplit="1" topLeftCell="A2" activePane="bottomLeft" state="frozen"/>
      <selection pane="bottomLeft" activeCell="S5" sqref="S5"/>
    </sheetView>
  </sheetViews>
  <sheetFormatPr defaultColWidth="9.1484375" defaultRowHeight="14.45"/>
  <cols>
    <col min="1" max="1" width="12.546875" style="66" customWidth="1"/>
    <col min="2" max="2" width="18.25" style="66" customWidth="1"/>
    <col min="3" max="3" width="7.75" style="66" bestFit="1" customWidth="1"/>
    <col min="4" max="4" width="7.75" style="66" customWidth="1"/>
    <col min="5" max="6" width="7.546875" style="66" customWidth="1"/>
    <col min="7" max="7" width="7.75" style="66" bestFit="1" customWidth="1"/>
    <col min="8" max="8" width="7.75" style="241" bestFit="1" customWidth="1"/>
    <col min="9" max="10" width="7.75" style="66" bestFit="1" customWidth="1"/>
    <col min="11" max="11" width="7.75" style="66" customWidth="1"/>
    <col min="12" max="12" width="7.75" style="242" customWidth="1"/>
    <col min="13" max="13" width="7.84765625" style="66" customWidth="1"/>
    <col min="14" max="14" width="10.75" style="68" customWidth="1"/>
    <col min="15" max="15" width="10.546875" style="241" customWidth="1"/>
    <col min="16" max="16" width="9.1484375" style="66" customWidth="1"/>
    <col min="17" max="16384" width="9.1484375" style="66"/>
  </cols>
  <sheetData>
    <row r="1" spans="1:15" ht="23.3" customHeight="1">
      <c r="A1" s="587" t="s">
        <v>984</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234"/>
      <c r="N2" s="236"/>
      <c r="O2" s="237"/>
    </row>
    <row r="3" spans="1:15">
      <c r="A3" s="83" t="s">
        <v>987</v>
      </c>
      <c r="B3" s="83" t="s">
        <v>988</v>
      </c>
      <c r="C3" s="83">
        <v>60</v>
      </c>
      <c r="D3" s="83">
        <v>25</v>
      </c>
      <c r="E3" s="83">
        <v>50</v>
      </c>
      <c r="F3" s="83">
        <v>15</v>
      </c>
      <c r="G3" s="83">
        <v>30</v>
      </c>
      <c r="H3" s="83">
        <v>45</v>
      </c>
      <c r="I3" s="83">
        <v>70</v>
      </c>
      <c r="J3" s="83">
        <v>45</v>
      </c>
      <c r="K3" s="83">
        <v>30</v>
      </c>
      <c r="L3" s="238"/>
      <c r="M3" s="83"/>
      <c r="N3" s="239"/>
      <c r="O3" s="240"/>
    </row>
    <row r="4" spans="1:15">
      <c r="A4" s="83">
        <v>7713</v>
      </c>
      <c r="B4" s="83" t="s">
        <v>989</v>
      </c>
      <c r="C4" s="83">
        <v>15</v>
      </c>
      <c r="D4" s="83">
        <v>30</v>
      </c>
      <c r="E4" s="83">
        <v>0</v>
      </c>
      <c r="F4" s="83">
        <v>80</v>
      </c>
      <c r="G4" s="83">
        <v>15</v>
      </c>
      <c r="H4" s="83">
        <v>55</v>
      </c>
      <c r="I4" s="83">
        <v>0</v>
      </c>
      <c r="J4" s="83">
        <v>80</v>
      </c>
      <c r="K4" s="83">
        <v>50</v>
      </c>
      <c r="L4" s="238"/>
      <c r="M4" s="83"/>
      <c r="N4" s="239"/>
      <c r="O4" s="240"/>
    </row>
    <row r="5" spans="1:15">
      <c r="A5" s="83" t="s">
        <v>990</v>
      </c>
      <c r="B5" s="83" t="s">
        <v>991</v>
      </c>
      <c r="C5" s="83">
        <v>30</v>
      </c>
      <c r="D5" s="83">
        <v>30</v>
      </c>
      <c r="E5" s="83">
        <v>15</v>
      </c>
      <c r="F5" s="83">
        <v>45</v>
      </c>
      <c r="G5" s="83">
        <v>60</v>
      </c>
      <c r="H5" s="83">
        <v>40</v>
      </c>
      <c r="I5" s="83">
        <v>65</v>
      </c>
      <c r="J5" s="83">
        <v>15</v>
      </c>
      <c r="K5" s="83">
        <v>30</v>
      </c>
      <c r="L5" s="238"/>
      <c r="M5" s="83"/>
      <c r="N5" s="239"/>
      <c r="O5" s="240"/>
    </row>
    <row r="6" spans="1:15">
      <c r="A6" s="83" t="s">
        <v>992</v>
      </c>
      <c r="B6" s="83" t="s">
        <v>993</v>
      </c>
      <c r="C6" s="83">
        <v>25</v>
      </c>
      <c r="D6" s="83">
        <v>30</v>
      </c>
      <c r="E6" s="83">
        <v>40</v>
      </c>
      <c r="F6" s="83">
        <v>40</v>
      </c>
      <c r="G6" s="83">
        <v>30</v>
      </c>
      <c r="H6" s="83">
        <v>30</v>
      </c>
      <c r="I6" s="83">
        <v>25</v>
      </c>
      <c r="J6" s="83">
        <v>50</v>
      </c>
      <c r="K6" s="83">
        <v>70</v>
      </c>
      <c r="L6" s="238"/>
      <c r="M6" s="83"/>
      <c r="N6" s="239"/>
      <c r="O6" s="240"/>
    </row>
    <row r="7" spans="1:15">
      <c r="A7" s="83">
        <v>7354</v>
      </c>
      <c r="B7" s="83" t="s">
        <v>994</v>
      </c>
      <c r="C7" s="83">
        <v>15</v>
      </c>
      <c r="D7" s="83">
        <v>60</v>
      </c>
      <c r="E7" s="83">
        <v>15</v>
      </c>
      <c r="F7" s="83">
        <v>40</v>
      </c>
      <c r="G7" s="83">
        <v>50</v>
      </c>
      <c r="H7" s="83">
        <v>50</v>
      </c>
      <c r="I7" s="83">
        <v>30</v>
      </c>
      <c r="J7" s="83">
        <v>25</v>
      </c>
      <c r="K7" s="83">
        <v>30</v>
      </c>
      <c r="L7" s="238"/>
      <c r="M7" s="83"/>
      <c r="N7" s="239"/>
      <c r="O7" s="240"/>
    </row>
    <row r="8" spans="1:15">
      <c r="A8" s="83" t="s">
        <v>995</v>
      </c>
      <c r="B8" s="83" t="s">
        <v>996</v>
      </c>
      <c r="C8" s="83">
        <v>40</v>
      </c>
      <c r="D8" s="83">
        <v>55</v>
      </c>
      <c r="E8" s="83">
        <v>35</v>
      </c>
      <c r="F8" s="83">
        <v>15</v>
      </c>
      <c r="G8" s="83">
        <v>40</v>
      </c>
      <c r="H8" s="83">
        <v>15</v>
      </c>
      <c r="I8" s="83">
        <v>40</v>
      </c>
      <c r="J8" s="83">
        <v>30</v>
      </c>
      <c r="K8" s="83">
        <v>0</v>
      </c>
      <c r="L8" s="238"/>
      <c r="M8" s="83"/>
      <c r="N8" s="239"/>
      <c r="O8" s="240"/>
    </row>
    <row r="9" spans="1:15">
      <c r="A9" s="83">
        <v>5965</v>
      </c>
      <c r="B9" s="83" t="s">
        <v>997</v>
      </c>
      <c r="C9" s="83">
        <v>40</v>
      </c>
      <c r="D9" s="83">
        <v>65</v>
      </c>
      <c r="E9" s="83">
        <v>15</v>
      </c>
      <c r="F9" s="83">
        <v>30</v>
      </c>
      <c r="G9" s="83">
        <v>30</v>
      </c>
      <c r="H9" s="83">
        <v>30</v>
      </c>
      <c r="I9" s="83">
        <v>35</v>
      </c>
      <c r="J9" s="83">
        <v>0</v>
      </c>
      <c r="K9" s="83">
        <v>0</v>
      </c>
      <c r="L9" s="238"/>
      <c r="M9" s="83"/>
      <c r="N9" s="239"/>
      <c r="O9" s="240"/>
    </row>
    <row r="10" spans="1:15">
      <c r="A10" s="83">
        <v>7300</v>
      </c>
      <c r="B10" s="83" t="s">
        <v>998</v>
      </c>
      <c r="C10" s="83">
        <v>40</v>
      </c>
      <c r="D10" s="83">
        <v>30</v>
      </c>
      <c r="E10" s="83">
        <v>30</v>
      </c>
      <c r="F10" s="83">
        <v>25</v>
      </c>
      <c r="G10" s="83">
        <v>15</v>
      </c>
      <c r="H10" s="83">
        <v>25</v>
      </c>
      <c r="I10" s="83">
        <v>40</v>
      </c>
      <c r="J10" s="83">
        <v>40</v>
      </c>
      <c r="K10" s="83">
        <v>15</v>
      </c>
      <c r="L10" s="238"/>
      <c r="M10" s="83"/>
      <c r="N10" s="239"/>
      <c r="O10" s="240"/>
    </row>
    <row r="11" spans="1:15">
      <c r="A11" s="83" t="s">
        <v>999</v>
      </c>
      <c r="B11" s="83" t="s">
        <v>1000</v>
      </c>
      <c r="C11" s="83">
        <v>30</v>
      </c>
      <c r="D11" s="83">
        <v>40</v>
      </c>
      <c r="E11" s="83">
        <v>30</v>
      </c>
      <c r="F11" s="83">
        <v>25</v>
      </c>
      <c r="G11" s="83">
        <v>40</v>
      </c>
      <c r="H11" s="83">
        <v>35</v>
      </c>
      <c r="I11" s="83">
        <v>15</v>
      </c>
      <c r="J11" s="83">
        <v>15</v>
      </c>
      <c r="K11" s="83">
        <v>25</v>
      </c>
      <c r="L11" s="238"/>
      <c r="M11" s="83"/>
      <c r="N11" s="239"/>
      <c r="O11" s="240"/>
    </row>
    <row r="12" spans="1:15">
      <c r="A12" s="83" t="s">
        <v>1001</v>
      </c>
      <c r="B12" s="83" t="s">
        <v>1002</v>
      </c>
      <c r="C12" s="83">
        <v>40</v>
      </c>
      <c r="D12" s="83">
        <v>50</v>
      </c>
      <c r="E12" s="83">
        <v>30</v>
      </c>
      <c r="F12" s="83">
        <v>30</v>
      </c>
      <c r="G12" s="83">
        <v>0</v>
      </c>
      <c r="H12" s="83">
        <v>0</v>
      </c>
      <c r="I12" s="83">
        <v>15</v>
      </c>
      <c r="J12" s="83">
        <v>15</v>
      </c>
      <c r="K12" s="83">
        <v>25</v>
      </c>
      <c r="L12" s="238"/>
      <c r="M12" s="83"/>
      <c r="N12" s="239"/>
      <c r="O12" s="240"/>
    </row>
    <row r="13" spans="1:15">
      <c r="A13" s="83">
        <v>5687</v>
      </c>
      <c r="B13" s="83" t="s">
        <v>1003</v>
      </c>
      <c r="C13" s="83">
        <v>80</v>
      </c>
      <c r="D13" s="83">
        <v>30</v>
      </c>
      <c r="E13" s="83">
        <v>15</v>
      </c>
      <c r="F13" s="83">
        <v>25</v>
      </c>
      <c r="G13" s="83">
        <v>0</v>
      </c>
      <c r="H13" s="83">
        <v>0</v>
      </c>
      <c r="I13" s="83">
        <v>50</v>
      </c>
      <c r="J13" s="83">
        <v>0</v>
      </c>
      <c r="K13" s="83">
        <v>0</v>
      </c>
      <c r="L13" s="238"/>
      <c r="M13" s="83"/>
      <c r="N13" s="239"/>
      <c r="O13" s="240"/>
    </row>
    <row r="14" spans="1:15">
      <c r="A14" s="83">
        <v>5033</v>
      </c>
      <c r="B14" s="83" t="s">
        <v>1004</v>
      </c>
      <c r="C14" s="83">
        <v>30</v>
      </c>
      <c r="D14" s="83">
        <v>25</v>
      </c>
      <c r="E14" s="83">
        <v>35</v>
      </c>
      <c r="F14" s="83">
        <v>15</v>
      </c>
      <c r="G14" s="83">
        <v>0</v>
      </c>
      <c r="H14" s="83">
        <v>0</v>
      </c>
      <c r="I14" s="83">
        <v>40</v>
      </c>
      <c r="J14" s="83">
        <v>15</v>
      </c>
      <c r="K14" s="83">
        <v>30</v>
      </c>
      <c r="L14" s="238"/>
      <c r="M14" s="83"/>
      <c r="N14" s="239"/>
      <c r="O14" s="240"/>
    </row>
    <row r="15" spans="1:15">
      <c r="A15" s="83">
        <v>7375</v>
      </c>
      <c r="B15" s="83" t="s">
        <v>1005</v>
      </c>
      <c r="C15" s="83">
        <v>0</v>
      </c>
      <c r="D15" s="83">
        <v>0</v>
      </c>
      <c r="E15" s="83">
        <v>25</v>
      </c>
      <c r="F15" s="83">
        <v>40</v>
      </c>
      <c r="G15" s="83">
        <v>70</v>
      </c>
      <c r="H15" s="83">
        <v>15</v>
      </c>
      <c r="I15" s="83">
        <v>30</v>
      </c>
      <c r="J15" s="83">
        <v>0</v>
      </c>
      <c r="K15" s="83">
        <v>0</v>
      </c>
      <c r="L15" s="238"/>
      <c r="M15" s="83"/>
      <c r="N15" s="239"/>
      <c r="O15" s="240"/>
    </row>
    <row r="16" spans="1:15">
      <c r="A16" s="83" t="s">
        <v>1006</v>
      </c>
      <c r="B16" s="83" t="s">
        <v>1007</v>
      </c>
      <c r="C16" s="83">
        <v>15</v>
      </c>
      <c r="D16" s="83">
        <v>15</v>
      </c>
      <c r="E16" s="83">
        <v>15</v>
      </c>
      <c r="F16" s="83">
        <v>15</v>
      </c>
      <c r="G16" s="83">
        <v>0</v>
      </c>
      <c r="H16" s="83">
        <v>0</v>
      </c>
      <c r="I16" s="83">
        <v>30</v>
      </c>
      <c r="J16" s="83">
        <v>15</v>
      </c>
      <c r="K16" s="83">
        <v>50</v>
      </c>
      <c r="L16" s="238"/>
      <c r="M16" s="83"/>
      <c r="N16" s="239"/>
      <c r="O16" s="240"/>
    </row>
    <row r="17" spans="1:16">
      <c r="A17" s="83">
        <v>7522</v>
      </c>
      <c r="B17" s="83" t="s">
        <v>1008</v>
      </c>
      <c r="C17" s="83">
        <v>15</v>
      </c>
      <c r="D17" s="83">
        <v>15</v>
      </c>
      <c r="E17" s="83">
        <v>30</v>
      </c>
      <c r="F17" s="83">
        <v>15</v>
      </c>
      <c r="G17" s="83">
        <v>0</v>
      </c>
      <c r="H17" s="83">
        <v>15</v>
      </c>
      <c r="I17" s="83">
        <v>30</v>
      </c>
      <c r="J17" s="83">
        <v>0</v>
      </c>
      <c r="K17" s="83">
        <v>25</v>
      </c>
      <c r="L17" s="238"/>
      <c r="M17" s="83"/>
      <c r="N17" s="239"/>
      <c r="O17" s="240"/>
    </row>
    <row r="18" spans="1:16">
      <c r="A18" s="83">
        <v>5665</v>
      </c>
      <c r="B18" s="83" t="s">
        <v>1009</v>
      </c>
      <c r="C18" s="83">
        <v>15</v>
      </c>
      <c r="D18" s="83">
        <v>15</v>
      </c>
      <c r="E18" s="83">
        <v>0</v>
      </c>
      <c r="F18" s="83">
        <v>50</v>
      </c>
      <c r="G18" s="83">
        <v>0</v>
      </c>
      <c r="H18" s="83">
        <v>30</v>
      </c>
      <c r="I18" s="83">
        <v>0</v>
      </c>
      <c r="J18" s="83">
        <v>30</v>
      </c>
      <c r="K18" s="83">
        <v>0</v>
      </c>
      <c r="L18" s="238"/>
      <c r="M18" s="83"/>
      <c r="N18" s="239"/>
      <c r="O18" s="240"/>
      <c r="P18" s="68"/>
    </row>
    <row r="19" spans="1:16">
      <c r="A19" s="83" t="s">
        <v>1010</v>
      </c>
      <c r="B19" s="83" t="s">
        <v>1011</v>
      </c>
      <c r="C19" s="83">
        <v>35</v>
      </c>
      <c r="D19" s="83">
        <v>15</v>
      </c>
      <c r="E19" s="83">
        <v>0</v>
      </c>
      <c r="F19" s="83">
        <v>70</v>
      </c>
      <c r="G19" s="83">
        <v>0</v>
      </c>
      <c r="H19" s="83">
        <v>0</v>
      </c>
      <c r="I19" s="83">
        <v>0</v>
      </c>
      <c r="J19" s="83">
        <v>15</v>
      </c>
      <c r="K19" s="83">
        <v>0</v>
      </c>
      <c r="L19" s="238"/>
      <c r="M19" s="83"/>
      <c r="N19" s="239"/>
      <c r="O19" s="240"/>
    </row>
    <row r="20" spans="1:16">
      <c r="A20" s="83">
        <v>5656</v>
      </c>
      <c r="B20" s="83" t="s">
        <v>1012</v>
      </c>
      <c r="C20" s="83">
        <v>35</v>
      </c>
      <c r="D20" s="83">
        <v>15</v>
      </c>
      <c r="E20" s="83">
        <v>0</v>
      </c>
      <c r="F20" s="83">
        <v>15</v>
      </c>
      <c r="G20" s="83">
        <v>0</v>
      </c>
      <c r="H20" s="83">
        <v>0</v>
      </c>
      <c r="I20" s="83">
        <v>0</v>
      </c>
      <c r="J20" s="83">
        <v>70</v>
      </c>
      <c r="K20" s="83">
        <v>0</v>
      </c>
      <c r="L20" s="238"/>
      <c r="M20" s="83"/>
      <c r="N20" s="239"/>
      <c r="O20" s="240"/>
    </row>
    <row r="21" spans="1:16">
      <c r="A21" s="83" t="s">
        <v>1013</v>
      </c>
      <c r="B21" s="83" t="s">
        <v>1014</v>
      </c>
      <c r="C21" s="83">
        <v>0</v>
      </c>
      <c r="D21" s="83">
        <v>0</v>
      </c>
      <c r="E21" s="83">
        <v>60</v>
      </c>
      <c r="F21" s="83">
        <v>0</v>
      </c>
      <c r="G21" s="83">
        <v>0</v>
      </c>
      <c r="H21" s="83">
        <v>30</v>
      </c>
      <c r="I21" s="83">
        <v>0</v>
      </c>
      <c r="J21" s="83">
        <v>0</v>
      </c>
      <c r="K21" s="83">
        <v>30</v>
      </c>
      <c r="L21" s="238"/>
      <c r="M21" s="83"/>
      <c r="N21" s="239"/>
      <c r="O21" s="240"/>
    </row>
    <row r="22" spans="1:16">
      <c r="A22" s="83" t="s">
        <v>1015</v>
      </c>
      <c r="B22" s="83" t="s">
        <v>1016</v>
      </c>
      <c r="C22" s="83">
        <v>0</v>
      </c>
      <c r="D22" s="83">
        <v>0</v>
      </c>
      <c r="E22" s="83">
        <v>0</v>
      </c>
      <c r="F22" s="83">
        <v>30</v>
      </c>
      <c r="G22" s="83">
        <v>15</v>
      </c>
      <c r="H22" s="83">
        <v>40</v>
      </c>
      <c r="I22" s="83">
        <v>0</v>
      </c>
      <c r="J22" s="83">
        <v>0</v>
      </c>
      <c r="K22" s="83">
        <v>0</v>
      </c>
      <c r="L22" s="238"/>
      <c r="M22" s="83"/>
      <c r="N22" s="239"/>
      <c r="O22" s="240"/>
    </row>
    <row r="23" spans="1:16">
      <c r="A23" s="83" t="s">
        <v>1017</v>
      </c>
      <c r="B23" s="83" t="s">
        <v>1018</v>
      </c>
      <c r="C23" s="83">
        <v>55</v>
      </c>
      <c r="D23" s="83">
        <v>0</v>
      </c>
      <c r="E23" s="83">
        <v>0</v>
      </c>
      <c r="F23" s="83">
        <v>15</v>
      </c>
      <c r="G23" s="83">
        <v>15</v>
      </c>
      <c r="H23" s="83">
        <v>0</v>
      </c>
      <c r="I23" s="83">
        <v>0</v>
      </c>
      <c r="J23" s="83">
        <v>0</v>
      </c>
      <c r="K23" s="83">
        <v>0</v>
      </c>
      <c r="L23" s="238"/>
      <c r="M23" s="83"/>
      <c r="N23" s="239"/>
      <c r="O23" s="240"/>
    </row>
    <row r="24" spans="1:16">
      <c r="A24" s="83" t="s">
        <v>1019</v>
      </c>
      <c r="B24" s="83" t="s">
        <v>1020</v>
      </c>
      <c r="C24" s="83">
        <v>15</v>
      </c>
      <c r="D24" s="83">
        <v>40</v>
      </c>
      <c r="E24" s="83">
        <v>0</v>
      </c>
      <c r="F24" s="83">
        <v>15</v>
      </c>
      <c r="G24" s="83">
        <v>0</v>
      </c>
      <c r="H24" s="83">
        <v>0</v>
      </c>
      <c r="I24" s="83">
        <v>0</v>
      </c>
      <c r="J24" s="83">
        <v>0</v>
      </c>
      <c r="K24" s="83">
        <v>0</v>
      </c>
      <c r="L24" s="238"/>
      <c r="M24" s="83"/>
      <c r="N24" s="239"/>
      <c r="O24" s="240"/>
    </row>
    <row r="25" spans="1:16">
      <c r="A25" s="83">
        <v>5555</v>
      </c>
      <c r="B25" s="83" t="s">
        <v>1021</v>
      </c>
      <c r="C25" s="83">
        <v>15</v>
      </c>
      <c r="D25" s="83">
        <v>30</v>
      </c>
      <c r="E25" s="83">
        <v>0</v>
      </c>
      <c r="F25" s="83">
        <v>0</v>
      </c>
      <c r="G25" s="83">
        <v>15</v>
      </c>
      <c r="H25" s="83">
        <v>0</v>
      </c>
      <c r="I25" s="83">
        <v>0</v>
      </c>
      <c r="J25" s="83">
        <v>0</v>
      </c>
      <c r="K25" s="83">
        <v>0</v>
      </c>
      <c r="L25" s="238"/>
      <c r="M25" s="83"/>
      <c r="N25" s="239"/>
      <c r="O25" s="240"/>
    </row>
    <row r="26" spans="1:16">
      <c r="A26" s="83" t="s">
        <v>1013</v>
      </c>
      <c r="B26" s="83" t="s">
        <v>1022</v>
      </c>
      <c r="C26" s="83">
        <v>0</v>
      </c>
      <c r="D26" s="83">
        <v>0</v>
      </c>
      <c r="E26" s="83">
        <v>55</v>
      </c>
      <c r="F26" s="83">
        <v>0</v>
      </c>
      <c r="G26" s="83">
        <v>0</v>
      </c>
      <c r="H26" s="83">
        <v>0</v>
      </c>
      <c r="I26" s="83">
        <v>0</v>
      </c>
      <c r="J26" s="83">
        <v>0</v>
      </c>
      <c r="K26" s="83">
        <v>0</v>
      </c>
      <c r="L26" s="238"/>
      <c r="M26" s="83"/>
      <c r="N26" s="239"/>
      <c r="O26" s="240"/>
    </row>
    <row r="27" spans="1:16">
      <c r="A27" s="83" t="s">
        <v>1023</v>
      </c>
      <c r="B27" s="83" t="s">
        <v>1024</v>
      </c>
      <c r="C27" s="83">
        <v>15</v>
      </c>
      <c r="D27" s="83">
        <v>25</v>
      </c>
      <c r="E27" s="83">
        <v>0</v>
      </c>
      <c r="F27" s="83">
        <v>0</v>
      </c>
      <c r="G27" s="83">
        <v>0</v>
      </c>
      <c r="H27" s="83">
        <v>0</v>
      </c>
      <c r="I27" s="83">
        <v>0</v>
      </c>
      <c r="J27" s="83">
        <v>0</v>
      </c>
      <c r="K27" s="83">
        <v>0</v>
      </c>
      <c r="L27" s="238"/>
      <c r="M27" s="83"/>
      <c r="N27" s="239"/>
      <c r="O27" s="240"/>
    </row>
    <row r="28" spans="1:16">
      <c r="A28" s="83" t="s">
        <v>1025</v>
      </c>
      <c r="B28" s="83" t="s">
        <v>1026</v>
      </c>
      <c r="C28" s="83">
        <v>0</v>
      </c>
      <c r="D28" s="83">
        <v>0</v>
      </c>
      <c r="E28" s="83">
        <v>15</v>
      </c>
      <c r="F28" s="83">
        <v>0</v>
      </c>
      <c r="G28" s="83">
        <v>0</v>
      </c>
      <c r="H28" s="83">
        <v>0</v>
      </c>
      <c r="I28" s="83">
        <v>15</v>
      </c>
      <c r="J28" s="83">
        <v>0</v>
      </c>
      <c r="K28" s="83">
        <v>0</v>
      </c>
      <c r="L28" s="238"/>
      <c r="M28" s="83"/>
      <c r="N28" s="239"/>
      <c r="O28" s="240"/>
    </row>
    <row r="29" spans="1:16">
      <c r="A29" s="83">
        <v>5167</v>
      </c>
      <c r="B29" s="83" t="s">
        <v>1027</v>
      </c>
      <c r="C29" s="83">
        <v>0</v>
      </c>
      <c r="D29" s="83">
        <v>0</v>
      </c>
      <c r="E29" s="83">
        <v>0</v>
      </c>
      <c r="F29" s="83">
        <v>0</v>
      </c>
      <c r="G29" s="83">
        <v>0</v>
      </c>
      <c r="H29" s="83">
        <v>0</v>
      </c>
      <c r="I29" s="83">
        <v>0</v>
      </c>
      <c r="J29" s="83">
        <v>25</v>
      </c>
      <c r="K29" s="83">
        <v>0</v>
      </c>
      <c r="L29" s="238"/>
      <c r="M29" s="83"/>
      <c r="N29" s="239"/>
      <c r="O29" s="240"/>
    </row>
    <row r="30" spans="1:16">
      <c r="A30" s="83" t="s">
        <v>1028</v>
      </c>
      <c r="B30" s="83" t="s">
        <v>1029</v>
      </c>
      <c r="C30" s="83">
        <v>0</v>
      </c>
      <c r="D30" s="83">
        <v>0</v>
      </c>
      <c r="E30" s="83">
        <v>0</v>
      </c>
      <c r="F30" s="83">
        <v>0</v>
      </c>
      <c r="G30" s="83">
        <v>15</v>
      </c>
      <c r="H30" s="83">
        <v>0</v>
      </c>
      <c r="I30" s="83">
        <v>0</v>
      </c>
      <c r="J30" s="83">
        <v>0</v>
      </c>
      <c r="K30" s="83">
        <v>0</v>
      </c>
      <c r="L30" s="238"/>
      <c r="M30" s="83"/>
      <c r="N30" s="239"/>
      <c r="O30" s="240"/>
    </row>
    <row r="31" spans="1:16">
      <c r="A31" s="83">
        <v>5529</v>
      </c>
      <c r="B31" s="83" t="s">
        <v>1030</v>
      </c>
      <c r="C31" s="83">
        <v>0</v>
      </c>
      <c r="D31" s="83">
        <v>0</v>
      </c>
      <c r="E31" s="83">
        <v>0</v>
      </c>
      <c r="F31" s="83">
        <v>15</v>
      </c>
      <c r="G31" s="83">
        <v>0</v>
      </c>
      <c r="H31" s="83">
        <v>0</v>
      </c>
      <c r="I31" s="83">
        <v>0</v>
      </c>
      <c r="J31" s="83">
        <v>0</v>
      </c>
      <c r="K31" s="83">
        <v>0</v>
      </c>
      <c r="L31" s="238"/>
      <c r="M31" s="83"/>
      <c r="N31" s="239"/>
      <c r="O31" s="240"/>
    </row>
    <row r="32" spans="1:16">
      <c r="A32" s="83">
        <v>5008</v>
      </c>
      <c r="B32" s="83" t="s">
        <v>1031</v>
      </c>
      <c r="C32" s="83">
        <v>15</v>
      </c>
      <c r="D32" s="83">
        <v>0</v>
      </c>
      <c r="E32" s="83">
        <v>0</v>
      </c>
      <c r="F32" s="83">
        <v>0</v>
      </c>
      <c r="G32" s="83">
        <v>0</v>
      </c>
      <c r="H32" s="83">
        <v>0</v>
      </c>
      <c r="I32" s="83">
        <v>0</v>
      </c>
      <c r="J32" s="83">
        <v>0</v>
      </c>
      <c r="K32" s="83">
        <v>0</v>
      </c>
      <c r="L32" s="238"/>
      <c r="M32" s="83"/>
      <c r="N32" s="239"/>
      <c r="O32" s="240"/>
    </row>
    <row r="33" spans="1:15">
      <c r="A33" s="83">
        <v>5303</v>
      </c>
      <c r="B33" s="83" t="s">
        <v>1032</v>
      </c>
      <c r="C33" s="83">
        <v>0</v>
      </c>
      <c r="D33" s="83">
        <v>0</v>
      </c>
      <c r="E33" s="83">
        <v>0</v>
      </c>
      <c r="F33" s="83">
        <v>0</v>
      </c>
      <c r="G33" s="83">
        <v>0</v>
      </c>
      <c r="H33" s="83">
        <v>0</v>
      </c>
      <c r="I33" s="83">
        <v>0</v>
      </c>
      <c r="J33" s="83">
        <v>0</v>
      </c>
      <c r="K33" s="83">
        <v>0</v>
      </c>
      <c r="L33" s="238"/>
      <c r="M33" s="83"/>
      <c r="N33" s="239"/>
      <c r="O33" s="240"/>
    </row>
    <row r="34" spans="1:15">
      <c r="A34" s="83">
        <v>5690</v>
      </c>
      <c r="B34" s="83" t="s">
        <v>1033</v>
      </c>
      <c r="C34" s="83">
        <v>0</v>
      </c>
      <c r="D34" s="83">
        <v>0</v>
      </c>
      <c r="E34" s="83">
        <v>0</v>
      </c>
      <c r="F34" s="83">
        <v>0</v>
      </c>
      <c r="G34" s="83">
        <v>0</v>
      </c>
      <c r="H34" s="83">
        <v>0</v>
      </c>
      <c r="I34" s="83">
        <v>0</v>
      </c>
      <c r="J34" s="83">
        <v>0</v>
      </c>
      <c r="K34" s="83">
        <v>0</v>
      </c>
      <c r="L34" s="238"/>
      <c r="M34" s="83"/>
      <c r="N34" s="239"/>
      <c r="O34" s="240"/>
    </row>
    <row r="35" spans="1:15">
      <c r="A35" s="83">
        <v>7037</v>
      </c>
      <c r="B35" s="83" t="s">
        <v>1034</v>
      </c>
      <c r="C35" s="83">
        <v>0</v>
      </c>
      <c r="D35" s="83">
        <v>0</v>
      </c>
      <c r="E35" s="83">
        <v>0</v>
      </c>
      <c r="F35" s="83">
        <v>0</v>
      </c>
      <c r="G35" s="83">
        <v>0</v>
      </c>
      <c r="H35" s="83">
        <v>0</v>
      </c>
      <c r="I35" s="83">
        <v>0</v>
      </c>
      <c r="J35" s="83">
        <v>0</v>
      </c>
      <c r="K35" s="83">
        <v>0</v>
      </c>
      <c r="L35" s="238"/>
      <c r="M35" s="83"/>
      <c r="N35" s="239"/>
      <c r="O35" s="240"/>
    </row>
  </sheetData>
  <mergeCells count="1">
    <mergeCell ref="A1:O1"/>
  </mergeCells>
  <pageMargins left="0.7" right="0.7" top="0.75" bottom="0.75" header="0.3" footer="0.3"/>
  <pageSetup scale="89" orientation="landscape"/>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F7148-D5D1-464A-A1E7-02ECDB3DE4F9}">
  <sheetPr>
    <pageSetUpPr fitToPage="1"/>
  </sheetPr>
  <dimension ref="A1:O41"/>
  <sheetViews>
    <sheetView workbookViewId="0">
      <selection activeCell="O2" sqref="O1:O1048576"/>
    </sheetView>
  </sheetViews>
  <sheetFormatPr defaultColWidth="9.1484375" defaultRowHeight="14.45"/>
  <cols>
    <col min="1" max="1" width="11.546875" style="66" bestFit="1" customWidth="1"/>
    <col min="2" max="2" width="20" style="66" customWidth="1"/>
    <col min="3" max="5" width="7.75" style="66" bestFit="1" customWidth="1"/>
    <col min="6" max="6" width="7.75" style="66" customWidth="1"/>
    <col min="7" max="9" width="7.75" style="66" bestFit="1" customWidth="1"/>
    <col min="10" max="10" width="7.75" style="66" customWidth="1"/>
    <col min="11" max="11" width="7.84765625" style="66" customWidth="1"/>
    <col min="12" max="12" width="9.1484375" style="242" customWidth="1"/>
    <col min="13" max="13" width="9.1484375" style="66" customWidth="1"/>
    <col min="14" max="14" width="10.75" style="68" customWidth="1"/>
    <col min="15" max="15" width="10.84765625" style="245" customWidth="1"/>
    <col min="16" max="16" width="9.1484375" style="66" customWidth="1"/>
    <col min="17" max="16384" width="9.1484375" style="66"/>
  </cols>
  <sheetData>
    <row r="1" spans="1:15" ht="18.8" customHeight="1">
      <c r="A1" s="588" t="s">
        <v>1035</v>
      </c>
      <c r="B1" s="500"/>
      <c r="C1" s="500"/>
      <c r="D1" s="500"/>
      <c r="E1" s="500"/>
      <c r="F1" s="500"/>
      <c r="G1" s="500"/>
      <c r="H1" s="500"/>
      <c r="I1" s="500"/>
      <c r="J1" s="500"/>
      <c r="K1" s="500"/>
      <c r="L1" s="500"/>
      <c r="M1" s="500"/>
      <c r="N1" s="500"/>
      <c r="O1" s="500"/>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1036</v>
      </c>
      <c r="B3" s="83" t="s">
        <v>991</v>
      </c>
      <c r="C3" s="83">
        <v>65</v>
      </c>
      <c r="D3" s="83">
        <v>80</v>
      </c>
      <c r="E3" s="83">
        <v>35</v>
      </c>
      <c r="F3" s="83">
        <v>40</v>
      </c>
      <c r="G3" s="83">
        <v>80</v>
      </c>
      <c r="H3" s="83">
        <v>60</v>
      </c>
      <c r="I3" s="83">
        <v>40</v>
      </c>
      <c r="J3" s="83">
        <v>60</v>
      </c>
      <c r="K3" s="83">
        <v>80</v>
      </c>
      <c r="L3" s="238"/>
      <c r="M3" s="83"/>
      <c r="N3" s="239"/>
      <c r="O3" s="244"/>
    </row>
    <row r="4" spans="1:15">
      <c r="A4" s="83" t="s">
        <v>995</v>
      </c>
      <c r="B4" s="83" t="s">
        <v>996</v>
      </c>
      <c r="C4" s="83">
        <v>60</v>
      </c>
      <c r="D4" s="83">
        <v>50</v>
      </c>
      <c r="E4" s="83">
        <v>60</v>
      </c>
      <c r="F4" s="83">
        <v>70</v>
      </c>
      <c r="G4" s="83">
        <v>55</v>
      </c>
      <c r="H4" s="83">
        <v>55</v>
      </c>
      <c r="I4" s="83">
        <v>80</v>
      </c>
      <c r="J4" s="83">
        <v>70</v>
      </c>
      <c r="K4" s="83">
        <v>50</v>
      </c>
      <c r="L4" s="238"/>
      <c r="M4" s="83"/>
      <c r="N4" s="239"/>
      <c r="O4" s="244"/>
    </row>
    <row r="5" spans="1:15">
      <c r="A5" s="83" t="s">
        <v>1037</v>
      </c>
      <c r="B5" s="83" t="s">
        <v>1038</v>
      </c>
      <c r="C5" s="83">
        <v>40</v>
      </c>
      <c r="D5" s="83">
        <v>30</v>
      </c>
      <c r="E5" s="83">
        <v>55</v>
      </c>
      <c r="F5" s="83">
        <v>80</v>
      </c>
      <c r="G5" s="83">
        <v>50</v>
      </c>
      <c r="H5" s="83">
        <v>40</v>
      </c>
      <c r="I5" s="83">
        <v>50</v>
      </c>
      <c r="J5" s="83">
        <v>40</v>
      </c>
      <c r="K5" s="83">
        <v>70</v>
      </c>
      <c r="L5" s="238"/>
      <c r="M5" s="83"/>
      <c r="N5" s="239"/>
      <c r="O5" s="244"/>
    </row>
    <row r="6" spans="1:15">
      <c r="A6" s="83">
        <v>5365</v>
      </c>
      <c r="B6" s="83" t="s">
        <v>1039</v>
      </c>
      <c r="C6" s="83">
        <v>15</v>
      </c>
      <c r="D6" s="83">
        <v>60</v>
      </c>
      <c r="E6" s="83">
        <v>50</v>
      </c>
      <c r="F6" s="83">
        <v>30</v>
      </c>
      <c r="G6" s="83">
        <v>50</v>
      </c>
      <c r="H6" s="83">
        <v>50</v>
      </c>
      <c r="I6" s="83">
        <v>40</v>
      </c>
      <c r="J6" s="83">
        <v>15</v>
      </c>
      <c r="K6" s="83">
        <v>0</v>
      </c>
      <c r="L6" s="238"/>
      <c r="M6" s="83"/>
      <c r="N6" s="239"/>
      <c r="O6" s="244"/>
    </row>
    <row r="7" spans="1:15">
      <c r="A7" s="83" t="s">
        <v>1040</v>
      </c>
      <c r="B7" s="83" t="s">
        <v>1041</v>
      </c>
      <c r="C7" s="83">
        <v>30</v>
      </c>
      <c r="D7" s="83">
        <v>30</v>
      </c>
      <c r="E7" s="83">
        <v>30</v>
      </c>
      <c r="F7" s="83">
        <v>60</v>
      </c>
      <c r="G7" s="83">
        <v>0</v>
      </c>
      <c r="H7" s="83">
        <v>40</v>
      </c>
      <c r="I7" s="83">
        <v>40</v>
      </c>
      <c r="J7" s="83">
        <v>15</v>
      </c>
      <c r="K7" s="83">
        <v>30</v>
      </c>
      <c r="L7" s="238"/>
      <c r="M7" s="83"/>
      <c r="N7" s="239"/>
      <c r="O7" s="244"/>
    </row>
    <row r="8" spans="1:15">
      <c r="A8" s="83" t="s">
        <v>1042</v>
      </c>
      <c r="B8" s="83" t="s">
        <v>1043</v>
      </c>
      <c r="C8" s="83">
        <v>35</v>
      </c>
      <c r="D8" s="83">
        <v>40</v>
      </c>
      <c r="E8" s="83">
        <v>30</v>
      </c>
      <c r="F8" s="83">
        <v>15</v>
      </c>
      <c r="G8" s="83">
        <v>15</v>
      </c>
      <c r="H8" s="83">
        <v>30</v>
      </c>
      <c r="I8" s="83">
        <v>30</v>
      </c>
      <c r="J8" s="83">
        <v>25</v>
      </c>
      <c r="K8" s="83">
        <v>40</v>
      </c>
      <c r="L8" s="238"/>
      <c r="M8" s="83"/>
      <c r="N8" s="239"/>
      <c r="O8" s="244"/>
    </row>
    <row r="9" spans="1:15">
      <c r="A9" s="83">
        <v>5690</v>
      </c>
      <c r="B9" s="83" t="s">
        <v>1033</v>
      </c>
      <c r="C9" s="83">
        <v>15</v>
      </c>
      <c r="D9" s="83">
        <v>15</v>
      </c>
      <c r="E9" s="83">
        <v>30</v>
      </c>
      <c r="F9" s="83">
        <v>35</v>
      </c>
      <c r="G9" s="83">
        <v>40</v>
      </c>
      <c r="H9" s="83">
        <v>25</v>
      </c>
      <c r="I9" s="83">
        <v>15</v>
      </c>
      <c r="J9" s="83">
        <v>40</v>
      </c>
      <c r="K9" s="83">
        <v>15</v>
      </c>
      <c r="L9" s="238"/>
      <c r="M9" s="83"/>
      <c r="N9" s="239"/>
      <c r="O9" s="244"/>
    </row>
    <row r="10" spans="1:15">
      <c r="A10" s="83" t="s">
        <v>1044</v>
      </c>
      <c r="B10" s="83" t="s">
        <v>1045</v>
      </c>
      <c r="C10" s="83">
        <v>50</v>
      </c>
      <c r="D10" s="83">
        <v>50</v>
      </c>
      <c r="E10" s="83">
        <v>15</v>
      </c>
      <c r="F10" s="83">
        <v>0</v>
      </c>
      <c r="G10" s="83">
        <v>0</v>
      </c>
      <c r="H10" s="83">
        <v>0</v>
      </c>
      <c r="I10" s="83">
        <v>70</v>
      </c>
      <c r="J10" s="83">
        <v>0</v>
      </c>
      <c r="K10" s="83">
        <v>25</v>
      </c>
      <c r="L10" s="238"/>
      <c r="M10" s="83"/>
      <c r="N10" s="239"/>
      <c r="O10" s="244"/>
    </row>
    <row r="11" spans="1:15">
      <c r="A11" s="83">
        <v>332</v>
      </c>
      <c r="B11" s="83" t="s">
        <v>1046</v>
      </c>
      <c r="C11" s="83">
        <v>25</v>
      </c>
      <c r="D11" s="83">
        <v>15</v>
      </c>
      <c r="E11" s="83">
        <v>15</v>
      </c>
      <c r="F11" s="83">
        <v>15</v>
      </c>
      <c r="G11" s="83">
        <v>15</v>
      </c>
      <c r="H11" s="83">
        <v>0</v>
      </c>
      <c r="I11" s="83">
        <v>45</v>
      </c>
      <c r="J11" s="83">
        <v>40</v>
      </c>
      <c r="K11" s="83">
        <v>30</v>
      </c>
      <c r="L11" s="238"/>
      <c r="M11" s="83"/>
      <c r="N11" s="239"/>
      <c r="O11" s="244"/>
    </row>
    <row r="12" spans="1:15">
      <c r="A12" s="83" t="s">
        <v>1047</v>
      </c>
      <c r="B12" s="83" t="s">
        <v>1048</v>
      </c>
      <c r="C12" s="83">
        <v>15</v>
      </c>
      <c r="D12" s="83">
        <v>30</v>
      </c>
      <c r="E12" s="83">
        <v>40</v>
      </c>
      <c r="F12" s="83">
        <v>0</v>
      </c>
      <c r="G12" s="83">
        <v>0</v>
      </c>
      <c r="H12" s="83">
        <v>0</v>
      </c>
      <c r="I12" s="83">
        <v>15</v>
      </c>
      <c r="J12" s="83">
        <v>50</v>
      </c>
      <c r="K12" s="83">
        <v>50</v>
      </c>
      <c r="L12" s="238"/>
      <c r="M12" s="83"/>
      <c r="N12" s="239"/>
      <c r="O12" s="244"/>
    </row>
    <row r="13" spans="1:15">
      <c r="A13" s="83" t="s">
        <v>1049</v>
      </c>
      <c r="B13" s="83" t="s">
        <v>1050</v>
      </c>
      <c r="C13" s="83">
        <v>30</v>
      </c>
      <c r="D13" s="83">
        <v>15</v>
      </c>
      <c r="E13" s="83">
        <v>0</v>
      </c>
      <c r="F13" s="83">
        <v>25</v>
      </c>
      <c r="G13" s="83">
        <v>30</v>
      </c>
      <c r="H13" s="83">
        <v>0</v>
      </c>
      <c r="I13" s="83">
        <v>25</v>
      </c>
      <c r="J13" s="83">
        <v>35</v>
      </c>
      <c r="K13" s="83">
        <v>15</v>
      </c>
      <c r="L13" s="238"/>
      <c r="M13" s="83"/>
      <c r="N13" s="239"/>
      <c r="O13" s="244"/>
    </row>
    <row r="14" spans="1:15">
      <c r="A14" s="83">
        <v>1953</v>
      </c>
      <c r="B14" s="83" t="s">
        <v>1051</v>
      </c>
      <c r="C14" s="83">
        <v>15</v>
      </c>
      <c r="D14" s="83">
        <v>25</v>
      </c>
      <c r="E14" s="83">
        <v>15</v>
      </c>
      <c r="F14" s="83">
        <v>15</v>
      </c>
      <c r="G14" s="83">
        <v>25</v>
      </c>
      <c r="H14" s="83">
        <v>15</v>
      </c>
      <c r="I14" s="83">
        <v>30</v>
      </c>
      <c r="J14" s="83">
        <v>30</v>
      </c>
      <c r="K14" s="83">
        <v>0</v>
      </c>
      <c r="L14" s="238"/>
      <c r="M14" s="83"/>
      <c r="N14" s="239"/>
      <c r="O14" s="244"/>
    </row>
    <row r="15" spans="1:15">
      <c r="A15" s="83" t="s">
        <v>1052</v>
      </c>
      <c r="B15" s="83" t="s">
        <v>1053</v>
      </c>
      <c r="C15" s="83">
        <v>0</v>
      </c>
      <c r="D15" s="83">
        <v>70</v>
      </c>
      <c r="E15" s="83">
        <v>0</v>
      </c>
      <c r="F15" s="83">
        <v>40</v>
      </c>
      <c r="G15" s="83">
        <v>30</v>
      </c>
      <c r="H15" s="83">
        <v>15</v>
      </c>
      <c r="I15" s="83">
        <v>0</v>
      </c>
      <c r="J15" s="83">
        <v>0</v>
      </c>
      <c r="K15" s="83">
        <v>0</v>
      </c>
      <c r="L15" s="238"/>
      <c r="M15" s="83"/>
      <c r="N15" s="239"/>
      <c r="O15" s="244"/>
    </row>
    <row r="16" spans="1:15">
      <c r="A16" s="83" t="s">
        <v>1054</v>
      </c>
      <c r="B16" s="83" t="s">
        <v>1055</v>
      </c>
      <c r="C16" s="83">
        <v>35</v>
      </c>
      <c r="D16" s="83">
        <v>15</v>
      </c>
      <c r="E16" s="83">
        <v>25</v>
      </c>
      <c r="F16" s="83">
        <v>0</v>
      </c>
      <c r="G16" s="83">
        <v>15</v>
      </c>
      <c r="H16" s="83">
        <v>15</v>
      </c>
      <c r="I16" s="83">
        <v>35</v>
      </c>
      <c r="J16" s="83">
        <v>15</v>
      </c>
      <c r="K16" s="83">
        <v>0</v>
      </c>
      <c r="L16" s="238"/>
      <c r="M16" s="83"/>
      <c r="N16" s="239"/>
      <c r="O16" s="244"/>
    </row>
    <row r="17" spans="1:15">
      <c r="A17" s="83" t="s">
        <v>1056</v>
      </c>
      <c r="B17" s="83" t="s">
        <v>1057</v>
      </c>
      <c r="C17" s="83">
        <v>70</v>
      </c>
      <c r="D17" s="83">
        <v>30</v>
      </c>
      <c r="E17" s="83">
        <v>0</v>
      </c>
      <c r="F17" s="83">
        <v>15</v>
      </c>
      <c r="G17" s="83">
        <v>0</v>
      </c>
      <c r="H17" s="83">
        <v>15</v>
      </c>
      <c r="I17" s="83">
        <v>0</v>
      </c>
      <c r="J17" s="83">
        <v>0</v>
      </c>
      <c r="K17" s="83">
        <v>15</v>
      </c>
      <c r="L17" s="238"/>
      <c r="M17" s="83"/>
      <c r="N17" s="239"/>
      <c r="O17" s="244"/>
    </row>
    <row r="18" spans="1:15">
      <c r="A18" s="83">
        <v>7141</v>
      </c>
      <c r="B18" s="83" t="s">
        <v>1058</v>
      </c>
      <c r="C18" s="83">
        <v>0</v>
      </c>
      <c r="D18" s="83">
        <v>15</v>
      </c>
      <c r="E18" s="83">
        <v>0</v>
      </c>
      <c r="F18" s="83">
        <v>25</v>
      </c>
      <c r="G18" s="83">
        <v>30</v>
      </c>
      <c r="H18" s="83">
        <v>30</v>
      </c>
      <c r="I18" s="83">
        <v>15</v>
      </c>
      <c r="J18" s="83">
        <v>15</v>
      </c>
      <c r="K18" s="83">
        <v>0</v>
      </c>
      <c r="L18" s="238"/>
      <c r="M18" s="83"/>
      <c r="N18" s="239"/>
      <c r="O18" s="244"/>
    </row>
    <row r="19" spans="1:15">
      <c r="A19" s="83">
        <v>1958</v>
      </c>
      <c r="B19" s="83" t="s">
        <v>1059</v>
      </c>
      <c r="C19" s="83">
        <v>40</v>
      </c>
      <c r="D19" s="83">
        <v>25</v>
      </c>
      <c r="E19" s="83">
        <v>0</v>
      </c>
      <c r="F19" s="83">
        <v>15</v>
      </c>
      <c r="G19" s="83">
        <v>0</v>
      </c>
      <c r="H19" s="83">
        <v>15</v>
      </c>
      <c r="I19" s="83">
        <v>0</v>
      </c>
      <c r="J19" s="83">
        <v>15</v>
      </c>
      <c r="K19" s="83">
        <v>15</v>
      </c>
      <c r="L19" s="238"/>
      <c r="M19" s="83"/>
      <c r="N19" s="239"/>
      <c r="O19" s="244"/>
    </row>
    <row r="20" spans="1:15">
      <c r="A20" s="83">
        <v>5893</v>
      </c>
      <c r="B20" s="83" t="s">
        <v>1060</v>
      </c>
      <c r="C20" s="83">
        <v>0</v>
      </c>
      <c r="D20" s="83">
        <v>0</v>
      </c>
      <c r="E20" s="83">
        <v>0</v>
      </c>
      <c r="F20" s="83">
        <v>15</v>
      </c>
      <c r="G20" s="83">
        <v>40</v>
      </c>
      <c r="H20" s="83">
        <v>0</v>
      </c>
      <c r="I20" s="83">
        <v>15</v>
      </c>
      <c r="J20" s="83">
        <v>0</v>
      </c>
      <c r="K20" s="83">
        <v>30</v>
      </c>
      <c r="L20" s="238"/>
      <c r="M20" s="83"/>
      <c r="N20" s="239"/>
      <c r="O20" s="244"/>
    </row>
    <row r="21" spans="1:15">
      <c r="A21" s="83">
        <v>1516</v>
      </c>
      <c r="B21" s="83" t="s">
        <v>1061</v>
      </c>
      <c r="C21" s="83">
        <v>0</v>
      </c>
      <c r="D21" s="83">
        <v>0</v>
      </c>
      <c r="E21" s="83">
        <v>0</v>
      </c>
      <c r="F21" s="83">
        <v>50</v>
      </c>
      <c r="G21" s="83">
        <v>0</v>
      </c>
      <c r="H21" s="83">
        <v>15</v>
      </c>
      <c r="I21" s="83">
        <v>0</v>
      </c>
      <c r="J21" s="83">
        <v>30</v>
      </c>
      <c r="K21" s="83">
        <v>0</v>
      </c>
      <c r="L21" s="238"/>
      <c r="M21" s="83"/>
      <c r="N21" s="239"/>
      <c r="O21" s="244"/>
    </row>
    <row r="22" spans="1:15">
      <c r="A22" s="83" t="s">
        <v>1062</v>
      </c>
      <c r="B22" s="83" t="s">
        <v>1063</v>
      </c>
      <c r="C22" s="83">
        <v>15</v>
      </c>
      <c r="D22" s="83">
        <v>40</v>
      </c>
      <c r="E22" s="83">
        <v>0</v>
      </c>
      <c r="F22" s="83">
        <v>30</v>
      </c>
      <c r="G22" s="83">
        <v>0</v>
      </c>
      <c r="H22" s="83">
        <v>0</v>
      </c>
      <c r="I22" s="83">
        <v>0</v>
      </c>
      <c r="J22" s="83">
        <v>0</v>
      </c>
      <c r="K22" s="83">
        <v>0</v>
      </c>
      <c r="L22" s="238"/>
      <c r="M22" s="83"/>
      <c r="N22" s="239"/>
      <c r="O22" s="244"/>
    </row>
    <row r="23" spans="1:15">
      <c r="A23" s="83" t="s">
        <v>1064</v>
      </c>
      <c r="B23" s="83" t="s">
        <v>1065</v>
      </c>
      <c r="C23" s="83">
        <v>0</v>
      </c>
      <c r="D23" s="83">
        <v>15</v>
      </c>
      <c r="E23" s="83">
        <v>0</v>
      </c>
      <c r="F23" s="83">
        <v>30</v>
      </c>
      <c r="G23" s="83">
        <v>0</v>
      </c>
      <c r="H23" s="83">
        <v>30</v>
      </c>
      <c r="I23" s="83">
        <v>0</v>
      </c>
      <c r="J23" s="83">
        <v>0</v>
      </c>
      <c r="K23" s="83">
        <v>0</v>
      </c>
      <c r="L23" s="238"/>
      <c r="M23" s="83"/>
      <c r="N23" s="239"/>
      <c r="O23" s="244"/>
    </row>
    <row r="24" spans="1:15">
      <c r="A24" s="83" t="s">
        <v>1066</v>
      </c>
      <c r="B24" s="83" t="s">
        <v>1067</v>
      </c>
      <c r="C24" s="83">
        <v>0</v>
      </c>
      <c r="D24" s="83">
        <v>0</v>
      </c>
      <c r="E24" s="83">
        <v>30</v>
      </c>
      <c r="F24" s="83">
        <v>0</v>
      </c>
      <c r="G24" s="83">
        <v>0</v>
      </c>
      <c r="H24" s="83">
        <v>15</v>
      </c>
      <c r="I24" s="83">
        <v>15</v>
      </c>
      <c r="J24" s="83">
        <v>15</v>
      </c>
      <c r="K24" s="83">
        <v>0</v>
      </c>
      <c r="L24" s="238"/>
      <c r="M24" s="83"/>
      <c r="N24" s="239"/>
      <c r="O24" s="244"/>
    </row>
    <row r="25" spans="1:15">
      <c r="A25" s="83">
        <v>5893</v>
      </c>
      <c r="B25" s="83" t="s">
        <v>1060</v>
      </c>
      <c r="C25" s="83">
        <v>0</v>
      </c>
      <c r="D25" s="83">
        <v>0</v>
      </c>
      <c r="E25" s="83">
        <v>25</v>
      </c>
      <c r="F25" s="83">
        <v>0</v>
      </c>
      <c r="G25" s="83">
        <v>0</v>
      </c>
      <c r="H25" s="83">
        <v>0</v>
      </c>
      <c r="I25" s="83">
        <v>15</v>
      </c>
      <c r="J25" s="83">
        <v>0</v>
      </c>
      <c r="K25" s="83">
        <v>30</v>
      </c>
      <c r="L25" s="238"/>
      <c r="M25" s="83"/>
      <c r="N25" s="239"/>
      <c r="O25" s="244"/>
    </row>
    <row r="26" spans="1:15">
      <c r="A26" s="83">
        <v>5297</v>
      </c>
      <c r="B26" s="83" t="s">
        <v>1068</v>
      </c>
      <c r="C26" s="83">
        <v>15</v>
      </c>
      <c r="D26" s="83">
        <v>15</v>
      </c>
      <c r="E26" s="83">
        <v>0</v>
      </c>
      <c r="F26" s="83">
        <v>15</v>
      </c>
      <c r="G26" s="83">
        <v>0</v>
      </c>
      <c r="H26" s="83">
        <v>0</v>
      </c>
      <c r="I26" s="83">
        <v>0</v>
      </c>
      <c r="J26" s="83">
        <v>0</v>
      </c>
      <c r="K26" s="83">
        <v>0</v>
      </c>
      <c r="L26" s="238"/>
      <c r="M26" s="83"/>
      <c r="N26" s="239"/>
      <c r="O26" s="244"/>
    </row>
    <row r="27" spans="1:15">
      <c r="A27" s="83" t="s">
        <v>1069</v>
      </c>
      <c r="B27" s="83" t="s">
        <v>1070</v>
      </c>
      <c r="C27" s="83">
        <v>15</v>
      </c>
      <c r="D27" s="83">
        <v>0</v>
      </c>
      <c r="E27" s="83">
        <v>0</v>
      </c>
      <c r="F27" s="83">
        <v>0</v>
      </c>
      <c r="G27" s="83">
        <v>30</v>
      </c>
      <c r="H27" s="83">
        <v>0</v>
      </c>
      <c r="I27" s="83">
        <v>0</v>
      </c>
      <c r="J27" s="83">
        <v>0</v>
      </c>
      <c r="K27" s="83">
        <v>0</v>
      </c>
      <c r="L27" s="238"/>
      <c r="M27" s="83"/>
      <c r="N27" s="239"/>
      <c r="O27" s="244"/>
    </row>
    <row r="28" spans="1:15">
      <c r="A28" s="83">
        <v>5705</v>
      </c>
      <c r="B28" s="83" t="s">
        <v>1071</v>
      </c>
      <c r="C28" s="83">
        <v>0</v>
      </c>
      <c r="D28" s="83">
        <v>0</v>
      </c>
      <c r="E28" s="83">
        <v>0</v>
      </c>
      <c r="F28" s="83">
        <v>0</v>
      </c>
      <c r="G28" s="83">
        <v>0</v>
      </c>
      <c r="H28" s="83">
        <v>15</v>
      </c>
      <c r="I28" s="83">
        <v>15</v>
      </c>
      <c r="J28" s="83">
        <v>15</v>
      </c>
      <c r="K28" s="83">
        <v>0</v>
      </c>
      <c r="L28" s="238"/>
      <c r="M28" s="83"/>
      <c r="N28" s="239"/>
      <c r="O28" s="244"/>
    </row>
    <row r="29" spans="1:15">
      <c r="A29" s="83" t="s">
        <v>1072</v>
      </c>
      <c r="B29" s="83" t="s">
        <v>1073</v>
      </c>
      <c r="C29" s="83">
        <v>40</v>
      </c>
      <c r="D29" s="83">
        <v>0</v>
      </c>
      <c r="E29" s="83">
        <v>0</v>
      </c>
      <c r="F29" s="83">
        <v>0</v>
      </c>
      <c r="G29" s="83">
        <v>0</v>
      </c>
      <c r="H29" s="83">
        <v>0</v>
      </c>
      <c r="I29" s="83">
        <v>0</v>
      </c>
      <c r="J29" s="83">
        <v>0</v>
      </c>
      <c r="K29" s="83">
        <v>0</v>
      </c>
      <c r="L29" s="238"/>
      <c r="M29" s="83"/>
      <c r="N29" s="239"/>
      <c r="O29" s="244"/>
    </row>
    <row r="30" spans="1:15">
      <c r="A30" s="83" t="s">
        <v>1074</v>
      </c>
      <c r="B30" s="83" t="s">
        <v>1075</v>
      </c>
      <c r="C30" s="83">
        <v>40</v>
      </c>
      <c r="D30" s="83">
        <v>0</v>
      </c>
      <c r="E30" s="83">
        <v>0</v>
      </c>
      <c r="F30" s="83">
        <v>0</v>
      </c>
      <c r="G30" s="83">
        <v>0</v>
      </c>
      <c r="H30" s="83">
        <v>0</v>
      </c>
      <c r="I30" s="83">
        <v>0</v>
      </c>
      <c r="J30" s="83">
        <v>0</v>
      </c>
      <c r="K30" s="83">
        <v>0</v>
      </c>
      <c r="L30" s="238"/>
      <c r="M30" s="83"/>
      <c r="N30" s="239"/>
      <c r="O30" s="244"/>
    </row>
    <row r="31" spans="1:15">
      <c r="A31" s="83" t="s">
        <v>1076</v>
      </c>
      <c r="B31" s="83" t="s">
        <v>1077</v>
      </c>
      <c r="C31" s="83">
        <v>0</v>
      </c>
      <c r="D31" s="83">
        <v>25</v>
      </c>
      <c r="E31" s="83">
        <v>0</v>
      </c>
      <c r="F31" s="83">
        <v>0</v>
      </c>
      <c r="G31" s="83">
        <v>0</v>
      </c>
      <c r="H31" s="83">
        <v>0</v>
      </c>
      <c r="I31" s="83">
        <v>0</v>
      </c>
      <c r="J31" s="83">
        <v>0</v>
      </c>
      <c r="K31" s="83">
        <v>0</v>
      </c>
      <c r="L31" s="238"/>
      <c r="M31" s="83"/>
      <c r="N31" s="239"/>
      <c r="O31" s="244"/>
    </row>
    <row r="32" spans="1:15">
      <c r="A32" s="83" t="s">
        <v>1078</v>
      </c>
      <c r="B32" s="83" t="s">
        <v>1079</v>
      </c>
      <c r="C32" s="83">
        <v>0</v>
      </c>
      <c r="D32" s="83">
        <v>15</v>
      </c>
      <c r="E32" s="83">
        <v>0</v>
      </c>
      <c r="F32" s="83">
        <v>0</v>
      </c>
      <c r="G32" s="83">
        <v>0</v>
      </c>
      <c r="H32" s="83">
        <v>0</v>
      </c>
      <c r="I32" s="83">
        <v>0</v>
      </c>
      <c r="J32" s="83">
        <v>0</v>
      </c>
      <c r="K32" s="83">
        <v>0</v>
      </c>
      <c r="L32" s="238"/>
      <c r="M32" s="83"/>
      <c r="N32" s="239"/>
      <c r="O32" s="244"/>
    </row>
    <row r="33" spans="1:15">
      <c r="A33" s="83" t="s">
        <v>1028</v>
      </c>
      <c r="B33" s="83" t="s">
        <v>1029</v>
      </c>
      <c r="C33" s="83">
        <v>0</v>
      </c>
      <c r="D33" s="83">
        <v>0</v>
      </c>
      <c r="E33" s="83">
        <v>0</v>
      </c>
      <c r="F33" s="83">
        <v>0</v>
      </c>
      <c r="G33" s="83">
        <v>15</v>
      </c>
      <c r="H33" s="83">
        <v>0</v>
      </c>
      <c r="I33" s="83">
        <v>0</v>
      </c>
      <c r="J33" s="83">
        <v>0</v>
      </c>
      <c r="K33" s="83">
        <v>0</v>
      </c>
      <c r="L33" s="238"/>
      <c r="M33" s="83"/>
      <c r="N33" s="239"/>
      <c r="O33" s="244"/>
    </row>
    <row r="34" spans="1:15">
      <c r="A34" s="83">
        <v>125</v>
      </c>
      <c r="B34" s="83" t="s">
        <v>1080</v>
      </c>
      <c r="C34" s="83">
        <v>0</v>
      </c>
      <c r="D34" s="83">
        <v>0</v>
      </c>
      <c r="E34" s="83">
        <v>0</v>
      </c>
      <c r="F34" s="83">
        <v>0</v>
      </c>
      <c r="G34" s="83">
        <v>0</v>
      </c>
      <c r="H34" s="83">
        <v>0</v>
      </c>
      <c r="I34" s="83">
        <v>0</v>
      </c>
      <c r="J34" s="83">
        <v>0</v>
      </c>
      <c r="K34" s="83">
        <v>0</v>
      </c>
      <c r="L34" s="238"/>
      <c r="M34" s="83"/>
      <c r="N34" s="239"/>
      <c r="O34" s="244"/>
    </row>
    <row r="35" spans="1:15">
      <c r="A35" s="83">
        <v>502</v>
      </c>
      <c r="B35" s="83" t="s">
        <v>1081</v>
      </c>
      <c r="C35" s="83">
        <v>0</v>
      </c>
      <c r="D35" s="83">
        <v>0</v>
      </c>
      <c r="E35" s="83">
        <v>0</v>
      </c>
      <c r="F35" s="83">
        <v>0</v>
      </c>
      <c r="G35" s="83">
        <v>0</v>
      </c>
      <c r="H35" s="83">
        <v>0</v>
      </c>
      <c r="I35" s="83">
        <v>0</v>
      </c>
      <c r="J35" s="83">
        <v>0</v>
      </c>
      <c r="K35" s="83">
        <v>0</v>
      </c>
      <c r="L35" s="238"/>
      <c r="M35" s="83"/>
      <c r="N35" s="239"/>
      <c r="O35" s="244"/>
    </row>
    <row r="36" spans="1:15">
      <c r="A36" s="83" t="s">
        <v>1082</v>
      </c>
      <c r="B36" s="83" t="s">
        <v>1083</v>
      </c>
      <c r="C36" s="83">
        <v>0</v>
      </c>
      <c r="D36" s="83">
        <v>0</v>
      </c>
      <c r="E36" s="83">
        <v>0</v>
      </c>
      <c r="F36" s="83">
        <v>0</v>
      </c>
      <c r="G36" s="83">
        <v>0</v>
      </c>
      <c r="H36" s="83">
        <v>0</v>
      </c>
      <c r="I36" s="83">
        <v>0</v>
      </c>
      <c r="J36" s="83">
        <v>0</v>
      </c>
      <c r="K36" s="83">
        <v>0</v>
      </c>
      <c r="L36" s="238"/>
      <c r="M36" s="83"/>
      <c r="N36" s="239"/>
      <c r="O36" s="244"/>
    </row>
    <row r="37" spans="1:15">
      <c r="A37" s="83" t="s">
        <v>1084</v>
      </c>
      <c r="B37" s="83" t="s">
        <v>1085</v>
      </c>
      <c r="C37" s="83">
        <v>0</v>
      </c>
      <c r="D37" s="83">
        <v>0</v>
      </c>
      <c r="E37" s="83">
        <v>0</v>
      </c>
      <c r="F37" s="83">
        <v>0</v>
      </c>
      <c r="G37" s="83">
        <v>0</v>
      </c>
      <c r="H37" s="83">
        <v>0</v>
      </c>
      <c r="I37" s="83">
        <v>0</v>
      </c>
      <c r="J37" s="83">
        <v>0</v>
      </c>
      <c r="K37" s="83">
        <v>0</v>
      </c>
      <c r="L37" s="238"/>
      <c r="M37" s="83"/>
      <c r="N37" s="239"/>
      <c r="O37" s="244"/>
    </row>
    <row r="38" spans="1:15">
      <c r="A38" s="83">
        <v>5345</v>
      </c>
      <c r="B38" s="83" t="s">
        <v>1086</v>
      </c>
      <c r="C38" s="83">
        <v>0</v>
      </c>
      <c r="D38" s="83">
        <v>0</v>
      </c>
      <c r="E38" s="83">
        <v>0</v>
      </c>
      <c r="F38" s="83">
        <v>0</v>
      </c>
      <c r="G38" s="83">
        <v>0</v>
      </c>
      <c r="H38" s="83">
        <v>0</v>
      </c>
      <c r="I38" s="83">
        <v>0</v>
      </c>
      <c r="J38" s="83">
        <v>0</v>
      </c>
      <c r="K38" s="83">
        <v>0</v>
      </c>
      <c r="L38" s="238"/>
      <c r="M38" s="83"/>
      <c r="N38" s="239"/>
      <c r="O38" s="244"/>
    </row>
    <row r="39" spans="1:15">
      <c r="A39" s="83" t="s">
        <v>1017</v>
      </c>
      <c r="B39" s="83" t="s">
        <v>1087</v>
      </c>
      <c r="C39" s="83">
        <v>0</v>
      </c>
      <c r="D39" s="83">
        <v>0</v>
      </c>
      <c r="E39" s="83">
        <v>0</v>
      </c>
      <c r="F39" s="83">
        <v>0</v>
      </c>
      <c r="G39" s="83">
        <v>0</v>
      </c>
      <c r="H39" s="83">
        <v>0</v>
      </c>
      <c r="I39" s="83">
        <v>0</v>
      </c>
      <c r="J39" s="83">
        <v>0</v>
      </c>
      <c r="K39" s="83">
        <v>0</v>
      </c>
      <c r="L39" s="238"/>
      <c r="M39" s="83"/>
      <c r="N39" s="239"/>
      <c r="O39" s="244"/>
    </row>
    <row r="40" spans="1:15">
      <c r="A40" s="83" t="s">
        <v>1088</v>
      </c>
      <c r="B40" s="83" t="s">
        <v>1000</v>
      </c>
      <c r="C40" s="83">
        <v>0</v>
      </c>
      <c r="D40" s="83">
        <v>0</v>
      </c>
      <c r="E40" s="83">
        <v>0</v>
      </c>
      <c r="F40" s="83">
        <v>0</v>
      </c>
      <c r="G40" s="83">
        <v>0</v>
      </c>
      <c r="H40" s="83">
        <v>0</v>
      </c>
      <c r="I40" s="83">
        <v>0</v>
      </c>
      <c r="J40" s="83">
        <v>0</v>
      </c>
      <c r="K40" s="83">
        <v>0</v>
      </c>
      <c r="L40" s="238"/>
      <c r="M40" s="83"/>
      <c r="N40" s="239"/>
      <c r="O40" s="244"/>
    </row>
    <row r="41" spans="1:15">
      <c r="A41" s="83">
        <v>7957</v>
      </c>
      <c r="B41" s="83" t="s">
        <v>1089</v>
      </c>
      <c r="C41" s="83">
        <v>0</v>
      </c>
      <c r="D41" s="83">
        <v>0</v>
      </c>
      <c r="E41" s="83">
        <v>0</v>
      </c>
      <c r="F41" s="83">
        <v>0</v>
      </c>
      <c r="G41" s="83">
        <v>0</v>
      </c>
      <c r="H41" s="83">
        <v>0</v>
      </c>
      <c r="I41" s="83">
        <v>0</v>
      </c>
      <c r="J41" s="83">
        <v>0</v>
      </c>
      <c r="K41" s="83">
        <v>0</v>
      </c>
      <c r="L41" s="238"/>
      <c r="M41" s="83"/>
      <c r="N41" s="239"/>
      <c r="O41" s="244"/>
    </row>
  </sheetData>
  <mergeCells count="1">
    <mergeCell ref="A1:O1"/>
  </mergeCells>
  <pageMargins left="0.7" right="0.7" top="0.75" bottom="0.75" header="0.3" footer="0.3"/>
  <pageSetup scale="86" orientation="landscape"/>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EA4B-B820-478C-9FF9-336749CD3288}">
  <sheetPr>
    <pageSetUpPr fitToPage="1"/>
  </sheetPr>
  <dimension ref="A1:O26"/>
  <sheetViews>
    <sheetView topLeftCell="A6" workbookViewId="0">
      <selection activeCell="O2" sqref="O1:O1048576"/>
    </sheetView>
  </sheetViews>
  <sheetFormatPr defaultColWidth="9.1484375" defaultRowHeight="14.45"/>
  <cols>
    <col min="1" max="1" width="11.546875" style="66" bestFit="1" customWidth="1"/>
    <col min="2" max="2" width="19.1484375" style="66" customWidth="1"/>
    <col min="3" max="3" width="7.546875" style="66" customWidth="1"/>
    <col min="4" max="5" width="7.75" style="66" bestFit="1" customWidth="1"/>
    <col min="6" max="6" width="7.84765625" style="66" customWidth="1"/>
    <col min="7" max="7" width="7.75" style="66" bestFit="1" customWidth="1"/>
    <col min="8" max="8" width="7.84765625" style="241" customWidth="1"/>
    <col min="9" max="11" width="7.75" style="66" bestFit="1" customWidth="1"/>
    <col min="12" max="12" width="9.1484375" style="242" customWidth="1"/>
    <col min="13" max="13" width="9.1484375" style="66" customWidth="1"/>
    <col min="14" max="14" width="10.84765625" style="68" customWidth="1"/>
    <col min="15" max="15" width="11" style="245" customWidth="1"/>
    <col min="16" max="16" width="9.1484375" style="66" customWidth="1"/>
    <col min="17" max="16384" width="9.1484375" style="66"/>
  </cols>
  <sheetData>
    <row r="1" spans="1:15">
      <c r="A1" s="481" t="s">
        <v>1090</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1074</v>
      </c>
      <c r="B3" s="83" t="s">
        <v>1075</v>
      </c>
      <c r="C3" s="83">
        <v>50</v>
      </c>
      <c r="D3" s="83">
        <v>70</v>
      </c>
      <c r="E3" s="83">
        <v>40</v>
      </c>
      <c r="F3" s="83">
        <v>60</v>
      </c>
      <c r="G3" s="83">
        <v>35</v>
      </c>
      <c r="H3" s="83">
        <v>40</v>
      </c>
      <c r="I3" s="83">
        <v>40</v>
      </c>
      <c r="J3" s="83">
        <v>50</v>
      </c>
      <c r="K3" s="83">
        <v>50</v>
      </c>
      <c r="L3" s="238"/>
      <c r="M3" s="83"/>
      <c r="N3" s="239"/>
      <c r="O3" s="244"/>
    </row>
    <row r="4" spans="1:15">
      <c r="A4" s="83" t="s">
        <v>1091</v>
      </c>
      <c r="B4" s="83" t="s">
        <v>1092</v>
      </c>
      <c r="C4" s="83">
        <v>70</v>
      </c>
      <c r="D4" s="83">
        <v>80</v>
      </c>
      <c r="E4" s="83">
        <v>15</v>
      </c>
      <c r="F4" s="83">
        <v>15</v>
      </c>
      <c r="G4" s="83">
        <v>70</v>
      </c>
      <c r="H4" s="83">
        <v>30</v>
      </c>
      <c r="I4" s="83">
        <v>35</v>
      </c>
      <c r="J4" s="83">
        <v>70</v>
      </c>
      <c r="K4" s="83">
        <v>30</v>
      </c>
      <c r="L4" s="238"/>
      <c r="M4" s="83"/>
      <c r="N4" s="239"/>
      <c r="O4" s="244"/>
    </row>
    <row r="5" spans="1:15">
      <c r="A5" s="83" t="s">
        <v>1062</v>
      </c>
      <c r="B5" s="83" t="s">
        <v>1063</v>
      </c>
      <c r="C5" s="83">
        <v>80</v>
      </c>
      <c r="D5" s="83">
        <v>30</v>
      </c>
      <c r="E5" s="83">
        <v>60</v>
      </c>
      <c r="F5" s="83">
        <v>35</v>
      </c>
      <c r="G5" s="83">
        <v>30</v>
      </c>
      <c r="H5" s="83">
        <v>80</v>
      </c>
      <c r="I5" s="83">
        <v>25</v>
      </c>
      <c r="J5" s="83">
        <v>30</v>
      </c>
      <c r="K5" s="83">
        <v>40</v>
      </c>
      <c r="L5" s="238"/>
      <c r="M5" s="83"/>
      <c r="N5" s="239"/>
      <c r="O5" s="244"/>
    </row>
    <row r="6" spans="1:15">
      <c r="A6" s="83">
        <v>302</v>
      </c>
      <c r="B6" s="83" t="s">
        <v>1093</v>
      </c>
      <c r="C6" s="83">
        <v>15</v>
      </c>
      <c r="D6" s="83">
        <v>25</v>
      </c>
      <c r="E6" s="83">
        <v>25</v>
      </c>
      <c r="F6" s="83">
        <v>70</v>
      </c>
      <c r="G6" s="83">
        <v>80</v>
      </c>
      <c r="H6" s="83">
        <v>30</v>
      </c>
      <c r="I6" s="83">
        <v>80</v>
      </c>
      <c r="J6" s="83">
        <v>25</v>
      </c>
      <c r="K6" s="83">
        <v>25</v>
      </c>
      <c r="L6" s="238"/>
      <c r="M6" s="83"/>
      <c r="N6" s="239"/>
      <c r="O6" s="244"/>
    </row>
    <row r="7" spans="1:15">
      <c r="A7" s="83">
        <v>282</v>
      </c>
      <c r="B7" s="83" t="s">
        <v>1094</v>
      </c>
      <c r="C7" s="83">
        <v>50</v>
      </c>
      <c r="D7" s="83">
        <v>40</v>
      </c>
      <c r="E7" s="83">
        <v>40</v>
      </c>
      <c r="F7" s="83">
        <v>30</v>
      </c>
      <c r="G7" s="83">
        <v>25</v>
      </c>
      <c r="H7" s="83">
        <v>30</v>
      </c>
      <c r="I7" s="83">
        <v>30</v>
      </c>
      <c r="J7" s="83">
        <v>40</v>
      </c>
      <c r="K7" s="83">
        <v>70</v>
      </c>
      <c r="L7" s="238"/>
      <c r="M7" s="83"/>
      <c r="N7" s="239"/>
      <c r="O7" s="244"/>
    </row>
    <row r="8" spans="1:15">
      <c r="A8" s="83" t="s">
        <v>1095</v>
      </c>
      <c r="B8" s="83" t="s">
        <v>1096</v>
      </c>
      <c r="C8" s="83">
        <v>30</v>
      </c>
      <c r="D8" s="83">
        <v>0</v>
      </c>
      <c r="E8" s="83">
        <v>70</v>
      </c>
      <c r="F8" s="83">
        <v>15</v>
      </c>
      <c r="G8" s="83">
        <v>40</v>
      </c>
      <c r="H8" s="83">
        <v>15</v>
      </c>
      <c r="I8" s="83">
        <v>15</v>
      </c>
      <c r="J8" s="83">
        <v>45</v>
      </c>
      <c r="K8" s="83">
        <v>80</v>
      </c>
      <c r="L8" s="238"/>
      <c r="M8" s="83"/>
      <c r="N8" s="239"/>
      <c r="O8" s="244"/>
    </row>
    <row r="9" spans="1:15">
      <c r="A9" s="83" t="s">
        <v>1097</v>
      </c>
      <c r="B9" s="83" t="s">
        <v>1098</v>
      </c>
      <c r="C9" s="83">
        <v>15</v>
      </c>
      <c r="D9" s="83">
        <v>50</v>
      </c>
      <c r="E9" s="83">
        <v>30</v>
      </c>
      <c r="F9" s="83">
        <v>65</v>
      </c>
      <c r="G9" s="83">
        <v>30</v>
      </c>
      <c r="H9" s="83">
        <v>35</v>
      </c>
      <c r="I9" s="83">
        <v>30</v>
      </c>
      <c r="J9" s="83">
        <v>15</v>
      </c>
      <c r="K9" s="83">
        <v>40</v>
      </c>
      <c r="L9" s="238"/>
      <c r="M9" s="83"/>
      <c r="N9" s="239"/>
      <c r="O9" s="244"/>
    </row>
    <row r="10" spans="1:15">
      <c r="A10" s="83">
        <v>260</v>
      </c>
      <c r="B10" s="83" t="s">
        <v>1099</v>
      </c>
      <c r="C10" s="83">
        <v>15</v>
      </c>
      <c r="D10" s="83">
        <v>15</v>
      </c>
      <c r="E10" s="83">
        <v>35</v>
      </c>
      <c r="F10" s="83">
        <v>50</v>
      </c>
      <c r="G10" s="83">
        <v>50</v>
      </c>
      <c r="H10" s="83">
        <v>60</v>
      </c>
      <c r="I10" s="83">
        <v>30</v>
      </c>
      <c r="J10" s="83">
        <v>15</v>
      </c>
      <c r="K10" s="83">
        <v>15</v>
      </c>
      <c r="L10" s="238"/>
      <c r="M10" s="83"/>
      <c r="N10" s="239"/>
      <c r="O10" s="244"/>
    </row>
    <row r="11" spans="1:15">
      <c r="A11" s="83">
        <v>388</v>
      </c>
      <c r="B11" s="83" t="s">
        <v>1100</v>
      </c>
      <c r="C11" s="83">
        <v>40</v>
      </c>
      <c r="D11" s="83">
        <v>15</v>
      </c>
      <c r="E11" s="83">
        <v>50</v>
      </c>
      <c r="F11" s="83">
        <v>15</v>
      </c>
      <c r="G11" s="83">
        <v>0</v>
      </c>
      <c r="H11" s="83">
        <v>40</v>
      </c>
      <c r="I11" s="83">
        <v>25</v>
      </c>
      <c r="J11" s="83">
        <v>35</v>
      </c>
      <c r="K11" s="83">
        <v>25</v>
      </c>
      <c r="L11" s="238"/>
      <c r="M11" s="83"/>
      <c r="N11" s="239"/>
      <c r="O11" s="244"/>
    </row>
    <row r="12" spans="1:15">
      <c r="A12" s="83" t="s">
        <v>1101</v>
      </c>
      <c r="B12" s="83" t="s">
        <v>1102</v>
      </c>
      <c r="C12" s="83">
        <v>40</v>
      </c>
      <c r="D12" s="83">
        <v>40</v>
      </c>
      <c r="E12" s="83">
        <v>0</v>
      </c>
      <c r="F12" s="83">
        <v>25</v>
      </c>
      <c r="G12" s="83">
        <v>60</v>
      </c>
      <c r="H12" s="83">
        <v>0</v>
      </c>
      <c r="I12" s="83">
        <v>0</v>
      </c>
      <c r="J12" s="83">
        <v>30</v>
      </c>
      <c r="K12" s="83">
        <v>30</v>
      </c>
      <c r="L12" s="238"/>
      <c r="M12" s="83"/>
      <c r="N12" s="239"/>
      <c r="O12" s="244"/>
    </row>
    <row r="13" spans="1:15">
      <c r="A13" s="83" t="s">
        <v>1103</v>
      </c>
      <c r="B13" s="83" t="s">
        <v>1104</v>
      </c>
      <c r="C13" s="83">
        <v>15</v>
      </c>
      <c r="D13" s="83">
        <v>45</v>
      </c>
      <c r="E13" s="83">
        <v>15</v>
      </c>
      <c r="F13" s="83">
        <v>30</v>
      </c>
      <c r="G13" s="83">
        <v>15</v>
      </c>
      <c r="H13" s="83">
        <v>55</v>
      </c>
      <c r="I13" s="83">
        <v>30</v>
      </c>
      <c r="J13" s="83">
        <v>15</v>
      </c>
      <c r="K13" s="83">
        <v>15</v>
      </c>
      <c r="L13" s="238"/>
      <c r="M13" s="83"/>
      <c r="N13" s="239"/>
      <c r="O13" s="244"/>
    </row>
    <row r="14" spans="1:15">
      <c r="A14" s="83">
        <v>5038</v>
      </c>
      <c r="B14" s="83" t="s">
        <v>1105</v>
      </c>
      <c r="C14" s="83">
        <v>15</v>
      </c>
      <c r="D14" s="83">
        <v>35</v>
      </c>
      <c r="E14" s="83">
        <v>25</v>
      </c>
      <c r="F14" s="83">
        <v>15</v>
      </c>
      <c r="G14" s="83">
        <v>15</v>
      </c>
      <c r="H14" s="83">
        <v>15</v>
      </c>
      <c r="I14" s="83">
        <v>35</v>
      </c>
      <c r="J14" s="83">
        <v>40</v>
      </c>
      <c r="K14" s="83">
        <v>35</v>
      </c>
      <c r="L14" s="238"/>
      <c r="M14" s="83"/>
      <c r="N14" s="239"/>
      <c r="O14" s="244"/>
    </row>
    <row r="15" spans="1:15">
      <c r="A15" s="83">
        <v>12</v>
      </c>
      <c r="B15" s="83" t="s">
        <v>1106</v>
      </c>
      <c r="C15" s="83">
        <v>25</v>
      </c>
      <c r="D15" s="83">
        <v>30</v>
      </c>
      <c r="E15" s="83">
        <v>30</v>
      </c>
      <c r="F15" s="83">
        <v>40</v>
      </c>
      <c r="G15" s="83">
        <v>15</v>
      </c>
      <c r="H15" s="83">
        <v>25</v>
      </c>
      <c r="I15" s="83">
        <v>15</v>
      </c>
      <c r="J15" s="83">
        <v>30</v>
      </c>
      <c r="K15" s="83">
        <v>15</v>
      </c>
      <c r="L15" s="238"/>
      <c r="M15" s="83"/>
      <c r="N15" s="239"/>
      <c r="O15" s="244"/>
    </row>
    <row r="16" spans="1:15">
      <c r="A16" s="83">
        <v>5901</v>
      </c>
      <c r="B16" s="83" t="s">
        <v>1107</v>
      </c>
      <c r="C16" s="83">
        <v>30</v>
      </c>
      <c r="D16" s="83">
        <v>30</v>
      </c>
      <c r="E16" s="83">
        <v>15</v>
      </c>
      <c r="F16" s="83">
        <v>30</v>
      </c>
      <c r="G16" s="83">
        <v>0</v>
      </c>
      <c r="H16" s="83">
        <v>30</v>
      </c>
      <c r="I16" s="83">
        <v>25</v>
      </c>
      <c r="J16" s="83">
        <v>30</v>
      </c>
      <c r="K16" s="83">
        <v>15</v>
      </c>
      <c r="L16" s="238"/>
      <c r="M16" s="83"/>
      <c r="N16" s="239"/>
      <c r="O16" s="244"/>
    </row>
    <row r="17" spans="1:15">
      <c r="A17" s="83" t="s">
        <v>1108</v>
      </c>
      <c r="B17" s="83" t="s">
        <v>1109</v>
      </c>
      <c r="C17" s="83">
        <v>30</v>
      </c>
      <c r="D17" s="83">
        <v>15</v>
      </c>
      <c r="E17" s="83">
        <v>30</v>
      </c>
      <c r="F17" s="83">
        <v>15</v>
      </c>
      <c r="G17" s="83">
        <v>25</v>
      </c>
      <c r="H17" s="83">
        <v>25</v>
      </c>
      <c r="I17" s="83">
        <v>0</v>
      </c>
      <c r="J17" s="83">
        <v>0</v>
      </c>
      <c r="K17" s="83">
        <v>0</v>
      </c>
      <c r="L17" s="238"/>
      <c r="M17" s="83"/>
      <c r="N17" s="239"/>
      <c r="O17" s="244"/>
    </row>
    <row r="18" spans="1:15">
      <c r="A18" s="83">
        <v>738</v>
      </c>
      <c r="B18" s="83" t="s">
        <v>1110</v>
      </c>
      <c r="C18" s="83">
        <v>15</v>
      </c>
      <c r="D18" s="83">
        <v>15</v>
      </c>
      <c r="E18" s="83">
        <v>0</v>
      </c>
      <c r="F18" s="83">
        <v>40</v>
      </c>
      <c r="G18" s="83">
        <v>0</v>
      </c>
      <c r="H18" s="83">
        <v>15</v>
      </c>
      <c r="I18" s="83">
        <v>0</v>
      </c>
      <c r="J18" s="83">
        <v>15</v>
      </c>
      <c r="K18" s="83">
        <v>25</v>
      </c>
      <c r="L18" s="238"/>
      <c r="M18" s="83"/>
      <c r="N18" s="239"/>
      <c r="O18" s="244"/>
    </row>
    <row r="19" spans="1:15">
      <c r="A19" s="83" t="s">
        <v>1111</v>
      </c>
      <c r="B19" s="83" t="s">
        <v>1112</v>
      </c>
      <c r="C19" s="83">
        <v>15</v>
      </c>
      <c r="D19" s="83">
        <v>0</v>
      </c>
      <c r="E19" s="83">
        <v>0</v>
      </c>
      <c r="F19" s="83">
        <v>30</v>
      </c>
      <c r="G19" s="83">
        <v>0</v>
      </c>
      <c r="H19" s="83">
        <v>35</v>
      </c>
      <c r="I19" s="83">
        <v>0</v>
      </c>
      <c r="J19" s="83">
        <v>25</v>
      </c>
      <c r="K19" s="83">
        <v>15</v>
      </c>
      <c r="L19" s="238"/>
      <c r="M19" s="83"/>
      <c r="N19" s="239"/>
      <c r="O19" s="244"/>
    </row>
    <row r="20" spans="1:15">
      <c r="A20" s="83">
        <v>924</v>
      </c>
      <c r="B20" s="83" t="s">
        <v>1113</v>
      </c>
      <c r="C20" s="83">
        <v>0</v>
      </c>
      <c r="D20" s="83">
        <v>15</v>
      </c>
      <c r="E20" s="83">
        <v>15</v>
      </c>
      <c r="F20" s="83">
        <v>0</v>
      </c>
      <c r="G20" s="83">
        <v>30</v>
      </c>
      <c r="H20" s="83">
        <v>0</v>
      </c>
      <c r="I20" s="83">
        <v>40</v>
      </c>
      <c r="J20" s="83">
        <v>0</v>
      </c>
      <c r="K20" s="83">
        <v>0</v>
      </c>
      <c r="L20" s="238"/>
      <c r="M20" s="83"/>
      <c r="N20" s="239"/>
      <c r="O20" s="244"/>
    </row>
    <row r="21" spans="1:15">
      <c r="A21" s="83">
        <v>5702</v>
      </c>
      <c r="B21" s="83" t="s">
        <v>1114</v>
      </c>
      <c r="C21" s="83">
        <v>0</v>
      </c>
      <c r="D21" s="83">
        <v>0</v>
      </c>
      <c r="E21" s="83">
        <v>0</v>
      </c>
      <c r="F21" s="83">
        <v>30</v>
      </c>
      <c r="G21" s="83">
        <v>0</v>
      </c>
      <c r="H21" s="83">
        <v>0</v>
      </c>
      <c r="I21" s="83">
        <v>30</v>
      </c>
      <c r="J21" s="83">
        <v>0</v>
      </c>
      <c r="K21" s="83">
        <v>0</v>
      </c>
      <c r="L21" s="238"/>
      <c r="M21" s="83"/>
      <c r="N21" s="239"/>
      <c r="O21" s="244"/>
    </row>
    <row r="22" spans="1:15">
      <c r="A22" s="83">
        <v>521</v>
      </c>
      <c r="B22" s="83" t="s">
        <v>1115</v>
      </c>
      <c r="C22" s="83">
        <v>0</v>
      </c>
      <c r="D22" s="83">
        <v>0</v>
      </c>
      <c r="E22" s="83">
        <v>0</v>
      </c>
      <c r="F22" s="83">
        <v>0</v>
      </c>
      <c r="G22" s="83">
        <v>0</v>
      </c>
      <c r="H22" s="83">
        <v>30</v>
      </c>
      <c r="I22" s="83">
        <v>0</v>
      </c>
      <c r="J22" s="83">
        <v>0</v>
      </c>
      <c r="K22" s="83">
        <v>15</v>
      </c>
      <c r="L22" s="238"/>
      <c r="M22" s="83"/>
      <c r="N22" s="239"/>
      <c r="O22" s="244"/>
    </row>
    <row r="23" spans="1:15">
      <c r="A23" s="83" t="s">
        <v>1116</v>
      </c>
      <c r="B23" s="83" t="s">
        <v>1117</v>
      </c>
      <c r="C23" s="83">
        <v>15</v>
      </c>
      <c r="D23" s="83">
        <v>0</v>
      </c>
      <c r="E23" s="83">
        <v>0</v>
      </c>
      <c r="F23" s="83">
        <v>0</v>
      </c>
      <c r="G23" s="83">
        <v>15</v>
      </c>
      <c r="H23" s="83">
        <v>0</v>
      </c>
      <c r="I23" s="83">
        <v>0</v>
      </c>
      <c r="J23" s="83">
        <v>0</v>
      </c>
      <c r="K23" s="83">
        <v>15</v>
      </c>
      <c r="L23" s="238"/>
      <c r="M23" s="83"/>
      <c r="N23" s="239"/>
      <c r="O23" s="244"/>
    </row>
    <row r="24" spans="1:15">
      <c r="A24" s="83">
        <v>5212</v>
      </c>
      <c r="B24" s="83" t="s">
        <v>1118</v>
      </c>
      <c r="C24" s="83">
        <v>0</v>
      </c>
      <c r="D24" s="83">
        <v>0</v>
      </c>
      <c r="E24" s="83">
        <v>0</v>
      </c>
      <c r="F24" s="83">
        <v>25</v>
      </c>
      <c r="G24" s="83">
        <v>0</v>
      </c>
      <c r="H24" s="83">
        <v>0</v>
      </c>
      <c r="I24" s="83">
        <v>0</v>
      </c>
      <c r="J24" s="83">
        <v>0</v>
      </c>
      <c r="K24" s="83">
        <v>0</v>
      </c>
      <c r="L24" s="238"/>
      <c r="M24" s="83"/>
      <c r="N24" s="239"/>
      <c r="O24" s="244"/>
    </row>
    <row r="25" spans="1:15">
      <c r="A25" s="83">
        <v>9245</v>
      </c>
      <c r="B25" s="83" t="s">
        <v>1119</v>
      </c>
      <c r="C25" s="83">
        <v>15</v>
      </c>
      <c r="D25" s="83">
        <v>0</v>
      </c>
      <c r="E25" s="83">
        <v>0</v>
      </c>
      <c r="F25" s="83">
        <v>0</v>
      </c>
      <c r="G25" s="83">
        <v>0</v>
      </c>
      <c r="H25" s="83">
        <v>0</v>
      </c>
      <c r="I25" s="83">
        <v>0</v>
      </c>
      <c r="J25" s="83">
        <v>0</v>
      </c>
      <c r="K25" s="83">
        <v>0</v>
      </c>
      <c r="L25" s="238"/>
      <c r="M25" s="83"/>
      <c r="N25" s="239"/>
      <c r="O25" s="244"/>
    </row>
    <row r="26" spans="1:15">
      <c r="A26" s="83" t="s">
        <v>1120</v>
      </c>
      <c r="B26" s="83" t="s">
        <v>1121</v>
      </c>
      <c r="C26" s="83">
        <v>0</v>
      </c>
      <c r="D26" s="83">
        <v>0</v>
      </c>
      <c r="E26" s="83">
        <v>0</v>
      </c>
      <c r="F26" s="83">
        <v>0</v>
      </c>
      <c r="G26" s="83">
        <v>0</v>
      </c>
      <c r="H26" s="83">
        <v>0</v>
      </c>
      <c r="I26" s="83">
        <v>0</v>
      </c>
      <c r="J26" s="83">
        <v>0</v>
      </c>
      <c r="K26" s="83">
        <v>0</v>
      </c>
      <c r="L26" s="238"/>
      <c r="M26" s="83"/>
      <c r="N26" s="239"/>
      <c r="O26" s="244"/>
    </row>
  </sheetData>
  <mergeCells count="1">
    <mergeCell ref="A1:O1"/>
  </mergeCells>
  <pageMargins left="0.7" right="0.7" top="0.75" bottom="0.75" header="0.3" footer="0.3"/>
  <pageSetup scale="87" orientation="landscape"/>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CCD0-BA0F-4D4B-A54A-B5AEA89727EF}">
  <sheetPr>
    <pageSetUpPr fitToPage="1"/>
  </sheetPr>
  <dimension ref="A1:O19"/>
  <sheetViews>
    <sheetView workbookViewId="0">
      <selection activeCell="N2" sqref="N2"/>
    </sheetView>
  </sheetViews>
  <sheetFormatPr defaultColWidth="9.1484375" defaultRowHeight="14.45"/>
  <cols>
    <col min="1" max="1" width="11.546875" style="66" bestFit="1" customWidth="1"/>
    <col min="2" max="2" width="19.546875" style="66" customWidth="1"/>
    <col min="3" max="3" width="7.75" style="66" bestFit="1" customWidth="1"/>
    <col min="4" max="4" width="7.75" style="66" customWidth="1"/>
    <col min="5" max="5" width="8.84765625" style="66" customWidth="1"/>
    <col min="6" max="6" width="8.75" style="66" bestFit="1" customWidth="1"/>
    <col min="7" max="8" width="7.75" style="66" bestFit="1" customWidth="1"/>
    <col min="9" max="9" width="8.546875" style="66" customWidth="1"/>
    <col min="10" max="11" width="9.1484375" style="66" customWidth="1"/>
    <col min="12" max="12" width="9.1484375" style="242" customWidth="1"/>
    <col min="13" max="13" width="9.1484375" style="66" customWidth="1"/>
    <col min="14" max="14" width="10.3984375" style="68" customWidth="1"/>
    <col min="15" max="15" width="11.546875" style="245" customWidth="1"/>
    <col min="16" max="16" width="9.1484375" style="66" customWidth="1"/>
    <col min="17" max="16384" width="9.1484375" style="66"/>
  </cols>
  <sheetData>
    <row r="1" spans="1:15">
      <c r="A1" s="481" t="s">
        <v>1122</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v>590</v>
      </c>
      <c r="B3" s="83" t="s">
        <v>1123</v>
      </c>
      <c r="C3" s="83">
        <v>40</v>
      </c>
      <c r="D3" s="83">
        <v>15</v>
      </c>
      <c r="E3" s="83">
        <v>30</v>
      </c>
      <c r="F3" s="83">
        <v>15</v>
      </c>
      <c r="G3" s="83">
        <v>30</v>
      </c>
      <c r="H3" s="83">
        <v>60</v>
      </c>
      <c r="I3" s="83">
        <v>15</v>
      </c>
      <c r="J3" s="83">
        <v>40</v>
      </c>
      <c r="K3" s="246">
        <v>60</v>
      </c>
      <c r="L3" s="238">
        <v>120</v>
      </c>
      <c r="M3" s="83"/>
      <c r="N3" s="239"/>
      <c r="O3" s="244"/>
    </row>
    <row r="4" spans="1:15">
      <c r="A4" s="83">
        <v>5126</v>
      </c>
      <c r="B4" s="83" t="s">
        <v>1124</v>
      </c>
      <c r="C4" s="83">
        <v>30</v>
      </c>
      <c r="D4" s="83">
        <v>30</v>
      </c>
      <c r="E4" s="83">
        <v>15</v>
      </c>
      <c r="F4" s="83">
        <v>30</v>
      </c>
      <c r="G4" s="83">
        <v>50</v>
      </c>
      <c r="H4" s="83">
        <v>30</v>
      </c>
      <c r="I4" s="83">
        <v>15</v>
      </c>
      <c r="J4" s="83">
        <v>50</v>
      </c>
      <c r="K4" s="83">
        <v>30</v>
      </c>
      <c r="L4" s="238">
        <v>80</v>
      </c>
      <c r="M4" s="83"/>
      <c r="N4" s="239"/>
      <c r="O4" s="244"/>
    </row>
    <row r="5" spans="1:15">
      <c r="A5" s="83">
        <v>7114</v>
      </c>
      <c r="B5" s="83" t="s">
        <v>1125</v>
      </c>
      <c r="C5" s="83">
        <v>15</v>
      </c>
      <c r="D5" s="83">
        <v>0</v>
      </c>
      <c r="E5" s="83">
        <v>15</v>
      </c>
      <c r="F5" s="83">
        <v>15</v>
      </c>
      <c r="G5" s="83">
        <v>40</v>
      </c>
      <c r="H5" s="83">
        <v>15</v>
      </c>
      <c r="I5" s="83">
        <v>60</v>
      </c>
      <c r="J5" s="83">
        <v>15</v>
      </c>
      <c r="K5" s="83">
        <v>15</v>
      </c>
      <c r="L5" s="238">
        <v>100</v>
      </c>
      <c r="M5" s="83"/>
      <c r="N5" s="239"/>
      <c r="O5" s="244"/>
    </row>
    <row r="6" spans="1:15">
      <c r="A6" s="83" t="s">
        <v>1126</v>
      </c>
      <c r="B6" s="83" t="s">
        <v>1127</v>
      </c>
      <c r="C6" s="83">
        <v>60</v>
      </c>
      <c r="D6" s="83">
        <v>30</v>
      </c>
      <c r="E6" s="83">
        <v>50</v>
      </c>
      <c r="F6" s="83">
        <v>50</v>
      </c>
      <c r="G6" s="83">
        <v>0</v>
      </c>
      <c r="H6" s="83">
        <v>15</v>
      </c>
      <c r="I6" s="83">
        <v>0</v>
      </c>
      <c r="J6" s="83">
        <v>0</v>
      </c>
      <c r="K6" s="83">
        <v>0</v>
      </c>
      <c r="L6" s="238">
        <v>60</v>
      </c>
      <c r="M6" s="83"/>
      <c r="N6" s="239"/>
      <c r="O6" s="244"/>
    </row>
    <row r="7" spans="1:15">
      <c r="A7" s="83" t="s">
        <v>1128</v>
      </c>
      <c r="B7" s="83" t="s">
        <v>1129</v>
      </c>
      <c r="C7" s="83">
        <v>50</v>
      </c>
      <c r="D7" s="83">
        <v>50</v>
      </c>
      <c r="E7" s="83">
        <v>15</v>
      </c>
      <c r="F7" s="83">
        <v>15</v>
      </c>
      <c r="G7" s="83">
        <v>0</v>
      </c>
      <c r="H7" s="83">
        <v>15</v>
      </c>
      <c r="I7" s="83">
        <v>40</v>
      </c>
      <c r="J7" s="83">
        <v>30</v>
      </c>
      <c r="K7" s="83">
        <v>15</v>
      </c>
      <c r="L7" s="238">
        <v>30</v>
      </c>
      <c r="M7" s="83"/>
      <c r="N7" s="239"/>
      <c r="O7" s="244"/>
    </row>
    <row r="8" spans="1:15">
      <c r="A8" s="83">
        <v>5703</v>
      </c>
      <c r="B8" s="83" t="s">
        <v>1130</v>
      </c>
      <c r="C8" s="83">
        <v>15</v>
      </c>
      <c r="D8" s="83">
        <v>15</v>
      </c>
      <c r="E8" s="83">
        <v>30</v>
      </c>
      <c r="F8" s="83">
        <v>40</v>
      </c>
      <c r="G8" s="83">
        <v>15</v>
      </c>
      <c r="H8" s="83">
        <v>0</v>
      </c>
      <c r="I8" s="83">
        <v>30</v>
      </c>
      <c r="J8" s="83">
        <v>30</v>
      </c>
      <c r="K8" s="83">
        <v>15</v>
      </c>
      <c r="L8" s="238">
        <v>30</v>
      </c>
      <c r="M8" s="83"/>
      <c r="N8" s="239"/>
      <c r="O8" s="244"/>
    </row>
    <row r="9" spans="1:15">
      <c r="A9" s="83">
        <v>515</v>
      </c>
      <c r="B9" s="83" t="s">
        <v>1131</v>
      </c>
      <c r="C9" s="83">
        <v>30</v>
      </c>
      <c r="D9" s="83">
        <v>0</v>
      </c>
      <c r="E9" s="83">
        <v>40</v>
      </c>
      <c r="F9" s="83">
        <v>0</v>
      </c>
      <c r="G9" s="83">
        <v>0</v>
      </c>
      <c r="H9" s="83">
        <v>0</v>
      </c>
      <c r="I9" s="83">
        <v>15</v>
      </c>
      <c r="J9" s="83">
        <v>0</v>
      </c>
      <c r="K9" s="83">
        <v>40</v>
      </c>
      <c r="L9" s="238">
        <v>60</v>
      </c>
      <c r="M9" s="83"/>
      <c r="N9" s="239"/>
      <c r="O9" s="244"/>
    </row>
    <row r="10" spans="1:15">
      <c r="A10" s="83">
        <v>6513</v>
      </c>
      <c r="B10" s="83" t="s">
        <v>1132</v>
      </c>
      <c r="C10" s="83">
        <v>0</v>
      </c>
      <c r="D10" s="83">
        <v>40</v>
      </c>
      <c r="E10" s="83">
        <v>15</v>
      </c>
      <c r="F10" s="83">
        <v>30</v>
      </c>
      <c r="G10" s="83">
        <v>0</v>
      </c>
      <c r="H10" s="83">
        <v>30</v>
      </c>
      <c r="I10" s="83">
        <v>0</v>
      </c>
      <c r="J10" s="83">
        <v>15</v>
      </c>
      <c r="K10" s="83">
        <v>50</v>
      </c>
      <c r="L10" s="238">
        <v>0</v>
      </c>
      <c r="M10" s="83"/>
      <c r="N10" s="239"/>
      <c r="O10" s="244"/>
    </row>
    <row r="11" spans="1:15">
      <c r="A11" s="83" t="s">
        <v>1133</v>
      </c>
      <c r="B11" s="83" t="s">
        <v>1134</v>
      </c>
      <c r="C11" s="83">
        <v>0</v>
      </c>
      <c r="D11" s="83">
        <v>0</v>
      </c>
      <c r="E11" s="83">
        <v>0</v>
      </c>
      <c r="F11" s="83">
        <v>0</v>
      </c>
      <c r="G11" s="83">
        <v>0</v>
      </c>
      <c r="H11" s="83">
        <v>0</v>
      </c>
      <c r="I11" s="83">
        <v>40</v>
      </c>
      <c r="J11" s="83">
        <v>0</v>
      </c>
      <c r="K11" s="83">
        <v>0</v>
      </c>
      <c r="L11" s="238">
        <v>80</v>
      </c>
      <c r="M11" s="83"/>
      <c r="N11" s="239"/>
      <c r="O11" s="244"/>
    </row>
    <row r="12" spans="1:15">
      <c r="A12" s="83">
        <v>542</v>
      </c>
      <c r="B12" s="83" t="s">
        <v>1135</v>
      </c>
      <c r="C12" s="83">
        <v>0</v>
      </c>
      <c r="D12" s="83">
        <v>0</v>
      </c>
      <c r="E12" s="83">
        <v>0</v>
      </c>
      <c r="F12" s="83">
        <v>0</v>
      </c>
      <c r="G12" s="83">
        <v>0</v>
      </c>
      <c r="H12" s="83">
        <v>0</v>
      </c>
      <c r="I12" s="83">
        <v>50</v>
      </c>
      <c r="J12" s="83">
        <v>0</v>
      </c>
      <c r="K12" s="83">
        <v>0</v>
      </c>
      <c r="L12" s="238">
        <v>60</v>
      </c>
      <c r="M12" s="83"/>
      <c r="N12" s="239"/>
      <c r="O12" s="244"/>
    </row>
    <row r="13" spans="1:15">
      <c r="A13" s="83">
        <v>577</v>
      </c>
      <c r="B13" s="83" t="s">
        <v>1136</v>
      </c>
      <c r="C13" s="83">
        <v>15</v>
      </c>
      <c r="D13" s="83">
        <v>15</v>
      </c>
      <c r="E13" s="83">
        <v>60</v>
      </c>
      <c r="F13" s="83">
        <v>0</v>
      </c>
      <c r="G13" s="83">
        <v>0</v>
      </c>
      <c r="H13" s="83">
        <v>0</v>
      </c>
      <c r="I13" s="83">
        <v>0</v>
      </c>
      <c r="J13" s="83">
        <v>0</v>
      </c>
      <c r="K13" s="83">
        <v>0</v>
      </c>
      <c r="L13" s="238">
        <v>0</v>
      </c>
      <c r="M13" s="83"/>
      <c r="N13" s="239"/>
      <c r="O13" s="244"/>
    </row>
    <row r="14" spans="1:15">
      <c r="A14" s="83">
        <v>5671</v>
      </c>
      <c r="B14" s="83" t="s">
        <v>1137</v>
      </c>
      <c r="C14" s="83">
        <v>0</v>
      </c>
      <c r="D14" s="83">
        <v>0</v>
      </c>
      <c r="E14" s="83">
        <v>0</v>
      </c>
      <c r="F14" s="83">
        <v>0</v>
      </c>
      <c r="G14" s="83">
        <v>0</v>
      </c>
      <c r="H14" s="83">
        <v>0</v>
      </c>
      <c r="I14" s="83">
        <v>30</v>
      </c>
      <c r="J14" s="83">
        <v>0</v>
      </c>
      <c r="K14" s="83">
        <v>0</v>
      </c>
      <c r="L14" s="238">
        <v>30</v>
      </c>
      <c r="M14" s="83"/>
      <c r="N14" s="239"/>
      <c r="O14" s="244"/>
    </row>
    <row r="15" spans="1:15">
      <c r="A15" s="83">
        <v>4506</v>
      </c>
      <c r="B15" s="83" t="s">
        <v>1138</v>
      </c>
      <c r="C15" s="83">
        <v>15</v>
      </c>
      <c r="D15" s="83">
        <v>0</v>
      </c>
      <c r="E15" s="83">
        <v>0</v>
      </c>
      <c r="F15" s="83">
        <v>15</v>
      </c>
      <c r="G15" s="83">
        <v>15</v>
      </c>
      <c r="H15" s="83">
        <v>15</v>
      </c>
      <c r="I15" s="83">
        <v>0</v>
      </c>
      <c r="J15" s="83">
        <v>0</v>
      </c>
      <c r="K15" s="83">
        <v>0</v>
      </c>
      <c r="L15" s="238">
        <v>0</v>
      </c>
      <c r="M15" s="83"/>
      <c r="N15" s="239"/>
      <c r="O15" s="244"/>
    </row>
    <row r="16" spans="1:15">
      <c r="A16" s="83">
        <v>535</v>
      </c>
      <c r="B16" s="83" t="s">
        <v>1139</v>
      </c>
      <c r="C16" s="83">
        <v>0</v>
      </c>
      <c r="D16" s="83">
        <v>0</v>
      </c>
      <c r="E16" s="83">
        <v>0</v>
      </c>
      <c r="F16" s="83">
        <v>0</v>
      </c>
      <c r="G16" s="83">
        <v>0</v>
      </c>
      <c r="H16" s="83">
        <v>0</v>
      </c>
      <c r="I16" s="83">
        <v>15</v>
      </c>
      <c r="J16" s="83">
        <v>0</v>
      </c>
      <c r="K16" s="83">
        <v>0</v>
      </c>
      <c r="L16" s="238">
        <v>30</v>
      </c>
      <c r="M16" s="83"/>
      <c r="N16" s="239"/>
      <c r="O16" s="244"/>
    </row>
    <row r="17" spans="1:15">
      <c r="A17" s="83">
        <v>5241</v>
      </c>
      <c r="B17" s="83" t="s">
        <v>1140</v>
      </c>
      <c r="C17" s="83">
        <v>0</v>
      </c>
      <c r="D17" s="83">
        <v>15</v>
      </c>
      <c r="E17" s="83">
        <v>15</v>
      </c>
      <c r="F17" s="83">
        <v>0</v>
      </c>
      <c r="G17" s="83">
        <v>0</v>
      </c>
      <c r="H17" s="83">
        <v>0</v>
      </c>
      <c r="I17" s="83">
        <v>0</v>
      </c>
      <c r="J17" s="83">
        <v>0</v>
      </c>
      <c r="K17" s="83">
        <v>0</v>
      </c>
      <c r="L17" s="238">
        <v>0</v>
      </c>
      <c r="M17" s="83"/>
      <c r="N17" s="239"/>
      <c r="O17" s="244"/>
    </row>
    <row r="18" spans="1:15">
      <c r="A18" s="83">
        <v>751</v>
      </c>
      <c r="B18" s="83" t="s">
        <v>1141</v>
      </c>
      <c r="C18" s="83">
        <v>0</v>
      </c>
      <c r="D18" s="83">
        <v>0</v>
      </c>
      <c r="E18" s="83">
        <v>0</v>
      </c>
      <c r="F18" s="83">
        <v>0</v>
      </c>
      <c r="G18" s="83">
        <v>15</v>
      </c>
      <c r="H18" s="83">
        <v>0</v>
      </c>
      <c r="I18" s="83">
        <v>0</v>
      </c>
      <c r="J18" s="83">
        <v>0</v>
      </c>
      <c r="K18" s="83">
        <v>0</v>
      </c>
      <c r="L18" s="238">
        <v>0</v>
      </c>
      <c r="M18" s="83"/>
      <c r="N18" s="239"/>
      <c r="O18" s="244"/>
    </row>
    <row r="19" spans="1:15">
      <c r="A19" s="83">
        <v>752</v>
      </c>
      <c r="B19" s="83" t="s">
        <v>1142</v>
      </c>
      <c r="C19" s="83">
        <v>0</v>
      </c>
      <c r="D19" s="83">
        <v>0</v>
      </c>
      <c r="E19" s="83">
        <v>0</v>
      </c>
      <c r="F19" s="83">
        <v>0</v>
      </c>
      <c r="G19" s="83">
        <v>15</v>
      </c>
      <c r="H19" s="83">
        <v>0</v>
      </c>
      <c r="I19" s="83">
        <v>0</v>
      </c>
      <c r="J19" s="83">
        <v>0</v>
      </c>
      <c r="K19" s="83">
        <v>0</v>
      </c>
      <c r="L19" s="238">
        <v>0</v>
      </c>
      <c r="M19" s="83"/>
      <c r="N19" s="239"/>
      <c r="O19" s="244"/>
    </row>
  </sheetData>
  <mergeCells count="1">
    <mergeCell ref="A1:O1"/>
  </mergeCells>
  <pageMargins left="0.7" right="0.7" top="0.75" bottom="0.75" header="0.3" footer="0.3"/>
  <pageSetup scale="83" orientation="landscape"/>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A4013-01CE-453D-92A9-CD8D6CA956D6}">
  <sheetPr>
    <pageSetUpPr fitToPage="1"/>
  </sheetPr>
  <dimension ref="A1:O31"/>
  <sheetViews>
    <sheetView workbookViewId="0">
      <selection activeCell="Q7" sqref="Q7"/>
    </sheetView>
  </sheetViews>
  <sheetFormatPr defaultColWidth="9.1484375" defaultRowHeight="14.45"/>
  <cols>
    <col min="1" max="1" width="11.546875" style="66" bestFit="1" customWidth="1"/>
    <col min="2" max="2" width="18" style="66" customWidth="1"/>
    <col min="3" max="3" width="9.75" style="66" bestFit="1" customWidth="1"/>
    <col min="4" max="4" width="9.1484375" style="66" customWidth="1"/>
    <col min="5" max="7" width="9.75" style="66" bestFit="1" customWidth="1"/>
    <col min="8" max="9" width="9.75" style="66" customWidth="1"/>
    <col min="10" max="10" width="11.3984375" style="66" bestFit="1" customWidth="1"/>
    <col min="11" max="11" width="9.1484375" style="66" customWidth="1"/>
    <col min="12" max="12" width="9.1484375" style="242" customWidth="1"/>
    <col min="13" max="13" width="9.1484375" style="66" customWidth="1"/>
    <col min="14" max="14" width="10.75" style="68" customWidth="1"/>
    <col min="15" max="15" width="11.3984375" style="245" customWidth="1"/>
    <col min="16" max="16" width="9.1484375" style="66" customWidth="1"/>
    <col min="17" max="16384" width="9.1484375" style="66"/>
  </cols>
  <sheetData>
    <row r="1" spans="1:15" ht="15.05" customHeight="1">
      <c r="A1" s="589" t="s">
        <v>1143</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t="s">
        <v>1232</v>
      </c>
      <c r="O2" s="244"/>
    </row>
    <row r="3" spans="1:15">
      <c r="A3" s="83" t="s">
        <v>1144</v>
      </c>
      <c r="B3" s="83" t="s">
        <v>1145</v>
      </c>
      <c r="C3" s="83">
        <v>30</v>
      </c>
      <c r="D3" s="83">
        <v>40</v>
      </c>
      <c r="E3" s="83">
        <v>30</v>
      </c>
      <c r="F3" s="246">
        <v>60</v>
      </c>
      <c r="G3" s="246">
        <v>70</v>
      </c>
      <c r="H3" s="246">
        <v>15</v>
      </c>
      <c r="I3" s="83">
        <v>40</v>
      </c>
      <c r="J3" s="83">
        <v>60</v>
      </c>
      <c r="K3" s="83">
        <v>40</v>
      </c>
      <c r="L3" s="238">
        <v>60</v>
      </c>
      <c r="M3" s="83"/>
      <c r="N3" s="239">
        <f t="shared" ref="N3:N31" si="0">MIN(C3:L3)</f>
        <v>15</v>
      </c>
      <c r="O3" s="244"/>
    </row>
    <row r="4" spans="1:15">
      <c r="A4" s="83">
        <v>702</v>
      </c>
      <c r="B4" s="83" t="s">
        <v>1146</v>
      </c>
      <c r="C4" s="83">
        <v>40</v>
      </c>
      <c r="D4" s="83">
        <v>30</v>
      </c>
      <c r="E4" s="83">
        <v>70</v>
      </c>
      <c r="F4" s="246">
        <v>30</v>
      </c>
      <c r="G4" s="246">
        <v>15</v>
      </c>
      <c r="H4" s="246">
        <v>40</v>
      </c>
      <c r="I4" s="83">
        <v>30</v>
      </c>
      <c r="J4" s="83">
        <v>30</v>
      </c>
      <c r="K4" s="83">
        <v>50</v>
      </c>
      <c r="L4" s="238">
        <v>100</v>
      </c>
      <c r="M4" s="83"/>
      <c r="N4" s="239">
        <f t="shared" si="0"/>
        <v>15</v>
      </c>
      <c r="O4" s="244"/>
    </row>
    <row r="5" spans="1:15">
      <c r="A5" s="83">
        <v>708</v>
      </c>
      <c r="B5" s="83" t="s">
        <v>1147</v>
      </c>
      <c r="C5" s="83">
        <v>60</v>
      </c>
      <c r="D5" s="83">
        <v>0</v>
      </c>
      <c r="E5" s="83">
        <v>60</v>
      </c>
      <c r="F5" s="83">
        <v>30</v>
      </c>
      <c r="G5" s="83">
        <v>30</v>
      </c>
      <c r="H5" s="83">
        <v>50</v>
      </c>
      <c r="I5" s="83">
        <v>30</v>
      </c>
      <c r="J5" s="83">
        <v>50</v>
      </c>
      <c r="K5" s="83">
        <v>15</v>
      </c>
      <c r="L5" s="238">
        <v>60</v>
      </c>
      <c r="M5" s="83"/>
      <c r="N5" s="239">
        <f t="shared" si="0"/>
        <v>0</v>
      </c>
      <c r="O5" s="244"/>
    </row>
    <row r="6" spans="1:15">
      <c r="A6" s="83">
        <v>700</v>
      </c>
      <c r="B6" s="83" t="s">
        <v>1148</v>
      </c>
      <c r="C6" s="83">
        <v>50</v>
      </c>
      <c r="D6" s="83">
        <v>15</v>
      </c>
      <c r="E6" s="83">
        <v>15</v>
      </c>
      <c r="F6" s="246">
        <v>40</v>
      </c>
      <c r="G6" s="246">
        <v>40</v>
      </c>
      <c r="H6" s="246">
        <v>40</v>
      </c>
      <c r="I6" s="83">
        <v>60</v>
      </c>
      <c r="J6" s="83">
        <v>30</v>
      </c>
      <c r="K6" s="83">
        <v>30</v>
      </c>
      <c r="L6" s="238">
        <v>30</v>
      </c>
      <c r="M6" s="83"/>
      <c r="N6" s="239">
        <f t="shared" si="0"/>
        <v>15</v>
      </c>
      <c r="O6" s="244"/>
    </row>
    <row r="7" spans="1:15">
      <c r="A7" s="83">
        <v>7129</v>
      </c>
      <c r="B7" s="83" t="s">
        <v>1149</v>
      </c>
      <c r="C7" s="83">
        <v>0</v>
      </c>
      <c r="D7" s="83">
        <v>0</v>
      </c>
      <c r="E7" s="83">
        <v>0</v>
      </c>
      <c r="F7" s="83">
        <v>0</v>
      </c>
      <c r="G7" s="83">
        <v>60</v>
      </c>
      <c r="H7" s="83">
        <v>15</v>
      </c>
      <c r="I7" s="83">
        <v>15</v>
      </c>
      <c r="J7" s="83">
        <v>40</v>
      </c>
      <c r="K7" s="83">
        <v>40</v>
      </c>
      <c r="L7" s="238">
        <v>140</v>
      </c>
      <c r="M7" s="83"/>
      <c r="N7" s="239">
        <f t="shared" si="0"/>
        <v>0</v>
      </c>
      <c r="O7" s="244"/>
    </row>
    <row r="8" spans="1:15">
      <c r="A8" s="83">
        <v>5722</v>
      </c>
      <c r="B8" s="83" t="s">
        <v>1150</v>
      </c>
      <c r="C8" s="83">
        <v>15</v>
      </c>
      <c r="D8" s="83">
        <v>15</v>
      </c>
      <c r="E8" s="83">
        <v>15</v>
      </c>
      <c r="F8" s="83">
        <v>70</v>
      </c>
      <c r="G8" s="83">
        <v>15</v>
      </c>
      <c r="H8" s="83">
        <v>70</v>
      </c>
      <c r="I8" s="83">
        <v>15</v>
      </c>
      <c r="J8" s="83">
        <v>15</v>
      </c>
      <c r="K8" s="83">
        <v>15</v>
      </c>
      <c r="L8" s="238">
        <v>60</v>
      </c>
      <c r="M8" s="83"/>
      <c r="N8" s="239">
        <f t="shared" si="0"/>
        <v>15</v>
      </c>
      <c r="O8" s="244"/>
    </row>
    <row r="9" spans="1:15">
      <c r="A9" s="83" t="s">
        <v>1151</v>
      </c>
      <c r="B9" s="83" t="s">
        <v>1152</v>
      </c>
      <c r="C9" s="83">
        <v>30</v>
      </c>
      <c r="D9" s="83">
        <v>15</v>
      </c>
      <c r="E9" s="83">
        <v>50</v>
      </c>
      <c r="F9" s="83">
        <v>30</v>
      </c>
      <c r="G9" s="83">
        <v>40</v>
      </c>
      <c r="H9" s="83">
        <v>0</v>
      </c>
      <c r="I9" s="83">
        <v>50</v>
      </c>
      <c r="J9" s="83">
        <v>15</v>
      </c>
      <c r="K9" s="83">
        <v>30</v>
      </c>
      <c r="L9" s="238">
        <v>30</v>
      </c>
      <c r="M9" s="83"/>
      <c r="N9" s="239">
        <f t="shared" si="0"/>
        <v>0</v>
      </c>
      <c r="O9" s="244"/>
    </row>
    <row r="10" spans="1:15">
      <c r="A10" s="83">
        <v>7003</v>
      </c>
      <c r="B10" s="83" t="s">
        <v>1153</v>
      </c>
      <c r="C10" s="83">
        <v>0</v>
      </c>
      <c r="D10" s="83">
        <v>60</v>
      </c>
      <c r="E10" s="83">
        <v>15</v>
      </c>
      <c r="F10" s="83">
        <v>15</v>
      </c>
      <c r="G10" s="83">
        <v>50</v>
      </c>
      <c r="H10" s="83">
        <v>15</v>
      </c>
      <c r="I10" s="83">
        <v>50</v>
      </c>
      <c r="J10" s="83">
        <v>0</v>
      </c>
      <c r="K10" s="83">
        <v>15</v>
      </c>
      <c r="L10" s="238">
        <v>60</v>
      </c>
      <c r="M10" s="83"/>
      <c r="N10" s="239">
        <f t="shared" si="0"/>
        <v>0</v>
      </c>
      <c r="O10" s="244"/>
    </row>
    <row r="11" spans="1:15">
      <c r="A11" s="83">
        <v>5425</v>
      </c>
      <c r="B11" s="83" t="s">
        <v>1154</v>
      </c>
      <c r="C11" s="83">
        <v>15</v>
      </c>
      <c r="D11" s="83">
        <v>15</v>
      </c>
      <c r="E11" s="83">
        <v>30</v>
      </c>
      <c r="F11" s="83">
        <v>30</v>
      </c>
      <c r="G11" s="83">
        <v>15</v>
      </c>
      <c r="H11" s="83">
        <v>30</v>
      </c>
      <c r="I11" s="83">
        <v>30</v>
      </c>
      <c r="J11" s="83">
        <v>15</v>
      </c>
      <c r="K11" s="83">
        <v>0</v>
      </c>
      <c r="L11" s="238">
        <v>80</v>
      </c>
      <c r="M11" s="83"/>
      <c r="N11" s="239">
        <f t="shared" si="0"/>
        <v>0</v>
      </c>
      <c r="O11" s="244"/>
    </row>
    <row r="12" spans="1:15">
      <c r="A12" s="83">
        <v>7737</v>
      </c>
      <c r="B12" s="83" t="s">
        <v>1155</v>
      </c>
      <c r="C12" s="83">
        <v>0</v>
      </c>
      <c r="D12" s="83">
        <v>40</v>
      </c>
      <c r="E12" s="83">
        <v>40</v>
      </c>
      <c r="F12" s="83">
        <v>0</v>
      </c>
      <c r="G12" s="83">
        <v>40</v>
      </c>
      <c r="H12" s="83">
        <v>0</v>
      </c>
      <c r="I12" s="83">
        <v>30</v>
      </c>
      <c r="J12" s="83">
        <v>0</v>
      </c>
      <c r="K12" s="83">
        <v>0</v>
      </c>
      <c r="L12" s="238">
        <v>100</v>
      </c>
      <c r="M12" s="83"/>
      <c r="N12" s="239">
        <f t="shared" si="0"/>
        <v>0</v>
      </c>
      <c r="O12" s="244"/>
    </row>
    <row r="13" spans="1:15">
      <c r="A13" s="83">
        <v>5700</v>
      </c>
      <c r="B13" s="83" t="s">
        <v>1156</v>
      </c>
      <c r="C13" s="83">
        <v>40</v>
      </c>
      <c r="D13" s="83">
        <v>15</v>
      </c>
      <c r="E13" s="83">
        <v>15</v>
      </c>
      <c r="F13" s="83">
        <v>15</v>
      </c>
      <c r="G13" s="83">
        <v>30</v>
      </c>
      <c r="H13" s="83">
        <v>30</v>
      </c>
      <c r="I13" s="83">
        <v>15</v>
      </c>
      <c r="J13" s="83">
        <v>15</v>
      </c>
      <c r="K13" s="83">
        <v>15</v>
      </c>
      <c r="L13" s="238">
        <v>60</v>
      </c>
      <c r="M13" s="83"/>
      <c r="N13" s="239">
        <f t="shared" si="0"/>
        <v>15</v>
      </c>
      <c r="O13" s="244"/>
    </row>
    <row r="14" spans="1:15">
      <c r="A14" s="83">
        <v>7200</v>
      </c>
      <c r="B14" s="83" t="s">
        <v>1157</v>
      </c>
      <c r="C14" s="83">
        <v>0</v>
      </c>
      <c r="D14" s="83">
        <v>0</v>
      </c>
      <c r="E14" s="83">
        <v>0</v>
      </c>
      <c r="F14" s="83">
        <v>50</v>
      </c>
      <c r="G14" s="83">
        <v>0</v>
      </c>
      <c r="H14" s="83">
        <v>15</v>
      </c>
      <c r="I14" s="83">
        <v>70</v>
      </c>
      <c r="J14" s="83">
        <v>0</v>
      </c>
      <c r="K14" s="83">
        <v>60</v>
      </c>
      <c r="L14" s="238">
        <v>30</v>
      </c>
      <c r="M14" s="83"/>
      <c r="N14" s="239">
        <f t="shared" si="0"/>
        <v>0</v>
      </c>
      <c r="O14" s="244"/>
    </row>
    <row r="15" spans="1:15">
      <c r="A15" s="83">
        <v>5840</v>
      </c>
      <c r="B15" s="83" t="s">
        <v>1158</v>
      </c>
      <c r="C15" s="83">
        <v>15</v>
      </c>
      <c r="D15" s="83">
        <v>30</v>
      </c>
      <c r="E15" s="83">
        <v>15</v>
      </c>
      <c r="F15" s="83">
        <v>40</v>
      </c>
      <c r="G15" s="83">
        <v>15</v>
      </c>
      <c r="H15" s="83">
        <v>30</v>
      </c>
      <c r="I15" s="83">
        <v>15</v>
      </c>
      <c r="J15" s="83">
        <v>15</v>
      </c>
      <c r="K15" s="83">
        <v>0</v>
      </c>
      <c r="L15" s="238">
        <v>30</v>
      </c>
      <c r="M15" s="83"/>
      <c r="N15" s="239">
        <f t="shared" si="0"/>
        <v>0</v>
      </c>
      <c r="O15" s="244"/>
    </row>
    <row r="16" spans="1:15">
      <c r="A16" s="83">
        <v>7747</v>
      </c>
      <c r="B16" s="83" t="s">
        <v>1159</v>
      </c>
      <c r="C16" s="83">
        <v>0</v>
      </c>
      <c r="D16" s="83">
        <v>50</v>
      </c>
      <c r="E16" s="83">
        <v>30</v>
      </c>
      <c r="F16" s="83">
        <v>0</v>
      </c>
      <c r="G16" s="83">
        <v>15</v>
      </c>
      <c r="H16" s="83">
        <v>0</v>
      </c>
      <c r="I16" s="83">
        <v>40</v>
      </c>
      <c r="J16" s="83">
        <v>0</v>
      </c>
      <c r="K16" s="83">
        <v>30</v>
      </c>
      <c r="L16" s="238">
        <v>30</v>
      </c>
      <c r="M16" s="83"/>
      <c r="N16" s="239">
        <f t="shared" si="0"/>
        <v>0</v>
      </c>
      <c r="O16" s="244"/>
    </row>
    <row r="17" spans="1:15">
      <c r="A17" s="83">
        <v>597</v>
      </c>
      <c r="B17" s="83" t="s">
        <v>1160</v>
      </c>
      <c r="C17" s="83">
        <v>15</v>
      </c>
      <c r="D17" s="83">
        <v>15</v>
      </c>
      <c r="E17" s="83">
        <v>15</v>
      </c>
      <c r="F17" s="83">
        <v>15</v>
      </c>
      <c r="G17" s="83">
        <v>30</v>
      </c>
      <c r="H17" s="83">
        <v>15</v>
      </c>
      <c r="I17" s="83">
        <v>15</v>
      </c>
      <c r="J17" s="83">
        <v>15</v>
      </c>
      <c r="K17" s="83">
        <v>0</v>
      </c>
      <c r="L17" s="238">
        <v>30</v>
      </c>
      <c r="M17" s="83"/>
      <c r="N17" s="239">
        <f t="shared" si="0"/>
        <v>0</v>
      </c>
      <c r="O17" s="244"/>
    </row>
    <row r="18" spans="1:15">
      <c r="A18" s="83" t="s">
        <v>1161</v>
      </c>
      <c r="B18" s="83" t="s">
        <v>1162</v>
      </c>
      <c r="C18" s="83">
        <v>30</v>
      </c>
      <c r="D18" s="83">
        <v>0</v>
      </c>
      <c r="E18" s="83">
        <v>15</v>
      </c>
      <c r="F18" s="83">
        <v>0</v>
      </c>
      <c r="G18" s="83">
        <v>0</v>
      </c>
      <c r="H18" s="83">
        <v>30</v>
      </c>
      <c r="I18" s="83">
        <v>0</v>
      </c>
      <c r="J18" s="83">
        <v>0</v>
      </c>
      <c r="K18" s="83">
        <v>0</v>
      </c>
      <c r="L18" s="238">
        <v>80</v>
      </c>
      <c r="M18" s="83"/>
      <c r="N18" s="239">
        <f t="shared" si="0"/>
        <v>0</v>
      </c>
      <c r="O18" s="244"/>
    </row>
    <row r="19" spans="1:15">
      <c r="A19" s="83">
        <v>7601</v>
      </c>
      <c r="B19" s="83" t="s">
        <v>1163</v>
      </c>
      <c r="C19" s="83">
        <v>0</v>
      </c>
      <c r="D19" s="83">
        <v>0</v>
      </c>
      <c r="E19" s="83">
        <v>0</v>
      </c>
      <c r="F19" s="83">
        <v>0</v>
      </c>
      <c r="G19" s="83">
        <v>0</v>
      </c>
      <c r="H19" s="83">
        <v>0</v>
      </c>
      <c r="I19" s="83">
        <v>30</v>
      </c>
      <c r="J19" s="83">
        <v>0</v>
      </c>
      <c r="K19" s="83">
        <v>0</v>
      </c>
      <c r="L19" s="238">
        <v>120</v>
      </c>
      <c r="M19" s="83"/>
      <c r="N19" s="239">
        <f t="shared" si="0"/>
        <v>0</v>
      </c>
      <c r="O19" s="244"/>
    </row>
    <row r="20" spans="1:15">
      <c r="A20" s="83">
        <v>5241</v>
      </c>
      <c r="B20" s="83" t="s">
        <v>1140</v>
      </c>
      <c r="C20" s="83">
        <v>0</v>
      </c>
      <c r="D20" s="83">
        <v>0</v>
      </c>
      <c r="E20" s="83">
        <v>0</v>
      </c>
      <c r="F20" s="83">
        <v>15</v>
      </c>
      <c r="G20" s="83">
        <v>30</v>
      </c>
      <c r="H20" s="83">
        <v>15</v>
      </c>
      <c r="I20" s="83">
        <v>15</v>
      </c>
      <c r="J20" s="83">
        <v>30</v>
      </c>
      <c r="K20" s="83">
        <v>15</v>
      </c>
      <c r="L20" s="238">
        <v>30</v>
      </c>
      <c r="M20" s="83"/>
      <c r="N20" s="239">
        <f t="shared" si="0"/>
        <v>0</v>
      </c>
      <c r="O20" s="244"/>
    </row>
    <row r="21" spans="1:15">
      <c r="A21" s="83">
        <v>7440</v>
      </c>
      <c r="B21" s="83" t="s">
        <v>1164</v>
      </c>
      <c r="C21" s="83">
        <v>15</v>
      </c>
      <c r="D21" s="83">
        <v>15</v>
      </c>
      <c r="E21" s="83">
        <v>40</v>
      </c>
      <c r="F21" s="246">
        <v>15</v>
      </c>
      <c r="G21" s="246">
        <v>0</v>
      </c>
      <c r="H21" s="246">
        <v>0</v>
      </c>
      <c r="I21" s="83">
        <v>15</v>
      </c>
      <c r="J21" s="83">
        <v>0</v>
      </c>
      <c r="K21" s="83">
        <v>15</v>
      </c>
      <c r="L21" s="238">
        <v>30</v>
      </c>
      <c r="M21" s="83"/>
      <c r="N21" s="239">
        <f t="shared" si="0"/>
        <v>0</v>
      </c>
      <c r="O21" s="244"/>
    </row>
    <row r="22" spans="1:15">
      <c r="A22" s="83">
        <v>512</v>
      </c>
      <c r="B22" s="83" t="s">
        <v>1165</v>
      </c>
      <c r="C22" s="83">
        <v>15</v>
      </c>
      <c r="D22" s="83">
        <v>0</v>
      </c>
      <c r="E22" s="83">
        <v>15</v>
      </c>
      <c r="F22" s="246">
        <v>0</v>
      </c>
      <c r="G22" s="246">
        <v>0</v>
      </c>
      <c r="H22" s="246">
        <v>0</v>
      </c>
      <c r="I22" s="83">
        <v>15</v>
      </c>
      <c r="J22" s="83">
        <v>0</v>
      </c>
      <c r="K22" s="83">
        <v>15</v>
      </c>
      <c r="L22" s="238">
        <v>80</v>
      </c>
      <c r="M22" s="83"/>
      <c r="N22" s="239">
        <f t="shared" si="0"/>
        <v>0</v>
      </c>
      <c r="O22" s="244"/>
    </row>
    <row r="23" spans="1:15">
      <c r="A23" s="83">
        <v>7272</v>
      </c>
      <c r="B23" s="83" t="s">
        <v>1166</v>
      </c>
      <c r="C23" s="83">
        <v>0</v>
      </c>
      <c r="D23" s="83">
        <v>0</v>
      </c>
      <c r="E23" s="83">
        <v>0</v>
      </c>
      <c r="F23" s="83">
        <v>15</v>
      </c>
      <c r="G23" s="83">
        <v>0</v>
      </c>
      <c r="H23" s="83">
        <v>15</v>
      </c>
      <c r="I23" s="83">
        <v>30</v>
      </c>
      <c r="J23" s="83">
        <v>0</v>
      </c>
      <c r="K23" s="83">
        <v>15</v>
      </c>
      <c r="L23" s="238">
        <v>60</v>
      </c>
      <c r="M23" s="83"/>
      <c r="N23" s="239">
        <f t="shared" si="0"/>
        <v>0</v>
      </c>
      <c r="O23" s="244"/>
    </row>
    <row r="24" spans="1:15">
      <c r="A24" s="83">
        <v>540</v>
      </c>
      <c r="B24" s="83" t="s">
        <v>1167</v>
      </c>
      <c r="C24" s="83">
        <v>0</v>
      </c>
      <c r="D24" s="83">
        <v>0</v>
      </c>
      <c r="E24" s="83">
        <v>0</v>
      </c>
      <c r="F24" s="83">
        <v>0</v>
      </c>
      <c r="G24" s="83">
        <v>0</v>
      </c>
      <c r="H24" s="83">
        <v>0</v>
      </c>
      <c r="I24" s="83">
        <v>30</v>
      </c>
      <c r="J24" s="83">
        <v>0</v>
      </c>
      <c r="K24" s="83">
        <v>0</v>
      </c>
      <c r="L24" s="238">
        <v>80</v>
      </c>
      <c r="M24" s="83"/>
      <c r="N24" s="239">
        <f t="shared" si="0"/>
        <v>0</v>
      </c>
      <c r="O24" s="244"/>
    </row>
    <row r="25" spans="1:15">
      <c r="A25" s="83" t="s">
        <v>1168</v>
      </c>
      <c r="B25" s="83" t="s">
        <v>1169</v>
      </c>
      <c r="C25" s="83">
        <v>0</v>
      </c>
      <c r="D25" s="83">
        <v>0</v>
      </c>
      <c r="E25" s="83">
        <v>0</v>
      </c>
      <c r="F25" s="83">
        <v>0</v>
      </c>
      <c r="G25" s="83">
        <v>30</v>
      </c>
      <c r="H25" s="83">
        <v>15</v>
      </c>
      <c r="I25" s="83">
        <v>15</v>
      </c>
      <c r="J25" s="83">
        <v>0</v>
      </c>
      <c r="K25" s="83">
        <v>0</v>
      </c>
      <c r="L25" s="238">
        <v>30</v>
      </c>
      <c r="M25" s="83"/>
      <c r="N25" s="239">
        <f t="shared" si="0"/>
        <v>0</v>
      </c>
      <c r="O25" s="244"/>
    </row>
    <row r="26" spans="1:15">
      <c r="A26" s="83">
        <v>7023</v>
      </c>
      <c r="B26" s="83" t="s">
        <v>1170</v>
      </c>
      <c r="C26" s="83">
        <v>0</v>
      </c>
      <c r="D26" s="83">
        <v>0</v>
      </c>
      <c r="E26" s="83">
        <v>15</v>
      </c>
      <c r="F26" s="83">
        <v>0</v>
      </c>
      <c r="G26" s="83">
        <v>15</v>
      </c>
      <c r="H26" s="83">
        <v>15</v>
      </c>
      <c r="I26" s="83">
        <v>15</v>
      </c>
      <c r="J26" s="83">
        <v>0</v>
      </c>
      <c r="K26" s="83">
        <v>0</v>
      </c>
      <c r="L26" s="238">
        <v>30</v>
      </c>
      <c r="M26" s="83"/>
      <c r="N26" s="239">
        <f t="shared" si="0"/>
        <v>0</v>
      </c>
      <c r="O26" s="244"/>
    </row>
    <row r="27" spans="1:15">
      <c r="A27" s="83">
        <v>5955</v>
      </c>
      <c r="B27" s="83" t="s">
        <v>1171</v>
      </c>
      <c r="C27" s="83">
        <v>15</v>
      </c>
      <c r="D27" s="83">
        <v>0</v>
      </c>
      <c r="E27" s="83">
        <v>30</v>
      </c>
      <c r="F27" s="83">
        <v>15</v>
      </c>
      <c r="G27" s="83">
        <v>0</v>
      </c>
      <c r="H27" s="83">
        <v>0</v>
      </c>
      <c r="I27" s="83">
        <v>0</v>
      </c>
      <c r="J27" s="83">
        <v>0</v>
      </c>
      <c r="K27" s="83">
        <v>0</v>
      </c>
      <c r="L27" s="238">
        <v>0</v>
      </c>
      <c r="M27" s="83"/>
      <c r="N27" s="239">
        <f t="shared" si="0"/>
        <v>0</v>
      </c>
      <c r="O27" s="244"/>
    </row>
    <row r="28" spans="1:15">
      <c r="A28" s="83">
        <v>4900</v>
      </c>
      <c r="B28" s="83" t="s">
        <v>1172</v>
      </c>
      <c r="C28" s="83">
        <v>0</v>
      </c>
      <c r="D28" s="83">
        <v>0</v>
      </c>
      <c r="E28" s="83">
        <v>0</v>
      </c>
      <c r="F28" s="83">
        <v>0</v>
      </c>
      <c r="G28" s="83">
        <v>0</v>
      </c>
      <c r="H28" s="83">
        <v>0</v>
      </c>
      <c r="I28" s="83">
        <v>15</v>
      </c>
      <c r="J28" s="83">
        <v>0</v>
      </c>
      <c r="K28" s="83">
        <v>0</v>
      </c>
      <c r="L28" s="238">
        <v>30</v>
      </c>
      <c r="M28" s="83"/>
      <c r="N28" s="239">
        <f t="shared" si="0"/>
        <v>0</v>
      </c>
      <c r="O28" s="244"/>
    </row>
    <row r="29" spans="1:15">
      <c r="A29" s="83">
        <v>5672</v>
      </c>
      <c r="B29" s="83" t="s">
        <v>1173</v>
      </c>
      <c r="C29" s="83">
        <v>0</v>
      </c>
      <c r="D29" s="83">
        <v>0</v>
      </c>
      <c r="E29" s="83">
        <v>0</v>
      </c>
      <c r="F29" s="83">
        <v>0</v>
      </c>
      <c r="G29" s="83">
        <v>0</v>
      </c>
      <c r="H29" s="83">
        <v>0</v>
      </c>
      <c r="I29" s="83">
        <v>15</v>
      </c>
      <c r="J29" s="83">
        <v>0</v>
      </c>
      <c r="K29" s="83">
        <v>0</v>
      </c>
      <c r="L29" s="238">
        <v>30</v>
      </c>
      <c r="M29" s="83"/>
      <c r="N29" s="239">
        <f t="shared" si="0"/>
        <v>0</v>
      </c>
      <c r="O29" s="244"/>
    </row>
    <row r="30" spans="1:15">
      <c r="A30" s="83">
        <v>5736</v>
      </c>
      <c r="B30" s="83" t="s">
        <v>1174</v>
      </c>
      <c r="C30" s="83">
        <v>0</v>
      </c>
      <c r="D30" s="83">
        <v>0</v>
      </c>
      <c r="E30" s="83">
        <v>0</v>
      </c>
      <c r="F30" s="83">
        <v>0</v>
      </c>
      <c r="G30" s="83">
        <v>0</v>
      </c>
      <c r="H30" s="83">
        <v>0</v>
      </c>
      <c r="I30" s="83">
        <v>15</v>
      </c>
      <c r="J30" s="83">
        <v>0</v>
      </c>
      <c r="K30" s="83">
        <v>0</v>
      </c>
      <c r="L30" s="238">
        <v>30</v>
      </c>
      <c r="M30" s="83"/>
      <c r="N30" s="239">
        <f t="shared" si="0"/>
        <v>0</v>
      </c>
      <c r="O30" s="244"/>
    </row>
    <row r="31" spans="1:15">
      <c r="A31" s="83">
        <v>577</v>
      </c>
      <c r="B31" s="83" t="s">
        <v>1136</v>
      </c>
      <c r="C31" s="83">
        <v>0</v>
      </c>
      <c r="D31" s="83">
        <v>0</v>
      </c>
      <c r="E31" s="83">
        <v>0</v>
      </c>
      <c r="F31" s="83">
        <v>0</v>
      </c>
      <c r="G31" s="83">
        <v>0</v>
      </c>
      <c r="H31" s="83">
        <v>0</v>
      </c>
      <c r="I31" s="83">
        <v>0</v>
      </c>
      <c r="J31" s="83">
        <v>15</v>
      </c>
      <c r="K31" s="83">
        <v>30</v>
      </c>
      <c r="L31" s="238">
        <v>0</v>
      </c>
      <c r="M31" s="83"/>
      <c r="N31" s="239">
        <f t="shared" si="0"/>
        <v>0</v>
      </c>
      <c r="O31" s="244"/>
    </row>
  </sheetData>
  <mergeCells count="1">
    <mergeCell ref="A1:O1"/>
  </mergeCells>
  <pageMargins left="0.7" right="0.7" top="0.75" bottom="0.75" header="0.3" footer="0.3"/>
  <pageSetup scale="77" orientation="landscape"/>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E8FCC-723A-4181-9A39-947984E9DCBC}">
  <sheetPr>
    <pageSetUpPr fitToPage="1"/>
  </sheetPr>
  <dimension ref="A1:J29"/>
  <sheetViews>
    <sheetView workbookViewId="0">
      <selection activeCell="J2" sqref="J1:J1048576"/>
    </sheetView>
  </sheetViews>
  <sheetFormatPr defaultColWidth="9.1484375" defaultRowHeight="14.45"/>
  <cols>
    <col min="1" max="1" width="11.546875" style="66" bestFit="1" customWidth="1"/>
    <col min="2" max="2" width="17.3984375" style="66" bestFit="1" customWidth="1"/>
    <col min="3" max="3" width="11.25" style="66" customWidth="1"/>
    <col min="4" max="6" width="9.1484375" style="66" customWidth="1"/>
    <col min="7" max="7" width="9.75" style="249" bestFit="1" customWidth="1"/>
    <col min="8" max="8" width="9.1484375" style="66" customWidth="1"/>
    <col min="9" max="9" width="11.84765625" style="68" customWidth="1"/>
    <col min="10" max="10" width="11.546875" style="245" customWidth="1"/>
    <col min="11" max="11" width="9.1484375" style="66" customWidth="1"/>
    <col min="12" max="16384" width="9.1484375" style="66"/>
  </cols>
  <sheetData>
    <row r="1" spans="1:10" ht="23.3" customHeight="1">
      <c r="A1" s="587" t="s">
        <v>1175</v>
      </c>
      <c r="B1" s="482"/>
      <c r="C1" s="482"/>
      <c r="D1" s="482"/>
      <c r="E1" s="482"/>
      <c r="F1" s="482"/>
      <c r="G1" s="482"/>
      <c r="H1" s="482"/>
      <c r="I1" s="482"/>
      <c r="J1" s="483"/>
    </row>
    <row r="2" spans="1:10">
      <c r="A2" s="1" t="s">
        <v>985</v>
      </c>
      <c r="B2" s="1" t="s">
        <v>986</v>
      </c>
      <c r="C2" s="234">
        <v>44324</v>
      </c>
      <c r="D2" s="234">
        <v>44373</v>
      </c>
      <c r="E2" s="234">
        <v>44401</v>
      </c>
      <c r="F2" s="234">
        <v>44436</v>
      </c>
      <c r="G2" s="247">
        <v>44457</v>
      </c>
      <c r="H2" s="1"/>
      <c r="I2" s="243"/>
      <c r="J2" s="244"/>
    </row>
    <row r="3" spans="1:10">
      <c r="A3" s="83">
        <v>5656</v>
      </c>
      <c r="B3" s="83" t="s">
        <v>1012</v>
      </c>
      <c r="C3" s="83">
        <v>15</v>
      </c>
      <c r="D3" s="83">
        <v>15</v>
      </c>
      <c r="E3" s="83">
        <v>50</v>
      </c>
      <c r="F3" s="83">
        <v>50</v>
      </c>
      <c r="G3" s="248"/>
      <c r="H3" s="83"/>
      <c r="I3" s="239">
        <v>0</v>
      </c>
      <c r="J3" s="244"/>
    </row>
    <row r="4" spans="1:10">
      <c r="A4" s="83">
        <v>7375</v>
      </c>
      <c r="B4" s="83" t="s">
        <v>1005</v>
      </c>
      <c r="C4" s="83">
        <v>0</v>
      </c>
      <c r="D4" s="83">
        <v>60</v>
      </c>
      <c r="E4" s="83">
        <v>30</v>
      </c>
      <c r="F4" s="83">
        <v>30</v>
      </c>
      <c r="G4" s="248"/>
      <c r="H4" s="83"/>
      <c r="I4" s="239"/>
      <c r="J4" s="244"/>
    </row>
    <row r="5" spans="1:10">
      <c r="A5" s="83">
        <v>5665</v>
      </c>
      <c r="B5" s="83" t="s">
        <v>1009</v>
      </c>
      <c r="C5" s="83">
        <v>15</v>
      </c>
      <c r="D5" s="83">
        <v>50</v>
      </c>
      <c r="E5" s="83">
        <v>15</v>
      </c>
      <c r="F5" s="83">
        <v>40</v>
      </c>
      <c r="G5" s="248"/>
      <c r="H5" s="83"/>
      <c r="I5" s="239">
        <v>0</v>
      </c>
      <c r="J5" s="244"/>
    </row>
    <row r="6" spans="1:10">
      <c r="A6" s="83" t="s">
        <v>999</v>
      </c>
      <c r="B6" s="83" t="s">
        <v>1000</v>
      </c>
      <c r="C6" s="83">
        <v>30</v>
      </c>
      <c r="D6" s="83">
        <v>40</v>
      </c>
      <c r="E6" s="83">
        <v>15</v>
      </c>
      <c r="F6" s="83">
        <v>15</v>
      </c>
      <c r="G6" s="248"/>
      <c r="H6" s="83"/>
      <c r="I6" s="239">
        <v>0</v>
      </c>
      <c r="J6" s="244"/>
    </row>
    <row r="7" spans="1:10">
      <c r="A7" s="83" t="s">
        <v>1176</v>
      </c>
      <c r="B7" s="83" t="s">
        <v>993</v>
      </c>
      <c r="C7" s="83">
        <v>30</v>
      </c>
      <c r="D7" s="83">
        <v>40</v>
      </c>
      <c r="E7" s="83">
        <v>15</v>
      </c>
      <c r="F7" s="83">
        <v>15</v>
      </c>
      <c r="G7" s="248"/>
      <c r="H7" s="83"/>
      <c r="I7" s="239">
        <v>0</v>
      </c>
      <c r="J7" s="244"/>
    </row>
    <row r="8" spans="1:10">
      <c r="A8" s="83" t="s">
        <v>987</v>
      </c>
      <c r="B8" s="83" t="s">
        <v>988</v>
      </c>
      <c r="C8" s="83">
        <v>40</v>
      </c>
      <c r="D8" s="83">
        <v>30</v>
      </c>
      <c r="E8" s="83">
        <v>15</v>
      </c>
      <c r="F8" s="83">
        <v>15</v>
      </c>
      <c r="G8" s="248"/>
      <c r="H8" s="83"/>
      <c r="I8" s="239">
        <v>0</v>
      </c>
      <c r="J8" s="244"/>
    </row>
    <row r="9" spans="1:10">
      <c r="A9" s="83">
        <v>7317</v>
      </c>
      <c r="B9" s="83" t="s">
        <v>989</v>
      </c>
      <c r="C9" s="83">
        <v>15</v>
      </c>
      <c r="D9" s="83">
        <v>15</v>
      </c>
      <c r="E9" s="83">
        <v>0</v>
      </c>
      <c r="F9" s="83">
        <v>60</v>
      </c>
      <c r="G9" s="248"/>
      <c r="H9" s="83"/>
      <c r="I9" s="239"/>
      <c r="J9" s="244"/>
    </row>
    <row r="10" spans="1:10">
      <c r="A10" s="83" t="s">
        <v>1001</v>
      </c>
      <c r="B10" s="83" t="s">
        <v>1002</v>
      </c>
      <c r="C10" s="83">
        <v>15</v>
      </c>
      <c r="D10" s="83">
        <v>0</v>
      </c>
      <c r="E10" s="83">
        <v>40</v>
      </c>
      <c r="F10" s="83">
        <v>30</v>
      </c>
      <c r="G10" s="248"/>
      <c r="H10" s="83"/>
      <c r="I10" s="239"/>
      <c r="J10" s="244"/>
    </row>
    <row r="11" spans="1:10">
      <c r="A11" s="83">
        <v>5167</v>
      </c>
      <c r="B11" s="83" t="s">
        <v>1027</v>
      </c>
      <c r="C11" s="83">
        <v>15</v>
      </c>
      <c r="D11" s="83">
        <v>15</v>
      </c>
      <c r="E11" s="83">
        <v>15</v>
      </c>
      <c r="F11" s="83">
        <v>40</v>
      </c>
      <c r="G11" s="248"/>
      <c r="H11" s="83"/>
      <c r="I11" s="239">
        <v>0</v>
      </c>
      <c r="J11" s="244"/>
    </row>
    <row r="12" spans="1:10">
      <c r="A12" s="83">
        <v>5303</v>
      </c>
      <c r="B12" s="83" t="s">
        <v>1032</v>
      </c>
      <c r="C12" s="83">
        <v>60</v>
      </c>
      <c r="D12" s="83">
        <v>15</v>
      </c>
      <c r="E12" s="83">
        <v>0</v>
      </c>
      <c r="F12" s="83">
        <v>0</v>
      </c>
      <c r="G12" s="248"/>
      <c r="H12" s="83"/>
      <c r="I12" s="239"/>
      <c r="J12" s="244"/>
    </row>
    <row r="13" spans="1:10">
      <c r="A13" s="83" t="s">
        <v>1177</v>
      </c>
      <c r="B13" s="83" t="s">
        <v>1022</v>
      </c>
      <c r="C13" s="83">
        <v>15</v>
      </c>
      <c r="D13" s="83">
        <v>0</v>
      </c>
      <c r="E13" s="83">
        <v>30</v>
      </c>
      <c r="F13" s="83">
        <v>30</v>
      </c>
      <c r="G13" s="248"/>
      <c r="H13" s="83"/>
      <c r="I13" s="239"/>
      <c r="J13" s="244"/>
    </row>
    <row r="14" spans="1:10">
      <c r="A14" s="83">
        <v>5687</v>
      </c>
      <c r="B14" s="83" t="s">
        <v>1003</v>
      </c>
      <c r="C14" s="83">
        <v>30</v>
      </c>
      <c r="D14" s="83">
        <v>0</v>
      </c>
      <c r="E14" s="83">
        <v>40</v>
      </c>
      <c r="F14" s="83">
        <v>0</v>
      </c>
      <c r="G14" s="248"/>
      <c r="H14" s="83"/>
      <c r="I14" s="239"/>
      <c r="J14" s="244"/>
    </row>
    <row r="15" spans="1:10">
      <c r="A15" s="83">
        <v>7817</v>
      </c>
      <c r="B15" s="83" t="s">
        <v>1178</v>
      </c>
      <c r="C15" s="83">
        <v>30</v>
      </c>
      <c r="D15" s="83">
        <v>15</v>
      </c>
      <c r="E15" s="83">
        <v>15</v>
      </c>
      <c r="F15" s="83">
        <v>0</v>
      </c>
      <c r="G15" s="248"/>
      <c r="H15" s="83"/>
      <c r="I15" s="239"/>
      <c r="J15" s="244"/>
    </row>
    <row r="16" spans="1:10">
      <c r="A16" s="83">
        <v>5529</v>
      </c>
      <c r="B16" s="83" t="s">
        <v>1179</v>
      </c>
      <c r="C16" s="83">
        <v>0</v>
      </c>
      <c r="D16" s="83">
        <v>30</v>
      </c>
      <c r="E16" s="83">
        <v>15</v>
      </c>
      <c r="F16" s="83">
        <v>15</v>
      </c>
      <c r="G16" s="248"/>
      <c r="H16" s="83"/>
      <c r="I16" s="239"/>
      <c r="J16" s="244"/>
    </row>
    <row r="17" spans="1:10">
      <c r="A17" s="83">
        <v>5033</v>
      </c>
      <c r="B17" s="83" t="s">
        <v>1004</v>
      </c>
      <c r="C17" s="83">
        <v>40</v>
      </c>
      <c r="D17" s="83">
        <v>0</v>
      </c>
      <c r="E17" s="83">
        <v>0</v>
      </c>
      <c r="F17" s="83">
        <v>15</v>
      </c>
      <c r="G17" s="248"/>
      <c r="H17" s="83"/>
      <c r="I17" s="239"/>
      <c r="J17" s="244"/>
    </row>
    <row r="18" spans="1:10">
      <c r="A18" s="83" t="s">
        <v>1010</v>
      </c>
      <c r="B18" s="83" t="s">
        <v>1180</v>
      </c>
      <c r="C18" s="83">
        <v>50</v>
      </c>
      <c r="D18" s="83">
        <v>0</v>
      </c>
      <c r="E18" s="83">
        <v>0</v>
      </c>
      <c r="F18" s="83">
        <v>0</v>
      </c>
      <c r="G18" s="248"/>
      <c r="H18" s="83"/>
      <c r="I18" s="239"/>
      <c r="J18" s="244"/>
    </row>
    <row r="19" spans="1:10">
      <c r="A19" s="83">
        <v>7747</v>
      </c>
      <c r="B19" s="83" t="s">
        <v>1181</v>
      </c>
      <c r="C19" s="83">
        <v>15</v>
      </c>
      <c r="D19" s="83">
        <v>0</v>
      </c>
      <c r="E19" s="83">
        <v>15</v>
      </c>
      <c r="F19" s="83">
        <v>15</v>
      </c>
      <c r="G19" s="248"/>
      <c r="H19" s="83"/>
      <c r="I19" s="239"/>
      <c r="J19" s="244"/>
    </row>
    <row r="20" spans="1:10">
      <c r="A20" s="83" t="s">
        <v>1013</v>
      </c>
      <c r="B20" s="83" t="s">
        <v>1014</v>
      </c>
      <c r="C20" s="83">
        <v>0</v>
      </c>
      <c r="D20" s="83">
        <v>0</v>
      </c>
      <c r="E20" s="83">
        <v>30</v>
      </c>
      <c r="F20" s="83">
        <v>15</v>
      </c>
      <c r="G20" s="248"/>
      <c r="H20" s="83"/>
      <c r="I20" s="239"/>
      <c r="J20" s="244"/>
    </row>
    <row r="21" spans="1:10">
      <c r="A21" s="83" t="s">
        <v>1182</v>
      </c>
      <c r="B21" s="83" t="s">
        <v>1183</v>
      </c>
      <c r="C21" s="83">
        <v>0</v>
      </c>
      <c r="D21" s="83">
        <v>0</v>
      </c>
      <c r="E21" s="83">
        <v>30</v>
      </c>
      <c r="F21" s="83">
        <v>15</v>
      </c>
      <c r="G21" s="248"/>
      <c r="H21" s="83"/>
      <c r="I21" s="239"/>
      <c r="J21" s="244"/>
    </row>
    <row r="22" spans="1:10">
      <c r="A22" s="83">
        <v>7522</v>
      </c>
      <c r="B22" s="83" t="s">
        <v>1008</v>
      </c>
      <c r="C22" s="83">
        <v>15</v>
      </c>
      <c r="D22" s="83">
        <v>15</v>
      </c>
      <c r="E22" s="83">
        <v>0</v>
      </c>
      <c r="F22" s="83">
        <v>0</v>
      </c>
      <c r="G22" s="248"/>
      <c r="H22" s="83"/>
      <c r="I22" s="239"/>
      <c r="J22" s="244"/>
    </row>
    <row r="23" spans="1:10">
      <c r="A23" s="83" t="s">
        <v>995</v>
      </c>
      <c r="B23" s="83" t="s">
        <v>996</v>
      </c>
      <c r="C23" s="83">
        <v>0</v>
      </c>
      <c r="D23" s="83">
        <v>0</v>
      </c>
      <c r="E23" s="83">
        <v>0</v>
      </c>
      <c r="F23" s="83">
        <v>30</v>
      </c>
      <c r="G23" s="248"/>
      <c r="H23" s="83"/>
      <c r="I23" s="239"/>
      <c r="J23" s="244"/>
    </row>
    <row r="24" spans="1:10">
      <c r="A24" s="83">
        <v>5167</v>
      </c>
      <c r="B24" s="83" t="s">
        <v>1184</v>
      </c>
      <c r="C24" s="83">
        <v>15</v>
      </c>
      <c r="D24" s="83">
        <v>0</v>
      </c>
      <c r="E24" s="83">
        <v>0</v>
      </c>
      <c r="F24" s="83">
        <v>0</v>
      </c>
      <c r="G24" s="248"/>
      <c r="H24" s="83"/>
      <c r="I24" s="239"/>
      <c r="J24" s="244"/>
    </row>
    <row r="25" spans="1:10">
      <c r="A25" s="83">
        <v>7037</v>
      </c>
      <c r="B25" s="83" t="s">
        <v>1034</v>
      </c>
      <c r="C25" s="83">
        <v>15</v>
      </c>
      <c r="D25" s="83">
        <v>0</v>
      </c>
      <c r="E25" s="83">
        <v>0</v>
      </c>
      <c r="F25" s="83">
        <v>0</v>
      </c>
      <c r="G25" s="248"/>
      <c r="H25" s="83"/>
      <c r="I25" s="239"/>
      <c r="J25" s="244"/>
    </row>
    <row r="26" spans="1:10">
      <c r="A26" s="83" t="s">
        <v>1185</v>
      </c>
      <c r="B26" s="83" t="s">
        <v>1186</v>
      </c>
      <c r="C26" s="83">
        <v>0</v>
      </c>
      <c r="D26" s="83">
        <v>0</v>
      </c>
      <c r="E26" s="83">
        <v>0</v>
      </c>
      <c r="F26" s="83">
        <v>0</v>
      </c>
      <c r="G26" s="248"/>
      <c r="H26" s="83"/>
      <c r="I26" s="239"/>
      <c r="J26" s="244"/>
    </row>
    <row r="27" spans="1:10">
      <c r="A27" s="83" t="s">
        <v>1006</v>
      </c>
      <c r="B27" s="83" t="s">
        <v>1007</v>
      </c>
      <c r="C27" s="83">
        <v>0</v>
      </c>
      <c r="D27" s="83">
        <v>0</v>
      </c>
      <c r="E27" s="83">
        <v>0</v>
      </c>
      <c r="F27" s="83">
        <v>0</v>
      </c>
      <c r="G27" s="248"/>
      <c r="H27" s="83"/>
      <c r="I27" s="239"/>
      <c r="J27" s="244"/>
    </row>
    <row r="28" spans="1:10">
      <c r="A28" s="83">
        <v>1516</v>
      </c>
      <c r="B28" s="83" t="s">
        <v>1187</v>
      </c>
      <c r="C28" s="83">
        <v>0</v>
      </c>
      <c r="D28" s="83">
        <v>0</v>
      </c>
      <c r="E28" s="83">
        <v>0</v>
      </c>
      <c r="F28" s="83">
        <v>0</v>
      </c>
      <c r="G28" s="248"/>
      <c r="H28" s="83"/>
      <c r="I28" s="239"/>
      <c r="J28" s="244"/>
    </row>
    <row r="29" spans="1:10">
      <c r="A29" s="83">
        <v>5225</v>
      </c>
      <c r="B29" s="83" t="s">
        <v>1188</v>
      </c>
      <c r="C29" s="83">
        <v>0</v>
      </c>
      <c r="D29" s="83">
        <v>0</v>
      </c>
      <c r="E29" s="83">
        <v>0</v>
      </c>
      <c r="F29" s="83">
        <v>0</v>
      </c>
      <c r="G29" s="248"/>
      <c r="H29" s="83"/>
      <c r="I29" s="239"/>
      <c r="J29" s="244"/>
    </row>
  </sheetData>
  <mergeCells count="1">
    <mergeCell ref="A1:J1"/>
  </mergeCells>
  <pageMargins left="0.7" right="0.7" top="0.75" bottom="0.75" header="0.3" footer="0.3"/>
  <pageSetup orientation="landscape"/>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DFAB6-D7EB-4583-AD20-A4FA23EBAC60}">
  <sheetPr>
    <pageSetUpPr fitToPage="1"/>
  </sheetPr>
  <dimension ref="A1:O41"/>
  <sheetViews>
    <sheetView topLeftCell="A22" zoomScaleNormal="100" workbookViewId="0">
      <selection activeCell="O2" sqref="O1:O1048576"/>
    </sheetView>
  </sheetViews>
  <sheetFormatPr defaultColWidth="9.1484375" defaultRowHeight="14.45"/>
  <cols>
    <col min="1" max="1" width="11.546875" style="66" bestFit="1" customWidth="1"/>
    <col min="2" max="2" width="21.1484375" style="66" customWidth="1"/>
    <col min="3" max="11" width="9.1484375" style="66" customWidth="1"/>
    <col min="12" max="12" width="9.1484375" style="242" customWidth="1"/>
    <col min="13" max="13" width="9.1484375" style="66" customWidth="1"/>
    <col min="14" max="14" width="10.75" style="68" customWidth="1"/>
    <col min="15" max="15" width="10" style="241" customWidth="1"/>
    <col min="16" max="16" width="9.1484375" style="66" customWidth="1"/>
    <col min="17" max="16384" width="9.1484375" style="66"/>
  </cols>
  <sheetData>
    <row r="1" spans="1:15" ht="23.3" customHeight="1">
      <c r="A1" s="587" t="s">
        <v>1189</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0"/>
    </row>
    <row r="3" spans="1:15">
      <c r="A3" s="83" t="s">
        <v>1190</v>
      </c>
      <c r="B3" s="83" t="s">
        <v>1191</v>
      </c>
      <c r="C3" s="83">
        <v>70</v>
      </c>
      <c r="D3" s="83">
        <v>60</v>
      </c>
      <c r="E3" s="83">
        <v>70</v>
      </c>
      <c r="F3" s="83">
        <v>70</v>
      </c>
      <c r="G3" s="83">
        <v>70</v>
      </c>
      <c r="H3" s="83">
        <v>70</v>
      </c>
      <c r="I3" s="83">
        <v>45</v>
      </c>
      <c r="J3" s="83">
        <v>70</v>
      </c>
      <c r="K3" s="83">
        <v>0</v>
      </c>
      <c r="L3" s="238"/>
      <c r="M3" s="83"/>
      <c r="N3" s="239"/>
      <c r="O3" s="240"/>
    </row>
    <row r="4" spans="1:15" ht="13.5" customHeight="1">
      <c r="A4" s="83" t="s">
        <v>1192</v>
      </c>
      <c r="B4" s="83" t="s">
        <v>1193</v>
      </c>
      <c r="C4" s="83">
        <v>35</v>
      </c>
      <c r="D4" s="83">
        <v>80</v>
      </c>
      <c r="E4" s="83">
        <v>40</v>
      </c>
      <c r="F4" s="83">
        <v>15</v>
      </c>
      <c r="G4" s="83">
        <v>25</v>
      </c>
      <c r="H4" s="83">
        <v>40</v>
      </c>
      <c r="I4" s="83">
        <v>30</v>
      </c>
      <c r="J4" s="83">
        <v>30</v>
      </c>
      <c r="K4" s="83">
        <v>70</v>
      </c>
      <c r="L4" s="238"/>
      <c r="M4" s="83"/>
      <c r="N4" s="239"/>
      <c r="O4" s="240"/>
    </row>
    <row r="5" spans="1:15">
      <c r="A5" s="83">
        <v>302</v>
      </c>
      <c r="B5" s="83" t="s">
        <v>1093</v>
      </c>
      <c r="C5" s="83">
        <v>40</v>
      </c>
      <c r="D5" s="83">
        <v>30</v>
      </c>
      <c r="E5" s="83">
        <v>30</v>
      </c>
      <c r="F5" s="83">
        <v>25</v>
      </c>
      <c r="G5" s="83">
        <v>50</v>
      </c>
      <c r="H5" s="83">
        <v>25</v>
      </c>
      <c r="I5" s="83">
        <v>15</v>
      </c>
      <c r="J5" s="83">
        <v>25</v>
      </c>
      <c r="K5" s="83">
        <v>35</v>
      </c>
      <c r="L5" s="238"/>
      <c r="M5" s="83"/>
      <c r="N5" s="239"/>
      <c r="O5" s="240"/>
    </row>
    <row r="6" spans="1:15" ht="12.75" customHeight="1">
      <c r="A6" s="83">
        <v>9245</v>
      </c>
      <c r="B6" s="83" t="s">
        <v>1119</v>
      </c>
      <c r="C6" s="83">
        <v>30</v>
      </c>
      <c r="D6" s="83">
        <v>40</v>
      </c>
      <c r="E6" s="83">
        <v>0</v>
      </c>
      <c r="F6" s="83">
        <v>30</v>
      </c>
      <c r="G6" s="83">
        <v>15</v>
      </c>
      <c r="H6" s="83">
        <v>35</v>
      </c>
      <c r="I6" s="83">
        <v>30</v>
      </c>
      <c r="J6" s="83">
        <v>40</v>
      </c>
      <c r="K6" s="83">
        <v>30</v>
      </c>
      <c r="L6" s="238"/>
      <c r="M6" s="83"/>
      <c r="N6" s="239"/>
      <c r="O6" s="240"/>
    </row>
    <row r="7" spans="1:15" ht="12.75" customHeight="1">
      <c r="A7" s="83" t="s">
        <v>1062</v>
      </c>
      <c r="B7" s="83" t="s">
        <v>1063</v>
      </c>
      <c r="C7" s="83">
        <v>15</v>
      </c>
      <c r="D7" s="83">
        <v>0</v>
      </c>
      <c r="E7" s="83">
        <v>60</v>
      </c>
      <c r="F7" s="83">
        <v>0</v>
      </c>
      <c r="G7" s="83">
        <v>60</v>
      </c>
      <c r="H7" s="83">
        <v>0</v>
      </c>
      <c r="I7" s="83">
        <v>30</v>
      </c>
      <c r="J7" s="83">
        <v>15</v>
      </c>
      <c r="K7" s="83">
        <v>60</v>
      </c>
      <c r="L7" s="238"/>
      <c r="M7" s="83"/>
      <c r="N7" s="239"/>
      <c r="O7" s="240"/>
    </row>
    <row r="8" spans="1:15" ht="12.75" customHeight="1">
      <c r="A8" s="83" t="s">
        <v>1194</v>
      </c>
      <c r="B8" s="83" t="s">
        <v>1195</v>
      </c>
      <c r="C8" s="83">
        <v>15</v>
      </c>
      <c r="D8" s="83">
        <v>30</v>
      </c>
      <c r="E8" s="83">
        <v>50</v>
      </c>
      <c r="F8" s="83">
        <v>25</v>
      </c>
      <c r="G8" s="83">
        <v>0</v>
      </c>
      <c r="H8" s="83">
        <v>0</v>
      </c>
      <c r="I8" s="83">
        <v>35</v>
      </c>
      <c r="J8" s="83">
        <v>35</v>
      </c>
      <c r="K8" s="83">
        <v>15</v>
      </c>
      <c r="L8" s="238"/>
      <c r="M8" s="83"/>
      <c r="N8" s="239"/>
      <c r="O8" s="240"/>
    </row>
    <row r="9" spans="1:15" ht="12.75" customHeight="1">
      <c r="A9" s="83" t="s">
        <v>1196</v>
      </c>
      <c r="B9" s="83" t="s">
        <v>1197</v>
      </c>
      <c r="C9" s="83">
        <v>0</v>
      </c>
      <c r="D9" s="83">
        <v>30</v>
      </c>
      <c r="E9" s="83">
        <v>15</v>
      </c>
      <c r="F9" s="83">
        <v>60</v>
      </c>
      <c r="G9" s="83">
        <v>0</v>
      </c>
      <c r="H9" s="83">
        <v>0</v>
      </c>
      <c r="I9" s="83">
        <v>40</v>
      </c>
      <c r="J9" s="83">
        <v>30</v>
      </c>
      <c r="K9" s="83">
        <v>30</v>
      </c>
      <c r="L9" s="238"/>
      <c r="M9" s="83"/>
      <c r="N9" s="239"/>
      <c r="O9" s="240"/>
    </row>
    <row r="10" spans="1:15">
      <c r="A10" s="83" t="s">
        <v>1198</v>
      </c>
      <c r="B10" s="83" t="s">
        <v>1199</v>
      </c>
      <c r="C10" s="83">
        <v>0</v>
      </c>
      <c r="D10" s="83">
        <v>15</v>
      </c>
      <c r="E10" s="83">
        <v>30</v>
      </c>
      <c r="F10" s="83">
        <v>30</v>
      </c>
      <c r="G10" s="83">
        <v>0</v>
      </c>
      <c r="H10" s="83">
        <v>30</v>
      </c>
      <c r="I10" s="83">
        <v>50</v>
      </c>
      <c r="J10" s="83">
        <v>0</v>
      </c>
      <c r="K10" s="83">
        <v>25</v>
      </c>
      <c r="L10" s="238"/>
      <c r="M10" s="83"/>
      <c r="N10" s="239"/>
      <c r="O10" s="240"/>
    </row>
    <row r="11" spans="1:15">
      <c r="A11" s="83">
        <v>5103</v>
      </c>
      <c r="B11" s="83" t="s">
        <v>1200</v>
      </c>
      <c r="C11" s="83">
        <v>0</v>
      </c>
      <c r="D11" s="83">
        <v>15</v>
      </c>
      <c r="E11" s="83">
        <v>35</v>
      </c>
      <c r="F11" s="83">
        <v>0</v>
      </c>
      <c r="G11" s="83">
        <v>0</v>
      </c>
      <c r="H11" s="83">
        <v>45</v>
      </c>
      <c r="I11" s="83">
        <v>70</v>
      </c>
      <c r="J11" s="83">
        <v>0</v>
      </c>
      <c r="K11" s="83">
        <v>0</v>
      </c>
      <c r="L11" s="238"/>
      <c r="M11" s="83"/>
      <c r="N11" s="239"/>
      <c r="O11" s="240"/>
    </row>
    <row r="12" spans="1:15">
      <c r="A12" s="83">
        <v>300</v>
      </c>
      <c r="B12" s="83" t="s">
        <v>1201</v>
      </c>
      <c r="C12" s="83">
        <v>60</v>
      </c>
      <c r="D12" s="83">
        <v>50</v>
      </c>
      <c r="E12" s="83">
        <v>0</v>
      </c>
      <c r="F12" s="83">
        <v>35</v>
      </c>
      <c r="G12" s="83">
        <v>0</v>
      </c>
      <c r="H12" s="83">
        <v>0</v>
      </c>
      <c r="I12" s="83">
        <v>0</v>
      </c>
      <c r="J12" s="83">
        <v>0</v>
      </c>
      <c r="K12" s="83">
        <v>0</v>
      </c>
      <c r="L12" s="238"/>
      <c r="M12" s="83"/>
      <c r="N12" s="239"/>
      <c r="O12" s="240"/>
    </row>
    <row r="13" spans="1:15">
      <c r="A13" s="83" t="s">
        <v>1202</v>
      </c>
      <c r="B13" s="83" t="s">
        <v>1203</v>
      </c>
      <c r="C13" s="83">
        <v>0</v>
      </c>
      <c r="D13" s="83">
        <v>70</v>
      </c>
      <c r="E13" s="83">
        <v>0</v>
      </c>
      <c r="F13" s="83">
        <v>0</v>
      </c>
      <c r="G13" s="83">
        <v>0</v>
      </c>
      <c r="H13" s="83">
        <v>0</v>
      </c>
      <c r="I13" s="83">
        <v>0</v>
      </c>
      <c r="J13" s="83">
        <v>60</v>
      </c>
      <c r="K13" s="83">
        <v>0</v>
      </c>
      <c r="L13" s="238"/>
      <c r="M13" s="83"/>
      <c r="N13" s="239"/>
      <c r="O13" s="240"/>
    </row>
    <row r="14" spans="1:15">
      <c r="A14" s="83">
        <v>67</v>
      </c>
      <c r="B14" s="83" t="s">
        <v>1204</v>
      </c>
      <c r="C14" s="83">
        <v>0</v>
      </c>
      <c r="D14" s="83">
        <v>0</v>
      </c>
      <c r="E14" s="83">
        <v>30</v>
      </c>
      <c r="F14" s="83">
        <v>30</v>
      </c>
      <c r="G14" s="83">
        <v>15</v>
      </c>
      <c r="H14" s="83">
        <v>0</v>
      </c>
      <c r="I14" s="83">
        <v>15</v>
      </c>
      <c r="J14" s="83">
        <v>0</v>
      </c>
      <c r="K14" s="83">
        <v>30</v>
      </c>
      <c r="L14" s="238"/>
      <c r="M14" s="83"/>
      <c r="N14" s="239"/>
      <c r="O14" s="240"/>
    </row>
    <row r="15" spans="1:15">
      <c r="A15" s="83">
        <v>420</v>
      </c>
      <c r="B15" s="83" t="s">
        <v>1205</v>
      </c>
      <c r="C15" s="83">
        <v>0</v>
      </c>
      <c r="D15" s="83">
        <v>0</v>
      </c>
      <c r="E15" s="83">
        <v>25</v>
      </c>
      <c r="F15" s="83">
        <v>15</v>
      </c>
      <c r="G15" s="83">
        <v>15</v>
      </c>
      <c r="H15" s="83">
        <v>0</v>
      </c>
      <c r="I15" s="83">
        <v>30</v>
      </c>
      <c r="J15" s="83">
        <v>15</v>
      </c>
      <c r="K15" s="83">
        <v>15</v>
      </c>
      <c r="L15" s="238"/>
      <c r="M15" s="83"/>
      <c r="N15" s="239"/>
      <c r="O15" s="240"/>
    </row>
    <row r="16" spans="1:15">
      <c r="A16" s="83">
        <v>4278</v>
      </c>
      <c r="B16" s="83" t="s">
        <v>1206</v>
      </c>
      <c r="C16" s="83">
        <v>30</v>
      </c>
      <c r="D16" s="83">
        <v>15</v>
      </c>
      <c r="E16" s="83">
        <v>25</v>
      </c>
      <c r="F16" s="83">
        <v>15</v>
      </c>
      <c r="G16" s="83">
        <v>15</v>
      </c>
      <c r="H16" s="83">
        <v>0</v>
      </c>
      <c r="I16" s="83">
        <v>0</v>
      </c>
      <c r="J16" s="83">
        <v>0</v>
      </c>
      <c r="K16" s="83">
        <v>0</v>
      </c>
      <c r="L16" s="238"/>
      <c r="M16" s="83"/>
      <c r="N16" s="239"/>
      <c r="O16" s="240"/>
    </row>
    <row r="17" spans="1:15">
      <c r="A17" s="83" t="s">
        <v>1207</v>
      </c>
      <c r="B17" s="83" t="s">
        <v>1077</v>
      </c>
      <c r="C17" s="83">
        <v>30</v>
      </c>
      <c r="D17" s="83">
        <v>15</v>
      </c>
      <c r="E17" s="83">
        <v>0</v>
      </c>
      <c r="F17" s="83">
        <v>40</v>
      </c>
      <c r="G17" s="83">
        <v>0</v>
      </c>
      <c r="H17" s="83">
        <v>0</v>
      </c>
      <c r="I17" s="83">
        <v>0</v>
      </c>
      <c r="J17" s="83">
        <v>0</v>
      </c>
      <c r="K17" s="83">
        <v>15</v>
      </c>
      <c r="L17" s="238"/>
      <c r="M17" s="83"/>
      <c r="N17" s="239"/>
      <c r="O17" s="240"/>
    </row>
    <row r="18" spans="1:15">
      <c r="A18" s="83">
        <v>1108</v>
      </c>
      <c r="B18" s="83" t="s">
        <v>1208</v>
      </c>
      <c r="C18" s="83">
        <v>0</v>
      </c>
      <c r="D18" s="83">
        <v>50</v>
      </c>
      <c r="E18" s="83">
        <v>0</v>
      </c>
      <c r="F18" s="83">
        <v>0</v>
      </c>
      <c r="G18" s="83">
        <v>0</v>
      </c>
      <c r="H18" s="83">
        <v>0</v>
      </c>
      <c r="I18" s="83">
        <v>0</v>
      </c>
      <c r="J18" s="83">
        <v>0</v>
      </c>
      <c r="K18" s="83">
        <v>40</v>
      </c>
      <c r="L18" s="238"/>
      <c r="M18" s="83"/>
      <c r="N18" s="239"/>
      <c r="O18" s="240"/>
    </row>
    <row r="19" spans="1:15">
      <c r="A19" s="83">
        <v>547</v>
      </c>
      <c r="B19" s="83" t="s">
        <v>1209</v>
      </c>
      <c r="C19" s="83">
        <v>0</v>
      </c>
      <c r="D19" s="83">
        <v>0</v>
      </c>
      <c r="E19" s="83">
        <v>40</v>
      </c>
      <c r="F19" s="83">
        <v>0</v>
      </c>
      <c r="G19" s="83">
        <v>15</v>
      </c>
      <c r="H19" s="83">
        <v>0</v>
      </c>
      <c r="I19" s="83">
        <v>15</v>
      </c>
      <c r="J19" s="83">
        <v>0</v>
      </c>
      <c r="K19" s="83">
        <v>15</v>
      </c>
      <c r="L19" s="238"/>
      <c r="M19" s="83"/>
      <c r="N19" s="239"/>
      <c r="O19" s="240"/>
    </row>
    <row r="20" spans="1:15">
      <c r="A20" s="83">
        <v>108</v>
      </c>
      <c r="B20" s="83" t="s">
        <v>1210</v>
      </c>
      <c r="C20" s="83">
        <v>0</v>
      </c>
      <c r="D20" s="83">
        <v>0</v>
      </c>
      <c r="E20" s="83">
        <v>15</v>
      </c>
      <c r="F20" s="83">
        <v>0</v>
      </c>
      <c r="G20" s="83">
        <v>0</v>
      </c>
      <c r="H20" s="83">
        <v>0</v>
      </c>
      <c r="I20" s="83">
        <v>15</v>
      </c>
      <c r="J20" s="83">
        <v>0</v>
      </c>
      <c r="K20" s="83">
        <v>40</v>
      </c>
      <c r="L20" s="238"/>
      <c r="M20" s="83"/>
      <c r="N20" s="239"/>
      <c r="O20" s="240"/>
    </row>
    <row r="21" spans="1:15">
      <c r="A21" s="83">
        <v>3</v>
      </c>
      <c r="B21" s="83" t="s">
        <v>1211</v>
      </c>
      <c r="C21" s="83">
        <v>15</v>
      </c>
      <c r="D21" s="83">
        <v>40</v>
      </c>
      <c r="E21" s="83">
        <v>0</v>
      </c>
      <c r="F21" s="83">
        <v>0</v>
      </c>
      <c r="G21" s="83">
        <v>0</v>
      </c>
      <c r="H21" s="83">
        <v>0</v>
      </c>
      <c r="I21" s="83">
        <v>0</v>
      </c>
      <c r="J21" s="83">
        <v>0</v>
      </c>
      <c r="K21" s="83">
        <v>0</v>
      </c>
      <c r="L21" s="238"/>
      <c r="M21" s="83"/>
      <c r="N21" s="239"/>
      <c r="O21" s="240"/>
    </row>
    <row r="22" spans="1:15">
      <c r="A22" s="83">
        <v>584</v>
      </c>
      <c r="B22" s="83" t="s">
        <v>1212</v>
      </c>
      <c r="C22" s="83">
        <v>50</v>
      </c>
      <c r="D22" s="83">
        <v>0</v>
      </c>
      <c r="E22" s="83">
        <v>0</v>
      </c>
      <c r="F22" s="83">
        <v>0</v>
      </c>
      <c r="G22" s="83">
        <v>0</v>
      </c>
      <c r="H22" s="83">
        <v>0</v>
      </c>
      <c r="I22" s="83">
        <v>0</v>
      </c>
      <c r="J22" s="83">
        <v>0</v>
      </c>
      <c r="K22" s="83">
        <v>0</v>
      </c>
      <c r="L22" s="238"/>
      <c r="M22" s="83"/>
      <c r="N22" s="239"/>
      <c r="O22" s="240"/>
    </row>
    <row r="23" spans="1:15">
      <c r="A23" s="83" t="s">
        <v>1213</v>
      </c>
      <c r="B23" s="83" t="s">
        <v>1214</v>
      </c>
      <c r="C23" s="83">
        <v>0</v>
      </c>
      <c r="D23" s="83">
        <v>15</v>
      </c>
      <c r="E23" s="83">
        <v>0</v>
      </c>
      <c r="F23" s="83">
        <v>0</v>
      </c>
      <c r="G23" s="83">
        <v>30</v>
      </c>
      <c r="H23" s="83">
        <v>0</v>
      </c>
      <c r="I23" s="83">
        <v>0</v>
      </c>
      <c r="J23" s="83">
        <v>0</v>
      </c>
      <c r="K23" s="83">
        <v>0</v>
      </c>
      <c r="L23" s="238"/>
      <c r="M23" s="83"/>
      <c r="N23" s="239"/>
      <c r="O23" s="240"/>
    </row>
    <row r="24" spans="1:15">
      <c r="A24" s="83">
        <v>1954</v>
      </c>
      <c r="B24" s="83" t="s">
        <v>1215</v>
      </c>
      <c r="C24" s="83">
        <v>0</v>
      </c>
      <c r="D24" s="83">
        <v>15</v>
      </c>
      <c r="E24" s="83">
        <v>0</v>
      </c>
      <c r="F24" s="83">
        <v>0</v>
      </c>
      <c r="G24" s="83">
        <v>0</v>
      </c>
      <c r="H24" s="83">
        <v>15</v>
      </c>
      <c r="I24" s="83">
        <v>0</v>
      </c>
      <c r="J24" s="83">
        <v>15</v>
      </c>
      <c r="K24" s="83">
        <v>0</v>
      </c>
      <c r="L24" s="238"/>
      <c r="M24" s="83"/>
      <c r="N24" s="239"/>
      <c r="O24" s="240"/>
    </row>
    <row r="25" spans="1:15">
      <c r="A25" s="83">
        <v>1208</v>
      </c>
      <c r="B25" s="83" t="s">
        <v>1216</v>
      </c>
      <c r="C25" s="83">
        <v>0</v>
      </c>
      <c r="D25" s="83">
        <v>0</v>
      </c>
      <c r="E25" s="83">
        <v>15</v>
      </c>
      <c r="F25" s="83">
        <v>0</v>
      </c>
      <c r="G25" s="83">
        <v>0</v>
      </c>
      <c r="H25" s="83">
        <v>0</v>
      </c>
      <c r="I25" s="83">
        <v>25</v>
      </c>
      <c r="J25" s="83">
        <v>0</v>
      </c>
      <c r="K25" s="83">
        <v>0</v>
      </c>
      <c r="L25" s="238"/>
      <c r="M25" s="83"/>
      <c r="N25" s="239"/>
      <c r="O25" s="240"/>
    </row>
    <row r="26" spans="1:15">
      <c r="A26" s="83">
        <v>199</v>
      </c>
      <c r="B26" s="83" t="s">
        <v>1217</v>
      </c>
      <c r="C26" s="83">
        <v>0</v>
      </c>
      <c r="D26" s="83">
        <v>0</v>
      </c>
      <c r="E26" s="83">
        <v>0</v>
      </c>
      <c r="F26" s="83">
        <v>0</v>
      </c>
      <c r="G26" s="83">
        <v>40</v>
      </c>
      <c r="H26" s="83">
        <v>0</v>
      </c>
      <c r="I26" s="83">
        <v>0</v>
      </c>
      <c r="J26" s="83">
        <v>0</v>
      </c>
      <c r="K26" s="83">
        <v>0</v>
      </c>
      <c r="L26" s="238"/>
      <c r="M26" s="83"/>
      <c r="N26" s="239"/>
      <c r="O26" s="240"/>
    </row>
    <row r="27" spans="1:15">
      <c r="A27" s="83">
        <v>6558</v>
      </c>
      <c r="B27" s="83" t="s">
        <v>1218</v>
      </c>
      <c r="C27" s="83">
        <v>0</v>
      </c>
      <c r="D27" s="83">
        <v>0</v>
      </c>
      <c r="E27" s="83">
        <v>0</v>
      </c>
      <c r="F27" s="83">
        <v>0</v>
      </c>
      <c r="G27" s="83">
        <v>40</v>
      </c>
      <c r="H27" s="83">
        <v>0</v>
      </c>
      <c r="I27" s="83">
        <v>0</v>
      </c>
      <c r="J27" s="83">
        <v>0</v>
      </c>
      <c r="K27" s="83">
        <v>0</v>
      </c>
      <c r="L27" s="238"/>
      <c r="M27" s="83"/>
      <c r="N27" s="239"/>
      <c r="O27" s="240"/>
    </row>
    <row r="28" spans="1:15">
      <c r="A28" s="83">
        <v>5706</v>
      </c>
      <c r="B28" s="83" t="s">
        <v>1219</v>
      </c>
      <c r="C28" s="83">
        <v>0</v>
      </c>
      <c r="D28" s="83">
        <v>0</v>
      </c>
      <c r="E28" s="83">
        <v>0</v>
      </c>
      <c r="F28" s="83">
        <v>0</v>
      </c>
      <c r="G28" s="83">
        <v>0</v>
      </c>
      <c r="H28" s="83">
        <v>0</v>
      </c>
      <c r="I28" s="83">
        <v>40</v>
      </c>
      <c r="J28" s="83">
        <v>0</v>
      </c>
      <c r="K28" s="83">
        <v>0</v>
      </c>
      <c r="L28" s="238"/>
      <c r="M28" s="83"/>
      <c r="N28" s="239"/>
      <c r="O28" s="240"/>
    </row>
    <row r="29" spans="1:15">
      <c r="A29" s="83">
        <v>311</v>
      </c>
      <c r="B29" s="83" t="s">
        <v>1220</v>
      </c>
      <c r="C29" s="83">
        <v>0</v>
      </c>
      <c r="D29" s="83">
        <v>0</v>
      </c>
      <c r="E29" s="83">
        <v>0</v>
      </c>
      <c r="F29" s="83">
        <v>0</v>
      </c>
      <c r="G29" s="83">
        <v>15</v>
      </c>
      <c r="H29" s="83">
        <v>0</v>
      </c>
      <c r="I29" s="83">
        <v>15</v>
      </c>
      <c r="J29" s="83">
        <v>0</v>
      </c>
      <c r="K29" s="83">
        <v>0</v>
      </c>
      <c r="L29" s="238"/>
      <c r="M29" s="83"/>
      <c r="N29" s="239"/>
      <c r="O29" s="240"/>
    </row>
    <row r="30" spans="1:15">
      <c r="A30" s="83">
        <v>311</v>
      </c>
      <c r="B30" s="83" t="s">
        <v>1221</v>
      </c>
      <c r="C30" s="83">
        <v>0</v>
      </c>
      <c r="D30" s="83">
        <v>0</v>
      </c>
      <c r="E30" s="83">
        <v>15</v>
      </c>
      <c r="F30" s="83">
        <v>0</v>
      </c>
      <c r="G30" s="83">
        <v>15</v>
      </c>
      <c r="H30" s="83">
        <v>0</v>
      </c>
      <c r="I30" s="83">
        <v>0</v>
      </c>
      <c r="J30" s="83">
        <v>0</v>
      </c>
      <c r="K30" s="83">
        <v>0</v>
      </c>
      <c r="L30" s="238"/>
      <c r="M30" s="83"/>
      <c r="N30" s="239"/>
      <c r="O30" s="240"/>
    </row>
    <row r="31" spans="1:15">
      <c r="A31" s="83">
        <v>521</v>
      </c>
      <c r="B31" s="83" t="s">
        <v>1115</v>
      </c>
      <c r="C31" s="83">
        <v>0</v>
      </c>
      <c r="D31" s="83">
        <v>0</v>
      </c>
      <c r="E31" s="83">
        <v>0</v>
      </c>
      <c r="F31" s="83">
        <v>0</v>
      </c>
      <c r="G31" s="83">
        <v>0</v>
      </c>
      <c r="H31" s="83">
        <v>0</v>
      </c>
      <c r="I31" s="83">
        <v>30</v>
      </c>
      <c r="J31" s="83">
        <v>0</v>
      </c>
      <c r="K31" s="83">
        <v>0</v>
      </c>
      <c r="L31" s="238"/>
      <c r="M31" s="83"/>
      <c r="N31" s="239"/>
      <c r="O31" s="240"/>
    </row>
    <row r="32" spans="1:15">
      <c r="A32" s="83">
        <v>5212</v>
      </c>
      <c r="B32" s="83" t="s">
        <v>1118</v>
      </c>
      <c r="C32" s="83">
        <v>25</v>
      </c>
      <c r="D32" s="83">
        <v>0</v>
      </c>
      <c r="E32" s="83">
        <v>0</v>
      </c>
      <c r="F32" s="83">
        <v>0</v>
      </c>
      <c r="G32" s="83">
        <v>0</v>
      </c>
      <c r="H32" s="83">
        <v>0</v>
      </c>
      <c r="I32" s="83">
        <v>0</v>
      </c>
      <c r="J32" s="83">
        <v>0</v>
      </c>
      <c r="K32" s="83">
        <v>0</v>
      </c>
      <c r="L32" s="238"/>
      <c r="M32" s="83"/>
      <c r="N32" s="239"/>
      <c r="O32" s="240"/>
    </row>
    <row r="33" spans="1:15">
      <c r="A33" s="83" t="s">
        <v>1222</v>
      </c>
      <c r="B33" s="83" t="s">
        <v>1223</v>
      </c>
      <c r="C33" s="83">
        <v>25</v>
      </c>
      <c r="D33" s="83">
        <v>0</v>
      </c>
      <c r="E33" s="83">
        <v>0</v>
      </c>
      <c r="F33" s="83">
        <v>0</v>
      </c>
      <c r="G33" s="83">
        <v>0</v>
      </c>
      <c r="H33" s="83">
        <v>0</v>
      </c>
      <c r="I33" s="83">
        <v>0</v>
      </c>
      <c r="J33" s="83">
        <v>0</v>
      </c>
      <c r="K33" s="83">
        <v>0</v>
      </c>
      <c r="L33" s="238"/>
      <c r="M33" s="83"/>
      <c r="N33" s="239"/>
      <c r="O33" s="240"/>
    </row>
    <row r="34" spans="1:15">
      <c r="A34" s="83">
        <v>507</v>
      </c>
      <c r="B34" s="83" t="s">
        <v>1224</v>
      </c>
      <c r="C34" s="83">
        <v>0</v>
      </c>
      <c r="D34" s="83">
        <v>25</v>
      </c>
      <c r="E34" s="83">
        <v>0</v>
      </c>
      <c r="F34" s="83">
        <v>0</v>
      </c>
      <c r="G34" s="83">
        <v>0</v>
      </c>
      <c r="H34" s="83">
        <v>0</v>
      </c>
      <c r="I34" s="83">
        <v>0</v>
      </c>
      <c r="J34" s="83">
        <v>0</v>
      </c>
      <c r="K34" s="83">
        <v>0</v>
      </c>
      <c r="L34" s="238"/>
      <c r="M34" s="83"/>
      <c r="N34" s="239"/>
      <c r="O34" s="240"/>
    </row>
    <row r="35" spans="1:15">
      <c r="A35" s="83">
        <v>831</v>
      </c>
      <c r="B35" s="83" t="s">
        <v>1225</v>
      </c>
      <c r="C35" s="83">
        <v>15</v>
      </c>
      <c r="D35" s="83">
        <v>0</v>
      </c>
      <c r="E35" s="83">
        <v>0</v>
      </c>
      <c r="F35" s="83">
        <v>0</v>
      </c>
      <c r="G35" s="83">
        <v>0</v>
      </c>
      <c r="H35" s="83">
        <v>0</v>
      </c>
      <c r="I35" s="83">
        <v>0</v>
      </c>
      <c r="J35" s="83">
        <v>0</v>
      </c>
      <c r="K35" s="83">
        <v>0</v>
      </c>
      <c r="L35" s="238"/>
      <c r="M35" s="83"/>
      <c r="N35" s="239"/>
      <c r="O35" s="240"/>
    </row>
    <row r="36" spans="1:15">
      <c r="A36" s="83">
        <v>6660</v>
      </c>
      <c r="B36" s="83" t="s">
        <v>1226</v>
      </c>
      <c r="C36" s="83">
        <v>15</v>
      </c>
      <c r="D36" s="83">
        <v>0</v>
      </c>
      <c r="E36" s="83">
        <v>0</v>
      </c>
      <c r="F36" s="83">
        <v>0</v>
      </c>
      <c r="G36" s="83">
        <v>0</v>
      </c>
      <c r="H36" s="83">
        <v>0</v>
      </c>
      <c r="I36" s="83">
        <v>0</v>
      </c>
      <c r="J36" s="83">
        <v>0</v>
      </c>
      <c r="K36" s="83">
        <v>0</v>
      </c>
      <c r="L36" s="238"/>
      <c r="M36" s="83"/>
      <c r="N36" s="239"/>
      <c r="O36" s="240"/>
    </row>
    <row r="37" spans="1:15">
      <c r="A37" s="83">
        <v>8</v>
      </c>
      <c r="B37" s="83" t="s">
        <v>1227</v>
      </c>
      <c r="C37" s="83">
        <v>15</v>
      </c>
      <c r="D37" s="83">
        <v>0</v>
      </c>
      <c r="E37" s="83">
        <v>0</v>
      </c>
      <c r="F37" s="83">
        <v>0</v>
      </c>
      <c r="G37" s="83">
        <v>0</v>
      </c>
      <c r="H37" s="83">
        <v>0</v>
      </c>
      <c r="I37" s="83">
        <v>0</v>
      </c>
      <c r="J37" s="83">
        <v>0</v>
      </c>
      <c r="K37" s="83">
        <v>0</v>
      </c>
      <c r="L37" s="238"/>
      <c r="M37" s="83"/>
      <c r="N37" s="239"/>
      <c r="O37" s="240"/>
    </row>
    <row r="38" spans="1:15">
      <c r="A38" s="83" t="s">
        <v>1228</v>
      </c>
      <c r="B38" s="83" t="s">
        <v>1229</v>
      </c>
      <c r="C38" s="83">
        <v>0</v>
      </c>
      <c r="D38" s="83">
        <v>15</v>
      </c>
      <c r="E38" s="83">
        <v>0</v>
      </c>
      <c r="F38" s="83">
        <v>0</v>
      </c>
      <c r="G38" s="83">
        <v>0</v>
      </c>
      <c r="H38" s="83">
        <v>0</v>
      </c>
      <c r="I38" s="83">
        <v>0</v>
      </c>
      <c r="J38" s="83">
        <v>0</v>
      </c>
      <c r="K38" s="83">
        <v>0</v>
      </c>
      <c r="L38" s="238"/>
      <c r="M38" s="83"/>
      <c r="N38" s="239"/>
      <c r="O38" s="240"/>
    </row>
    <row r="39" spans="1:15">
      <c r="A39" s="83">
        <v>2548</v>
      </c>
      <c r="B39" s="83" t="s">
        <v>1230</v>
      </c>
      <c r="C39" s="83">
        <v>0</v>
      </c>
      <c r="D39" s="83">
        <v>15</v>
      </c>
      <c r="E39" s="83">
        <v>0</v>
      </c>
      <c r="F39" s="83">
        <v>0</v>
      </c>
      <c r="G39" s="83">
        <v>0</v>
      </c>
      <c r="H39" s="83">
        <v>0</v>
      </c>
      <c r="I39" s="83">
        <v>0</v>
      </c>
      <c r="J39" s="83">
        <v>0</v>
      </c>
      <c r="K39" s="83">
        <v>0</v>
      </c>
      <c r="L39" s="238"/>
      <c r="M39" s="83"/>
      <c r="N39" s="239"/>
      <c r="O39" s="240"/>
    </row>
    <row r="40" spans="1:15">
      <c r="A40" s="83">
        <v>666</v>
      </c>
      <c r="B40" s="83" t="s">
        <v>1231</v>
      </c>
      <c r="C40" s="83">
        <v>0</v>
      </c>
      <c r="D40" s="83">
        <v>0</v>
      </c>
      <c r="E40" s="83">
        <v>15</v>
      </c>
      <c r="F40" s="83">
        <v>0</v>
      </c>
      <c r="G40" s="83">
        <v>0</v>
      </c>
      <c r="H40" s="83">
        <v>0</v>
      </c>
      <c r="I40" s="83">
        <v>0</v>
      </c>
      <c r="J40" s="83">
        <v>0</v>
      </c>
      <c r="K40" s="83">
        <v>0</v>
      </c>
      <c r="L40" s="238"/>
      <c r="M40" s="83"/>
      <c r="N40" s="239"/>
      <c r="O40" s="240"/>
    </row>
    <row r="41" spans="1:15">
      <c r="M41" s="250"/>
    </row>
  </sheetData>
  <mergeCells count="1">
    <mergeCell ref="A1:O1"/>
  </mergeCells>
  <pageMargins left="0.7" right="0.7" top="0.75" bottom="0.75" header="0.3" footer="0.3"/>
  <pageSetup scale="79" orientation="landscape"/>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5E8D6-DDDD-4217-831C-AE15788D2EBB}">
  <sheetPr>
    <pageSetUpPr fitToPage="1"/>
  </sheetPr>
  <dimension ref="A1:P35"/>
  <sheetViews>
    <sheetView workbookViewId="0">
      <pane ySplit="1" topLeftCell="A2" activePane="bottomLeft" state="frozen"/>
      <selection pane="bottomLeft" activeCell="S5" sqref="S5"/>
    </sheetView>
  </sheetViews>
  <sheetFormatPr defaultColWidth="9.1484375" defaultRowHeight="14.45"/>
  <cols>
    <col min="1" max="1" width="12.546875" style="66" customWidth="1"/>
    <col min="2" max="2" width="18.25" style="66" customWidth="1"/>
    <col min="3" max="3" width="7.75" style="66" bestFit="1" customWidth="1"/>
    <col min="4" max="4" width="7.75" style="66" customWidth="1"/>
    <col min="5" max="6" width="7.546875" style="66" customWidth="1"/>
    <col min="7" max="7" width="7.75" style="66" bestFit="1" customWidth="1"/>
    <col min="8" max="8" width="7.75" style="241" bestFit="1" customWidth="1"/>
    <col min="9" max="10" width="7.75" style="66" bestFit="1" customWidth="1"/>
    <col min="11" max="11" width="7.75" style="66" customWidth="1"/>
    <col min="12" max="12" width="7.75" style="242" customWidth="1"/>
    <col min="13" max="13" width="7.84765625" style="66" customWidth="1"/>
    <col min="14" max="14" width="10.75" style="68" customWidth="1"/>
    <col min="15" max="15" width="10.546875" style="241" customWidth="1"/>
    <col min="16" max="16" width="9.1484375" style="66" customWidth="1"/>
    <col min="17" max="16384" width="9.1484375" style="66"/>
  </cols>
  <sheetData>
    <row r="1" spans="1:15" ht="23.3" customHeight="1">
      <c r="A1" s="587" t="s">
        <v>984</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234"/>
      <c r="N2" s="236"/>
      <c r="O2" s="237"/>
    </row>
    <row r="3" spans="1:15">
      <c r="A3" s="83" t="s">
        <v>987</v>
      </c>
      <c r="B3" s="83" t="s">
        <v>988</v>
      </c>
      <c r="C3" s="83">
        <v>60</v>
      </c>
      <c r="D3" s="83">
        <v>25</v>
      </c>
      <c r="E3" s="83">
        <v>50</v>
      </c>
      <c r="F3" s="83">
        <v>15</v>
      </c>
      <c r="G3" s="83">
        <v>30</v>
      </c>
      <c r="H3" s="83">
        <v>45</v>
      </c>
      <c r="I3" s="83">
        <v>70</v>
      </c>
      <c r="J3" s="83">
        <v>45</v>
      </c>
      <c r="K3" s="83">
        <v>30</v>
      </c>
      <c r="L3" s="238"/>
      <c r="M3" s="83"/>
      <c r="N3" s="239"/>
      <c r="O3" s="240"/>
    </row>
    <row r="4" spans="1:15">
      <c r="A4" s="83">
        <v>7713</v>
      </c>
      <c r="B4" s="83" t="s">
        <v>989</v>
      </c>
      <c r="C4" s="83">
        <v>15</v>
      </c>
      <c r="D4" s="83">
        <v>30</v>
      </c>
      <c r="E4" s="83">
        <v>0</v>
      </c>
      <c r="F4" s="83">
        <v>80</v>
      </c>
      <c r="G4" s="83">
        <v>15</v>
      </c>
      <c r="H4" s="83">
        <v>55</v>
      </c>
      <c r="I4" s="83">
        <v>0</v>
      </c>
      <c r="J4" s="83">
        <v>80</v>
      </c>
      <c r="K4" s="83">
        <v>50</v>
      </c>
      <c r="L4" s="238"/>
      <c r="M4" s="83"/>
      <c r="N4" s="239"/>
      <c r="O4" s="240"/>
    </row>
    <row r="5" spans="1:15">
      <c r="A5" s="83" t="s">
        <v>990</v>
      </c>
      <c r="B5" s="83" t="s">
        <v>991</v>
      </c>
      <c r="C5" s="83">
        <v>30</v>
      </c>
      <c r="D5" s="83">
        <v>30</v>
      </c>
      <c r="E5" s="83">
        <v>15</v>
      </c>
      <c r="F5" s="83">
        <v>45</v>
      </c>
      <c r="G5" s="83">
        <v>60</v>
      </c>
      <c r="H5" s="83">
        <v>40</v>
      </c>
      <c r="I5" s="83">
        <v>65</v>
      </c>
      <c r="J5" s="83">
        <v>15</v>
      </c>
      <c r="K5" s="83">
        <v>30</v>
      </c>
      <c r="L5" s="238"/>
      <c r="M5" s="83"/>
      <c r="N5" s="239"/>
      <c r="O5" s="240"/>
    </row>
    <row r="6" spans="1:15">
      <c r="A6" s="83" t="s">
        <v>992</v>
      </c>
      <c r="B6" s="83" t="s">
        <v>993</v>
      </c>
      <c r="C6" s="83">
        <v>25</v>
      </c>
      <c r="D6" s="83">
        <v>30</v>
      </c>
      <c r="E6" s="83">
        <v>40</v>
      </c>
      <c r="F6" s="83">
        <v>40</v>
      </c>
      <c r="G6" s="83">
        <v>30</v>
      </c>
      <c r="H6" s="83">
        <v>30</v>
      </c>
      <c r="I6" s="83">
        <v>25</v>
      </c>
      <c r="J6" s="83">
        <v>50</v>
      </c>
      <c r="K6" s="83">
        <v>70</v>
      </c>
      <c r="L6" s="238"/>
      <c r="M6" s="83"/>
      <c r="N6" s="239"/>
      <c r="O6" s="240"/>
    </row>
    <row r="7" spans="1:15">
      <c r="A7" s="83">
        <v>7354</v>
      </c>
      <c r="B7" s="83" t="s">
        <v>994</v>
      </c>
      <c r="C7" s="83">
        <v>15</v>
      </c>
      <c r="D7" s="83">
        <v>60</v>
      </c>
      <c r="E7" s="83">
        <v>15</v>
      </c>
      <c r="F7" s="83">
        <v>40</v>
      </c>
      <c r="G7" s="83">
        <v>50</v>
      </c>
      <c r="H7" s="83">
        <v>50</v>
      </c>
      <c r="I7" s="83">
        <v>30</v>
      </c>
      <c r="J7" s="83">
        <v>25</v>
      </c>
      <c r="K7" s="83">
        <v>30</v>
      </c>
      <c r="L7" s="238"/>
      <c r="M7" s="83"/>
      <c r="N7" s="239"/>
      <c r="O7" s="240"/>
    </row>
    <row r="8" spans="1:15">
      <c r="A8" s="83" t="s">
        <v>995</v>
      </c>
      <c r="B8" s="83" t="s">
        <v>996</v>
      </c>
      <c r="C8" s="83">
        <v>40</v>
      </c>
      <c r="D8" s="83">
        <v>55</v>
      </c>
      <c r="E8" s="83">
        <v>35</v>
      </c>
      <c r="F8" s="83">
        <v>15</v>
      </c>
      <c r="G8" s="83">
        <v>40</v>
      </c>
      <c r="H8" s="83">
        <v>15</v>
      </c>
      <c r="I8" s="83">
        <v>40</v>
      </c>
      <c r="J8" s="83">
        <v>30</v>
      </c>
      <c r="K8" s="83">
        <v>0</v>
      </c>
      <c r="L8" s="238"/>
      <c r="M8" s="83"/>
      <c r="N8" s="239"/>
      <c r="O8" s="240"/>
    </row>
    <row r="9" spans="1:15">
      <c r="A9" s="83">
        <v>5965</v>
      </c>
      <c r="B9" s="83" t="s">
        <v>997</v>
      </c>
      <c r="C9" s="83">
        <v>40</v>
      </c>
      <c r="D9" s="83">
        <v>65</v>
      </c>
      <c r="E9" s="83">
        <v>15</v>
      </c>
      <c r="F9" s="83">
        <v>30</v>
      </c>
      <c r="G9" s="83">
        <v>30</v>
      </c>
      <c r="H9" s="83">
        <v>30</v>
      </c>
      <c r="I9" s="83">
        <v>35</v>
      </c>
      <c r="J9" s="83">
        <v>0</v>
      </c>
      <c r="K9" s="83">
        <v>0</v>
      </c>
      <c r="L9" s="238"/>
      <c r="M9" s="83"/>
      <c r="N9" s="239"/>
      <c r="O9" s="240"/>
    </row>
    <row r="10" spans="1:15">
      <c r="A10" s="83">
        <v>7300</v>
      </c>
      <c r="B10" s="83" t="s">
        <v>998</v>
      </c>
      <c r="C10" s="83">
        <v>40</v>
      </c>
      <c r="D10" s="83">
        <v>30</v>
      </c>
      <c r="E10" s="83">
        <v>30</v>
      </c>
      <c r="F10" s="83">
        <v>25</v>
      </c>
      <c r="G10" s="83">
        <v>15</v>
      </c>
      <c r="H10" s="83">
        <v>25</v>
      </c>
      <c r="I10" s="83">
        <v>40</v>
      </c>
      <c r="J10" s="83">
        <v>40</v>
      </c>
      <c r="K10" s="83">
        <v>15</v>
      </c>
      <c r="L10" s="238"/>
      <c r="M10" s="83"/>
      <c r="N10" s="239"/>
      <c r="O10" s="240"/>
    </row>
    <row r="11" spans="1:15">
      <c r="A11" s="83" t="s">
        <v>999</v>
      </c>
      <c r="B11" s="83" t="s">
        <v>1000</v>
      </c>
      <c r="C11" s="83">
        <v>30</v>
      </c>
      <c r="D11" s="83">
        <v>40</v>
      </c>
      <c r="E11" s="83">
        <v>30</v>
      </c>
      <c r="F11" s="83">
        <v>25</v>
      </c>
      <c r="G11" s="83">
        <v>40</v>
      </c>
      <c r="H11" s="83">
        <v>35</v>
      </c>
      <c r="I11" s="83">
        <v>15</v>
      </c>
      <c r="J11" s="83">
        <v>15</v>
      </c>
      <c r="K11" s="83">
        <v>25</v>
      </c>
      <c r="L11" s="238"/>
      <c r="M11" s="83"/>
      <c r="N11" s="239"/>
      <c r="O11" s="240"/>
    </row>
    <row r="12" spans="1:15">
      <c r="A12" s="83" t="s">
        <v>1001</v>
      </c>
      <c r="B12" s="83" t="s">
        <v>1002</v>
      </c>
      <c r="C12" s="83">
        <v>40</v>
      </c>
      <c r="D12" s="83">
        <v>50</v>
      </c>
      <c r="E12" s="83">
        <v>30</v>
      </c>
      <c r="F12" s="83">
        <v>30</v>
      </c>
      <c r="G12" s="83">
        <v>0</v>
      </c>
      <c r="H12" s="83">
        <v>0</v>
      </c>
      <c r="I12" s="83">
        <v>15</v>
      </c>
      <c r="J12" s="83">
        <v>15</v>
      </c>
      <c r="K12" s="83">
        <v>25</v>
      </c>
      <c r="L12" s="238"/>
      <c r="M12" s="83"/>
      <c r="N12" s="239"/>
      <c r="O12" s="240"/>
    </row>
    <row r="13" spans="1:15">
      <c r="A13" s="83">
        <v>5687</v>
      </c>
      <c r="B13" s="83" t="s">
        <v>1003</v>
      </c>
      <c r="C13" s="83">
        <v>80</v>
      </c>
      <c r="D13" s="83">
        <v>30</v>
      </c>
      <c r="E13" s="83">
        <v>15</v>
      </c>
      <c r="F13" s="83">
        <v>25</v>
      </c>
      <c r="G13" s="83">
        <v>0</v>
      </c>
      <c r="H13" s="83">
        <v>0</v>
      </c>
      <c r="I13" s="83">
        <v>50</v>
      </c>
      <c r="J13" s="83">
        <v>0</v>
      </c>
      <c r="K13" s="83">
        <v>0</v>
      </c>
      <c r="L13" s="238"/>
      <c r="M13" s="83"/>
      <c r="N13" s="239"/>
      <c r="O13" s="240"/>
    </row>
    <row r="14" spans="1:15">
      <c r="A14" s="83">
        <v>5033</v>
      </c>
      <c r="B14" s="83" t="s">
        <v>1004</v>
      </c>
      <c r="C14" s="83">
        <v>30</v>
      </c>
      <c r="D14" s="83">
        <v>25</v>
      </c>
      <c r="E14" s="83">
        <v>35</v>
      </c>
      <c r="F14" s="83">
        <v>15</v>
      </c>
      <c r="G14" s="83">
        <v>0</v>
      </c>
      <c r="H14" s="83">
        <v>0</v>
      </c>
      <c r="I14" s="83">
        <v>40</v>
      </c>
      <c r="J14" s="83">
        <v>15</v>
      </c>
      <c r="K14" s="83">
        <v>30</v>
      </c>
      <c r="L14" s="238"/>
      <c r="M14" s="83"/>
      <c r="N14" s="239"/>
      <c r="O14" s="240"/>
    </row>
    <row r="15" spans="1:15">
      <c r="A15" s="83">
        <v>7375</v>
      </c>
      <c r="B15" s="83" t="s">
        <v>1005</v>
      </c>
      <c r="C15" s="83">
        <v>0</v>
      </c>
      <c r="D15" s="83">
        <v>0</v>
      </c>
      <c r="E15" s="83">
        <v>25</v>
      </c>
      <c r="F15" s="83">
        <v>40</v>
      </c>
      <c r="G15" s="83">
        <v>70</v>
      </c>
      <c r="H15" s="83">
        <v>15</v>
      </c>
      <c r="I15" s="83">
        <v>30</v>
      </c>
      <c r="J15" s="83">
        <v>0</v>
      </c>
      <c r="K15" s="83">
        <v>0</v>
      </c>
      <c r="L15" s="238"/>
      <c r="M15" s="83"/>
      <c r="N15" s="239"/>
      <c r="O15" s="240"/>
    </row>
    <row r="16" spans="1:15">
      <c r="A16" s="83" t="s">
        <v>1006</v>
      </c>
      <c r="B16" s="83" t="s">
        <v>1007</v>
      </c>
      <c r="C16" s="83">
        <v>15</v>
      </c>
      <c r="D16" s="83">
        <v>15</v>
      </c>
      <c r="E16" s="83">
        <v>15</v>
      </c>
      <c r="F16" s="83">
        <v>15</v>
      </c>
      <c r="G16" s="83">
        <v>0</v>
      </c>
      <c r="H16" s="83">
        <v>0</v>
      </c>
      <c r="I16" s="83">
        <v>30</v>
      </c>
      <c r="J16" s="83">
        <v>15</v>
      </c>
      <c r="K16" s="83">
        <v>50</v>
      </c>
      <c r="L16" s="238"/>
      <c r="M16" s="83"/>
      <c r="N16" s="239"/>
      <c r="O16" s="240"/>
    </row>
    <row r="17" spans="1:16">
      <c r="A17" s="83">
        <v>7522</v>
      </c>
      <c r="B17" s="83" t="s">
        <v>1008</v>
      </c>
      <c r="C17" s="83">
        <v>15</v>
      </c>
      <c r="D17" s="83">
        <v>15</v>
      </c>
      <c r="E17" s="83">
        <v>30</v>
      </c>
      <c r="F17" s="83">
        <v>15</v>
      </c>
      <c r="G17" s="83">
        <v>0</v>
      </c>
      <c r="H17" s="83">
        <v>15</v>
      </c>
      <c r="I17" s="83">
        <v>30</v>
      </c>
      <c r="J17" s="83">
        <v>0</v>
      </c>
      <c r="K17" s="83">
        <v>25</v>
      </c>
      <c r="L17" s="238"/>
      <c r="M17" s="83"/>
      <c r="N17" s="239"/>
      <c r="O17" s="240"/>
    </row>
    <row r="18" spans="1:16">
      <c r="A18" s="83">
        <v>5665</v>
      </c>
      <c r="B18" s="83" t="s">
        <v>1009</v>
      </c>
      <c r="C18" s="83">
        <v>15</v>
      </c>
      <c r="D18" s="83">
        <v>15</v>
      </c>
      <c r="E18" s="83">
        <v>0</v>
      </c>
      <c r="F18" s="83">
        <v>50</v>
      </c>
      <c r="G18" s="83">
        <v>0</v>
      </c>
      <c r="H18" s="83">
        <v>30</v>
      </c>
      <c r="I18" s="83">
        <v>0</v>
      </c>
      <c r="J18" s="83">
        <v>30</v>
      </c>
      <c r="K18" s="83">
        <v>0</v>
      </c>
      <c r="L18" s="238"/>
      <c r="M18" s="83"/>
      <c r="N18" s="239"/>
      <c r="O18" s="240"/>
      <c r="P18" s="68"/>
    </row>
    <row r="19" spans="1:16">
      <c r="A19" s="83" t="s">
        <v>1010</v>
      </c>
      <c r="B19" s="83" t="s">
        <v>1011</v>
      </c>
      <c r="C19" s="83">
        <v>35</v>
      </c>
      <c r="D19" s="83">
        <v>15</v>
      </c>
      <c r="E19" s="83">
        <v>0</v>
      </c>
      <c r="F19" s="83">
        <v>70</v>
      </c>
      <c r="G19" s="83">
        <v>0</v>
      </c>
      <c r="H19" s="83">
        <v>0</v>
      </c>
      <c r="I19" s="83">
        <v>0</v>
      </c>
      <c r="J19" s="83">
        <v>15</v>
      </c>
      <c r="K19" s="83">
        <v>0</v>
      </c>
      <c r="L19" s="238"/>
      <c r="M19" s="83"/>
      <c r="N19" s="239"/>
      <c r="O19" s="240"/>
    </row>
    <row r="20" spans="1:16">
      <c r="A20" s="83">
        <v>5656</v>
      </c>
      <c r="B20" s="83" t="s">
        <v>1012</v>
      </c>
      <c r="C20" s="83">
        <v>35</v>
      </c>
      <c r="D20" s="83">
        <v>15</v>
      </c>
      <c r="E20" s="83">
        <v>0</v>
      </c>
      <c r="F20" s="83">
        <v>15</v>
      </c>
      <c r="G20" s="83">
        <v>0</v>
      </c>
      <c r="H20" s="83">
        <v>0</v>
      </c>
      <c r="I20" s="83">
        <v>0</v>
      </c>
      <c r="J20" s="83">
        <v>70</v>
      </c>
      <c r="K20" s="83">
        <v>0</v>
      </c>
      <c r="L20" s="238"/>
      <c r="M20" s="83"/>
      <c r="N20" s="239"/>
      <c r="O20" s="240"/>
    </row>
    <row r="21" spans="1:16">
      <c r="A21" s="83" t="s">
        <v>1013</v>
      </c>
      <c r="B21" s="83" t="s">
        <v>1014</v>
      </c>
      <c r="C21" s="83">
        <v>0</v>
      </c>
      <c r="D21" s="83">
        <v>0</v>
      </c>
      <c r="E21" s="83">
        <v>60</v>
      </c>
      <c r="F21" s="83">
        <v>0</v>
      </c>
      <c r="G21" s="83">
        <v>0</v>
      </c>
      <c r="H21" s="83">
        <v>30</v>
      </c>
      <c r="I21" s="83">
        <v>0</v>
      </c>
      <c r="J21" s="83">
        <v>0</v>
      </c>
      <c r="K21" s="83">
        <v>30</v>
      </c>
      <c r="L21" s="238"/>
      <c r="M21" s="83"/>
      <c r="N21" s="239"/>
      <c r="O21" s="240"/>
    </row>
    <row r="22" spans="1:16">
      <c r="A22" s="83" t="s">
        <v>1015</v>
      </c>
      <c r="B22" s="83" t="s">
        <v>1016</v>
      </c>
      <c r="C22" s="83">
        <v>0</v>
      </c>
      <c r="D22" s="83">
        <v>0</v>
      </c>
      <c r="E22" s="83">
        <v>0</v>
      </c>
      <c r="F22" s="83">
        <v>30</v>
      </c>
      <c r="G22" s="83">
        <v>15</v>
      </c>
      <c r="H22" s="83">
        <v>40</v>
      </c>
      <c r="I22" s="83">
        <v>0</v>
      </c>
      <c r="J22" s="83">
        <v>0</v>
      </c>
      <c r="K22" s="83">
        <v>0</v>
      </c>
      <c r="L22" s="238"/>
      <c r="M22" s="83"/>
      <c r="N22" s="239"/>
      <c r="O22" s="240"/>
    </row>
    <row r="23" spans="1:16">
      <c r="A23" s="83" t="s">
        <v>1017</v>
      </c>
      <c r="B23" s="83" t="s">
        <v>1018</v>
      </c>
      <c r="C23" s="83">
        <v>55</v>
      </c>
      <c r="D23" s="83">
        <v>0</v>
      </c>
      <c r="E23" s="83">
        <v>0</v>
      </c>
      <c r="F23" s="83">
        <v>15</v>
      </c>
      <c r="G23" s="83">
        <v>15</v>
      </c>
      <c r="H23" s="83">
        <v>0</v>
      </c>
      <c r="I23" s="83">
        <v>0</v>
      </c>
      <c r="J23" s="83">
        <v>0</v>
      </c>
      <c r="K23" s="83">
        <v>0</v>
      </c>
      <c r="L23" s="238"/>
      <c r="M23" s="83"/>
      <c r="N23" s="239"/>
      <c r="O23" s="240"/>
    </row>
    <row r="24" spans="1:16">
      <c r="A24" s="83" t="s">
        <v>1019</v>
      </c>
      <c r="B24" s="83" t="s">
        <v>1020</v>
      </c>
      <c r="C24" s="83">
        <v>15</v>
      </c>
      <c r="D24" s="83">
        <v>40</v>
      </c>
      <c r="E24" s="83">
        <v>0</v>
      </c>
      <c r="F24" s="83">
        <v>15</v>
      </c>
      <c r="G24" s="83">
        <v>0</v>
      </c>
      <c r="H24" s="83">
        <v>0</v>
      </c>
      <c r="I24" s="83">
        <v>0</v>
      </c>
      <c r="J24" s="83">
        <v>0</v>
      </c>
      <c r="K24" s="83">
        <v>0</v>
      </c>
      <c r="L24" s="238"/>
      <c r="M24" s="83"/>
      <c r="N24" s="239"/>
      <c r="O24" s="240"/>
    </row>
    <row r="25" spans="1:16">
      <c r="A25" s="83">
        <v>5555</v>
      </c>
      <c r="B25" s="83" t="s">
        <v>1021</v>
      </c>
      <c r="C25" s="83">
        <v>15</v>
      </c>
      <c r="D25" s="83">
        <v>30</v>
      </c>
      <c r="E25" s="83">
        <v>0</v>
      </c>
      <c r="F25" s="83">
        <v>0</v>
      </c>
      <c r="G25" s="83">
        <v>15</v>
      </c>
      <c r="H25" s="83">
        <v>0</v>
      </c>
      <c r="I25" s="83">
        <v>0</v>
      </c>
      <c r="J25" s="83">
        <v>0</v>
      </c>
      <c r="K25" s="83">
        <v>0</v>
      </c>
      <c r="L25" s="238"/>
      <c r="M25" s="83"/>
      <c r="N25" s="239"/>
      <c r="O25" s="240"/>
    </row>
    <row r="26" spans="1:16">
      <c r="A26" s="83" t="s">
        <v>1013</v>
      </c>
      <c r="B26" s="83" t="s">
        <v>1022</v>
      </c>
      <c r="C26" s="83">
        <v>0</v>
      </c>
      <c r="D26" s="83">
        <v>0</v>
      </c>
      <c r="E26" s="83">
        <v>55</v>
      </c>
      <c r="F26" s="83">
        <v>0</v>
      </c>
      <c r="G26" s="83">
        <v>0</v>
      </c>
      <c r="H26" s="83">
        <v>0</v>
      </c>
      <c r="I26" s="83">
        <v>0</v>
      </c>
      <c r="J26" s="83">
        <v>0</v>
      </c>
      <c r="K26" s="83">
        <v>0</v>
      </c>
      <c r="L26" s="238"/>
      <c r="M26" s="83"/>
      <c r="N26" s="239"/>
      <c r="O26" s="240"/>
    </row>
    <row r="27" spans="1:16">
      <c r="A27" s="83" t="s">
        <v>1023</v>
      </c>
      <c r="B27" s="83" t="s">
        <v>1024</v>
      </c>
      <c r="C27" s="83">
        <v>15</v>
      </c>
      <c r="D27" s="83">
        <v>25</v>
      </c>
      <c r="E27" s="83">
        <v>0</v>
      </c>
      <c r="F27" s="83">
        <v>0</v>
      </c>
      <c r="G27" s="83">
        <v>0</v>
      </c>
      <c r="H27" s="83">
        <v>0</v>
      </c>
      <c r="I27" s="83">
        <v>0</v>
      </c>
      <c r="J27" s="83">
        <v>0</v>
      </c>
      <c r="K27" s="83">
        <v>0</v>
      </c>
      <c r="L27" s="238"/>
      <c r="M27" s="83"/>
      <c r="N27" s="239"/>
      <c r="O27" s="240"/>
    </row>
    <row r="28" spans="1:16">
      <c r="A28" s="83" t="s">
        <v>1025</v>
      </c>
      <c r="B28" s="83" t="s">
        <v>1026</v>
      </c>
      <c r="C28" s="83">
        <v>0</v>
      </c>
      <c r="D28" s="83">
        <v>0</v>
      </c>
      <c r="E28" s="83">
        <v>15</v>
      </c>
      <c r="F28" s="83">
        <v>0</v>
      </c>
      <c r="G28" s="83">
        <v>0</v>
      </c>
      <c r="H28" s="83">
        <v>0</v>
      </c>
      <c r="I28" s="83">
        <v>15</v>
      </c>
      <c r="J28" s="83">
        <v>0</v>
      </c>
      <c r="K28" s="83">
        <v>0</v>
      </c>
      <c r="L28" s="238"/>
      <c r="M28" s="83"/>
      <c r="N28" s="239"/>
      <c r="O28" s="240"/>
    </row>
    <row r="29" spans="1:16">
      <c r="A29" s="83">
        <v>5167</v>
      </c>
      <c r="B29" s="83" t="s">
        <v>1027</v>
      </c>
      <c r="C29" s="83">
        <v>0</v>
      </c>
      <c r="D29" s="83">
        <v>0</v>
      </c>
      <c r="E29" s="83">
        <v>0</v>
      </c>
      <c r="F29" s="83">
        <v>0</v>
      </c>
      <c r="G29" s="83">
        <v>0</v>
      </c>
      <c r="H29" s="83">
        <v>0</v>
      </c>
      <c r="I29" s="83">
        <v>0</v>
      </c>
      <c r="J29" s="83">
        <v>25</v>
      </c>
      <c r="K29" s="83">
        <v>0</v>
      </c>
      <c r="L29" s="238"/>
      <c r="M29" s="83"/>
      <c r="N29" s="239"/>
      <c r="O29" s="240"/>
    </row>
    <row r="30" spans="1:16">
      <c r="A30" s="83" t="s">
        <v>1028</v>
      </c>
      <c r="B30" s="83" t="s">
        <v>1029</v>
      </c>
      <c r="C30" s="83">
        <v>0</v>
      </c>
      <c r="D30" s="83">
        <v>0</v>
      </c>
      <c r="E30" s="83">
        <v>0</v>
      </c>
      <c r="F30" s="83">
        <v>0</v>
      </c>
      <c r="G30" s="83">
        <v>15</v>
      </c>
      <c r="H30" s="83">
        <v>0</v>
      </c>
      <c r="I30" s="83">
        <v>0</v>
      </c>
      <c r="J30" s="83">
        <v>0</v>
      </c>
      <c r="K30" s="83">
        <v>0</v>
      </c>
      <c r="L30" s="238"/>
      <c r="M30" s="83"/>
      <c r="N30" s="239"/>
      <c r="O30" s="240"/>
    </row>
    <row r="31" spans="1:16">
      <c r="A31" s="83">
        <v>5529</v>
      </c>
      <c r="B31" s="83" t="s">
        <v>1030</v>
      </c>
      <c r="C31" s="83">
        <v>0</v>
      </c>
      <c r="D31" s="83">
        <v>0</v>
      </c>
      <c r="E31" s="83">
        <v>0</v>
      </c>
      <c r="F31" s="83">
        <v>15</v>
      </c>
      <c r="G31" s="83">
        <v>0</v>
      </c>
      <c r="H31" s="83">
        <v>0</v>
      </c>
      <c r="I31" s="83">
        <v>0</v>
      </c>
      <c r="J31" s="83">
        <v>0</v>
      </c>
      <c r="K31" s="83">
        <v>0</v>
      </c>
      <c r="L31" s="238"/>
      <c r="M31" s="83"/>
      <c r="N31" s="239"/>
      <c r="O31" s="240"/>
    </row>
    <row r="32" spans="1:16">
      <c r="A32" s="83">
        <v>5008</v>
      </c>
      <c r="B32" s="83" t="s">
        <v>1031</v>
      </c>
      <c r="C32" s="83">
        <v>15</v>
      </c>
      <c r="D32" s="83">
        <v>0</v>
      </c>
      <c r="E32" s="83">
        <v>0</v>
      </c>
      <c r="F32" s="83">
        <v>0</v>
      </c>
      <c r="G32" s="83">
        <v>0</v>
      </c>
      <c r="H32" s="83">
        <v>0</v>
      </c>
      <c r="I32" s="83">
        <v>0</v>
      </c>
      <c r="J32" s="83">
        <v>0</v>
      </c>
      <c r="K32" s="83">
        <v>0</v>
      </c>
      <c r="L32" s="238"/>
      <c r="M32" s="83"/>
      <c r="N32" s="239"/>
      <c r="O32" s="240"/>
    </row>
    <row r="33" spans="1:15">
      <c r="A33" s="83">
        <v>5303</v>
      </c>
      <c r="B33" s="83" t="s">
        <v>1032</v>
      </c>
      <c r="C33" s="83">
        <v>0</v>
      </c>
      <c r="D33" s="83">
        <v>0</v>
      </c>
      <c r="E33" s="83">
        <v>0</v>
      </c>
      <c r="F33" s="83">
        <v>0</v>
      </c>
      <c r="G33" s="83">
        <v>0</v>
      </c>
      <c r="H33" s="83">
        <v>0</v>
      </c>
      <c r="I33" s="83">
        <v>0</v>
      </c>
      <c r="J33" s="83">
        <v>0</v>
      </c>
      <c r="K33" s="83">
        <v>0</v>
      </c>
      <c r="L33" s="238"/>
      <c r="M33" s="83"/>
      <c r="N33" s="239"/>
      <c r="O33" s="240"/>
    </row>
    <row r="34" spans="1:15">
      <c r="A34" s="83">
        <v>5690</v>
      </c>
      <c r="B34" s="83" t="s">
        <v>1033</v>
      </c>
      <c r="C34" s="83">
        <v>0</v>
      </c>
      <c r="D34" s="83">
        <v>0</v>
      </c>
      <c r="E34" s="83">
        <v>0</v>
      </c>
      <c r="F34" s="83">
        <v>0</v>
      </c>
      <c r="G34" s="83">
        <v>0</v>
      </c>
      <c r="H34" s="83">
        <v>0</v>
      </c>
      <c r="I34" s="83">
        <v>0</v>
      </c>
      <c r="J34" s="83">
        <v>0</v>
      </c>
      <c r="K34" s="83">
        <v>0</v>
      </c>
      <c r="L34" s="238"/>
      <c r="M34" s="83"/>
      <c r="N34" s="239"/>
      <c r="O34" s="240"/>
    </row>
    <row r="35" spans="1:15">
      <c r="A35" s="83">
        <v>7037</v>
      </c>
      <c r="B35" s="83" t="s">
        <v>1034</v>
      </c>
      <c r="C35" s="83">
        <v>0</v>
      </c>
      <c r="D35" s="83">
        <v>0</v>
      </c>
      <c r="E35" s="83">
        <v>0</v>
      </c>
      <c r="F35" s="83">
        <v>0</v>
      </c>
      <c r="G35" s="83">
        <v>0</v>
      </c>
      <c r="H35" s="83">
        <v>0</v>
      </c>
      <c r="I35" s="83">
        <v>0</v>
      </c>
      <c r="J35" s="83">
        <v>0</v>
      </c>
      <c r="K35" s="83">
        <v>0</v>
      </c>
      <c r="L35" s="238"/>
      <c r="M35" s="83"/>
      <c r="N35" s="239"/>
      <c r="O35" s="240"/>
    </row>
  </sheetData>
  <mergeCells count="1">
    <mergeCell ref="A1:O1"/>
  </mergeCells>
  <pageMargins left="0.7" right="0.7" top="0.75" bottom="0.75" header="0.3" footer="0.3"/>
  <pageSetup scale="89" orientation="landscape"/>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0ECE4-C4C9-4BF2-B75B-BB3039B41795}">
  <sheetPr>
    <pageSetUpPr fitToPage="1"/>
  </sheetPr>
  <dimension ref="A1:O41"/>
  <sheetViews>
    <sheetView workbookViewId="0">
      <selection activeCell="O2" sqref="O1:O1048576"/>
    </sheetView>
  </sheetViews>
  <sheetFormatPr defaultColWidth="9.1484375" defaultRowHeight="14.45"/>
  <cols>
    <col min="1" max="1" width="11.546875" style="66" bestFit="1" customWidth="1"/>
    <col min="2" max="2" width="20" style="66" customWidth="1"/>
    <col min="3" max="5" width="7.75" style="66" bestFit="1" customWidth="1"/>
    <col min="6" max="6" width="7.75" style="66" customWidth="1"/>
    <col min="7" max="9" width="7.75" style="66" bestFit="1" customWidth="1"/>
    <col min="10" max="10" width="7.75" style="66" customWidth="1"/>
    <col min="11" max="11" width="7.84765625" style="66" customWidth="1"/>
    <col min="12" max="12" width="9.1484375" style="242" customWidth="1"/>
    <col min="13" max="13" width="9.1484375" style="66" customWidth="1"/>
    <col min="14" max="14" width="10.75" style="68" customWidth="1"/>
    <col min="15" max="15" width="10.84765625" style="245" customWidth="1"/>
    <col min="16" max="16" width="9.1484375" style="66" customWidth="1"/>
    <col min="17" max="16384" width="9.1484375" style="66"/>
  </cols>
  <sheetData>
    <row r="1" spans="1:15" ht="18.8" customHeight="1">
      <c r="A1" s="588" t="s">
        <v>1035</v>
      </c>
      <c r="B1" s="500"/>
      <c r="C1" s="500"/>
      <c r="D1" s="500"/>
      <c r="E1" s="500"/>
      <c r="F1" s="500"/>
      <c r="G1" s="500"/>
      <c r="H1" s="500"/>
      <c r="I1" s="500"/>
      <c r="J1" s="500"/>
      <c r="K1" s="500"/>
      <c r="L1" s="500"/>
      <c r="M1" s="500"/>
      <c r="N1" s="500"/>
      <c r="O1" s="500"/>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1036</v>
      </c>
      <c r="B3" s="83" t="s">
        <v>991</v>
      </c>
      <c r="C3" s="83">
        <v>65</v>
      </c>
      <c r="D3" s="83">
        <v>80</v>
      </c>
      <c r="E3" s="83">
        <v>35</v>
      </c>
      <c r="F3" s="83">
        <v>40</v>
      </c>
      <c r="G3" s="83">
        <v>80</v>
      </c>
      <c r="H3" s="83">
        <v>60</v>
      </c>
      <c r="I3" s="83">
        <v>40</v>
      </c>
      <c r="J3" s="83">
        <v>60</v>
      </c>
      <c r="K3" s="83">
        <v>80</v>
      </c>
      <c r="L3" s="238"/>
      <c r="M3" s="83"/>
      <c r="N3" s="239"/>
      <c r="O3" s="244"/>
    </row>
    <row r="4" spans="1:15">
      <c r="A4" s="83" t="s">
        <v>995</v>
      </c>
      <c r="B4" s="83" t="s">
        <v>996</v>
      </c>
      <c r="C4" s="83">
        <v>60</v>
      </c>
      <c r="D4" s="83">
        <v>50</v>
      </c>
      <c r="E4" s="83">
        <v>60</v>
      </c>
      <c r="F4" s="83">
        <v>70</v>
      </c>
      <c r="G4" s="83">
        <v>55</v>
      </c>
      <c r="H4" s="83">
        <v>55</v>
      </c>
      <c r="I4" s="83">
        <v>80</v>
      </c>
      <c r="J4" s="83">
        <v>70</v>
      </c>
      <c r="K4" s="83">
        <v>50</v>
      </c>
      <c r="L4" s="238"/>
      <c r="M4" s="83"/>
      <c r="N4" s="239"/>
      <c r="O4" s="244"/>
    </row>
    <row r="5" spans="1:15">
      <c r="A5" s="83" t="s">
        <v>1037</v>
      </c>
      <c r="B5" s="83" t="s">
        <v>1038</v>
      </c>
      <c r="C5" s="83">
        <v>40</v>
      </c>
      <c r="D5" s="83">
        <v>30</v>
      </c>
      <c r="E5" s="83">
        <v>55</v>
      </c>
      <c r="F5" s="83">
        <v>80</v>
      </c>
      <c r="G5" s="83">
        <v>50</v>
      </c>
      <c r="H5" s="83">
        <v>40</v>
      </c>
      <c r="I5" s="83">
        <v>50</v>
      </c>
      <c r="J5" s="83">
        <v>40</v>
      </c>
      <c r="K5" s="83">
        <v>70</v>
      </c>
      <c r="L5" s="238"/>
      <c r="M5" s="83"/>
      <c r="N5" s="239"/>
      <c r="O5" s="244"/>
    </row>
    <row r="6" spans="1:15">
      <c r="A6" s="83">
        <v>5365</v>
      </c>
      <c r="B6" s="83" t="s">
        <v>1039</v>
      </c>
      <c r="C6" s="83">
        <v>15</v>
      </c>
      <c r="D6" s="83">
        <v>60</v>
      </c>
      <c r="E6" s="83">
        <v>50</v>
      </c>
      <c r="F6" s="83">
        <v>30</v>
      </c>
      <c r="G6" s="83">
        <v>50</v>
      </c>
      <c r="H6" s="83">
        <v>50</v>
      </c>
      <c r="I6" s="83">
        <v>40</v>
      </c>
      <c r="J6" s="83">
        <v>15</v>
      </c>
      <c r="K6" s="83">
        <v>0</v>
      </c>
      <c r="L6" s="238"/>
      <c r="M6" s="83"/>
      <c r="N6" s="239"/>
      <c r="O6" s="244"/>
    </row>
    <row r="7" spans="1:15">
      <c r="A7" s="83" t="s">
        <v>1040</v>
      </c>
      <c r="B7" s="83" t="s">
        <v>1041</v>
      </c>
      <c r="C7" s="83">
        <v>30</v>
      </c>
      <c r="D7" s="83">
        <v>30</v>
      </c>
      <c r="E7" s="83">
        <v>30</v>
      </c>
      <c r="F7" s="83">
        <v>60</v>
      </c>
      <c r="G7" s="83">
        <v>0</v>
      </c>
      <c r="H7" s="83">
        <v>40</v>
      </c>
      <c r="I7" s="83">
        <v>40</v>
      </c>
      <c r="J7" s="83">
        <v>15</v>
      </c>
      <c r="K7" s="83">
        <v>30</v>
      </c>
      <c r="L7" s="238"/>
      <c r="M7" s="83"/>
      <c r="N7" s="239"/>
      <c r="O7" s="244"/>
    </row>
    <row r="8" spans="1:15">
      <c r="A8" s="83" t="s">
        <v>1042</v>
      </c>
      <c r="B8" s="83" t="s">
        <v>1043</v>
      </c>
      <c r="C8" s="83">
        <v>35</v>
      </c>
      <c r="D8" s="83">
        <v>40</v>
      </c>
      <c r="E8" s="83">
        <v>30</v>
      </c>
      <c r="F8" s="83">
        <v>15</v>
      </c>
      <c r="G8" s="83">
        <v>15</v>
      </c>
      <c r="H8" s="83">
        <v>30</v>
      </c>
      <c r="I8" s="83">
        <v>30</v>
      </c>
      <c r="J8" s="83">
        <v>25</v>
      </c>
      <c r="K8" s="83">
        <v>40</v>
      </c>
      <c r="L8" s="238"/>
      <c r="M8" s="83"/>
      <c r="N8" s="239"/>
      <c r="O8" s="244"/>
    </row>
    <row r="9" spans="1:15">
      <c r="A9" s="83">
        <v>5690</v>
      </c>
      <c r="B9" s="83" t="s">
        <v>1033</v>
      </c>
      <c r="C9" s="83">
        <v>15</v>
      </c>
      <c r="D9" s="83">
        <v>15</v>
      </c>
      <c r="E9" s="83">
        <v>30</v>
      </c>
      <c r="F9" s="83">
        <v>35</v>
      </c>
      <c r="G9" s="83">
        <v>40</v>
      </c>
      <c r="H9" s="83">
        <v>25</v>
      </c>
      <c r="I9" s="83">
        <v>15</v>
      </c>
      <c r="J9" s="83">
        <v>40</v>
      </c>
      <c r="K9" s="83">
        <v>15</v>
      </c>
      <c r="L9" s="238"/>
      <c r="M9" s="83"/>
      <c r="N9" s="239"/>
      <c r="O9" s="244"/>
    </row>
    <row r="10" spans="1:15">
      <c r="A10" s="83" t="s">
        <v>1044</v>
      </c>
      <c r="B10" s="83" t="s">
        <v>1045</v>
      </c>
      <c r="C10" s="83">
        <v>50</v>
      </c>
      <c r="D10" s="83">
        <v>50</v>
      </c>
      <c r="E10" s="83">
        <v>15</v>
      </c>
      <c r="F10" s="83">
        <v>0</v>
      </c>
      <c r="G10" s="83">
        <v>0</v>
      </c>
      <c r="H10" s="83">
        <v>0</v>
      </c>
      <c r="I10" s="83">
        <v>70</v>
      </c>
      <c r="J10" s="83">
        <v>0</v>
      </c>
      <c r="K10" s="83">
        <v>25</v>
      </c>
      <c r="L10" s="238"/>
      <c r="M10" s="83"/>
      <c r="N10" s="239"/>
      <c r="O10" s="244"/>
    </row>
    <row r="11" spans="1:15">
      <c r="A11" s="83">
        <v>332</v>
      </c>
      <c r="B11" s="83" t="s">
        <v>1046</v>
      </c>
      <c r="C11" s="83">
        <v>25</v>
      </c>
      <c r="D11" s="83">
        <v>15</v>
      </c>
      <c r="E11" s="83">
        <v>15</v>
      </c>
      <c r="F11" s="83">
        <v>15</v>
      </c>
      <c r="G11" s="83">
        <v>15</v>
      </c>
      <c r="H11" s="83">
        <v>0</v>
      </c>
      <c r="I11" s="83">
        <v>45</v>
      </c>
      <c r="J11" s="83">
        <v>40</v>
      </c>
      <c r="K11" s="83">
        <v>30</v>
      </c>
      <c r="L11" s="238"/>
      <c r="M11" s="83"/>
      <c r="N11" s="239"/>
      <c r="O11" s="244"/>
    </row>
    <row r="12" spans="1:15">
      <c r="A12" s="83" t="s">
        <v>1047</v>
      </c>
      <c r="B12" s="83" t="s">
        <v>1048</v>
      </c>
      <c r="C12" s="83">
        <v>15</v>
      </c>
      <c r="D12" s="83">
        <v>30</v>
      </c>
      <c r="E12" s="83">
        <v>40</v>
      </c>
      <c r="F12" s="83">
        <v>0</v>
      </c>
      <c r="G12" s="83">
        <v>0</v>
      </c>
      <c r="H12" s="83">
        <v>0</v>
      </c>
      <c r="I12" s="83">
        <v>15</v>
      </c>
      <c r="J12" s="83">
        <v>50</v>
      </c>
      <c r="K12" s="83">
        <v>50</v>
      </c>
      <c r="L12" s="238"/>
      <c r="M12" s="83"/>
      <c r="N12" s="239"/>
      <c r="O12" s="244"/>
    </row>
    <row r="13" spans="1:15">
      <c r="A13" s="83" t="s">
        <v>1049</v>
      </c>
      <c r="B13" s="83" t="s">
        <v>1050</v>
      </c>
      <c r="C13" s="83">
        <v>30</v>
      </c>
      <c r="D13" s="83">
        <v>15</v>
      </c>
      <c r="E13" s="83">
        <v>0</v>
      </c>
      <c r="F13" s="83">
        <v>25</v>
      </c>
      <c r="G13" s="83">
        <v>30</v>
      </c>
      <c r="H13" s="83">
        <v>0</v>
      </c>
      <c r="I13" s="83">
        <v>25</v>
      </c>
      <c r="J13" s="83">
        <v>35</v>
      </c>
      <c r="K13" s="83">
        <v>15</v>
      </c>
      <c r="L13" s="238"/>
      <c r="M13" s="83"/>
      <c r="N13" s="239"/>
      <c r="O13" s="244"/>
    </row>
    <row r="14" spans="1:15">
      <c r="A14" s="83">
        <v>1953</v>
      </c>
      <c r="B14" s="83" t="s">
        <v>1051</v>
      </c>
      <c r="C14" s="83">
        <v>15</v>
      </c>
      <c r="D14" s="83">
        <v>25</v>
      </c>
      <c r="E14" s="83">
        <v>15</v>
      </c>
      <c r="F14" s="83">
        <v>15</v>
      </c>
      <c r="G14" s="83">
        <v>25</v>
      </c>
      <c r="H14" s="83">
        <v>15</v>
      </c>
      <c r="I14" s="83">
        <v>30</v>
      </c>
      <c r="J14" s="83">
        <v>30</v>
      </c>
      <c r="K14" s="83">
        <v>0</v>
      </c>
      <c r="L14" s="238"/>
      <c r="M14" s="83"/>
      <c r="N14" s="239"/>
      <c r="O14" s="244"/>
    </row>
    <row r="15" spans="1:15">
      <c r="A15" s="83" t="s">
        <v>1052</v>
      </c>
      <c r="B15" s="83" t="s">
        <v>1053</v>
      </c>
      <c r="C15" s="83">
        <v>0</v>
      </c>
      <c r="D15" s="83">
        <v>70</v>
      </c>
      <c r="E15" s="83">
        <v>0</v>
      </c>
      <c r="F15" s="83">
        <v>40</v>
      </c>
      <c r="G15" s="83">
        <v>30</v>
      </c>
      <c r="H15" s="83">
        <v>15</v>
      </c>
      <c r="I15" s="83">
        <v>0</v>
      </c>
      <c r="J15" s="83">
        <v>0</v>
      </c>
      <c r="K15" s="83">
        <v>0</v>
      </c>
      <c r="L15" s="238"/>
      <c r="M15" s="83"/>
      <c r="N15" s="239"/>
      <c r="O15" s="244"/>
    </row>
    <row r="16" spans="1:15">
      <c r="A16" s="83" t="s">
        <v>1054</v>
      </c>
      <c r="B16" s="83" t="s">
        <v>1055</v>
      </c>
      <c r="C16" s="83">
        <v>35</v>
      </c>
      <c r="D16" s="83">
        <v>15</v>
      </c>
      <c r="E16" s="83">
        <v>25</v>
      </c>
      <c r="F16" s="83">
        <v>0</v>
      </c>
      <c r="G16" s="83">
        <v>15</v>
      </c>
      <c r="H16" s="83">
        <v>15</v>
      </c>
      <c r="I16" s="83">
        <v>35</v>
      </c>
      <c r="J16" s="83">
        <v>15</v>
      </c>
      <c r="K16" s="83">
        <v>0</v>
      </c>
      <c r="L16" s="238"/>
      <c r="M16" s="83"/>
      <c r="N16" s="239"/>
      <c r="O16" s="244"/>
    </row>
    <row r="17" spans="1:15">
      <c r="A17" s="83" t="s">
        <v>1056</v>
      </c>
      <c r="B17" s="83" t="s">
        <v>1057</v>
      </c>
      <c r="C17" s="83">
        <v>70</v>
      </c>
      <c r="D17" s="83">
        <v>30</v>
      </c>
      <c r="E17" s="83">
        <v>0</v>
      </c>
      <c r="F17" s="83">
        <v>15</v>
      </c>
      <c r="G17" s="83">
        <v>0</v>
      </c>
      <c r="H17" s="83">
        <v>15</v>
      </c>
      <c r="I17" s="83">
        <v>0</v>
      </c>
      <c r="J17" s="83">
        <v>0</v>
      </c>
      <c r="K17" s="83">
        <v>15</v>
      </c>
      <c r="L17" s="238"/>
      <c r="M17" s="83"/>
      <c r="N17" s="239"/>
      <c r="O17" s="244"/>
    </row>
    <row r="18" spans="1:15">
      <c r="A18" s="83">
        <v>7141</v>
      </c>
      <c r="B18" s="83" t="s">
        <v>1058</v>
      </c>
      <c r="C18" s="83">
        <v>0</v>
      </c>
      <c r="D18" s="83">
        <v>15</v>
      </c>
      <c r="E18" s="83">
        <v>0</v>
      </c>
      <c r="F18" s="83">
        <v>25</v>
      </c>
      <c r="G18" s="83">
        <v>30</v>
      </c>
      <c r="H18" s="83">
        <v>30</v>
      </c>
      <c r="I18" s="83">
        <v>15</v>
      </c>
      <c r="J18" s="83">
        <v>15</v>
      </c>
      <c r="K18" s="83">
        <v>0</v>
      </c>
      <c r="L18" s="238"/>
      <c r="M18" s="83"/>
      <c r="N18" s="239"/>
      <c r="O18" s="244"/>
    </row>
    <row r="19" spans="1:15">
      <c r="A19" s="83">
        <v>1958</v>
      </c>
      <c r="B19" s="83" t="s">
        <v>1059</v>
      </c>
      <c r="C19" s="83">
        <v>40</v>
      </c>
      <c r="D19" s="83">
        <v>25</v>
      </c>
      <c r="E19" s="83">
        <v>0</v>
      </c>
      <c r="F19" s="83">
        <v>15</v>
      </c>
      <c r="G19" s="83">
        <v>0</v>
      </c>
      <c r="H19" s="83">
        <v>15</v>
      </c>
      <c r="I19" s="83">
        <v>0</v>
      </c>
      <c r="J19" s="83">
        <v>15</v>
      </c>
      <c r="K19" s="83">
        <v>15</v>
      </c>
      <c r="L19" s="238"/>
      <c r="M19" s="83"/>
      <c r="N19" s="239"/>
      <c r="O19" s="244"/>
    </row>
    <row r="20" spans="1:15">
      <c r="A20" s="83">
        <v>5893</v>
      </c>
      <c r="B20" s="83" t="s">
        <v>1060</v>
      </c>
      <c r="C20" s="83">
        <v>0</v>
      </c>
      <c r="D20" s="83">
        <v>0</v>
      </c>
      <c r="E20" s="83">
        <v>0</v>
      </c>
      <c r="F20" s="83">
        <v>15</v>
      </c>
      <c r="G20" s="83">
        <v>40</v>
      </c>
      <c r="H20" s="83">
        <v>0</v>
      </c>
      <c r="I20" s="83">
        <v>15</v>
      </c>
      <c r="J20" s="83">
        <v>0</v>
      </c>
      <c r="K20" s="83">
        <v>30</v>
      </c>
      <c r="L20" s="238"/>
      <c r="M20" s="83"/>
      <c r="N20" s="239"/>
      <c r="O20" s="244"/>
    </row>
    <row r="21" spans="1:15">
      <c r="A21" s="83">
        <v>1516</v>
      </c>
      <c r="B21" s="83" t="s">
        <v>1061</v>
      </c>
      <c r="C21" s="83">
        <v>0</v>
      </c>
      <c r="D21" s="83">
        <v>0</v>
      </c>
      <c r="E21" s="83">
        <v>0</v>
      </c>
      <c r="F21" s="83">
        <v>50</v>
      </c>
      <c r="G21" s="83">
        <v>0</v>
      </c>
      <c r="H21" s="83">
        <v>15</v>
      </c>
      <c r="I21" s="83">
        <v>0</v>
      </c>
      <c r="J21" s="83">
        <v>30</v>
      </c>
      <c r="K21" s="83">
        <v>0</v>
      </c>
      <c r="L21" s="238"/>
      <c r="M21" s="83"/>
      <c r="N21" s="239"/>
      <c r="O21" s="244"/>
    </row>
    <row r="22" spans="1:15">
      <c r="A22" s="83" t="s">
        <v>1062</v>
      </c>
      <c r="B22" s="83" t="s">
        <v>1063</v>
      </c>
      <c r="C22" s="83">
        <v>15</v>
      </c>
      <c r="D22" s="83">
        <v>40</v>
      </c>
      <c r="E22" s="83">
        <v>0</v>
      </c>
      <c r="F22" s="83">
        <v>30</v>
      </c>
      <c r="G22" s="83">
        <v>0</v>
      </c>
      <c r="H22" s="83">
        <v>0</v>
      </c>
      <c r="I22" s="83">
        <v>0</v>
      </c>
      <c r="J22" s="83">
        <v>0</v>
      </c>
      <c r="K22" s="83">
        <v>0</v>
      </c>
      <c r="L22" s="238"/>
      <c r="M22" s="83"/>
      <c r="N22" s="239"/>
      <c r="O22" s="244"/>
    </row>
    <row r="23" spans="1:15">
      <c r="A23" s="83" t="s">
        <v>1064</v>
      </c>
      <c r="B23" s="83" t="s">
        <v>1065</v>
      </c>
      <c r="C23" s="83">
        <v>0</v>
      </c>
      <c r="D23" s="83">
        <v>15</v>
      </c>
      <c r="E23" s="83">
        <v>0</v>
      </c>
      <c r="F23" s="83">
        <v>30</v>
      </c>
      <c r="G23" s="83">
        <v>0</v>
      </c>
      <c r="H23" s="83">
        <v>30</v>
      </c>
      <c r="I23" s="83">
        <v>0</v>
      </c>
      <c r="J23" s="83">
        <v>0</v>
      </c>
      <c r="K23" s="83">
        <v>0</v>
      </c>
      <c r="L23" s="238"/>
      <c r="M23" s="83"/>
      <c r="N23" s="239"/>
      <c r="O23" s="244"/>
    </row>
    <row r="24" spans="1:15">
      <c r="A24" s="83" t="s">
        <v>1066</v>
      </c>
      <c r="B24" s="83" t="s">
        <v>1067</v>
      </c>
      <c r="C24" s="83">
        <v>0</v>
      </c>
      <c r="D24" s="83">
        <v>0</v>
      </c>
      <c r="E24" s="83">
        <v>30</v>
      </c>
      <c r="F24" s="83">
        <v>0</v>
      </c>
      <c r="G24" s="83">
        <v>0</v>
      </c>
      <c r="H24" s="83">
        <v>15</v>
      </c>
      <c r="I24" s="83">
        <v>15</v>
      </c>
      <c r="J24" s="83">
        <v>15</v>
      </c>
      <c r="K24" s="83">
        <v>0</v>
      </c>
      <c r="L24" s="238"/>
      <c r="M24" s="83"/>
      <c r="N24" s="239"/>
      <c r="O24" s="244"/>
    </row>
    <row r="25" spans="1:15">
      <c r="A25" s="83">
        <v>5893</v>
      </c>
      <c r="B25" s="83" t="s">
        <v>1060</v>
      </c>
      <c r="C25" s="83">
        <v>0</v>
      </c>
      <c r="D25" s="83">
        <v>0</v>
      </c>
      <c r="E25" s="83">
        <v>25</v>
      </c>
      <c r="F25" s="83">
        <v>0</v>
      </c>
      <c r="G25" s="83">
        <v>0</v>
      </c>
      <c r="H25" s="83">
        <v>0</v>
      </c>
      <c r="I25" s="83">
        <v>15</v>
      </c>
      <c r="J25" s="83">
        <v>0</v>
      </c>
      <c r="K25" s="83">
        <v>30</v>
      </c>
      <c r="L25" s="238"/>
      <c r="M25" s="83"/>
      <c r="N25" s="239"/>
      <c r="O25" s="244"/>
    </row>
    <row r="26" spans="1:15">
      <c r="A26" s="83">
        <v>5297</v>
      </c>
      <c r="B26" s="83" t="s">
        <v>1068</v>
      </c>
      <c r="C26" s="83">
        <v>15</v>
      </c>
      <c r="D26" s="83">
        <v>15</v>
      </c>
      <c r="E26" s="83">
        <v>0</v>
      </c>
      <c r="F26" s="83">
        <v>15</v>
      </c>
      <c r="G26" s="83">
        <v>0</v>
      </c>
      <c r="H26" s="83">
        <v>0</v>
      </c>
      <c r="I26" s="83">
        <v>0</v>
      </c>
      <c r="J26" s="83">
        <v>0</v>
      </c>
      <c r="K26" s="83">
        <v>0</v>
      </c>
      <c r="L26" s="238"/>
      <c r="M26" s="83"/>
      <c r="N26" s="239"/>
      <c r="O26" s="244"/>
    </row>
    <row r="27" spans="1:15">
      <c r="A27" s="83" t="s">
        <v>1069</v>
      </c>
      <c r="B27" s="83" t="s">
        <v>1070</v>
      </c>
      <c r="C27" s="83">
        <v>15</v>
      </c>
      <c r="D27" s="83">
        <v>0</v>
      </c>
      <c r="E27" s="83">
        <v>0</v>
      </c>
      <c r="F27" s="83">
        <v>0</v>
      </c>
      <c r="G27" s="83">
        <v>30</v>
      </c>
      <c r="H27" s="83">
        <v>0</v>
      </c>
      <c r="I27" s="83">
        <v>0</v>
      </c>
      <c r="J27" s="83">
        <v>0</v>
      </c>
      <c r="K27" s="83">
        <v>0</v>
      </c>
      <c r="L27" s="238"/>
      <c r="M27" s="83"/>
      <c r="N27" s="239"/>
      <c r="O27" s="244"/>
    </row>
    <row r="28" spans="1:15">
      <c r="A28" s="83">
        <v>5705</v>
      </c>
      <c r="B28" s="83" t="s">
        <v>1071</v>
      </c>
      <c r="C28" s="83">
        <v>0</v>
      </c>
      <c r="D28" s="83">
        <v>0</v>
      </c>
      <c r="E28" s="83">
        <v>0</v>
      </c>
      <c r="F28" s="83">
        <v>0</v>
      </c>
      <c r="G28" s="83">
        <v>0</v>
      </c>
      <c r="H28" s="83">
        <v>15</v>
      </c>
      <c r="I28" s="83">
        <v>15</v>
      </c>
      <c r="J28" s="83">
        <v>15</v>
      </c>
      <c r="K28" s="83">
        <v>0</v>
      </c>
      <c r="L28" s="238"/>
      <c r="M28" s="83"/>
      <c r="N28" s="239"/>
      <c r="O28" s="244"/>
    </row>
    <row r="29" spans="1:15">
      <c r="A29" s="83" t="s">
        <v>1072</v>
      </c>
      <c r="B29" s="83" t="s">
        <v>1073</v>
      </c>
      <c r="C29" s="83">
        <v>40</v>
      </c>
      <c r="D29" s="83">
        <v>0</v>
      </c>
      <c r="E29" s="83">
        <v>0</v>
      </c>
      <c r="F29" s="83">
        <v>0</v>
      </c>
      <c r="G29" s="83">
        <v>0</v>
      </c>
      <c r="H29" s="83">
        <v>0</v>
      </c>
      <c r="I29" s="83">
        <v>0</v>
      </c>
      <c r="J29" s="83">
        <v>0</v>
      </c>
      <c r="K29" s="83">
        <v>0</v>
      </c>
      <c r="L29" s="238"/>
      <c r="M29" s="83"/>
      <c r="N29" s="239"/>
      <c r="O29" s="244"/>
    </row>
    <row r="30" spans="1:15">
      <c r="A30" s="83" t="s">
        <v>1074</v>
      </c>
      <c r="B30" s="83" t="s">
        <v>1075</v>
      </c>
      <c r="C30" s="83">
        <v>40</v>
      </c>
      <c r="D30" s="83">
        <v>0</v>
      </c>
      <c r="E30" s="83">
        <v>0</v>
      </c>
      <c r="F30" s="83">
        <v>0</v>
      </c>
      <c r="G30" s="83">
        <v>0</v>
      </c>
      <c r="H30" s="83">
        <v>0</v>
      </c>
      <c r="I30" s="83">
        <v>0</v>
      </c>
      <c r="J30" s="83">
        <v>0</v>
      </c>
      <c r="K30" s="83">
        <v>0</v>
      </c>
      <c r="L30" s="238"/>
      <c r="M30" s="83"/>
      <c r="N30" s="239"/>
      <c r="O30" s="244"/>
    </row>
    <row r="31" spans="1:15">
      <c r="A31" s="83" t="s">
        <v>1076</v>
      </c>
      <c r="B31" s="83" t="s">
        <v>1077</v>
      </c>
      <c r="C31" s="83">
        <v>0</v>
      </c>
      <c r="D31" s="83">
        <v>25</v>
      </c>
      <c r="E31" s="83">
        <v>0</v>
      </c>
      <c r="F31" s="83">
        <v>0</v>
      </c>
      <c r="G31" s="83">
        <v>0</v>
      </c>
      <c r="H31" s="83">
        <v>0</v>
      </c>
      <c r="I31" s="83">
        <v>0</v>
      </c>
      <c r="J31" s="83">
        <v>0</v>
      </c>
      <c r="K31" s="83">
        <v>0</v>
      </c>
      <c r="L31" s="238"/>
      <c r="M31" s="83"/>
      <c r="N31" s="239"/>
      <c r="O31" s="244"/>
    </row>
    <row r="32" spans="1:15">
      <c r="A32" s="83" t="s">
        <v>1078</v>
      </c>
      <c r="B32" s="83" t="s">
        <v>1079</v>
      </c>
      <c r="C32" s="83">
        <v>0</v>
      </c>
      <c r="D32" s="83">
        <v>15</v>
      </c>
      <c r="E32" s="83">
        <v>0</v>
      </c>
      <c r="F32" s="83">
        <v>0</v>
      </c>
      <c r="G32" s="83">
        <v>0</v>
      </c>
      <c r="H32" s="83">
        <v>0</v>
      </c>
      <c r="I32" s="83">
        <v>0</v>
      </c>
      <c r="J32" s="83">
        <v>0</v>
      </c>
      <c r="K32" s="83">
        <v>0</v>
      </c>
      <c r="L32" s="238"/>
      <c r="M32" s="83"/>
      <c r="N32" s="239"/>
      <c r="O32" s="244"/>
    </row>
    <row r="33" spans="1:15">
      <c r="A33" s="83" t="s">
        <v>1028</v>
      </c>
      <c r="B33" s="83" t="s">
        <v>1029</v>
      </c>
      <c r="C33" s="83">
        <v>0</v>
      </c>
      <c r="D33" s="83">
        <v>0</v>
      </c>
      <c r="E33" s="83">
        <v>0</v>
      </c>
      <c r="F33" s="83">
        <v>0</v>
      </c>
      <c r="G33" s="83">
        <v>15</v>
      </c>
      <c r="H33" s="83">
        <v>0</v>
      </c>
      <c r="I33" s="83">
        <v>0</v>
      </c>
      <c r="J33" s="83">
        <v>0</v>
      </c>
      <c r="K33" s="83">
        <v>0</v>
      </c>
      <c r="L33" s="238"/>
      <c r="M33" s="83"/>
      <c r="N33" s="239"/>
      <c r="O33" s="244"/>
    </row>
    <row r="34" spans="1:15">
      <c r="A34" s="83">
        <v>125</v>
      </c>
      <c r="B34" s="83" t="s">
        <v>1080</v>
      </c>
      <c r="C34" s="83">
        <v>0</v>
      </c>
      <c r="D34" s="83">
        <v>0</v>
      </c>
      <c r="E34" s="83">
        <v>0</v>
      </c>
      <c r="F34" s="83">
        <v>0</v>
      </c>
      <c r="G34" s="83">
        <v>0</v>
      </c>
      <c r="H34" s="83">
        <v>0</v>
      </c>
      <c r="I34" s="83">
        <v>0</v>
      </c>
      <c r="J34" s="83">
        <v>0</v>
      </c>
      <c r="K34" s="83">
        <v>0</v>
      </c>
      <c r="L34" s="238"/>
      <c r="M34" s="83"/>
      <c r="N34" s="239"/>
      <c r="O34" s="244"/>
    </row>
    <row r="35" spans="1:15">
      <c r="A35" s="83">
        <v>502</v>
      </c>
      <c r="B35" s="83" t="s">
        <v>1081</v>
      </c>
      <c r="C35" s="83">
        <v>0</v>
      </c>
      <c r="D35" s="83">
        <v>0</v>
      </c>
      <c r="E35" s="83">
        <v>0</v>
      </c>
      <c r="F35" s="83">
        <v>0</v>
      </c>
      <c r="G35" s="83">
        <v>0</v>
      </c>
      <c r="H35" s="83">
        <v>0</v>
      </c>
      <c r="I35" s="83">
        <v>0</v>
      </c>
      <c r="J35" s="83">
        <v>0</v>
      </c>
      <c r="K35" s="83">
        <v>0</v>
      </c>
      <c r="L35" s="238"/>
      <c r="M35" s="83"/>
      <c r="N35" s="239"/>
      <c r="O35" s="244"/>
    </row>
    <row r="36" spans="1:15">
      <c r="A36" s="83" t="s">
        <v>1082</v>
      </c>
      <c r="B36" s="83" t="s">
        <v>1083</v>
      </c>
      <c r="C36" s="83">
        <v>0</v>
      </c>
      <c r="D36" s="83">
        <v>0</v>
      </c>
      <c r="E36" s="83">
        <v>0</v>
      </c>
      <c r="F36" s="83">
        <v>0</v>
      </c>
      <c r="G36" s="83">
        <v>0</v>
      </c>
      <c r="H36" s="83">
        <v>0</v>
      </c>
      <c r="I36" s="83">
        <v>0</v>
      </c>
      <c r="J36" s="83">
        <v>0</v>
      </c>
      <c r="K36" s="83">
        <v>0</v>
      </c>
      <c r="L36" s="238"/>
      <c r="M36" s="83"/>
      <c r="N36" s="239"/>
      <c r="O36" s="244"/>
    </row>
    <row r="37" spans="1:15">
      <c r="A37" s="83" t="s">
        <v>1084</v>
      </c>
      <c r="B37" s="83" t="s">
        <v>1085</v>
      </c>
      <c r="C37" s="83">
        <v>0</v>
      </c>
      <c r="D37" s="83">
        <v>0</v>
      </c>
      <c r="E37" s="83">
        <v>0</v>
      </c>
      <c r="F37" s="83">
        <v>0</v>
      </c>
      <c r="G37" s="83">
        <v>0</v>
      </c>
      <c r="H37" s="83">
        <v>0</v>
      </c>
      <c r="I37" s="83">
        <v>0</v>
      </c>
      <c r="J37" s="83">
        <v>0</v>
      </c>
      <c r="K37" s="83">
        <v>0</v>
      </c>
      <c r="L37" s="238"/>
      <c r="M37" s="83"/>
      <c r="N37" s="239"/>
      <c r="O37" s="244"/>
    </row>
    <row r="38" spans="1:15">
      <c r="A38" s="83">
        <v>5345</v>
      </c>
      <c r="B38" s="83" t="s">
        <v>1086</v>
      </c>
      <c r="C38" s="83">
        <v>0</v>
      </c>
      <c r="D38" s="83">
        <v>0</v>
      </c>
      <c r="E38" s="83">
        <v>0</v>
      </c>
      <c r="F38" s="83">
        <v>0</v>
      </c>
      <c r="G38" s="83">
        <v>0</v>
      </c>
      <c r="H38" s="83">
        <v>0</v>
      </c>
      <c r="I38" s="83">
        <v>0</v>
      </c>
      <c r="J38" s="83">
        <v>0</v>
      </c>
      <c r="K38" s="83">
        <v>0</v>
      </c>
      <c r="L38" s="238"/>
      <c r="M38" s="83"/>
      <c r="N38" s="239"/>
      <c r="O38" s="244"/>
    </row>
    <row r="39" spans="1:15">
      <c r="A39" s="83" t="s">
        <v>1017</v>
      </c>
      <c r="B39" s="83" t="s">
        <v>1087</v>
      </c>
      <c r="C39" s="83">
        <v>0</v>
      </c>
      <c r="D39" s="83">
        <v>0</v>
      </c>
      <c r="E39" s="83">
        <v>0</v>
      </c>
      <c r="F39" s="83">
        <v>0</v>
      </c>
      <c r="G39" s="83">
        <v>0</v>
      </c>
      <c r="H39" s="83">
        <v>0</v>
      </c>
      <c r="I39" s="83">
        <v>0</v>
      </c>
      <c r="J39" s="83">
        <v>0</v>
      </c>
      <c r="K39" s="83">
        <v>0</v>
      </c>
      <c r="L39" s="238"/>
      <c r="M39" s="83"/>
      <c r="N39" s="239"/>
      <c r="O39" s="244"/>
    </row>
    <row r="40" spans="1:15">
      <c r="A40" s="83" t="s">
        <v>1088</v>
      </c>
      <c r="B40" s="83" t="s">
        <v>1000</v>
      </c>
      <c r="C40" s="83">
        <v>0</v>
      </c>
      <c r="D40" s="83">
        <v>0</v>
      </c>
      <c r="E40" s="83">
        <v>0</v>
      </c>
      <c r="F40" s="83">
        <v>0</v>
      </c>
      <c r="G40" s="83">
        <v>0</v>
      </c>
      <c r="H40" s="83">
        <v>0</v>
      </c>
      <c r="I40" s="83">
        <v>0</v>
      </c>
      <c r="J40" s="83">
        <v>0</v>
      </c>
      <c r="K40" s="83">
        <v>0</v>
      </c>
      <c r="L40" s="238"/>
      <c r="M40" s="83"/>
      <c r="N40" s="239"/>
      <c r="O40" s="244"/>
    </row>
    <row r="41" spans="1:15">
      <c r="A41" s="83">
        <v>7957</v>
      </c>
      <c r="B41" s="83" t="s">
        <v>1089</v>
      </c>
      <c r="C41" s="83">
        <v>0</v>
      </c>
      <c r="D41" s="83">
        <v>0</v>
      </c>
      <c r="E41" s="83">
        <v>0</v>
      </c>
      <c r="F41" s="83">
        <v>0</v>
      </c>
      <c r="G41" s="83">
        <v>0</v>
      </c>
      <c r="H41" s="83">
        <v>0</v>
      </c>
      <c r="I41" s="83">
        <v>0</v>
      </c>
      <c r="J41" s="83">
        <v>0</v>
      </c>
      <c r="K41" s="83">
        <v>0</v>
      </c>
      <c r="L41" s="238"/>
      <c r="M41" s="83"/>
      <c r="N41" s="239"/>
      <c r="O41" s="244"/>
    </row>
  </sheetData>
  <mergeCells count="1">
    <mergeCell ref="A1:O1"/>
  </mergeCells>
  <pageMargins left="0.7" right="0.7" top="0.75" bottom="0.75" header="0.3" footer="0.3"/>
  <pageSetup scale="86"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D4B4-A6B6-4196-AE9D-E403927266B7}">
  <dimension ref="A2:C21"/>
  <sheetViews>
    <sheetView zoomScale="130" zoomScaleNormal="130" workbookViewId="0">
      <selection activeCell="C3" sqref="C3"/>
    </sheetView>
  </sheetViews>
  <sheetFormatPr defaultRowHeight="14.45"/>
  <cols>
    <col min="1" max="1" width="10" customWidth="1"/>
    <col min="3" max="3" width="16.84765625" customWidth="1"/>
  </cols>
  <sheetData>
    <row r="2" spans="1:3">
      <c r="A2" s="170" t="s">
        <v>193</v>
      </c>
      <c r="B2" s="170" t="s">
        <v>194</v>
      </c>
      <c r="C2" s="170" t="s">
        <v>195</v>
      </c>
    </row>
    <row r="3" spans="1:3">
      <c r="A3" t="s">
        <v>196</v>
      </c>
      <c r="B3">
        <v>1</v>
      </c>
    </row>
    <row r="4" spans="1:3">
      <c r="A4" t="s">
        <v>197</v>
      </c>
      <c r="B4">
        <v>2</v>
      </c>
    </row>
    <row r="5" spans="1:3">
      <c r="A5" t="s">
        <v>198</v>
      </c>
      <c r="B5">
        <v>3</v>
      </c>
    </row>
    <row r="6" spans="1:3">
      <c r="A6" t="s">
        <v>199</v>
      </c>
      <c r="B6">
        <v>5</v>
      </c>
    </row>
    <row r="7" spans="1:3">
      <c r="A7" t="s">
        <v>200</v>
      </c>
      <c r="B7">
        <v>7</v>
      </c>
    </row>
    <row r="8" spans="1:3">
      <c r="A8" t="s">
        <v>201</v>
      </c>
      <c r="B8">
        <v>1</v>
      </c>
    </row>
    <row r="9" spans="1:3">
      <c r="A9" t="s">
        <v>202</v>
      </c>
      <c r="B9">
        <v>2</v>
      </c>
    </row>
    <row r="10" spans="1:3">
      <c r="A10" t="s">
        <v>203</v>
      </c>
      <c r="B10">
        <v>5</v>
      </c>
    </row>
    <row r="13" spans="1:3">
      <c r="A13" t="s">
        <v>204</v>
      </c>
    </row>
    <row r="17" spans="1:3">
      <c r="A17" s="171" t="s">
        <v>193</v>
      </c>
      <c r="B17" s="171" t="s">
        <v>194</v>
      </c>
      <c r="C17" s="171" t="s">
        <v>205</v>
      </c>
    </row>
    <row r="18" spans="1:3">
      <c r="A18" t="s">
        <v>200</v>
      </c>
      <c r="B18">
        <v>1</v>
      </c>
      <c r="C18" t="str">
        <f>IF(B18&lt;=3,"Medalj",IF(B18&lt;=10,"4-10","Utanför top 10"))</f>
        <v>Medalj</v>
      </c>
    </row>
    <row r="19" spans="1:3">
      <c r="A19" t="s">
        <v>206</v>
      </c>
      <c r="B19">
        <v>4</v>
      </c>
      <c r="C19" t="str">
        <f>IF(B19&lt;=3,"Medalj",IF(B19&lt;=10,"4-10","Utanför top 10"))</f>
        <v>4-10</v>
      </c>
    </row>
    <row r="20" spans="1:3">
      <c r="A20" t="s">
        <v>207</v>
      </c>
      <c r="B20">
        <v>15</v>
      </c>
      <c r="C20" t="str">
        <f>IF(B20&lt;=3,"Medalj",IF(B20&lt;=10,"4-10","Utanför top 10"))</f>
        <v>Utanför top 10</v>
      </c>
    </row>
    <row r="21" spans="1:3">
      <c r="A21" t="s">
        <v>208</v>
      </c>
      <c r="B21">
        <v>10</v>
      </c>
      <c r="C21" t="str">
        <f>IF(B21&lt;=3,"Medalj",IF(B21&lt;=10,"4-10","Utanför top 10"))</f>
        <v>4-10</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4532F-905A-4113-A773-F9A78286045D}">
  <sheetPr>
    <pageSetUpPr fitToPage="1"/>
  </sheetPr>
  <dimension ref="A1:O26"/>
  <sheetViews>
    <sheetView topLeftCell="A6" workbookViewId="0">
      <selection activeCell="O2" sqref="O1:O1048576"/>
    </sheetView>
  </sheetViews>
  <sheetFormatPr defaultColWidth="9.1484375" defaultRowHeight="14.45"/>
  <cols>
    <col min="1" max="1" width="11.546875" style="66" bestFit="1" customWidth="1"/>
    <col min="2" max="2" width="19.1484375" style="66" customWidth="1"/>
    <col min="3" max="3" width="7.546875" style="66" customWidth="1"/>
    <col min="4" max="5" width="7.75" style="66" bestFit="1" customWidth="1"/>
    <col min="6" max="6" width="7.84765625" style="66" customWidth="1"/>
    <col min="7" max="7" width="7.75" style="66" bestFit="1" customWidth="1"/>
    <col min="8" max="8" width="7.84765625" style="241" customWidth="1"/>
    <col min="9" max="11" width="7.75" style="66" bestFit="1" customWidth="1"/>
    <col min="12" max="12" width="9.1484375" style="242" customWidth="1"/>
    <col min="13" max="13" width="9.1484375" style="66" customWidth="1"/>
    <col min="14" max="14" width="10.84765625" style="68" customWidth="1"/>
    <col min="15" max="15" width="11" style="245" customWidth="1"/>
    <col min="16" max="16" width="9.1484375" style="66" customWidth="1"/>
    <col min="17" max="16384" width="9.1484375" style="66"/>
  </cols>
  <sheetData>
    <row r="1" spans="1:15">
      <c r="A1" s="481" t="s">
        <v>1090</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1074</v>
      </c>
      <c r="B3" s="83" t="s">
        <v>1075</v>
      </c>
      <c r="C3" s="83">
        <v>50</v>
      </c>
      <c r="D3" s="83">
        <v>70</v>
      </c>
      <c r="E3" s="83">
        <v>40</v>
      </c>
      <c r="F3" s="83">
        <v>60</v>
      </c>
      <c r="G3" s="83">
        <v>35</v>
      </c>
      <c r="H3" s="83">
        <v>40</v>
      </c>
      <c r="I3" s="83">
        <v>40</v>
      </c>
      <c r="J3" s="83">
        <v>50</v>
      </c>
      <c r="K3" s="83">
        <v>50</v>
      </c>
      <c r="L3" s="238"/>
      <c r="M3" s="83"/>
      <c r="N3" s="239"/>
      <c r="O3" s="244"/>
    </row>
    <row r="4" spans="1:15">
      <c r="A4" s="83" t="s">
        <v>1091</v>
      </c>
      <c r="B4" s="83" t="s">
        <v>1092</v>
      </c>
      <c r="C4" s="83">
        <v>70</v>
      </c>
      <c r="D4" s="83">
        <v>80</v>
      </c>
      <c r="E4" s="83">
        <v>15</v>
      </c>
      <c r="F4" s="83">
        <v>15</v>
      </c>
      <c r="G4" s="83">
        <v>70</v>
      </c>
      <c r="H4" s="83">
        <v>30</v>
      </c>
      <c r="I4" s="83">
        <v>35</v>
      </c>
      <c r="J4" s="83">
        <v>70</v>
      </c>
      <c r="K4" s="83">
        <v>30</v>
      </c>
      <c r="L4" s="238"/>
      <c r="M4" s="83"/>
      <c r="N4" s="239"/>
      <c r="O4" s="244"/>
    </row>
    <row r="5" spans="1:15">
      <c r="A5" s="83" t="s">
        <v>1062</v>
      </c>
      <c r="B5" s="83" t="s">
        <v>1063</v>
      </c>
      <c r="C5" s="83">
        <v>80</v>
      </c>
      <c r="D5" s="83">
        <v>30</v>
      </c>
      <c r="E5" s="83">
        <v>60</v>
      </c>
      <c r="F5" s="83">
        <v>35</v>
      </c>
      <c r="G5" s="83">
        <v>30</v>
      </c>
      <c r="H5" s="83">
        <v>80</v>
      </c>
      <c r="I5" s="83">
        <v>25</v>
      </c>
      <c r="J5" s="83">
        <v>30</v>
      </c>
      <c r="K5" s="83">
        <v>40</v>
      </c>
      <c r="L5" s="238"/>
      <c r="M5" s="83"/>
      <c r="N5" s="239"/>
      <c r="O5" s="244"/>
    </row>
    <row r="6" spans="1:15">
      <c r="A6" s="83">
        <v>302</v>
      </c>
      <c r="B6" s="83" t="s">
        <v>1093</v>
      </c>
      <c r="C6" s="83">
        <v>15</v>
      </c>
      <c r="D6" s="83">
        <v>25</v>
      </c>
      <c r="E6" s="83">
        <v>25</v>
      </c>
      <c r="F6" s="83">
        <v>70</v>
      </c>
      <c r="G6" s="83">
        <v>80</v>
      </c>
      <c r="H6" s="83">
        <v>30</v>
      </c>
      <c r="I6" s="83">
        <v>80</v>
      </c>
      <c r="J6" s="83">
        <v>25</v>
      </c>
      <c r="K6" s="83">
        <v>25</v>
      </c>
      <c r="L6" s="238"/>
      <c r="M6" s="83"/>
      <c r="N6" s="239"/>
      <c r="O6" s="244"/>
    </row>
    <row r="7" spans="1:15">
      <c r="A7" s="83">
        <v>282</v>
      </c>
      <c r="B7" s="83" t="s">
        <v>1094</v>
      </c>
      <c r="C7" s="83">
        <v>50</v>
      </c>
      <c r="D7" s="83">
        <v>40</v>
      </c>
      <c r="E7" s="83">
        <v>40</v>
      </c>
      <c r="F7" s="83">
        <v>30</v>
      </c>
      <c r="G7" s="83">
        <v>25</v>
      </c>
      <c r="H7" s="83">
        <v>30</v>
      </c>
      <c r="I7" s="83">
        <v>30</v>
      </c>
      <c r="J7" s="83">
        <v>40</v>
      </c>
      <c r="K7" s="83">
        <v>70</v>
      </c>
      <c r="L7" s="238"/>
      <c r="M7" s="83"/>
      <c r="N7" s="239"/>
      <c r="O7" s="244"/>
    </row>
    <row r="8" spans="1:15">
      <c r="A8" s="83" t="s">
        <v>1095</v>
      </c>
      <c r="B8" s="83" t="s">
        <v>1096</v>
      </c>
      <c r="C8" s="83">
        <v>30</v>
      </c>
      <c r="D8" s="83">
        <v>0</v>
      </c>
      <c r="E8" s="83">
        <v>70</v>
      </c>
      <c r="F8" s="83">
        <v>15</v>
      </c>
      <c r="G8" s="83">
        <v>40</v>
      </c>
      <c r="H8" s="83">
        <v>15</v>
      </c>
      <c r="I8" s="83">
        <v>15</v>
      </c>
      <c r="J8" s="83">
        <v>45</v>
      </c>
      <c r="K8" s="83">
        <v>80</v>
      </c>
      <c r="L8" s="238"/>
      <c r="M8" s="83"/>
      <c r="N8" s="239"/>
      <c r="O8" s="244"/>
    </row>
    <row r="9" spans="1:15">
      <c r="A9" s="83" t="s">
        <v>1097</v>
      </c>
      <c r="B9" s="83" t="s">
        <v>1098</v>
      </c>
      <c r="C9" s="83">
        <v>15</v>
      </c>
      <c r="D9" s="83">
        <v>50</v>
      </c>
      <c r="E9" s="83">
        <v>30</v>
      </c>
      <c r="F9" s="83">
        <v>65</v>
      </c>
      <c r="G9" s="83">
        <v>30</v>
      </c>
      <c r="H9" s="83">
        <v>35</v>
      </c>
      <c r="I9" s="83">
        <v>30</v>
      </c>
      <c r="J9" s="83">
        <v>15</v>
      </c>
      <c r="K9" s="83">
        <v>40</v>
      </c>
      <c r="L9" s="238"/>
      <c r="M9" s="83"/>
      <c r="N9" s="239"/>
      <c r="O9" s="244"/>
    </row>
    <row r="10" spans="1:15">
      <c r="A10" s="83">
        <v>260</v>
      </c>
      <c r="B10" s="83" t="s">
        <v>1099</v>
      </c>
      <c r="C10" s="83">
        <v>15</v>
      </c>
      <c r="D10" s="83">
        <v>15</v>
      </c>
      <c r="E10" s="83">
        <v>35</v>
      </c>
      <c r="F10" s="83">
        <v>50</v>
      </c>
      <c r="G10" s="83">
        <v>50</v>
      </c>
      <c r="H10" s="83">
        <v>60</v>
      </c>
      <c r="I10" s="83">
        <v>30</v>
      </c>
      <c r="J10" s="83">
        <v>15</v>
      </c>
      <c r="K10" s="83">
        <v>15</v>
      </c>
      <c r="L10" s="238"/>
      <c r="M10" s="83"/>
      <c r="N10" s="239"/>
      <c r="O10" s="244"/>
    </row>
    <row r="11" spans="1:15">
      <c r="A11" s="83">
        <v>388</v>
      </c>
      <c r="B11" s="83" t="s">
        <v>1100</v>
      </c>
      <c r="C11" s="83">
        <v>40</v>
      </c>
      <c r="D11" s="83">
        <v>15</v>
      </c>
      <c r="E11" s="83">
        <v>50</v>
      </c>
      <c r="F11" s="83">
        <v>15</v>
      </c>
      <c r="G11" s="83">
        <v>0</v>
      </c>
      <c r="H11" s="83">
        <v>40</v>
      </c>
      <c r="I11" s="83">
        <v>25</v>
      </c>
      <c r="J11" s="83">
        <v>35</v>
      </c>
      <c r="K11" s="83">
        <v>25</v>
      </c>
      <c r="L11" s="238"/>
      <c r="M11" s="83"/>
      <c r="N11" s="239"/>
      <c r="O11" s="244"/>
    </row>
    <row r="12" spans="1:15">
      <c r="A12" s="83" t="s">
        <v>1101</v>
      </c>
      <c r="B12" s="83" t="s">
        <v>1102</v>
      </c>
      <c r="C12" s="83">
        <v>40</v>
      </c>
      <c r="D12" s="83">
        <v>40</v>
      </c>
      <c r="E12" s="83">
        <v>0</v>
      </c>
      <c r="F12" s="83">
        <v>25</v>
      </c>
      <c r="G12" s="83">
        <v>60</v>
      </c>
      <c r="H12" s="83">
        <v>0</v>
      </c>
      <c r="I12" s="83">
        <v>0</v>
      </c>
      <c r="J12" s="83">
        <v>30</v>
      </c>
      <c r="K12" s="83">
        <v>30</v>
      </c>
      <c r="L12" s="238"/>
      <c r="M12" s="83"/>
      <c r="N12" s="239"/>
      <c r="O12" s="244"/>
    </row>
    <row r="13" spans="1:15">
      <c r="A13" s="83" t="s">
        <v>1103</v>
      </c>
      <c r="B13" s="83" t="s">
        <v>1104</v>
      </c>
      <c r="C13" s="83">
        <v>15</v>
      </c>
      <c r="D13" s="83">
        <v>45</v>
      </c>
      <c r="E13" s="83">
        <v>15</v>
      </c>
      <c r="F13" s="83">
        <v>30</v>
      </c>
      <c r="G13" s="83">
        <v>15</v>
      </c>
      <c r="H13" s="83">
        <v>55</v>
      </c>
      <c r="I13" s="83">
        <v>30</v>
      </c>
      <c r="J13" s="83">
        <v>15</v>
      </c>
      <c r="K13" s="83">
        <v>15</v>
      </c>
      <c r="L13" s="238"/>
      <c r="M13" s="83"/>
      <c r="N13" s="239"/>
      <c r="O13" s="244"/>
    </row>
    <row r="14" spans="1:15">
      <c r="A14" s="83">
        <v>5038</v>
      </c>
      <c r="B14" s="83" t="s">
        <v>1105</v>
      </c>
      <c r="C14" s="83">
        <v>15</v>
      </c>
      <c r="D14" s="83">
        <v>35</v>
      </c>
      <c r="E14" s="83">
        <v>25</v>
      </c>
      <c r="F14" s="83">
        <v>15</v>
      </c>
      <c r="G14" s="83">
        <v>15</v>
      </c>
      <c r="H14" s="83">
        <v>15</v>
      </c>
      <c r="I14" s="83">
        <v>35</v>
      </c>
      <c r="J14" s="83">
        <v>40</v>
      </c>
      <c r="K14" s="83">
        <v>35</v>
      </c>
      <c r="L14" s="238"/>
      <c r="M14" s="83"/>
      <c r="N14" s="239"/>
      <c r="O14" s="244"/>
    </row>
    <row r="15" spans="1:15">
      <c r="A15" s="83">
        <v>12</v>
      </c>
      <c r="B15" s="83" t="s">
        <v>1106</v>
      </c>
      <c r="C15" s="83">
        <v>25</v>
      </c>
      <c r="D15" s="83">
        <v>30</v>
      </c>
      <c r="E15" s="83">
        <v>30</v>
      </c>
      <c r="F15" s="83">
        <v>40</v>
      </c>
      <c r="G15" s="83">
        <v>15</v>
      </c>
      <c r="H15" s="83">
        <v>25</v>
      </c>
      <c r="I15" s="83">
        <v>15</v>
      </c>
      <c r="J15" s="83">
        <v>30</v>
      </c>
      <c r="K15" s="83">
        <v>15</v>
      </c>
      <c r="L15" s="238"/>
      <c r="M15" s="83"/>
      <c r="N15" s="239"/>
      <c r="O15" s="244"/>
    </row>
    <row r="16" spans="1:15">
      <c r="A16" s="83">
        <v>5901</v>
      </c>
      <c r="B16" s="83" t="s">
        <v>1107</v>
      </c>
      <c r="C16" s="83">
        <v>30</v>
      </c>
      <c r="D16" s="83">
        <v>30</v>
      </c>
      <c r="E16" s="83">
        <v>15</v>
      </c>
      <c r="F16" s="83">
        <v>30</v>
      </c>
      <c r="G16" s="83">
        <v>0</v>
      </c>
      <c r="H16" s="83">
        <v>30</v>
      </c>
      <c r="I16" s="83">
        <v>25</v>
      </c>
      <c r="J16" s="83">
        <v>30</v>
      </c>
      <c r="K16" s="83">
        <v>15</v>
      </c>
      <c r="L16" s="238"/>
      <c r="M16" s="83"/>
      <c r="N16" s="239"/>
      <c r="O16" s="244"/>
    </row>
    <row r="17" spans="1:15">
      <c r="A17" s="83" t="s">
        <v>1108</v>
      </c>
      <c r="B17" s="83" t="s">
        <v>1109</v>
      </c>
      <c r="C17" s="83">
        <v>30</v>
      </c>
      <c r="D17" s="83">
        <v>15</v>
      </c>
      <c r="E17" s="83">
        <v>30</v>
      </c>
      <c r="F17" s="83">
        <v>15</v>
      </c>
      <c r="G17" s="83">
        <v>25</v>
      </c>
      <c r="H17" s="83">
        <v>25</v>
      </c>
      <c r="I17" s="83">
        <v>0</v>
      </c>
      <c r="J17" s="83">
        <v>0</v>
      </c>
      <c r="K17" s="83">
        <v>0</v>
      </c>
      <c r="L17" s="238"/>
      <c r="M17" s="83"/>
      <c r="N17" s="239"/>
      <c r="O17" s="244"/>
    </row>
    <row r="18" spans="1:15">
      <c r="A18" s="83">
        <v>738</v>
      </c>
      <c r="B18" s="83" t="s">
        <v>1110</v>
      </c>
      <c r="C18" s="83">
        <v>15</v>
      </c>
      <c r="D18" s="83">
        <v>15</v>
      </c>
      <c r="E18" s="83">
        <v>0</v>
      </c>
      <c r="F18" s="83">
        <v>40</v>
      </c>
      <c r="G18" s="83">
        <v>0</v>
      </c>
      <c r="H18" s="83">
        <v>15</v>
      </c>
      <c r="I18" s="83">
        <v>0</v>
      </c>
      <c r="J18" s="83">
        <v>15</v>
      </c>
      <c r="K18" s="83">
        <v>25</v>
      </c>
      <c r="L18" s="238"/>
      <c r="M18" s="83"/>
      <c r="N18" s="239"/>
      <c r="O18" s="244"/>
    </row>
    <row r="19" spans="1:15">
      <c r="A19" s="83" t="s">
        <v>1111</v>
      </c>
      <c r="B19" s="83" t="s">
        <v>1112</v>
      </c>
      <c r="C19" s="83">
        <v>15</v>
      </c>
      <c r="D19" s="83">
        <v>0</v>
      </c>
      <c r="E19" s="83">
        <v>0</v>
      </c>
      <c r="F19" s="83">
        <v>30</v>
      </c>
      <c r="G19" s="83">
        <v>0</v>
      </c>
      <c r="H19" s="83">
        <v>35</v>
      </c>
      <c r="I19" s="83">
        <v>0</v>
      </c>
      <c r="J19" s="83">
        <v>25</v>
      </c>
      <c r="K19" s="83">
        <v>15</v>
      </c>
      <c r="L19" s="238"/>
      <c r="M19" s="83"/>
      <c r="N19" s="239"/>
      <c r="O19" s="244"/>
    </row>
    <row r="20" spans="1:15">
      <c r="A20" s="83">
        <v>924</v>
      </c>
      <c r="B20" s="83" t="s">
        <v>1113</v>
      </c>
      <c r="C20" s="83">
        <v>0</v>
      </c>
      <c r="D20" s="83">
        <v>15</v>
      </c>
      <c r="E20" s="83">
        <v>15</v>
      </c>
      <c r="F20" s="83">
        <v>0</v>
      </c>
      <c r="G20" s="83">
        <v>30</v>
      </c>
      <c r="H20" s="83">
        <v>0</v>
      </c>
      <c r="I20" s="83">
        <v>40</v>
      </c>
      <c r="J20" s="83">
        <v>0</v>
      </c>
      <c r="K20" s="83">
        <v>0</v>
      </c>
      <c r="L20" s="238"/>
      <c r="M20" s="83"/>
      <c r="N20" s="239"/>
      <c r="O20" s="244"/>
    </row>
    <row r="21" spans="1:15">
      <c r="A21" s="83">
        <v>5702</v>
      </c>
      <c r="B21" s="83" t="s">
        <v>1114</v>
      </c>
      <c r="C21" s="83">
        <v>0</v>
      </c>
      <c r="D21" s="83">
        <v>0</v>
      </c>
      <c r="E21" s="83">
        <v>0</v>
      </c>
      <c r="F21" s="83">
        <v>30</v>
      </c>
      <c r="G21" s="83">
        <v>0</v>
      </c>
      <c r="H21" s="83">
        <v>0</v>
      </c>
      <c r="I21" s="83">
        <v>30</v>
      </c>
      <c r="J21" s="83">
        <v>0</v>
      </c>
      <c r="K21" s="83">
        <v>0</v>
      </c>
      <c r="L21" s="238"/>
      <c r="M21" s="83"/>
      <c r="N21" s="239"/>
      <c r="O21" s="244"/>
    </row>
    <row r="22" spans="1:15">
      <c r="A22" s="83">
        <v>521</v>
      </c>
      <c r="B22" s="83" t="s">
        <v>1115</v>
      </c>
      <c r="C22" s="83">
        <v>0</v>
      </c>
      <c r="D22" s="83">
        <v>0</v>
      </c>
      <c r="E22" s="83">
        <v>0</v>
      </c>
      <c r="F22" s="83">
        <v>0</v>
      </c>
      <c r="G22" s="83">
        <v>0</v>
      </c>
      <c r="H22" s="83">
        <v>30</v>
      </c>
      <c r="I22" s="83">
        <v>0</v>
      </c>
      <c r="J22" s="83">
        <v>0</v>
      </c>
      <c r="K22" s="83">
        <v>15</v>
      </c>
      <c r="L22" s="238"/>
      <c r="M22" s="83"/>
      <c r="N22" s="239"/>
      <c r="O22" s="244"/>
    </row>
    <row r="23" spans="1:15">
      <c r="A23" s="83" t="s">
        <v>1116</v>
      </c>
      <c r="B23" s="83" t="s">
        <v>1117</v>
      </c>
      <c r="C23" s="83">
        <v>15</v>
      </c>
      <c r="D23" s="83">
        <v>0</v>
      </c>
      <c r="E23" s="83">
        <v>0</v>
      </c>
      <c r="F23" s="83">
        <v>0</v>
      </c>
      <c r="G23" s="83">
        <v>15</v>
      </c>
      <c r="H23" s="83">
        <v>0</v>
      </c>
      <c r="I23" s="83">
        <v>0</v>
      </c>
      <c r="J23" s="83">
        <v>0</v>
      </c>
      <c r="K23" s="83">
        <v>15</v>
      </c>
      <c r="L23" s="238"/>
      <c r="M23" s="83"/>
      <c r="N23" s="239"/>
      <c r="O23" s="244"/>
    </row>
    <row r="24" spans="1:15">
      <c r="A24" s="83">
        <v>5212</v>
      </c>
      <c r="B24" s="83" t="s">
        <v>1118</v>
      </c>
      <c r="C24" s="83">
        <v>0</v>
      </c>
      <c r="D24" s="83">
        <v>0</v>
      </c>
      <c r="E24" s="83">
        <v>0</v>
      </c>
      <c r="F24" s="83">
        <v>25</v>
      </c>
      <c r="G24" s="83">
        <v>0</v>
      </c>
      <c r="H24" s="83">
        <v>0</v>
      </c>
      <c r="I24" s="83">
        <v>0</v>
      </c>
      <c r="J24" s="83">
        <v>0</v>
      </c>
      <c r="K24" s="83">
        <v>0</v>
      </c>
      <c r="L24" s="238"/>
      <c r="M24" s="83"/>
      <c r="N24" s="239"/>
      <c r="O24" s="244"/>
    </row>
    <row r="25" spans="1:15">
      <c r="A25" s="83">
        <v>9245</v>
      </c>
      <c r="B25" s="83" t="s">
        <v>1119</v>
      </c>
      <c r="C25" s="83">
        <v>15</v>
      </c>
      <c r="D25" s="83">
        <v>0</v>
      </c>
      <c r="E25" s="83">
        <v>0</v>
      </c>
      <c r="F25" s="83">
        <v>0</v>
      </c>
      <c r="G25" s="83">
        <v>0</v>
      </c>
      <c r="H25" s="83">
        <v>0</v>
      </c>
      <c r="I25" s="83">
        <v>0</v>
      </c>
      <c r="J25" s="83">
        <v>0</v>
      </c>
      <c r="K25" s="83">
        <v>0</v>
      </c>
      <c r="L25" s="238"/>
      <c r="M25" s="83"/>
      <c r="N25" s="239"/>
      <c r="O25" s="244"/>
    </row>
    <row r="26" spans="1:15">
      <c r="A26" s="83" t="s">
        <v>1120</v>
      </c>
      <c r="B26" s="83" t="s">
        <v>1121</v>
      </c>
      <c r="C26" s="83">
        <v>0</v>
      </c>
      <c r="D26" s="83">
        <v>0</v>
      </c>
      <c r="E26" s="83">
        <v>0</v>
      </c>
      <c r="F26" s="83">
        <v>0</v>
      </c>
      <c r="G26" s="83">
        <v>0</v>
      </c>
      <c r="H26" s="83">
        <v>0</v>
      </c>
      <c r="I26" s="83">
        <v>0</v>
      </c>
      <c r="J26" s="83">
        <v>0</v>
      </c>
      <c r="K26" s="83">
        <v>0</v>
      </c>
      <c r="L26" s="238"/>
      <c r="M26" s="83"/>
      <c r="N26" s="239"/>
      <c r="O26" s="244"/>
    </row>
  </sheetData>
  <mergeCells count="1">
    <mergeCell ref="A1:O1"/>
  </mergeCells>
  <pageMargins left="0.7" right="0.7" top="0.75" bottom="0.75" header="0.3" footer="0.3"/>
  <pageSetup scale="87" orientation="landscape"/>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84440-905A-433B-B7C0-6EEA7C5D9BC6}">
  <sheetPr>
    <pageSetUpPr fitToPage="1"/>
  </sheetPr>
  <dimension ref="A1:O19"/>
  <sheetViews>
    <sheetView workbookViewId="0">
      <selection activeCell="N2" sqref="N2"/>
    </sheetView>
  </sheetViews>
  <sheetFormatPr defaultColWidth="9.1484375" defaultRowHeight="14.45"/>
  <cols>
    <col min="1" max="1" width="11.546875" style="66" bestFit="1" customWidth="1"/>
    <col min="2" max="2" width="19.546875" style="66" customWidth="1"/>
    <col min="3" max="3" width="7.75" style="66" bestFit="1" customWidth="1"/>
    <col min="4" max="4" width="7.75" style="66" customWidth="1"/>
    <col min="5" max="5" width="8.84765625" style="66" customWidth="1"/>
    <col min="6" max="6" width="8.75" style="66" bestFit="1" customWidth="1"/>
    <col min="7" max="8" width="7.75" style="66" bestFit="1" customWidth="1"/>
    <col min="9" max="9" width="8.546875" style="66" customWidth="1"/>
    <col min="10" max="11" width="9.1484375" style="66" customWidth="1"/>
    <col min="12" max="12" width="9.1484375" style="242" customWidth="1"/>
    <col min="13" max="13" width="9.1484375" style="66" customWidth="1"/>
    <col min="14" max="14" width="10.3984375" style="68" customWidth="1"/>
    <col min="15" max="15" width="11.546875" style="245" customWidth="1"/>
    <col min="16" max="16" width="9.1484375" style="66" customWidth="1"/>
    <col min="17" max="16384" width="9.1484375" style="66"/>
  </cols>
  <sheetData>
    <row r="1" spans="1:15">
      <c r="A1" s="481" t="s">
        <v>1122</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v>590</v>
      </c>
      <c r="B3" s="83" t="s">
        <v>1123</v>
      </c>
      <c r="C3" s="83">
        <v>40</v>
      </c>
      <c r="D3" s="83">
        <v>15</v>
      </c>
      <c r="E3" s="83">
        <v>30</v>
      </c>
      <c r="F3" s="83">
        <v>15</v>
      </c>
      <c r="G3" s="83">
        <v>30</v>
      </c>
      <c r="H3" s="83">
        <v>60</v>
      </c>
      <c r="I3" s="83">
        <v>15</v>
      </c>
      <c r="J3" s="83">
        <v>40</v>
      </c>
      <c r="K3" s="246">
        <v>60</v>
      </c>
      <c r="L3" s="238">
        <v>120</v>
      </c>
      <c r="M3" s="83"/>
      <c r="N3" s="239"/>
      <c r="O3" s="244"/>
    </row>
    <row r="4" spans="1:15">
      <c r="A4" s="83">
        <v>5126</v>
      </c>
      <c r="B4" s="83" t="s">
        <v>1124</v>
      </c>
      <c r="C4" s="83">
        <v>30</v>
      </c>
      <c r="D4" s="83">
        <v>30</v>
      </c>
      <c r="E4" s="83">
        <v>15</v>
      </c>
      <c r="F4" s="83">
        <v>30</v>
      </c>
      <c r="G4" s="83">
        <v>50</v>
      </c>
      <c r="H4" s="83">
        <v>30</v>
      </c>
      <c r="I4" s="83">
        <v>15</v>
      </c>
      <c r="J4" s="83">
        <v>50</v>
      </c>
      <c r="K4" s="83">
        <v>30</v>
      </c>
      <c r="L4" s="238">
        <v>80</v>
      </c>
      <c r="M4" s="83"/>
      <c r="N4" s="239"/>
      <c r="O4" s="244"/>
    </row>
    <row r="5" spans="1:15">
      <c r="A5" s="83">
        <v>7114</v>
      </c>
      <c r="B5" s="83" t="s">
        <v>1125</v>
      </c>
      <c r="C5" s="83">
        <v>15</v>
      </c>
      <c r="D5" s="83">
        <v>0</v>
      </c>
      <c r="E5" s="83">
        <v>15</v>
      </c>
      <c r="F5" s="83">
        <v>15</v>
      </c>
      <c r="G5" s="83">
        <v>40</v>
      </c>
      <c r="H5" s="83">
        <v>15</v>
      </c>
      <c r="I5" s="83">
        <v>60</v>
      </c>
      <c r="J5" s="83">
        <v>15</v>
      </c>
      <c r="K5" s="83">
        <v>15</v>
      </c>
      <c r="L5" s="238">
        <v>100</v>
      </c>
      <c r="M5" s="83"/>
      <c r="N5" s="239"/>
      <c r="O5" s="244"/>
    </row>
    <row r="6" spans="1:15">
      <c r="A6" s="83" t="s">
        <v>1126</v>
      </c>
      <c r="B6" s="83" t="s">
        <v>1127</v>
      </c>
      <c r="C6" s="83">
        <v>60</v>
      </c>
      <c r="D6" s="83">
        <v>30</v>
      </c>
      <c r="E6" s="83">
        <v>50</v>
      </c>
      <c r="F6" s="83">
        <v>50</v>
      </c>
      <c r="G6" s="83">
        <v>0</v>
      </c>
      <c r="H6" s="83">
        <v>15</v>
      </c>
      <c r="I6" s="83">
        <v>0</v>
      </c>
      <c r="J6" s="83">
        <v>0</v>
      </c>
      <c r="K6" s="83">
        <v>0</v>
      </c>
      <c r="L6" s="238">
        <v>60</v>
      </c>
      <c r="M6" s="83"/>
      <c r="N6" s="239"/>
      <c r="O6" s="244"/>
    </row>
    <row r="7" spans="1:15">
      <c r="A7" s="83" t="s">
        <v>1128</v>
      </c>
      <c r="B7" s="83" t="s">
        <v>1129</v>
      </c>
      <c r="C7" s="83">
        <v>50</v>
      </c>
      <c r="D7" s="83">
        <v>50</v>
      </c>
      <c r="E7" s="83">
        <v>15</v>
      </c>
      <c r="F7" s="83">
        <v>15</v>
      </c>
      <c r="G7" s="83">
        <v>0</v>
      </c>
      <c r="H7" s="83">
        <v>15</v>
      </c>
      <c r="I7" s="83">
        <v>40</v>
      </c>
      <c r="J7" s="83">
        <v>30</v>
      </c>
      <c r="K7" s="83">
        <v>15</v>
      </c>
      <c r="L7" s="238">
        <v>30</v>
      </c>
      <c r="M7" s="83"/>
      <c r="N7" s="239"/>
      <c r="O7" s="244"/>
    </row>
    <row r="8" spans="1:15">
      <c r="A8" s="83">
        <v>5703</v>
      </c>
      <c r="B8" s="83" t="s">
        <v>1130</v>
      </c>
      <c r="C8" s="83">
        <v>15</v>
      </c>
      <c r="D8" s="83">
        <v>15</v>
      </c>
      <c r="E8" s="83">
        <v>30</v>
      </c>
      <c r="F8" s="83">
        <v>40</v>
      </c>
      <c r="G8" s="83">
        <v>15</v>
      </c>
      <c r="H8" s="83">
        <v>0</v>
      </c>
      <c r="I8" s="83">
        <v>30</v>
      </c>
      <c r="J8" s="83">
        <v>30</v>
      </c>
      <c r="K8" s="83">
        <v>15</v>
      </c>
      <c r="L8" s="238">
        <v>30</v>
      </c>
      <c r="M8" s="83"/>
      <c r="N8" s="239"/>
      <c r="O8" s="244"/>
    </row>
    <row r="9" spans="1:15">
      <c r="A9" s="83">
        <v>515</v>
      </c>
      <c r="B9" s="83" t="s">
        <v>1131</v>
      </c>
      <c r="C9" s="83">
        <v>30</v>
      </c>
      <c r="D9" s="83">
        <v>0</v>
      </c>
      <c r="E9" s="83">
        <v>40</v>
      </c>
      <c r="F9" s="83">
        <v>0</v>
      </c>
      <c r="G9" s="83">
        <v>0</v>
      </c>
      <c r="H9" s="83">
        <v>0</v>
      </c>
      <c r="I9" s="83">
        <v>15</v>
      </c>
      <c r="J9" s="83">
        <v>0</v>
      </c>
      <c r="K9" s="83">
        <v>40</v>
      </c>
      <c r="L9" s="238">
        <v>60</v>
      </c>
      <c r="M9" s="83"/>
      <c r="N9" s="239"/>
      <c r="O9" s="244"/>
    </row>
    <row r="10" spans="1:15">
      <c r="A10" s="83">
        <v>6513</v>
      </c>
      <c r="B10" s="83" t="s">
        <v>1132</v>
      </c>
      <c r="C10" s="83">
        <v>0</v>
      </c>
      <c r="D10" s="83">
        <v>40</v>
      </c>
      <c r="E10" s="83">
        <v>15</v>
      </c>
      <c r="F10" s="83">
        <v>30</v>
      </c>
      <c r="G10" s="83">
        <v>0</v>
      </c>
      <c r="H10" s="83">
        <v>30</v>
      </c>
      <c r="I10" s="83">
        <v>0</v>
      </c>
      <c r="J10" s="83">
        <v>15</v>
      </c>
      <c r="K10" s="83">
        <v>50</v>
      </c>
      <c r="L10" s="238">
        <v>0</v>
      </c>
      <c r="M10" s="83"/>
      <c r="N10" s="239"/>
      <c r="O10" s="244"/>
    </row>
    <row r="11" spans="1:15">
      <c r="A11" s="83" t="s">
        <v>1133</v>
      </c>
      <c r="B11" s="83" t="s">
        <v>1134</v>
      </c>
      <c r="C11" s="83">
        <v>0</v>
      </c>
      <c r="D11" s="83">
        <v>0</v>
      </c>
      <c r="E11" s="83">
        <v>0</v>
      </c>
      <c r="F11" s="83">
        <v>0</v>
      </c>
      <c r="G11" s="83">
        <v>0</v>
      </c>
      <c r="H11" s="83">
        <v>0</v>
      </c>
      <c r="I11" s="83">
        <v>40</v>
      </c>
      <c r="J11" s="83">
        <v>0</v>
      </c>
      <c r="K11" s="83">
        <v>0</v>
      </c>
      <c r="L11" s="238">
        <v>80</v>
      </c>
      <c r="M11" s="83"/>
      <c r="N11" s="239"/>
      <c r="O11" s="244"/>
    </row>
    <row r="12" spans="1:15">
      <c r="A12" s="83">
        <v>542</v>
      </c>
      <c r="B12" s="83" t="s">
        <v>1135</v>
      </c>
      <c r="C12" s="83">
        <v>0</v>
      </c>
      <c r="D12" s="83">
        <v>0</v>
      </c>
      <c r="E12" s="83">
        <v>0</v>
      </c>
      <c r="F12" s="83">
        <v>0</v>
      </c>
      <c r="G12" s="83">
        <v>0</v>
      </c>
      <c r="H12" s="83">
        <v>0</v>
      </c>
      <c r="I12" s="83">
        <v>50</v>
      </c>
      <c r="J12" s="83">
        <v>0</v>
      </c>
      <c r="K12" s="83">
        <v>0</v>
      </c>
      <c r="L12" s="238">
        <v>60</v>
      </c>
      <c r="M12" s="83"/>
      <c r="N12" s="239"/>
      <c r="O12" s="244"/>
    </row>
    <row r="13" spans="1:15">
      <c r="A13" s="83">
        <v>577</v>
      </c>
      <c r="B13" s="83" t="s">
        <v>1136</v>
      </c>
      <c r="C13" s="83">
        <v>15</v>
      </c>
      <c r="D13" s="83">
        <v>15</v>
      </c>
      <c r="E13" s="83">
        <v>60</v>
      </c>
      <c r="F13" s="83">
        <v>0</v>
      </c>
      <c r="G13" s="83">
        <v>0</v>
      </c>
      <c r="H13" s="83">
        <v>0</v>
      </c>
      <c r="I13" s="83">
        <v>0</v>
      </c>
      <c r="J13" s="83">
        <v>0</v>
      </c>
      <c r="K13" s="83">
        <v>0</v>
      </c>
      <c r="L13" s="238">
        <v>0</v>
      </c>
      <c r="M13" s="83"/>
      <c r="N13" s="239"/>
      <c r="O13" s="244"/>
    </row>
    <row r="14" spans="1:15">
      <c r="A14" s="83">
        <v>5671</v>
      </c>
      <c r="B14" s="83" t="s">
        <v>1137</v>
      </c>
      <c r="C14" s="83">
        <v>0</v>
      </c>
      <c r="D14" s="83">
        <v>0</v>
      </c>
      <c r="E14" s="83">
        <v>0</v>
      </c>
      <c r="F14" s="83">
        <v>0</v>
      </c>
      <c r="G14" s="83">
        <v>0</v>
      </c>
      <c r="H14" s="83">
        <v>0</v>
      </c>
      <c r="I14" s="83">
        <v>30</v>
      </c>
      <c r="J14" s="83">
        <v>0</v>
      </c>
      <c r="K14" s="83">
        <v>0</v>
      </c>
      <c r="L14" s="238">
        <v>30</v>
      </c>
      <c r="M14" s="83"/>
      <c r="N14" s="239"/>
      <c r="O14" s="244"/>
    </row>
    <row r="15" spans="1:15">
      <c r="A15" s="83">
        <v>4506</v>
      </c>
      <c r="B15" s="83" t="s">
        <v>1138</v>
      </c>
      <c r="C15" s="83">
        <v>15</v>
      </c>
      <c r="D15" s="83">
        <v>0</v>
      </c>
      <c r="E15" s="83">
        <v>0</v>
      </c>
      <c r="F15" s="83">
        <v>15</v>
      </c>
      <c r="G15" s="83">
        <v>15</v>
      </c>
      <c r="H15" s="83">
        <v>15</v>
      </c>
      <c r="I15" s="83">
        <v>0</v>
      </c>
      <c r="J15" s="83">
        <v>0</v>
      </c>
      <c r="K15" s="83">
        <v>0</v>
      </c>
      <c r="L15" s="238">
        <v>0</v>
      </c>
      <c r="M15" s="83"/>
      <c r="N15" s="239"/>
      <c r="O15" s="244"/>
    </row>
    <row r="16" spans="1:15">
      <c r="A16" s="83">
        <v>535</v>
      </c>
      <c r="B16" s="83" t="s">
        <v>1139</v>
      </c>
      <c r="C16" s="83">
        <v>0</v>
      </c>
      <c r="D16" s="83">
        <v>0</v>
      </c>
      <c r="E16" s="83">
        <v>0</v>
      </c>
      <c r="F16" s="83">
        <v>0</v>
      </c>
      <c r="G16" s="83">
        <v>0</v>
      </c>
      <c r="H16" s="83">
        <v>0</v>
      </c>
      <c r="I16" s="83">
        <v>15</v>
      </c>
      <c r="J16" s="83">
        <v>0</v>
      </c>
      <c r="K16" s="83">
        <v>0</v>
      </c>
      <c r="L16" s="238">
        <v>30</v>
      </c>
      <c r="M16" s="83"/>
      <c r="N16" s="239"/>
      <c r="O16" s="244"/>
    </row>
    <row r="17" spans="1:15">
      <c r="A17" s="83">
        <v>5241</v>
      </c>
      <c r="B17" s="83" t="s">
        <v>1140</v>
      </c>
      <c r="C17" s="83">
        <v>0</v>
      </c>
      <c r="D17" s="83">
        <v>15</v>
      </c>
      <c r="E17" s="83">
        <v>15</v>
      </c>
      <c r="F17" s="83">
        <v>0</v>
      </c>
      <c r="G17" s="83">
        <v>0</v>
      </c>
      <c r="H17" s="83">
        <v>0</v>
      </c>
      <c r="I17" s="83">
        <v>0</v>
      </c>
      <c r="J17" s="83">
        <v>0</v>
      </c>
      <c r="K17" s="83">
        <v>0</v>
      </c>
      <c r="L17" s="238">
        <v>0</v>
      </c>
      <c r="M17" s="83"/>
      <c r="N17" s="239"/>
      <c r="O17" s="244"/>
    </row>
    <row r="18" spans="1:15">
      <c r="A18" s="83">
        <v>751</v>
      </c>
      <c r="B18" s="83" t="s">
        <v>1141</v>
      </c>
      <c r="C18" s="83">
        <v>0</v>
      </c>
      <c r="D18" s="83">
        <v>0</v>
      </c>
      <c r="E18" s="83">
        <v>0</v>
      </c>
      <c r="F18" s="83">
        <v>0</v>
      </c>
      <c r="G18" s="83">
        <v>15</v>
      </c>
      <c r="H18" s="83">
        <v>0</v>
      </c>
      <c r="I18" s="83">
        <v>0</v>
      </c>
      <c r="J18" s="83">
        <v>0</v>
      </c>
      <c r="K18" s="83">
        <v>0</v>
      </c>
      <c r="L18" s="238">
        <v>0</v>
      </c>
      <c r="M18" s="83"/>
      <c r="N18" s="239"/>
      <c r="O18" s="244"/>
    </row>
    <row r="19" spans="1:15">
      <c r="A19" s="83">
        <v>752</v>
      </c>
      <c r="B19" s="83" t="s">
        <v>1142</v>
      </c>
      <c r="C19" s="83">
        <v>0</v>
      </c>
      <c r="D19" s="83">
        <v>0</v>
      </c>
      <c r="E19" s="83">
        <v>0</v>
      </c>
      <c r="F19" s="83">
        <v>0</v>
      </c>
      <c r="G19" s="83">
        <v>15</v>
      </c>
      <c r="H19" s="83">
        <v>0</v>
      </c>
      <c r="I19" s="83">
        <v>0</v>
      </c>
      <c r="J19" s="83">
        <v>0</v>
      </c>
      <c r="K19" s="83">
        <v>0</v>
      </c>
      <c r="L19" s="238">
        <v>0</v>
      </c>
      <c r="M19" s="83"/>
      <c r="N19" s="239"/>
      <c r="O19" s="244"/>
    </row>
  </sheetData>
  <mergeCells count="1">
    <mergeCell ref="A1:O1"/>
  </mergeCells>
  <pageMargins left="0.7" right="0.7" top="0.75" bottom="0.75" header="0.3" footer="0.3"/>
  <pageSetup scale="83" orientation="landscape"/>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BF7A-355E-408E-A343-7743BF093B6E}">
  <sheetPr>
    <pageSetUpPr fitToPage="1"/>
  </sheetPr>
  <dimension ref="A1:O31"/>
  <sheetViews>
    <sheetView workbookViewId="0">
      <selection activeCell="Q7" sqref="Q7"/>
    </sheetView>
  </sheetViews>
  <sheetFormatPr defaultColWidth="9.1484375" defaultRowHeight="14.45"/>
  <cols>
    <col min="1" max="1" width="11.546875" style="66" bestFit="1" customWidth="1"/>
    <col min="2" max="2" width="18" style="66" customWidth="1"/>
    <col min="3" max="3" width="9.75" style="66" bestFit="1" customWidth="1"/>
    <col min="4" max="4" width="9.1484375" style="66" customWidth="1"/>
    <col min="5" max="7" width="9.75" style="66" bestFit="1" customWidth="1"/>
    <col min="8" max="9" width="9.75" style="66" customWidth="1"/>
    <col min="10" max="10" width="11.3984375" style="66" bestFit="1" customWidth="1"/>
    <col min="11" max="11" width="9.1484375" style="66" customWidth="1"/>
    <col min="12" max="12" width="9.1484375" style="242" customWidth="1"/>
    <col min="13" max="13" width="9.1484375" style="66" customWidth="1"/>
    <col min="14" max="14" width="10.75" style="68" customWidth="1"/>
    <col min="15" max="15" width="11.3984375" style="245" customWidth="1"/>
    <col min="16" max="16" width="9.1484375" style="66" customWidth="1"/>
    <col min="17" max="16384" width="9.1484375" style="66"/>
  </cols>
  <sheetData>
    <row r="1" spans="1:15" ht="15.05" customHeight="1">
      <c r="A1" s="589" t="s">
        <v>1143</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t="s">
        <v>1144</v>
      </c>
      <c r="B3" s="83" t="s">
        <v>1145</v>
      </c>
      <c r="C3" s="83">
        <v>30</v>
      </c>
      <c r="D3" s="83">
        <v>40</v>
      </c>
      <c r="E3" s="83">
        <v>30</v>
      </c>
      <c r="F3" s="246">
        <v>60</v>
      </c>
      <c r="G3" s="246">
        <v>70</v>
      </c>
      <c r="H3" s="246">
        <v>15</v>
      </c>
      <c r="I3" s="83">
        <v>40</v>
      </c>
      <c r="J3" s="83">
        <v>60</v>
      </c>
      <c r="K3" s="83">
        <v>40</v>
      </c>
      <c r="L3" s="238">
        <v>60</v>
      </c>
      <c r="M3" s="83"/>
      <c r="N3" s="239"/>
      <c r="O3" s="244"/>
    </row>
    <row r="4" spans="1:15">
      <c r="A4" s="83">
        <v>702</v>
      </c>
      <c r="B4" s="83" t="s">
        <v>1146</v>
      </c>
      <c r="C4" s="83">
        <v>40</v>
      </c>
      <c r="D4" s="83">
        <v>30</v>
      </c>
      <c r="E4" s="83">
        <v>70</v>
      </c>
      <c r="F4" s="246">
        <v>30</v>
      </c>
      <c r="G4" s="246">
        <v>15</v>
      </c>
      <c r="H4" s="246">
        <v>40</v>
      </c>
      <c r="I4" s="83">
        <v>30</v>
      </c>
      <c r="J4" s="83">
        <v>30</v>
      </c>
      <c r="K4" s="83">
        <v>50</v>
      </c>
      <c r="L4" s="238">
        <v>100</v>
      </c>
      <c r="M4" s="83"/>
      <c r="N4" s="239"/>
      <c r="O4" s="244"/>
    </row>
    <row r="5" spans="1:15">
      <c r="A5" s="83">
        <v>708</v>
      </c>
      <c r="B5" s="83" t="s">
        <v>1147</v>
      </c>
      <c r="C5" s="83">
        <v>60</v>
      </c>
      <c r="D5" s="83">
        <v>0</v>
      </c>
      <c r="E5" s="83">
        <v>60</v>
      </c>
      <c r="F5" s="83">
        <v>30</v>
      </c>
      <c r="G5" s="83">
        <v>30</v>
      </c>
      <c r="H5" s="83">
        <v>50</v>
      </c>
      <c r="I5" s="83">
        <v>30</v>
      </c>
      <c r="J5" s="83">
        <v>50</v>
      </c>
      <c r="K5" s="83">
        <v>15</v>
      </c>
      <c r="L5" s="238">
        <v>60</v>
      </c>
      <c r="M5" s="83"/>
      <c r="N5" s="239"/>
      <c r="O5" s="244"/>
    </row>
    <row r="6" spans="1:15">
      <c r="A6" s="83">
        <v>700</v>
      </c>
      <c r="B6" s="83" t="s">
        <v>1148</v>
      </c>
      <c r="C6" s="83">
        <v>50</v>
      </c>
      <c r="D6" s="83">
        <v>15</v>
      </c>
      <c r="E6" s="83">
        <v>15</v>
      </c>
      <c r="F6" s="246">
        <v>40</v>
      </c>
      <c r="G6" s="246">
        <v>40</v>
      </c>
      <c r="H6" s="246">
        <v>40</v>
      </c>
      <c r="I6" s="83">
        <v>60</v>
      </c>
      <c r="J6" s="83">
        <v>30</v>
      </c>
      <c r="K6" s="83">
        <v>30</v>
      </c>
      <c r="L6" s="238">
        <v>30</v>
      </c>
      <c r="M6" s="83"/>
      <c r="N6" s="239"/>
      <c r="O6" s="244"/>
    </row>
    <row r="7" spans="1:15">
      <c r="A7" s="83">
        <v>7129</v>
      </c>
      <c r="B7" s="83" t="s">
        <v>1149</v>
      </c>
      <c r="C7" s="83">
        <v>0</v>
      </c>
      <c r="D7" s="83">
        <v>0</v>
      </c>
      <c r="E7" s="83">
        <v>0</v>
      </c>
      <c r="F7" s="83">
        <v>0</v>
      </c>
      <c r="G7" s="83">
        <v>60</v>
      </c>
      <c r="H7" s="83">
        <v>15</v>
      </c>
      <c r="I7" s="83">
        <v>15</v>
      </c>
      <c r="J7" s="83">
        <v>40</v>
      </c>
      <c r="K7" s="83">
        <v>40</v>
      </c>
      <c r="L7" s="238">
        <v>140</v>
      </c>
      <c r="M7" s="83"/>
      <c r="N7" s="239"/>
      <c r="O7" s="244"/>
    </row>
    <row r="8" spans="1:15">
      <c r="A8" s="83">
        <v>5722</v>
      </c>
      <c r="B8" s="83" t="s">
        <v>1150</v>
      </c>
      <c r="C8" s="83">
        <v>15</v>
      </c>
      <c r="D8" s="83">
        <v>15</v>
      </c>
      <c r="E8" s="83">
        <v>15</v>
      </c>
      <c r="F8" s="83">
        <v>70</v>
      </c>
      <c r="G8" s="83">
        <v>15</v>
      </c>
      <c r="H8" s="83">
        <v>70</v>
      </c>
      <c r="I8" s="83">
        <v>15</v>
      </c>
      <c r="J8" s="83">
        <v>15</v>
      </c>
      <c r="K8" s="83">
        <v>15</v>
      </c>
      <c r="L8" s="238">
        <v>60</v>
      </c>
      <c r="M8" s="83"/>
      <c r="N8" s="239"/>
      <c r="O8" s="244"/>
    </row>
    <row r="9" spans="1:15">
      <c r="A9" s="83" t="s">
        <v>1151</v>
      </c>
      <c r="B9" s="83" t="s">
        <v>1152</v>
      </c>
      <c r="C9" s="83">
        <v>30</v>
      </c>
      <c r="D9" s="83">
        <v>15</v>
      </c>
      <c r="E9" s="83">
        <v>50</v>
      </c>
      <c r="F9" s="83">
        <v>30</v>
      </c>
      <c r="G9" s="83">
        <v>40</v>
      </c>
      <c r="H9" s="83">
        <v>0</v>
      </c>
      <c r="I9" s="83">
        <v>50</v>
      </c>
      <c r="J9" s="83">
        <v>15</v>
      </c>
      <c r="K9" s="83">
        <v>30</v>
      </c>
      <c r="L9" s="238">
        <v>30</v>
      </c>
      <c r="M9" s="83"/>
      <c r="N9" s="239"/>
      <c r="O9" s="244"/>
    </row>
    <row r="10" spans="1:15">
      <c r="A10" s="83">
        <v>7003</v>
      </c>
      <c r="B10" s="83" t="s">
        <v>1153</v>
      </c>
      <c r="C10" s="83">
        <v>0</v>
      </c>
      <c r="D10" s="83">
        <v>60</v>
      </c>
      <c r="E10" s="83">
        <v>15</v>
      </c>
      <c r="F10" s="83">
        <v>15</v>
      </c>
      <c r="G10" s="83">
        <v>50</v>
      </c>
      <c r="H10" s="83">
        <v>15</v>
      </c>
      <c r="I10" s="83">
        <v>50</v>
      </c>
      <c r="J10" s="83">
        <v>0</v>
      </c>
      <c r="K10" s="83">
        <v>15</v>
      </c>
      <c r="L10" s="238">
        <v>60</v>
      </c>
      <c r="M10" s="83"/>
      <c r="N10" s="239"/>
      <c r="O10" s="244"/>
    </row>
    <row r="11" spans="1:15">
      <c r="A11" s="83">
        <v>5425</v>
      </c>
      <c r="B11" s="83" t="s">
        <v>1154</v>
      </c>
      <c r="C11" s="83">
        <v>15</v>
      </c>
      <c r="D11" s="83">
        <v>15</v>
      </c>
      <c r="E11" s="83">
        <v>30</v>
      </c>
      <c r="F11" s="83">
        <v>30</v>
      </c>
      <c r="G11" s="83">
        <v>15</v>
      </c>
      <c r="H11" s="83">
        <v>30</v>
      </c>
      <c r="I11" s="83">
        <v>30</v>
      </c>
      <c r="J11" s="83">
        <v>15</v>
      </c>
      <c r="K11" s="83">
        <v>0</v>
      </c>
      <c r="L11" s="238">
        <v>80</v>
      </c>
      <c r="M11" s="83"/>
      <c r="N11" s="239"/>
      <c r="O11" s="244"/>
    </row>
    <row r="12" spans="1:15">
      <c r="A12" s="83">
        <v>7737</v>
      </c>
      <c r="B12" s="83" t="s">
        <v>1155</v>
      </c>
      <c r="C12" s="83">
        <v>0</v>
      </c>
      <c r="D12" s="83">
        <v>40</v>
      </c>
      <c r="E12" s="83">
        <v>40</v>
      </c>
      <c r="F12" s="83">
        <v>0</v>
      </c>
      <c r="G12" s="83">
        <v>40</v>
      </c>
      <c r="H12" s="83">
        <v>0</v>
      </c>
      <c r="I12" s="83">
        <v>30</v>
      </c>
      <c r="J12" s="83">
        <v>0</v>
      </c>
      <c r="K12" s="83">
        <v>0</v>
      </c>
      <c r="L12" s="238">
        <v>100</v>
      </c>
      <c r="M12" s="83"/>
      <c r="N12" s="239"/>
      <c r="O12" s="244"/>
    </row>
    <row r="13" spans="1:15">
      <c r="A13" s="83">
        <v>5700</v>
      </c>
      <c r="B13" s="83" t="s">
        <v>1156</v>
      </c>
      <c r="C13" s="83">
        <v>40</v>
      </c>
      <c r="D13" s="83">
        <v>15</v>
      </c>
      <c r="E13" s="83">
        <v>15</v>
      </c>
      <c r="F13" s="83">
        <v>15</v>
      </c>
      <c r="G13" s="83">
        <v>30</v>
      </c>
      <c r="H13" s="83">
        <v>30</v>
      </c>
      <c r="I13" s="83">
        <v>15</v>
      </c>
      <c r="J13" s="83">
        <v>15</v>
      </c>
      <c r="K13" s="83">
        <v>15</v>
      </c>
      <c r="L13" s="238">
        <v>60</v>
      </c>
      <c r="M13" s="83"/>
      <c r="N13" s="239"/>
      <c r="O13" s="244"/>
    </row>
    <row r="14" spans="1:15">
      <c r="A14" s="83">
        <v>7200</v>
      </c>
      <c r="B14" s="83" t="s">
        <v>1157</v>
      </c>
      <c r="C14" s="83">
        <v>0</v>
      </c>
      <c r="D14" s="83">
        <v>0</v>
      </c>
      <c r="E14" s="83">
        <v>0</v>
      </c>
      <c r="F14" s="83">
        <v>50</v>
      </c>
      <c r="G14" s="83">
        <v>0</v>
      </c>
      <c r="H14" s="83">
        <v>15</v>
      </c>
      <c r="I14" s="83">
        <v>70</v>
      </c>
      <c r="J14" s="83">
        <v>0</v>
      </c>
      <c r="K14" s="83">
        <v>60</v>
      </c>
      <c r="L14" s="238">
        <v>30</v>
      </c>
      <c r="M14" s="83"/>
      <c r="N14" s="239"/>
      <c r="O14" s="244"/>
    </row>
    <row r="15" spans="1:15">
      <c r="A15" s="83">
        <v>5840</v>
      </c>
      <c r="B15" s="83" t="s">
        <v>1158</v>
      </c>
      <c r="C15" s="83">
        <v>15</v>
      </c>
      <c r="D15" s="83">
        <v>30</v>
      </c>
      <c r="E15" s="83">
        <v>15</v>
      </c>
      <c r="F15" s="83">
        <v>40</v>
      </c>
      <c r="G15" s="83">
        <v>15</v>
      </c>
      <c r="H15" s="83">
        <v>30</v>
      </c>
      <c r="I15" s="83">
        <v>15</v>
      </c>
      <c r="J15" s="83">
        <v>15</v>
      </c>
      <c r="K15" s="83">
        <v>0</v>
      </c>
      <c r="L15" s="238">
        <v>30</v>
      </c>
      <c r="M15" s="83"/>
      <c r="N15" s="239"/>
      <c r="O15" s="244"/>
    </row>
    <row r="16" spans="1:15">
      <c r="A16" s="83">
        <v>7747</v>
      </c>
      <c r="B16" s="83" t="s">
        <v>1159</v>
      </c>
      <c r="C16" s="83">
        <v>0</v>
      </c>
      <c r="D16" s="83">
        <v>50</v>
      </c>
      <c r="E16" s="83">
        <v>30</v>
      </c>
      <c r="F16" s="83">
        <v>0</v>
      </c>
      <c r="G16" s="83">
        <v>15</v>
      </c>
      <c r="H16" s="83">
        <v>0</v>
      </c>
      <c r="I16" s="83">
        <v>40</v>
      </c>
      <c r="J16" s="83">
        <v>0</v>
      </c>
      <c r="K16" s="83">
        <v>30</v>
      </c>
      <c r="L16" s="238">
        <v>30</v>
      </c>
      <c r="M16" s="83"/>
      <c r="N16" s="239"/>
      <c r="O16" s="244"/>
    </row>
    <row r="17" spans="1:15">
      <c r="A17" s="83">
        <v>597</v>
      </c>
      <c r="B17" s="83" t="s">
        <v>1160</v>
      </c>
      <c r="C17" s="83">
        <v>15</v>
      </c>
      <c r="D17" s="83">
        <v>15</v>
      </c>
      <c r="E17" s="83">
        <v>15</v>
      </c>
      <c r="F17" s="83">
        <v>15</v>
      </c>
      <c r="G17" s="83">
        <v>30</v>
      </c>
      <c r="H17" s="83">
        <v>15</v>
      </c>
      <c r="I17" s="83">
        <v>15</v>
      </c>
      <c r="J17" s="83">
        <v>15</v>
      </c>
      <c r="K17" s="83">
        <v>0</v>
      </c>
      <c r="L17" s="238">
        <v>30</v>
      </c>
      <c r="M17" s="83"/>
      <c r="N17" s="239"/>
      <c r="O17" s="244"/>
    </row>
    <row r="18" spans="1:15">
      <c r="A18" s="83" t="s">
        <v>1161</v>
      </c>
      <c r="B18" s="83" t="s">
        <v>1162</v>
      </c>
      <c r="C18" s="83">
        <v>30</v>
      </c>
      <c r="D18" s="83">
        <v>0</v>
      </c>
      <c r="E18" s="83">
        <v>15</v>
      </c>
      <c r="F18" s="83">
        <v>0</v>
      </c>
      <c r="G18" s="83">
        <v>0</v>
      </c>
      <c r="H18" s="83">
        <v>30</v>
      </c>
      <c r="I18" s="83">
        <v>0</v>
      </c>
      <c r="J18" s="83">
        <v>0</v>
      </c>
      <c r="K18" s="83">
        <v>0</v>
      </c>
      <c r="L18" s="238">
        <v>80</v>
      </c>
      <c r="M18" s="83"/>
      <c r="N18" s="239"/>
      <c r="O18" s="244"/>
    </row>
    <row r="19" spans="1:15">
      <c r="A19" s="83">
        <v>7601</v>
      </c>
      <c r="B19" s="83" t="s">
        <v>1163</v>
      </c>
      <c r="C19" s="83">
        <v>0</v>
      </c>
      <c r="D19" s="83">
        <v>0</v>
      </c>
      <c r="E19" s="83">
        <v>0</v>
      </c>
      <c r="F19" s="83">
        <v>0</v>
      </c>
      <c r="G19" s="83">
        <v>0</v>
      </c>
      <c r="H19" s="83">
        <v>0</v>
      </c>
      <c r="I19" s="83">
        <v>30</v>
      </c>
      <c r="J19" s="83">
        <v>0</v>
      </c>
      <c r="K19" s="83">
        <v>0</v>
      </c>
      <c r="L19" s="238">
        <v>120</v>
      </c>
      <c r="M19" s="83"/>
      <c r="N19" s="239"/>
      <c r="O19" s="244"/>
    </row>
    <row r="20" spans="1:15">
      <c r="A20" s="83">
        <v>5241</v>
      </c>
      <c r="B20" s="83" t="s">
        <v>1140</v>
      </c>
      <c r="C20" s="83">
        <v>0</v>
      </c>
      <c r="D20" s="83">
        <v>0</v>
      </c>
      <c r="E20" s="83">
        <v>0</v>
      </c>
      <c r="F20" s="83">
        <v>15</v>
      </c>
      <c r="G20" s="83">
        <v>30</v>
      </c>
      <c r="H20" s="83">
        <v>15</v>
      </c>
      <c r="I20" s="83">
        <v>15</v>
      </c>
      <c r="J20" s="83">
        <v>30</v>
      </c>
      <c r="K20" s="83">
        <v>15</v>
      </c>
      <c r="L20" s="238">
        <v>30</v>
      </c>
      <c r="M20" s="83"/>
      <c r="N20" s="239"/>
      <c r="O20" s="244"/>
    </row>
    <row r="21" spans="1:15">
      <c r="A21" s="83">
        <v>7440</v>
      </c>
      <c r="B21" s="83" t="s">
        <v>1164</v>
      </c>
      <c r="C21" s="83">
        <v>15</v>
      </c>
      <c r="D21" s="83">
        <v>15</v>
      </c>
      <c r="E21" s="83">
        <v>40</v>
      </c>
      <c r="F21" s="246">
        <v>15</v>
      </c>
      <c r="G21" s="246">
        <v>0</v>
      </c>
      <c r="H21" s="246">
        <v>0</v>
      </c>
      <c r="I21" s="83">
        <v>15</v>
      </c>
      <c r="J21" s="83">
        <v>0</v>
      </c>
      <c r="K21" s="83">
        <v>15</v>
      </c>
      <c r="L21" s="238">
        <v>30</v>
      </c>
      <c r="M21" s="83"/>
      <c r="N21" s="239"/>
      <c r="O21" s="244"/>
    </row>
    <row r="22" spans="1:15">
      <c r="A22" s="83">
        <v>512</v>
      </c>
      <c r="B22" s="83" t="s">
        <v>1165</v>
      </c>
      <c r="C22" s="83">
        <v>15</v>
      </c>
      <c r="D22" s="83">
        <v>0</v>
      </c>
      <c r="E22" s="83">
        <v>15</v>
      </c>
      <c r="F22" s="246">
        <v>0</v>
      </c>
      <c r="G22" s="246">
        <v>0</v>
      </c>
      <c r="H22" s="246">
        <v>0</v>
      </c>
      <c r="I22" s="83">
        <v>15</v>
      </c>
      <c r="J22" s="83">
        <v>0</v>
      </c>
      <c r="K22" s="83">
        <v>15</v>
      </c>
      <c r="L22" s="238">
        <v>80</v>
      </c>
      <c r="M22" s="83"/>
      <c r="N22" s="239"/>
      <c r="O22" s="244"/>
    </row>
    <row r="23" spans="1:15">
      <c r="A23" s="83">
        <v>7272</v>
      </c>
      <c r="B23" s="83" t="s">
        <v>1166</v>
      </c>
      <c r="C23" s="83">
        <v>0</v>
      </c>
      <c r="D23" s="83">
        <v>0</v>
      </c>
      <c r="E23" s="83">
        <v>0</v>
      </c>
      <c r="F23" s="83">
        <v>15</v>
      </c>
      <c r="G23" s="83">
        <v>0</v>
      </c>
      <c r="H23" s="83">
        <v>15</v>
      </c>
      <c r="I23" s="83">
        <v>30</v>
      </c>
      <c r="J23" s="83">
        <v>0</v>
      </c>
      <c r="K23" s="83">
        <v>15</v>
      </c>
      <c r="L23" s="238">
        <v>60</v>
      </c>
      <c r="M23" s="83"/>
      <c r="N23" s="239"/>
      <c r="O23" s="244"/>
    </row>
    <row r="24" spans="1:15">
      <c r="A24" s="83">
        <v>540</v>
      </c>
      <c r="B24" s="83" t="s">
        <v>1167</v>
      </c>
      <c r="C24" s="83">
        <v>0</v>
      </c>
      <c r="D24" s="83">
        <v>0</v>
      </c>
      <c r="E24" s="83">
        <v>0</v>
      </c>
      <c r="F24" s="83">
        <v>0</v>
      </c>
      <c r="G24" s="83">
        <v>0</v>
      </c>
      <c r="H24" s="83">
        <v>0</v>
      </c>
      <c r="I24" s="83">
        <v>30</v>
      </c>
      <c r="J24" s="83">
        <v>0</v>
      </c>
      <c r="K24" s="83">
        <v>0</v>
      </c>
      <c r="L24" s="238">
        <v>80</v>
      </c>
      <c r="M24" s="83"/>
      <c r="N24" s="239"/>
      <c r="O24" s="244"/>
    </row>
    <row r="25" spans="1:15">
      <c r="A25" s="83" t="s">
        <v>1168</v>
      </c>
      <c r="B25" s="83" t="s">
        <v>1169</v>
      </c>
      <c r="C25" s="83">
        <v>0</v>
      </c>
      <c r="D25" s="83">
        <v>0</v>
      </c>
      <c r="E25" s="83">
        <v>0</v>
      </c>
      <c r="F25" s="83">
        <v>0</v>
      </c>
      <c r="G25" s="83">
        <v>30</v>
      </c>
      <c r="H25" s="83">
        <v>15</v>
      </c>
      <c r="I25" s="83">
        <v>15</v>
      </c>
      <c r="J25" s="83">
        <v>0</v>
      </c>
      <c r="K25" s="83">
        <v>0</v>
      </c>
      <c r="L25" s="238">
        <v>30</v>
      </c>
      <c r="M25" s="83"/>
      <c r="N25" s="239"/>
      <c r="O25" s="244"/>
    </row>
    <row r="26" spans="1:15">
      <c r="A26" s="83">
        <v>7023</v>
      </c>
      <c r="B26" s="83" t="s">
        <v>1170</v>
      </c>
      <c r="C26" s="83">
        <v>0</v>
      </c>
      <c r="D26" s="83">
        <v>0</v>
      </c>
      <c r="E26" s="83">
        <v>15</v>
      </c>
      <c r="F26" s="83">
        <v>0</v>
      </c>
      <c r="G26" s="83">
        <v>15</v>
      </c>
      <c r="H26" s="83">
        <v>15</v>
      </c>
      <c r="I26" s="83">
        <v>15</v>
      </c>
      <c r="J26" s="83">
        <v>0</v>
      </c>
      <c r="K26" s="83">
        <v>0</v>
      </c>
      <c r="L26" s="238">
        <v>30</v>
      </c>
      <c r="M26" s="83"/>
      <c r="N26" s="239"/>
      <c r="O26" s="244"/>
    </row>
    <row r="27" spans="1:15">
      <c r="A27" s="83">
        <v>5955</v>
      </c>
      <c r="B27" s="83" t="s">
        <v>1171</v>
      </c>
      <c r="C27" s="83">
        <v>15</v>
      </c>
      <c r="D27" s="83">
        <v>0</v>
      </c>
      <c r="E27" s="83">
        <v>30</v>
      </c>
      <c r="F27" s="83">
        <v>15</v>
      </c>
      <c r="G27" s="83">
        <v>0</v>
      </c>
      <c r="H27" s="83">
        <v>0</v>
      </c>
      <c r="I27" s="83">
        <v>0</v>
      </c>
      <c r="J27" s="83">
        <v>0</v>
      </c>
      <c r="K27" s="83">
        <v>0</v>
      </c>
      <c r="L27" s="238">
        <v>0</v>
      </c>
      <c r="M27" s="83"/>
      <c r="N27" s="239"/>
      <c r="O27" s="244"/>
    </row>
    <row r="28" spans="1:15">
      <c r="A28" s="83">
        <v>4900</v>
      </c>
      <c r="B28" s="83" t="s">
        <v>1172</v>
      </c>
      <c r="C28" s="83">
        <v>0</v>
      </c>
      <c r="D28" s="83">
        <v>0</v>
      </c>
      <c r="E28" s="83">
        <v>0</v>
      </c>
      <c r="F28" s="83">
        <v>0</v>
      </c>
      <c r="G28" s="83">
        <v>0</v>
      </c>
      <c r="H28" s="83">
        <v>0</v>
      </c>
      <c r="I28" s="83">
        <v>15</v>
      </c>
      <c r="J28" s="83">
        <v>0</v>
      </c>
      <c r="K28" s="83">
        <v>0</v>
      </c>
      <c r="L28" s="238">
        <v>30</v>
      </c>
      <c r="M28" s="83"/>
      <c r="N28" s="239"/>
      <c r="O28" s="244"/>
    </row>
    <row r="29" spans="1:15">
      <c r="A29" s="83">
        <v>5672</v>
      </c>
      <c r="B29" s="83" t="s">
        <v>1173</v>
      </c>
      <c r="C29" s="83">
        <v>0</v>
      </c>
      <c r="D29" s="83">
        <v>0</v>
      </c>
      <c r="E29" s="83">
        <v>0</v>
      </c>
      <c r="F29" s="83">
        <v>0</v>
      </c>
      <c r="G29" s="83">
        <v>0</v>
      </c>
      <c r="H29" s="83">
        <v>0</v>
      </c>
      <c r="I29" s="83">
        <v>15</v>
      </c>
      <c r="J29" s="83">
        <v>0</v>
      </c>
      <c r="K29" s="83">
        <v>0</v>
      </c>
      <c r="L29" s="238">
        <v>30</v>
      </c>
      <c r="M29" s="83"/>
      <c r="N29" s="239"/>
      <c r="O29" s="244"/>
    </row>
    <row r="30" spans="1:15">
      <c r="A30" s="83">
        <v>5736</v>
      </c>
      <c r="B30" s="83" t="s">
        <v>1174</v>
      </c>
      <c r="C30" s="83">
        <v>0</v>
      </c>
      <c r="D30" s="83">
        <v>0</v>
      </c>
      <c r="E30" s="83">
        <v>0</v>
      </c>
      <c r="F30" s="83">
        <v>0</v>
      </c>
      <c r="G30" s="83">
        <v>0</v>
      </c>
      <c r="H30" s="83">
        <v>0</v>
      </c>
      <c r="I30" s="83">
        <v>15</v>
      </c>
      <c r="J30" s="83">
        <v>0</v>
      </c>
      <c r="K30" s="83">
        <v>0</v>
      </c>
      <c r="L30" s="238">
        <v>30</v>
      </c>
      <c r="M30" s="83"/>
      <c r="N30" s="239"/>
      <c r="O30" s="244"/>
    </row>
    <row r="31" spans="1:15">
      <c r="A31" s="83">
        <v>577</v>
      </c>
      <c r="B31" s="83" t="s">
        <v>1136</v>
      </c>
      <c r="C31" s="83">
        <v>0</v>
      </c>
      <c r="D31" s="83">
        <v>0</v>
      </c>
      <c r="E31" s="83">
        <v>0</v>
      </c>
      <c r="F31" s="83">
        <v>0</v>
      </c>
      <c r="G31" s="83">
        <v>0</v>
      </c>
      <c r="H31" s="83">
        <v>0</v>
      </c>
      <c r="I31" s="83">
        <v>0</v>
      </c>
      <c r="J31" s="83">
        <v>15</v>
      </c>
      <c r="K31" s="83">
        <v>30</v>
      </c>
      <c r="L31" s="238">
        <v>0</v>
      </c>
      <c r="M31" s="83"/>
      <c r="N31" s="239"/>
      <c r="O31" s="244"/>
    </row>
  </sheetData>
  <mergeCells count="1">
    <mergeCell ref="A1:O1"/>
  </mergeCells>
  <pageMargins left="0.7" right="0.7" top="0.75" bottom="0.75" header="0.3" footer="0.3"/>
  <pageSetup scale="77" orientation="landscape"/>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1643-DDFA-4AF4-9B01-8BABD0956636}">
  <sheetPr>
    <pageSetUpPr fitToPage="1"/>
  </sheetPr>
  <dimension ref="A1:J29"/>
  <sheetViews>
    <sheetView workbookViewId="0">
      <selection activeCell="J2" sqref="J1:J1048576"/>
    </sheetView>
  </sheetViews>
  <sheetFormatPr defaultColWidth="9.1484375" defaultRowHeight="14.45"/>
  <cols>
    <col min="1" max="1" width="11.546875" style="66" bestFit="1" customWidth="1"/>
    <col min="2" max="2" width="17.3984375" style="66" bestFit="1" customWidth="1"/>
    <col min="3" max="3" width="11.25" style="66" customWidth="1"/>
    <col min="4" max="6" width="9.1484375" style="66" customWidth="1"/>
    <col min="7" max="7" width="9.75" style="249" bestFit="1" customWidth="1"/>
    <col min="8" max="8" width="9.1484375" style="66" customWidth="1"/>
    <col min="9" max="9" width="11.84765625" style="68" customWidth="1"/>
    <col min="10" max="10" width="11.546875" style="245" customWidth="1"/>
    <col min="11" max="11" width="9.1484375" style="66" customWidth="1"/>
    <col min="12" max="16384" width="9.1484375" style="66"/>
  </cols>
  <sheetData>
    <row r="1" spans="1:10" ht="23.3" customHeight="1">
      <c r="A1" s="587" t="s">
        <v>1175</v>
      </c>
      <c r="B1" s="482"/>
      <c r="C1" s="482"/>
      <c r="D1" s="482"/>
      <c r="E1" s="482"/>
      <c r="F1" s="482"/>
      <c r="G1" s="482"/>
      <c r="H1" s="482"/>
      <c r="I1" s="482"/>
      <c r="J1" s="483"/>
    </row>
    <row r="2" spans="1:10">
      <c r="A2" s="1" t="s">
        <v>985</v>
      </c>
      <c r="B2" s="1" t="s">
        <v>986</v>
      </c>
      <c r="C2" s="234">
        <v>44324</v>
      </c>
      <c r="D2" s="234">
        <v>44373</v>
      </c>
      <c r="E2" s="234">
        <v>44401</v>
      </c>
      <c r="F2" s="234">
        <v>44436</v>
      </c>
      <c r="G2" s="247">
        <v>44457</v>
      </c>
      <c r="H2" s="1"/>
      <c r="I2" s="243" t="s">
        <v>1232</v>
      </c>
      <c r="J2" s="244"/>
    </row>
    <row r="3" spans="1:10">
      <c r="A3" s="83">
        <v>5656</v>
      </c>
      <c r="B3" s="83" t="s">
        <v>1012</v>
      </c>
      <c r="C3" s="83">
        <v>15</v>
      </c>
      <c r="D3" s="83">
        <v>15</v>
      </c>
      <c r="E3" s="83">
        <v>50</v>
      </c>
      <c r="F3" s="83">
        <v>50</v>
      </c>
      <c r="G3" s="248"/>
      <c r="H3" s="83"/>
      <c r="I3" s="239">
        <v>0</v>
      </c>
      <c r="J3" s="244"/>
    </row>
    <row r="4" spans="1:10">
      <c r="A4" s="83">
        <v>7375</v>
      </c>
      <c r="B4" s="83" t="s">
        <v>1005</v>
      </c>
      <c r="C4" s="83">
        <v>0</v>
      </c>
      <c r="D4" s="83">
        <v>60</v>
      </c>
      <c r="E4" s="83">
        <v>30</v>
      </c>
      <c r="F4" s="83">
        <v>30</v>
      </c>
      <c r="G4" s="248"/>
      <c r="H4" s="83"/>
      <c r="I4" s="239">
        <f>MIN(C4:G4)</f>
        <v>0</v>
      </c>
      <c r="J4" s="244"/>
    </row>
    <row r="5" spans="1:10">
      <c r="A5" s="83">
        <v>5665</v>
      </c>
      <c r="B5" s="83" t="s">
        <v>1009</v>
      </c>
      <c r="C5" s="83">
        <v>15</v>
      </c>
      <c r="D5" s="83">
        <v>50</v>
      </c>
      <c r="E5" s="83">
        <v>15</v>
      </c>
      <c r="F5" s="83">
        <v>40</v>
      </c>
      <c r="G5" s="248"/>
      <c r="H5" s="83"/>
      <c r="I5" s="239">
        <v>0</v>
      </c>
      <c r="J5" s="244"/>
    </row>
    <row r="6" spans="1:10">
      <c r="A6" s="83" t="s">
        <v>999</v>
      </c>
      <c r="B6" s="83" t="s">
        <v>1000</v>
      </c>
      <c r="C6" s="83">
        <v>30</v>
      </c>
      <c r="D6" s="83">
        <v>40</v>
      </c>
      <c r="E6" s="83">
        <v>15</v>
      </c>
      <c r="F6" s="83">
        <v>15</v>
      </c>
      <c r="G6" s="248"/>
      <c r="H6" s="83"/>
      <c r="I6" s="239">
        <v>0</v>
      </c>
      <c r="J6" s="244"/>
    </row>
    <row r="7" spans="1:10">
      <c r="A7" s="83" t="s">
        <v>1176</v>
      </c>
      <c r="B7" s="83" t="s">
        <v>993</v>
      </c>
      <c r="C7" s="83">
        <v>30</v>
      </c>
      <c r="D7" s="83">
        <v>40</v>
      </c>
      <c r="E7" s="83">
        <v>15</v>
      </c>
      <c r="F7" s="83">
        <v>15</v>
      </c>
      <c r="G7" s="248"/>
      <c r="H7" s="83"/>
      <c r="I7" s="239">
        <v>0</v>
      </c>
      <c r="J7" s="244"/>
    </row>
    <row r="8" spans="1:10">
      <c r="A8" s="83" t="s">
        <v>987</v>
      </c>
      <c r="B8" s="83" t="s">
        <v>988</v>
      </c>
      <c r="C8" s="83">
        <v>40</v>
      </c>
      <c r="D8" s="83">
        <v>30</v>
      </c>
      <c r="E8" s="83">
        <v>15</v>
      </c>
      <c r="F8" s="83">
        <v>15</v>
      </c>
      <c r="G8" s="248"/>
      <c r="H8" s="83"/>
      <c r="I8" s="239">
        <v>0</v>
      </c>
      <c r="J8" s="244"/>
    </row>
    <row r="9" spans="1:10">
      <c r="A9" s="83">
        <v>7317</v>
      </c>
      <c r="B9" s="83" t="s">
        <v>989</v>
      </c>
      <c r="C9" s="83">
        <v>15</v>
      </c>
      <c r="D9" s="83">
        <v>15</v>
      </c>
      <c r="E9" s="83">
        <v>0</v>
      </c>
      <c r="F9" s="83">
        <v>60</v>
      </c>
      <c r="G9" s="248"/>
      <c r="H9" s="83"/>
      <c r="I9" s="239">
        <f>MIN(C9:G9)</f>
        <v>0</v>
      </c>
      <c r="J9" s="244"/>
    </row>
    <row r="10" spans="1:10">
      <c r="A10" s="83" t="s">
        <v>1001</v>
      </c>
      <c r="B10" s="83" t="s">
        <v>1002</v>
      </c>
      <c r="C10" s="83">
        <v>15</v>
      </c>
      <c r="D10" s="83">
        <v>0</v>
      </c>
      <c r="E10" s="83">
        <v>40</v>
      </c>
      <c r="F10" s="83">
        <v>30</v>
      </c>
      <c r="G10" s="248"/>
      <c r="H10" s="83"/>
      <c r="I10" s="239">
        <f>MIN(C10:G10)</f>
        <v>0</v>
      </c>
      <c r="J10" s="244"/>
    </row>
    <row r="11" spans="1:10">
      <c r="A11" s="83">
        <v>5167</v>
      </c>
      <c r="B11" s="83" t="s">
        <v>1027</v>
      </c>
      <c r="C11" s="83">
        <v>15</v>
      </c>
      <c r="D11" s="83">
        <v>15</v>
      </c>
      <c r="E11" s="83">
        <v>15</v>
      </c>
      <c r="F11" s="83">
        <v>40</v>
      </c>
      <c r="G11" s="248"/>
      <c r="H11" s="83"/>
      <c r="I11" s="239">
        <v>0</v>
      </c>
      <c r="J11" s="244"/>
    </row>
    <row r="12" spans="1:10">
      <c r="A12" s="83">
        <v>5303</v>
      </c>
      <c r="B12" s="83" t="s">
        <v>1032</v>
      </c>
      <c r="C12" s="83">
        <v>60</v>
      </c>
      <c r="D12" s="83">
        <v>15</v>
      </c>
      <c r="E12" s="83">
        <v>0</v>
      </c>
      <c r="F12" s="83">
        <v>0</v>
      </c>
      <c r="G12" s="248"/>
      <c r="H12" s="83"/>
      <c r="I12" s="239">
        <f t="shared" ref="I12:I29" si="0">MIN(C12:G12)</f>
        <v>0</v>
      </c>
      <c r="J12" s="244"/>
    </row>
    <row r="13" spans="1:10">
      <c r="A13" s="83" t="s">
        <v>1177</v>
      </c>
      <c r="B13" s="83" t="s">
        <v>1022</v>
      </c>
      <c r="C13" s="83">
        <v>15</v>
      </c>
      <c r="D13" s="83">
        <v>0</v>
      </c>
      <c r="E13" s="83">
        <v>30</v>
      </c>
      <c r="F13" s="83">
        <v>30</v>
      </c>
      <c r="G13" s="248"/>
      <c r="H13" s="83"/>
      <c r="I13" s="239">
        <f t="shared" si="0"/>
        <v>0</v>
      </c>
      <c r="J13" s="244"/>
    </row>
    <row r="14" spans="1:10">
      <c r="A14" s="83">
        <v>5687</v>
      </c>
      <c r="B14" s="83" t="s">
        <v>1003</v>
      </c>
      <c r="C14" s="83">
        <v>30</v>
      </c>
      <c r="D14" s="83">
        <v>0</v>
      </c>
      <c r="E14" s="83">
        <v>40</v>
      </c>
      <c r="F14" s="83">
        <v>0</v>
      </c>
      <c r="G14" s="248"/>
      <c r="H14" s="83"/>
      <c r="I14" s="239">
        <f t="shared" si="0"/>
        <v>0</v>
      </c>
      <c r="J14" s="244"/>
    </row>
    <row r="15" spans="1:10">
      <c r="A15" s="83">
        <v>7817</v>
      </c>
      <c r="B15" s="83" t="s">
        <v>1178</v>
      </c>
      <c r="C15" s="83">
        <v>30</v>
      </c>
      <c r="D15" s="83">
        <v>15</v>
      </c>
      <c r="E15" s="83">
        <v>15</v>
      </c>
      <c r="F15" s="83">
        <v>0</v>
      </c>
      <c r="G15" s="248"/>
      <c r="H15" s="83"/>
      <c r="I15" s="239">
        <f t="shared" si="0"/>
        <v>0</v>
      </c>
      <c r="J15" s="244"/>
    </row>
    <row r="16" spans="1:10">
      <c r="A16" s="83">
        <v>5529</v>
      </c>
      <c r="B16" s="83" t="s">
        <v>1179</v>
      </c>
      <c r="C16" s="83">
        <v>0</v>
      </c>
      <c r="D16" s="83">
        <v>30</v>
      </c>
      <c r="E16" s="83">
        <v>15</v>
      </c>
      <c r="F16" s="83">
        <v>15</v>
      </c>
      <c r="G16" s="248"/>
      <c r="H16" s="83"/>
      <c r="I16" s="239">
        <f t="shared" si="0"/>
        <v>0</v>
      </c>
      <c r="J16" s="244"/>
    </row>
    <row r="17" spans="1:10">
      <c r="A17" s="83">
        <v>5033</v>
      </c>
      <c r="B17" s="83" t="s">
        <v>1004</v>
      </c>
      <c r="C17" s="83">
        <v>40</v>
      </c>
      <c r="D17" s="83">
        <v>0</v>
      </c>
      <c r="E17" s="83">
        <v>0</v>
      </c>
      <c r="F17" s="83">
        <v>15</v>
      </c>
      <c r="G17" s="248"/>
      <c r="H17" s="83"/>
      <c r="I17" s="239">
        <f t="shared" si="0"/>
        <v>0</v>
      </c>
      <c r="J17" s="244"/>
    </row>
    <row r="18" spans="1:10">
      <c r="A18" s="83" t="s">
        <v>1010</v>
      </c>
      <c r="B18" s="83" t="s">
        <v>1180</v>
      </c>
      <c r="C18" s="83">
        <v>50</v>
      </c>
      <c r="D18" s="83">
        <v>0</v>
      </c>
      <c r="E18" s="83">
        <v>0</v>
      </c>
      <c r="F18" s="83">
        <v>0</v>
      </c>
      <c r="G18" s="248"/>
      <c r="H18" s="83"/>
      <c r="I18" s="239">
        <f t="shared" si="0"/>
        <v>0</v>
      </c>
      <c r="J18" s="244"/>
    </row>
    <row r="19" spans="1:10">
      <c r="A19" s="83">
        <v>7747</v>
      </c>
      <c r="B19" s="83" t="s">
        <v>1181</v>
      </c>
      <c r="C19" s="83">
        <v>15</v>
      </c>
      <c r="D19" s="83">
        <v>0</v>
      </c>
      <c r="E19" s="83">
        <v>15</v>
      </c>
      <c r="F19" s="83">
        <v>15</v>
      </c>
      <c r="G19" s="248"/>
      <c r="H19" s="83"/>
      <c r="I19" s="239">
        <f t="shared" si="0"/>
        <v>0</v>
      </c>
      <c r="J19" s="244"/>
    </row>
    <row r="20" spans="1:10">
      <c r="A20" s="83" t="s">
        <v>1013</v>
      </c>
      <c r="B20" s="83" t="s">
        <v>1014</v>
      </c>
      <c r="C20" s="83">
        <v>0</v>
      </c>
      <c r="D20" s="83">
        <v>0</v>
      </c>
      <c r="E20" s="83">
        <v>30</v>
      </c>
      <c r="F20" s="83">
        <v>15</v>
      </c>
      <c r="G20" s="248"/>
      <c r="H20" s="83"/>
      <c r="I20" s="239">
        <f t="shared" si="0"/>
        <v>0</v>
      </c>
      <c r="J20" s="244"/>
    </row>
    <row r="21" spans="1:10">
      <c r="A21" s="83" t="s">
        <v>1182</v>
      </c>
      <c r="B21" s="83" t="s">
        <v>1183</v>
      </c>
      <c r="C21" s="83">
        <v>0</v>
      </c>
      <c r="D21" s="83">
        <v>0</v>
      </c>
      <c r="E21" s="83">
        <v>30</v>
      </c>
      <c r="F21" s="83">
        <v>15</v>
      </c>
      <c r="G21" s="248"/>
      <c r="H21" s="83"/>
      <c r="I21" s="239">
        <f t="shared" si="0"/>
        <v>0</v>
      </c>
      <c r="J21" s="244"/>
    </row>
    <row r="22" spans="1:10">
      <c r="A22" s="83">
        <v>7522</v>
      </c>
      <c r="B22" s="83" t="s">
        <v>1008</v>
      </c>
      <c r="C22" s="83">
        <v>15</v>
      </c>
      <c r="D22" s="83">
        <v>15</v>
      </c>
      <c r="E22" s="83">
        <v>0</v>
      </c>
      <c r="F22" s="83">
        <v>0</v>
      </c>
      <c r="G22" s="248"/>
      <c r="H22" s="83"/>
      <c r="I22" s="239">
        <f t="shared" si="0"/>
        <v>0</v>
      </c>
      <c r="J22" s="244"/>
    </row>
    <row r="23" spans="1:10">
      <c r="A23" s="83" t="s">
        <v>995</v>
      </c>
      <c r="B23" s="83" t="s">
        <v>996</v>
      </c>
      <c r="C23" s="83">
        <v>0</v>
      </c>
      <c r="D23" s="83">
        <v>0</v>
      </c>
      <c r="E23" s="83">
        <v>0</v>
      </c>
      <c r="F23" s="83">
        <v>30</v>
      </c>
      <c r="G23" s="248"/>
      <c r="H23" s="83"/>
      <c r="I23" s="239">
        <f t="shared" si="0"/>
        <v>0</v>
      </c>
      <c r="J23" s="244"/>
    </row>
    <row r="24" spans="1:10">
      <c r="A24" s="83">
        <v>5167</v>
      </c>
      <c r="B24" s="83" t="s">
        <v>1184</v>
      </c>
      <c r="C24" s="83">
        <v>15</v>
      </c>
      <c r="D24" s="83">
        <v>0</v>
      </c>
      <c r="E24" s="83">
        <v>0</v>
      </c>
      <c r="F24" s="83">
        <v>0</v>
      </c>
      <c r="G24" s="248"/>
      <c r="H24" s="83"/>
      <c r="I24" s="239">
        <f t="shared" si="0"/>
        <v>0</v>
      </c>
      <c r="J24" s="244"/>
    </row>
    <row r="25" spans="1:10">
      <c r="A25" s="83">
        <v>7037</v>
      </c>
      <c r="B25" s="83" t="s">
        <v>1034</v>
      </c>
      <c r="C25" s="83">
        <v>15</v>
      </c>
      <c r="D25" s="83">
        <v>0</v>
      </c>
      <c r="E25" s="83">
        <v>0</v>
      </c>
      <c r="F25" s="83">
        <v>0</v>
      </c>
      <c r="G25" s="248"/>
      <c r="H25" s="83"/>
      <c r="I25" s="239">
        <f t="shared" si="0"/>
        <v>0</v>
      </c>
      <c r="J25" s="244"/>
    </row>
    <row r="26" spans="1:10">
      <c r="A26" s="83" t="s">
        <v>1185</v>
      </c>
      <c r="B26" s="83" t="s">
        <v>1186</v>
      </c>
      <c r="C26" s="83">
        <v>0</v>
      </c>
      <c r="D26" s="83">
        <v>0</v>
      </c>
      <c r="E26" s="83">
        <v>0</v>
      </c>
      <c r="F26" s="83">
        <v>0</v>
      </c>
      <c r="G26" s="248"/>
      <c r="H26" s="83"/>
      <c r="I26" s="239">
        <f t="shared" si="0"/>
        <v>0</v>
      </c>
      <c r="J26" s="244"/>
    </row>
    <row r="27" spans="1:10">
      <c r="A27" s="83" t="s">
        <v>1006</v>
      </c>
      <c r="B27" s="83" t="s">
        <v>1007</v>
      </c>
      <c r="C27" s="83">
        <v>0</v>
      </c>
      <c r="D27" s="83">
        <v>0</v>
      </c>
      <c r="E27" s="83">
        <v>0</v>
      </c>
      <c r="F27" s="83">
        <v>0</v>
      </c>
      <c r="G27" s="248"/>
      <c r="H27" s="83"/>
      <c r="I27" s="239">
        <f t="shared" si="0"/>
        <v>0</v>
      </c>
      <c r="J27" s="244"/>
    </row>
    <row r="28" spans="1:10">
      <c r="A28" s="83">
        <v>1516</v>
      </c>
      <c r="B28" s="83" t="s">
        <v>1187</v>
      </c>
      <c r="C28" s="83">
        <v>0</v>
      </c>
      <c r="D28" s="83">
        <v>0</v>
      </c>
      <c r="E28" s="83">
        <v>0</v>
      </c>
      <c r="F28" s="83">
        <v>0</v>
      </c>
      <c r="G28" s="248"/>
      <c r="H28" s="83"/>
      <c r="I28" s="239">
        <f t="shared" si="0"/>
        <v>0</v>
      </c>
      <c r="J28" s="244"/>
    </row>
    <row r="29" spans="1:10">
      <c r="A29" s="83">
        <v>5225</v>
      </c>
      <c r="B29" s="83" t="s">
        <v>1188</v>
      </c>
      <c r="C29" s="83">
        <v>0</v>
      </c>
      <c r="D29" s="83">
        <v>0</v>
      </c>
      <c r="E29" s="83">
        <v>0</v>
      </c>
      <c r="F29" s="83">
        <v>0</v>
      </c>
      <c r="G29" s="248"/>
      <c r="H29" s="83"/>
      <c r="I29" s="239">
        <f t="shared" si="0"/>
        <v>0</v>
      </c>
      <c r="J29" s="244"/>
    </row>
  </sheetData>
  <mergeCells count="1">
    <mergeCell ref="A1:J1"/>
  </mergeCells>
  <pageMargins left="0.7" right="0.7" top="0.75" bottom="0.75" header="0.3" footer="0.3"/>
  <pageSetup orientation="landscape"/>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F17E-714F-45C5-A401-B75B242C2D91}">
  <sheetPr>
    <pageSetUpPr fitToPage="1"/>
  </sheetPr>
  <dimension ref="A1:O41"/>
  <sheetViews>
    <sheetView topLeftCell="A22" zoomScaleNormal="100" workbookViewId="0">
      <selection activeCell="O2" sqref="O1:O1048576"/>
    </sheetView>
  </sheetViews>
  <sheetFormatPr defaultColWidth="9.1484375" defaultRowHeight="14.45"/>
  <cols>
    <col min="1" max="1" width="11.546875" style="66" bestFit="1" customWidth="1"/>
    <col min="2" max="2" width="21.1484375" style="66" customWidth="1"/>
    <col min="3" max="11" width="9.1484375" style="66" customWidth="1"/>
    <col min="12" max="12" width="9.1484375" style="242" customWidth="1"/>
    <col min="13" max="13" width="9.1484375" style="66" customWidth="1"/>
    <col min="14" max="14" width="10.75" style="68" customWidth="1"/>
    <col min="15" max="15" width="10" style="241" customWidth="1"/>
    <col min="16" max="16" width="9.1484375" style="66" customWidth="1"/>
    <col min="17" max="16384" width="9.1484375" style="66"/>
  </cols>
  <sheetData>
    <row r="1" spans="1:15" ht="23.3" customHeight="1">
      <c r="A1" s="587" t="s">
        <v>1189</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0"/>
    </row>
    <row r="3" spans="1:15">
      <c r="A3" s="83" t="s">
        <v>1190</v>
      </c>
      <c r="B3" s="83" t="s">
        <v>1191</v>
      </c>
      <c r="C3" s="83">
        <v>70</v>
      </c>
      <c r="D3" s="83">
        <v>60</v>
      </c>
      <c r="E3" s="83">
        <v>70</v>
      </c>
      <c r="F3" s="83">
        <v>70</v>
      </c>
      <c r="G3" s="83">
        <v>70</v>
      </c>
      <c r="H3" s="83">
        <v>70</v>
      </c>
      <c r="I3" s="83">
        <v>45</v>
      </c>
      <c r="J3" s="83">
        <v>70</v>
      </c>
      <c r="K3" s="83">
        <v>0</v>
      </c>
      <c r="L3" s="238"/>
      <c r="M3" s="83"/>
      <c r="N3" s="239"/>
      <c r="O3" s="240"/>
    </row>
    <row r="4" spans="1:15" ht="13.5" customHeight="1">
      <c r="A4" s="83" t="s">
        <v>1192</v>
      </c>
      <c r="B4" s="83" t="s">
        <v>1193</v>
      </c>
      <c r="C4" s="83">
        <v>35</v>
      </c>
      <c r="D4" s="83">
        <v>80</v>
      </c>
      <c r="E4" s="83">
        <v>40</v>
      </c>
      <c r="F4" s="83">
        <v>15</v>
      </c>
      <c r="G4" s="83">
        <v>25</v>
      </c>
      <c r="H4" s="83">
        <v>40</v>
      </c>
      <c r="I4" s="83">
        <v>30</v>
      </c>
      <c r="J4" s="83">
        <v>30</v>
      </c>
      <c r="K4" s="83">
        <v>70</v>
      </c>
      <c r="L4" s="238"/>
      <c r="M4" s="83"/>
      <c r="N4" s="239"/>
      <c r="O4" s="240"/>
    </row>
    <row r="5" spans="1:15">
      <c r="A5" s="83">
        <v>302</v>
      </c>
      <c r="B5" s="83" t="s">
        <v>1093</v>
      </c>
      <c r="C5" s="83">
        <v>40</v>
      </c>
      <c r="D5" s="83">
        <v>30</v>
      </c>
      <c r="E5" s="83">
        <v>30</v>
      </c>
      <c r="F5" s="83">
        <v>25</v>
      </c>
      <c r="G5" s="83">
        <v>50</v>
      </c>
      <c r="H5" s="83">
        <v>25</v>
      </c>
      <c r="I5" s="83">
        <v>15</v>
      </c>
      <c r="J5" s="83">
        <v>25</v>
      </c>
      <c r="K5" s="83">
        <v>35</v>
      </c>
      <c r="L5" s="238"/>
      <c r="M5" s="83"/>
      <c r="N5" s="239"/>
      <c r="O5" s="240"/>
    </row>
    <row r="6" spans="1:15" ht="12.75" customHeight="1">
      <c r="A6" s="83">
        <v>9245</v>
      </c>
      <c r="B6" s="83" t="s">
        <v>1119</v>
      </c>
      <c r="C6" s="83">
        <v>30</v>
      </c>
      <c r="D6" s="83">
        <v>40</v>
      </c>
      <c r="E6" s="83">
        <v>0</v>
      </c>
      <c r="F6" s="83">
        <v>30</v>
      </c>
      <c r="G6" s="83">
        <v>15</v>
      </c>
      <c r="H6" s="83">
        <v>35</v>
      </c>
      <c r="I6" s="83">
        <v>30</v>
      </c>
      <c r="J6" s="83">
        <v>40</v>
      </c>
      <c r="K6" s="83">
        <v>30</v>
      </c>
      <c r="L6" s="238"/>
      <c r="M6" s="83"/>
      <c r="N6" s="239"/>
      <c r="O6" s="240"/>
    </row>
    <row r="7" spans="1:15" ht="12.75" customHeight="1">
      <c r="A7" s="83" t="s">
        <v>1062</v>
      </c>
      <c r="B7" s="83" t="s">
        <v>1063</v>
      </c>
      <c r="C7" s="83">
        <v>15</v>
      </c>
      <c r="D7" s="83">
        <v>0</v>
      </c>
      <c r="E7" s="83">
        <v>60</v>
      </c>
      <c r="F7" s="83">
        <v>0</v>
      </c>
      <c r="G7" s="83">
        <v>60</v>
      </c>
      <c r="H7" s="83">
        <v>0</v>
      </c>
      <c r="I7" s="83">
        <v>30</v>
      </c>
      <c r="J7" s="83">
        <v>15</v>
      </c>
      <c r="K7" s="83">
        <v>60</v>
      </c>
      <c r="L7" s="238"/>
      <c r="M7" s="83"/>
      <c r="N7" s="239"/>
      <c r="O7" s="240"/>
    </row>
    <row r="8" spans="1:15" ht="12.75" customHeight="1">
      <c r="A8" s="83" t="s">
        <v>1194</v>
      </c>
      <c r="B8" s="83" t="s">
        <v>1195</v>
      </c>
      <c r="C8" s="83">
        <v>15</v>
      </c>
      <c r="D8" s="83">
        <v>30</v>
      </c>
      <c r="E8" s="83">
        <v>50</v>
      </c>
      <c r="F8" s="83">
        <v>25</v>
      </c>
      <c r="G8" s="83">
        <v>0</v>
      </c>
      <c r="H8" s="83">
        <v>0</v>
      </c>
      <c r="I8" s="83">
        <v>35</v>
      </c>
      <c r="J8" s="83">
        <v>35</v>
      </c>
      <c r="K8" s="83">
        <v>15</v>
      </c>
      <c r="L8" s="238"/>
      <c r="M8" s="83"/>
      <c r="N8" s="239"/>
      <c r="O8" s="240"/>
    </row>
    <row r="9" spans="1:15" ht="12.75" customHeight="1">
      <c r="A9" s="83" t="s">
        <v>1196</v>
      </c>
      <c r="B9" s="83" t="s">
        <v>1197</v>
      </c>
      <c r="C9" s="83">
        <v>0</v>
      </c>
      <c r="D9" s="83">
        <v>30</v>
      </c>
      <c r="E9" s="83">
        <v>15</v>
      </c>
      <c r="F9" s="83">
        <v>60</v>
      </c>
      <c r="G9" s="83">
        <v>0</v>
      </c>
      <c r="H9" s="83">
        <v>0</v>
      </c>
      <c r="I9" s="83">
        <v>40</v>
      </c>
      <c r="J9" s="83">
        <v>30</v>
      </c>
      <c r="K9" s="83">
        <v>30</v>
      </c>
      <c r="L9" s="238"/>
      <c r="M9" s="83"/>
      <c r="N9" s="239"/>
      <c r="O9" s="240"/>
    </row>
    <row r="10" spans="1:15">
      <c r="A10" s="83" t="s">
        <v>1198</v>
      </c>
      <c r="B10" s="83" t="s">
        <v>1199</v>
      </c>
      <c r="C10" s="83">
        <v>0</v>
      </c>
      <c r="D10" s="83">
        <v>15</v>
      </c>
      <c r="E10" s="83">
        <v>30</v>
      </c>
      <c r="F10" s="83">
        <v>30</v>
      </c>
      <c r="G10" s="83">
        <v>0</v>
      </c>
      <c r="H10" s="83">
        <v>30</v>
      </c>
      <c r="I10" s="83">
        <v>50</v>
      </c>
      <c r="J10" s="83">
        <v>0</v>
      </c>
      <c r="K10" s="83">
        <v>25</v>
      </c>
      <c r="L10" s="238"/>
      <c r="M10" s="83"/>
      <c r="N10" s="239"/>
      <c r="O10" s="240"/>
    </row>
    <row r="11" spans="1:15">
      <c r="A11" s="83">
        <v>5103</v>
      </c>
      <c r="B11" s="83" t="s">
        <v>1200</v>
      </c>
      <c r="C11" s="83">
        <v>0</v>
      </c>
      <c r="D11" s="83">
        <v>15</v>
      </c>
      <c r="E11" s="83">
        <v>35</v>
      </c>
      <c r="F11" s="83">
        <v>0</v>
      </c>
      <c r="G11" s="83">
        <v>0</v>
      </c>
      <c r="H11" s="83">
        <v>45</v>
      </c>
      <c r="I11" s="83">
        <v>70</v>
      </c>
      <c r="J11" s="83">
        <v>0</v>
      </c>
      <c r="K11" s="83">
        <v>0</v>
      </c>
      <c r="L11" s="238"/>
      <c r="M11" s="83"/>
      <c r="N11" s="239"/>
      <c r="O11" s="240"/>
    </row>
    <row r="12" spans="1:15">
      <c r="A12" s="83">
        <v>300</v>
      </c>
      <c r="B12" s="83" t="s">
        <v>1201</v>
      </c>
      <c r="C12" s="83">
        <v>60</v>
      </c>
      <c r="D12" s="83">
        <v>50</v>
      </c>
      <c r="E12" s="83">
        <v>0</v>
      </c>
      <c r="F12" s="83">
        <v>35</v>
      </c>
      <c r="G12" s="83">
        <v>0</v>
      </c>
      <c r="H12" s="83">
        <v>0</v>
      </c>
      <c r="I12" s="83">
        <v>0</v>
      </c>
      <c r="J12" s="83">
        <v>0</v>
      </c>
      <c r="K12" s="83">
        <v>0</v>
      </c>
      <c r="L12" s="238"/>
      <c r="M12" s="83"/>
      <c r="N12" s="239"/>
      <c r="O12" s="240"/>
    </row>
    <row r="13" spans="1:15">
      <c r="A13" s="83" t="s">
        <v>1202</v>
      </c>
      <c r="B13" s="83" t="s">
        <v>1203</v>
      </c>
      <c r="C13" s="83">
        <v>0</v>
      </c>
      <c r="D13" s="83">
        <v>70</v>
      </c>
      <c r="E13" s="83">
        <v>0</v>
      </c>
      <c r="F13" s="83">
        <v>0</v>
      </c>
      <c r="G13" s="83">
        <v>0</v>
      </c>
      <c r="H13" s="83">
        <v>0</v>
      </c>
      <c r="I13" s="83">
        <v>0</v>
      </c>
      <c r="J13" s="83">
        <v>60</v>
      </c>
      <c r="K13" s="83">
        <v>0</v>
      </c>
      <c r="L13" s="238"/>
      <c r="M13" s="83"/>
      <c r="N13" s="239"/>
      <c r="O13" s="240"/>
    </row>
    <row r="14" spans="1:15">
      <c r="A14" s="83">
        <v>67</v>
      </c>
      <c r="B14" s="83" t="s">
        <v>1204</v>
      </c>
      <c r="C14" s="83">
        <v>0</v>
      </c>
      <c r="D14" s="83">
        <v>0</v>
      </c>
      <c r="E14" s="83">
        <v>30</v>
      </c>
      <c r="F14" s="83">
        <v>30</v>
      </c>
      <c r="G14" s="83">
        <v>15</v>
      </c>
      <c r="H14" s="83">
        <v>0</v>
      </c>
      <c r="I14" s="83">
        <v>15</v>
      </c>
      <c r="J14" s="83">
        <v>0</v>
      </c>
      <c r="K14" s="83">
        <v>30</v>
      </c>
      <c r="L14" s="238"/>
      <c r="M14" s="83"/>
      <c r="N14" s="239"/>
      <c r="O14" s="240"/>
    </row>
    <row r="15" spans="1:15">
      <c r="A15" s="83">
        <v>420</v>
      </c>
      <c r="B15" s="83" t="s">
        <v>1205</v>
      </c>
      <c r="C15" s="83">
        <v>0</v>
      </c>
      <c r="D15" s="83">
        <v>0</v>
      </c>
      <c r="E15" s="83">
        <v>25</v>
      </c>
      <c r="F15" s="83">
        <v>15</v>
      </c>
      <c r="G15" s="83">
        <v>15</v>
      </c>
      <c r="H15" s="83">
        <v>0</v>
      </c>
      <c r="I15" s="83">
        <v>30</v>
      </c>
      <c r="J15" s="83">
        <v>15</v>
      </c>
      <c r="K15" s="83">
        <v>15</v>
      </c>
      <c r="L15" s="238"/>
      <c r="M15" s="83"/>
      <c r="N15" s="239"/>
      <c r="O15" s="240"/>
    </row>
    <row r="16" spans="1:15">
      <c r="A16" s="83">
        <v>4278</v>
      </c>
      <c r="B16" s="83" t="s">
        <v>1206</v>
      </c>
      <c r="C16" s="83">
        <v>30</v>
      </c>
      <c r="D16" s="83">
        <v>15</v>
      </c>
      <c r="E16" s="83">
        <v>25</v>
      </c>
      <c r="F16" s="83">
        <v>15</v>
      </c>
      <c r="G16" s="83">
        <v>15</v>
      </c>
      <c r="H16" s="83">
        <v>0</v>
      </c>
      <c r="I16" s="83">
        <v>0</v>
      </c>
      <c r="J16" s="83">
        <v>0</v>
      </c>
      <c r="K16" s="83">
        <v>0</v>
      </c>
      <c r="L16" s="238"/>
      <c r="M16" s="83"/>
      <c r="N16" s="239"/>
      <c r="O16" s="240"/>
    </row>
    <row r="17" spans="1:15">
      <c r="A17" s="83" t="s">
        <v>1207</v>
      </c>
      <c r="B17" s="83" t="s">
        <v>1077</v>
      </c>
      <c r="C17" s="83">
        <v>30</v>
      </c>
      <c r="D17" s="83">
        <v>15</v>
      </c>
      <c r="E17" s="83">
        <v>0</v>
      </c>
      <c r="F17" s="83">
        <v>40</v>
      </c>
      <c r="G17" s="83">
        <v>0</v>
      </c>
      <c r="H17" s="83">
        <v>0</v>
      </c>
      <c r="I17" s="83">
        <v>0</v>
      </c>
      <c r="J17" s="83">
        <v>0</v>
      </c>
      <c r="K17" s="83">
        <v>15</v>
      </c>
      <c r="L17" s="238"/>
      <c r="M17" s="83"/>
      <c r="N17" s="239"/>
      <c r="O17" s="240"/>
    </row>
    <row r="18" spans="1:15">
      <c r="A18" s="83">
        <v>1108</v>
      </c>
      <c r="B18" s="83" t="s">
        <v>1208</v>
      </c>
      <c r="C18" s="83">
        <v>0</v>
      </c>
      <c r="D18" s="83">
        <v>50</v>
      </c>
      <c r="E18" s="83">
        <v>0</v>
      </c>
      <c r="F18" s="83">
        <v>0</v>
      </c>
      <c r="G18" s="83">
        <v>0</v>
      </c>
      <c r="H18" s="83">
        <v>0</v>
      </c>
      <c r="I18" s="83">
        <v>0</v>
      </c>
      <c r="J18" s="83">
        <v>0</v>
      </c>
      <c r="K18" s="83">
        <v>40</v>
      </c>
      <c r="L18" s="238"/>
      <c r="M18" s="83"/>
      <c r="N18" s="239"/>
      <c r="O18" s="240"/>
    </row>
    <row r="19" spans="1:15">
      <c r="A19" s="83">
        <v>547</v>
      </c>
      <c r="B19" s="83" t="s">
        <v>1209</v>
      </c>
      <c r="C19" s="83">
        <v>0</v>
      </c>
      <c r="D19" s="83">
        <v>0</v>
      </c>
      <c r="E19" s="83">
        <v>40</v>
      </c>
      <c r="F19" s="83">
        <v>0</v>
      </c>
      <c r="G19" s="83">
        <v>15</v>
      </c>
      <c r="H19" s="83">
        <v>0</v>
      </c>
      <c r="I19" s="83">
        <v>15</v>
      </c>
      <c r="J19" s="83">
        <v>0</v>
      </c>
      <c r="K19" s="83">
        <v>15</v>
      </c>
      <c r="L19" s="238"/>
      <c r="M19" s="83"/>
      <c r="N19" s="239"/>
      <c r="O19" s="240"/>
    </row>
    <row r="20" spans="1:15">
      <c r="A20" s="83">
        <v>108</v>
      </c>
      <c r="B20" s="83" t="s">
        <v>1210</v>
      </c>
      <c r="C20" s="83">
        <v>0</v>
      </c>
      <c r="D20" s="83">
        <v>0</v>
      </c>
      <c r="E20" s="83">
        <v>15</v>
      </c>
      <c r="F20" s="83">
        <v>0</v>
      </c>
      <c r="G20" s="83">
        <v>0</v>
      </c>
      <c r="H20" s="83">
        <v>0</v>
      </c>
      <c r="I20" s="83">
        <v>15</v>
      </c>
      <c r="J20" s="83">
        <v>0</v>
      </c>
      <c r="K20" s="83">
        <v>40</v>
      </c>
      <c r="L20" s="238"/>
      <c r="M20" s="83"/>
      <c r="N20" s="239"/>
      <c r="O20" s="240"/>
    </row>
    <row r="21" spans="1:15">
      <c r="A21" s="83">
        <v>3</v>
      </c>
      <c r="B21" s="83" t="s">
        <v>1211</v>
      </c>
      <c r="C21" s="83">
        <v>15</v>
      </c>
      <c r="D21" s="83">
        <v>40</v>
      </c>
      <c r="E21" s="83">
        <v>0</v>
      </c>
      <c r="F21" s="83">
        <v>0</v>
      </c>
      <c r="G21" s="83">
        <v>0</v>
      </c>
      <c r="H21" s="83">
        <v>0</v>
      </c>
      <c r="I21" s="83">
        <v>0</v>
      </c>
      <c r="J21" s="83">
        <v>0</v>
      </c>
      <c r="K21" s="83">
        <v>0</v>
      </c>
      <c r="L21" s="238"/>
      <c r="M21" s="83"/>
      <c r="N21" s="239"/>
      <c r="O21" s="240"/>
    </row>
    <row r="22" spans="1:15">
      <c r="A22" s="83">
        <v>584</v>
      </c>
      <c r="B22" s="83" t="s">
        <v>1212</v>
      </c>
      <c r="C22" s="83">
        <v>50</v>
      </c>
      <c r="D22" s="83">
        <v>0</v>
      </c>
      <c r="E22" s="83">
        <v>0</v>
      </c>
      <c r="F22" s="83">
        <v>0</v>
      </c>
      <c r="G22" s="83">
        <v>0</v>
      </c>
      <c r="H22" s="83">
        <v>0</v>
      </c>
      <c r="I22" s="83">
        <v>0</v>
      </c>
      <c r="J22" s="83">
        <v>0</v>
      </c>
      <c r="K22" s="83">
        <v>0</v>
      </c>
      <c r="L22" s="238"/>
      <c r="M22" s="83"/>
      <c r="N22" s="239"/>
      <c r="O22" s="240"/>
    </row>
    <row r="23" spans="1:15">
      <c r="A23" s="83" t="s">
        <v>1213</v>
      </c>
      <c r="B23" s="83" t="s">
        <v>1214</v>
      </c>
      <c r="C23" s="83">
        <v>0</v>
      </c>
      <c r="D23" s="83">
        <v>15</v>
      </c>
      <c r="E23" s="83">
        <v>0</v>
      </c>
      <c r="F23" s="83">
        <v>0</v>
      </c>
      <c r="G23" s="83">
        <v>30</v>
      </c>
      <c r="H23" s="83">
        <v>0</v>
      </c>
      <c r="I23" s="83">
        <v>0</v>
      </c>
      <c r="J23" s="83">
        <v>0</v>
      </c>
      <c r="K23" s="83">
        <v>0</v>
      </c>
      <c r="L23" s="238"/>
      <c r="M23" s="83"/>
      <c r="N23" s="239"/>
      <c r="O23" s="240"/>
    </row>
    <row r="24" spans="1:15">
      <c r="A24" s="83">
        <v>1954</v>
      </c>
      <c r="B24" s="83" t="s">
        <v>1215</v>
      </c>
      <c r="C24" s="83">
        <v>0</v>
      </c>
      <c r="D24" s="83">
        <v>15</v>
      </c>
      <c r="E24" s="83">
        <v>0</v>
      </c>
      <c r="F24" s="83">
        <v>0</v>
      </c>
      <c r="G24" s="83">
        <v>0</v>
      </c>
      <c r="H24" s="83">
        <v>15</v>
      </c>
      <c r="I24" s="83">
        <v>0</v>
      </c>
      <c r="J24" s="83">
        <v>15</v>
      </c>
      <c r="K24" s="83">
        <v>0</v>
      </c>
      <c r="L24" s="238"/>
      <c r="M24" s="83"/>
      <c r="N24" s="239"/>
      <c r="O24" s="240"/>
    </row>
    <row r="25" spans="1:15">
      <c r="A25" s="83">
        <v>1208</v>
      </c>
      <c r="B25" s="83" t="s">
        <v>1216</v>
      </c>
      <c r="C25" s="83">
        <v>0</v>
      </c>
      <c r="D25" s="83">
        <v>0</v>
      </c>
      <c r="E25" s="83">
        <v>15</v>
      </c>
      <c r="F25" s="83">
        <v>0</v>
      </c>
      <c r="G25" s="83">
        <v>0</v>
      </c>
      <c r="H25" s="83">
        <v>0</v>
      </c>
      <c r="I25" s="83">
        <v>25</v>
      </c>
      <c r="J25" s="83">
        <v>0</v>
      </c>
      <c r="K25" s="83">
        <v>0</v>
      </c>
      <c r="L25" s="238"/>
      <c r="M25" s="83"/>
      <c r="N25" s="239"/>
      <c r="O25" s="240"/>
    </row>
    <row r="26" spans="1:15">
      <c r="A26" s="83">
        <v>199</v>
      </c>
      <c r="B26" s="83" t="s">
        <v>1217</v>
      </c>
      <c r="C26" s="83">
        <v>0</v>
      </c>
      <c r="D26" s="83">
        <v>0</v>
      </c>
      <c r="E26" s="83">
        <v>0</v>
      </c>
      <c r="F26" s="83">
        <v>0</v>
      </c>
      <c r="G26" s="83">
        <v>40</v>
      </c>
      <c r="H26" s="83">
        <v>0</v>
      </c>
      <c r="I26" s="83">
        <v>0</v>
      </c>
      <c r="J26" s="83">
        <v>0</v>
      </c>
      <c r="K26" s="83">
        <v>0</v>
      </c>
      <c r="L26" s="238"/>
      <c r="M26" s="83"/>
      <c r="N26" s="239"/>
      <c r="O26" s="240"/>
    </row>
    <row r="27" spans="1:15">
      <c r="A27" s="83">
        <v>6558</v>
      </c>
      <c r="B27" s="83" t="s">
        <v>1218</v>
      </c>
      <c r="C27" s="83">
        <v>0</v>
      </c>
      <c r="D27" s="83">
        <v>0</v>
      </c>
      <c r="E27" s="83">
        <v>0</v>
      </c>
      <c r="F27" s="83">
        <v>0</v>
      </c>
      <c r="G27" s="83">
        <v>40</v>
      </c>
      <c r="H27" s="83">
        <v>0</v>
      </c>
      <c r="I27" s="83">
        <v>0</v>
      </c>
      <c r="J27" s="83">
        <v>0</v>
      </c>
      <c r="K27" s="83">
        <v>0</v>
      </c>
      <c r="L27" s="238"/>
      <c r="M27" s="83"/>
      <c r="N27" s="239"/>
      <c r="O27" s="240"/>
    </row>
    <row r="28" spans="1:15">
      <c r="A28" s="83">
        <v>5706</v>
      </c>
      <c r="B28" s="83" t="s">
        <v>1219</v>
      </c>
      <c r="C28" s="83">
        <v>0</v>
      </c>
      <c r="D28" s="83">
        <v>0</v>
      </c>
      <c r="E28" s="83">
        <v>0</v>
      </c>
      <c r="F28" s="83">
        <v>0</v>
      </c>
      <c r="G28" s="83">
        <v>0</v>
      </c>
      <c r="H28" s="83">
        <v>0</v>
      </c>
      <c r="I28" s="83">
        <v>40</v>
      </c>
      <c r="J28" s="83">
        <v>0</v>
      </c>
      <c r="K28" s="83">
        <v>0</v>
      </c>
      <c r="L28" s="238"/>
      <c r="M28" s="83"/>
      <c r="N28" s="239"/>
      <c r="O28" s="240"/>
    </row>
    <row r="29" spans="1:15">
      <c r="A29" s="83">
        <v>311</v>
      </c>
      <c r="B29" s="83" t="s">
        <v>1220</v>
      </c>
      <c r="C29" s="83">
        <v>0</v>
      </c>
      <c r="D29" s="83">
        <v>0</v>
      </c>
      <c r="E29" s="83">
        <v>0</v>
      </c>
      <c r="F29" s="83">
        <v>0</v>
      </c>
      <c r="G29" s="83">
        <v>15</v>
      </c>
      <c r="H29" s="83">
        <v>0</v>
      </c>
      <c r="I29" s="83">
        <v>15</v>
      </c>
      <c r="J29" s="83">
        <v>0</v>
      </c>
      <c r="K29" s="83">
        <v>0</v>
      </c>
      <c r="L29" s="238"/>
      <c r="M29" s="83"/>
      <c r="N29" s="239"/>
      <c r="O29" s="240"/>
    </row>
    <row r="30" spans="1:15">
      <c r="A30" s="83">
        <v>311</v>
      </c>
      <c r="B30" s="83" t="s">
        <v>1221</v>
      </c>
      <c r="C30" s="83">
        <v>0</v>
      </c>
      <c r="D30" s="83">
        <v>0</v>
      </c>
      <c r="E30" s="83">
        <v>15</v>
      </c>
      <c r="F30" s="83">
        <v>0</v>
      </c>
      <c r="G30" s="83">
        <v>15</v>
      </c>
      <c r="H30" s="83">
        <v>0</v>
      </c>
      <c r="I30" s="83">
        <v>0</v>
      </c>
      <c r="J30" s="83">
        <v>0</v>
      </c>
      <c r="K30" s="83">
        <v>0</v>
      </c>
      <c r="L30" s="238"/>
      <c r="M30" s="83"/>
      <c r="N30" s="239"/>
      <c r="O30" s="240"/>
    </row>
    <row r="31" spans="1:15">
      <c r="A31" s="83">
        <v>521</v>
      </c>
      <c r="B31" s="83" t="s">
        <v>1115</v>
      </c>
      <c r="C31" s="83">
        <v>0</v>
      </c>
      <c r="D31" s="83">
        <v>0</v>
      </c>
      <c r="E31" s="83">
        <v>0</v>
      </c>
      <c r="F31" s="83">
        <v>0</v>
      </c>
      <c r="G31" s="83">
        <v>0</v>
      </c>
      <c r="H31" s="83">
        <v>0</v>
      </c>
      <c r="I31" s="83">
        <v>30</v>
      </c>
      <c r="J31" s="83">
        <v>0</v>
      </c>
      <c r="K31" s="83">
        <v>0</v>
      </c>
      <c r="L31" s="238"/>
      <c r="M31" s="83"/>
      <c r="N31" s="239"/>
      <c r="O31" s="240"/>
    </row>
    <row r="32" spans="1:15">
      <c r="A32" s="83">
        <v>5212</v>
      </c>
      <c r="B32" s="83" t="s">
        <v>1118</v>
      </c>
      <c r="C32" s="83">
        <v>25</v>
      </c>
      <c r="D32" s="83">
        <v>0</v>
      </c>
      <c r="E32" s="83">
        <v>0</v>
      </c>
      <c r="F32" s="83">
        <v>0</v>
      </c>
      <c r="G32" s="83">
        <v>0</v>
      </c>
      <c r="H32" s="83">
        <v>0</v>
      </c>
      <c r="I32" s="83">
        <v>0</v>
      </c>
      <c r="J32" s="83">
        <v>0</v>
      </c>
      <c r="K32" s="83">
        <v>0</v>
      </c>
      <c r="L32" s="238"/>
      <c r="M32" s="83"/>
      <c r="N32" s="239"/>
      <c r="O32" s="240"/>
    </row>
    <row r="33" spans="1:15">
      <c r="A33" s="83" t="s">
        <v>1222</v>
      </c>
      <c r="B33" s="83" t="s">
        <v>1223</v>
      </c>
      <c r="C33" s="83">
        <v>25</v>
      </c>
      <c r="D33" s="83">
        <v>0</v>
      </c>
      <c r="E33" s="83">
        <v>0</v>
      </c>
      <c r="F33" s="83">
        <v>0</v>
      </c>
      <c r="G33" s="83">
        <v>0</v>
      </c>
      <c r="H33" s="83">
        <v>0</v>
      </c>
      <c r="I33" s="83">
        <v>0</v>
      </c>
      <c r="J33" s="83">
        <v>0</v>
      </c>
      <c r="K33" s="83">
        <v>0</v>
      </c>
      <c r="L33" s="238"/>
      <c r="M33" s="83"/>
      <c r="N33" s="239"/>
      <c r="O33" s="240"/>
    </row>
    <row r="34" spans="1:15">
      <c r="A34" s="83">
        <v>507</v>
      </c>
      <c r="B34" s="83" t="s">
        <v>1224</v>
      </c>
      <c r="C34" s="83">
        <v>0</v>
      </c>
      <c r="D34" s="83">
        <v>25</v>
      </c>
      <c r="E34" s="83">
        <v>0</v>
      </c>
      <c r="F34" s="83">
        <v>0</v>
      </c>
      <c r="G34" s="83">
        <v>0</v>
      </c>
      <c r="H34" s="83">
        <v>0</v>
      </c>
      <c r="I34" s="83">
        <v>0</v>
      </c>
      <c r="J34" s="83">
        <v>0</v>
      </c>
      <c r="K34" s="83">
        <v>0</v>
      </c>
      <c r="L34" s="238"/>
      <c r="M34" s="83"/>
      <c r="N34" s="239"/>
      <c r="O34" s="240"/>
    </row>
    <row r="35" spans="1:15">
      <c r="A35" s="83">
        <v>831</v>
      </c>
      <c r="B35" s="83" t="s">
        <v>1225</v>
      </c>
      <c r="C35" s="83">
        <v>15</v>
      </c>
      <c r="D35" s="83">
        <v>0</v>
      </c>
      <c r="E35" s="83">
        <v>0</v>
      </c>
      <c r="F35" s="83">
        <v>0</v>
      </c>
      <c r="G35" s="83">
        <v>0</v>
      </c>
      <c r="H35" s="83">
        <v>0</v>
      </c>
      <c r="I35" s="83">
        <v>0</v>
      </c>
      <c r="J35" s="83">
        <v>0</v>
      </c>
      <c r="K35" s="83">
        <v>0</v>
      </c>
      <c r="L35" s="238"/>
      <c r="M35" s="83"/>
      <c r="N35" s="239"/>
      <c r="O35" s="240"/>
    </row>
    <row r="36" spans="1:15">
      <c r="A36" s="83">
        <v>6660</v>
      </c>
      <c r="B36" s="83" t="s">
        <v>1226</v>
      </c>
      <c r="C36" s="83">
        <v>15</v>
      </c>
      <c r="D36" s="83">
        <v>0</v>
      </c>
      <c r="E36" s="83">
        <v>0</v>
      </c>
      <c r="F36" s="83">
        <v>0</v>
      </c>
      <c r="G36" s="83">
        <v>0</v>
      </c>
      <c r="H36" s="83">
        <v>0</v>
      </c>
      <c r="I36" s="83">
        <v>0</v>
      </c>
      <c r="J36" s="83">
        <v>0</v>
      </c>
      <c r="K36" s="83">
        <v>0</v>
      </c>
      <c r="L36" s="238"/>
      <c r="M36" s="83"/>
      <c r="N36" s="239"/>
      <c r="O36" s="240"/>
    </row>
    <row r="37" spans="1:15">
      <c r="A37" s="83">
        <v>8</v>
      </c>
      <c r="B37" s="83" t="s">
        <v>1227</v>
      </c>
      <c r="C37" s="83">
        <v>15</v>
      </c>
      <c r="D37" s="83">
        <v>0</v>
      </c>
      <c r="E37" s="83">
        <v>0</v>
      </c>
      <c r="F37" s="83">
        <v>0</v>
      </c>
      <c r="G37" s="83">
        <v>0</v>
      </c>
      <c r="H37" s="83">
        <v>0</v>
      </c>
      <c r="I37" s="83">
        <v>0</v>
      </c>
      <c r="J37" s="83">
        <v>0</v>
      </c>
      <c r="K37" s="83">
        <v>0</v>
      </c>
      <c r="L37" s="238"/>
      <c r="M37" s="83"/>
      <c r="N37" s="239"/>
      <c r="O37" s="240"/>
    </row>
    <row r="38" spans="1:15">
      <c r="A38" s="83" t="s">
        <v>1228</v>
      </c>
      <c r="B38" s="83" t="s">
        <v>1229</v>
      </c>
      <c r="C38" s="83">
        <v>0</v>
      </c>
      <c r="D38" s="83">
        <v>15</v>
      </c>
      <c r="E38" s="83">
        <v>0</v>
      </c>
      <c r="F38" s="83">
        <v>0</v>
      </c>
      <c r="G38" s="83">
        <v>0</v>
      </c>
      <c r="H38" s="83">
        <v>0</v>
      </c>
      <c r="I38" s="83">
        <v>0</v>
      </c>
      <c r="J38" s="83">
        <v>0</v>
      </c>
      <c r="K38" s="83">
        <v>0</v>
      </c>
      <c r="L38" s="238"/>
      <c r="M38" s="83"/>
      <c r="N38" s="239"/>
      <c r="O38" s="240"/>
    </row>
    <row r="39" spans="1:15">
      <c r="A39" s="83">
        <v>2548</v>
      </c>
      <c r="B39" s="83" t="s">
        <v>1230</v>
      </c>
      <c r="C39" s="83">
        <v>0</v>
      </c>
      <c r="D39" s="83">
        <v>15</v>
      </c>
      <c r="E39" s="83">
        <v>0</v>
      </c>
      <c r="F39" s="83">
        <v>0</v>
      </c>
      <c r="G39" s="83">
        <v>0</v>
      </c>
      <c r="H39" s="83">
        <v>0</v>
      </c>
      <c r="I39" s="83">
        <v>0</v>
      </c>
      <c r="J39" s="83">
        <v>0</v>
      </c>
      <c r="K39" s="83">
        <v>0</v>
      </c>
      <c r="L39" s="238"/>
      <c r="M39" s="83"/>
      <c r="N39" s="239"/>
      <c r="O39" s="240"/>
    </row>
    <row r="40" spans="1:15">
      <c r="A40" s="83">
        <v>666</v>
      </c>
      <c r="B40" s="83" t="s">
        <v>1231</v>
      </c>
      <c r="C40" s="83">
        <v>0</v>
      </c>
      <c r="D40" s="83">
        <v>0</v>
      </c>
      <c r="E40" s="83">
        <v>15</v>
      </c>
      <c r="F40" s="83">
        <v>0</v>
      </c>
      <c r="G40" s="83">
        <v>0</v>
      </c>
      <c r="H40" s="83">
        <v>0</v>
      </c>
      <c r="I40" s="83">
        <v>0</v>
      </c>
      <c r="J40" s="83">
        <v>0</v>
      </c>
      <c r="K40" s="83">
        <v>0</v>
      </c>
      <c r="L40" s="238"/>
      <c r="M40" s="83"/>
      <c r="N40" s="239"/>
      <c r="O40" s="240"/>
    </row>
    <row r="41" spans="1:15">
      <c r="M41" s="250"/>
    </row>
  </sheetData>
  <mergeCells count="1">
    <mergeCell ref="A1:O1"/>
  </mergeCells>
  <pageMargins left="0.7" right="0.7" top="0.75" bottom="0.75" header="0.3" footer="0.3"/>
  <pageSetup scale="79" orientation="landscape"/>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514B9-F4E9-41E9-A93D-22962F5C2C59}">
  <sheetPr>
    <pageSetUpPr fitToPage="1"/>
  </sheetPr>
  <dimension ref="A1:P35"/>
  <sheetViews>
    <sheetView workbookViewId="0">
      <pane ySplit="1" topLeftCell="A2" activePane="bottomLeft" state="frozen"/>
      <selection pane="bottomLeft" activeCell="S5" sqref="S5"/>
    </sheetView>
  </sheetViews>
  <sheetFormatPr defaultColWidth="9.1484375" defaultRowHeight="14.45"/>
  <cols>
    <col min="1" max="1" width="12.546875" style="66" customWidth="1"/>
    <col min="2" max="2" width="18.25" style="66" customWidth="1"/>
    <col min="3" max="3" width="7.75" style="66" bestFit="1" customWidth="1"/>
    <col min="4" max="4" width="7.75" style="66" customWidth="1"/>
    <col min="5" max="6" width="7.546875" style="66" customWidth="1"/>
    <col min="7" max="7" width="7.75" style="66" bestFit="1" customWidth="1"/>
    <col min="8" max="8" width="7.75" style="241" bestFit="1" customWidth="1"/>
    <col min="9" max="10" width="7.75" style="66" bestFit="1" customWidth="1"/>
    <col min="11" max="11" width="7.75" style="66" customWidth="1"/>
    <col min="12" max="12" width="7.75" style="242" customWidth="1"/>
    <col min="13" max="13" width="7.84765625" style="66" customWidth="1"/>
    <col min="14" max="14" width="10.75" style="68" customWidth="1"/>
    <col min="15" max="15" width="10.546875" style="241" customWidth="1"/>
    <col min="16" max="16" width="9.1484375" style="66" customWidth="1"/>
    <col min="17" max="16384" width="9.1484375" style="66"/>
  </cols>
  <sheetData>
    <row r="1" spans="1:15" ht="23.3" customHeight="1">
      <c r="A1" s="587" t="s">
        <v>984</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234"/>
      <c r="N2" s="236"/>
      <c r="O2" s="237"/>
    </row>
    <row r="3" spans="1:15">
      <c r="A3" s="83" t="s">
        <v>987</v>
      </c>
      <c r="B3" s="83" t="s">
        <v>988</v>
      </c>
      <c r="C3" s="83">
        <v>60</v>
      </c>
      <c r="D3" s="83">
        <v>25</v>
      </c>
      <c r="E3" s="83">
        <v>50</v>
      </c>
      <c r="F3" s="83">
        <v>15</v>
      </c>
      <c r="G3" s="83">
        <v>30</v>
      </c>
      <c r="H3" s="83">
        <v>45</v>
      </c>
      <c r="I3" s="83">
        <v>70</v>
      </c>
      <c r="J3" s="83">
        <v>45</v>
      </c>
      <c r="K3" s="83">
        <v>30</v>
      </c>
      <c r="L3" s="238"/>
      <c r="M3" s="83"/>
      <c r="N3" s="239"/>
      <c r="O3" s="240"/>
    </row>
    <row r="4" spans="1:15">
      <c r="A4" s="83">
        <v>7713</v>
      </c>
      <c r="B4" s="83" t="s">
        <v>989</v>
      </c>
      <c r="C4" s="83">
        <v>15</v>
      </c>
      <c r="D4" s="83">
        <v>30</v>
      </c>
      <c r="E4" s="83">
        <v>0</v>
      </c>
      <c r="F4" s="83">
        <v>80</v>
      </c>
      <c r="G4" s="83">
        <v>15</v>
      </c>
      <c r="H4" s="83">
        <v>55</v>
      </c>
      <c r="I4" s="83">
        <v>0</v>
      </c>
      <c r="J4" s="83">
        <v>80</v>
      </c>
      <c r="K4" s="83">
        <v>50</v>
      </c>
      <c r="L4" s="238"/>
      <c r="M4" s="83"/>
      <c r="N4" s="239"/>
      <c r="O4" s="240"/>
    </row>
    <row r="5" spans="1:15">
      <c r="A5" s="83" t="s">
        <v>990</v>
      </c>
      <c r="B5" s="83" t="s">
        <v>991</v>
      </c>
      <c r="C5" s="83">
        <v>30</v>
      </c>
      <c r="D5" s="83">
        <v>30</v>
      </c>
      <c r="E5" s="83">
        <v>15</v>
      </c>
      <c r="F5" s="83">
        <v>45</v>
      </c>
      <c r="G5" s="83">
        <v>60</v>
      </c>
      <c r="H5" s="83">
        <v>40</v>
      </c>
      <c r="I5" s="83">
        <v>65</v>
      </c>
      <c r="J5" s="83">
        <v>15</v>
      </c>
      <c r="K5" s="83">
        <v>30</v>
      </c>
      <c r="L5" s="238"/>
      <c r="M5" s="83"/>
      <c r="N5" s="239"/>
      <c r="O5" s="240"/>
    </row>
    <row r="6" spans="1:15">
      <c r="A6" s="83" t="s">
        <v>992</v>
      </c>
      <c r="B6" s="83" t="s">
        <v>993</v>
      </c>
      <c r="C6" s="83">
        <v>25</v>
      </c>
      <c r="D6" s="83">
        <v>30</v>
      </c>
      <c r="E6" s="83">
        <v>40</v>
      </c>
      <c r="F6" s="83">
        <v>40</v>
      </c>
      <c r="G6" s="83">
        <v>30</v>
      </c>
      <c r="H6" s="83">
        <v>30</v>
      </c>
      <c r="I6" s="83">
        <v>25</v>
      </c>
      <c r="J6" s="83">
        <v>50</v>
      </c>
      <c r="K6" s="83">
        <v>70</v>
      </c>
      <c r="L6" s="238"/>
      <c r="M6" s="83"/>
      <c r="N6" s="239"/>
      <c r="O6" s="240"/>
    </row>
    <row r="7" spans="1:15">
      <c r="A7" s="83">
        <v>7354</v>
      </c>
      <c r="B7" s="83" t="s">
        <v>994</v>
      </c>
      <c r="C7" s="83">
        <v>15</v>
      </c>
      <c r="D7" s="83">
        <v>60</v>
      </c>
      <c r="E7" s="83">
        <v>15</v>
      </c>
      <c r="F7" s="83">
        <v>40</v>
      </c>
      <c r="G7" s="83">
        <v>50</v>
      </c>
      <c r="H7" s="83">
        <v>50</v>
      </c>
      <c r="I7" s="83">
        <v>30</v>
      </c>
      <c r="J7" s="83">
        <v>25</v>
      </c>
      <c r="K7" s="83">
        <v>30</v>
      </c>
      <c r="L7" s="238"/>
      <c r="M7" s="83"/>
      <c r="N7" s="239"/>
      <c r="O7" s="240"/>
    </row>
    <row r="8" spans="1:15">
      <c r="A8" s="83" t="s">
        <v>995</v>
      </c>
      <c r="B8" s="83" t="s">
        <v>996</v>
      </c>
      <c r="C8" s="83">
        <v>40</v>
      </c>
      <c r="D8" s="83">
        <v>55</v>
      </c>
      <c r="E8" s="83">
        <v>35</v>
      </c>
      <c r="F8" s="83">
        <v>15</v>
      </c>
      <c r="G8" s="83">
        <v>40</v>
      </c>
      <c r="H8" s="83">
        <v>15</v>
      </c>
      <c r="I8" s="83">
        <v>40</v>
      </c>
      <c r="J8" s="83">
        <v>30</v>
      </c>
      <c r="K8" s="83">
        <v>0</v>
      </c>
      <c r="L8" s="238"/>
      <c r="M8" s="83"/>
      <c r="N8" s="239"/>
      <c r="O8" s="240"/>
    </row>
    <row r="9" spans="1:15">
      <c r="A9" s="83">
        <v>5965</v>
      </c>
      <c r="B9" s="83" t="s">
        <v>997</v>
      </c>
      <c r="C9" s="83">
        <v>40</v>
      </c>
      <c r="D9" s="83">
        <v>65</v>
      </c>
      <c r="E9" s="83">
        <v>15</v>
      </c>
      <c r="F9" s="83">
        <v>30</v>
      </c>
      <c r="G9" s="83">
        <v>30</v>
      </c>
      <c r="H9" s="83">
        <v>30</v>
      </c>
      <c r="I9" s="83">
        <v>35</v>
      </c>
      <c r="J9" s="83">
        <v>0</v>
      </c>
      <c r="K9" s="83">
        <v>0</v>
      </c>
      <c r="L9" s="238"/>
      <c r="M9" s="83"/>
      <c r="N9" s="239"/>
      <c r="O9" s="240"/>
    </row>
    <row r="10" spans="1:15">
      <c r="A10" s="83">
        <v>7300</v>
      </c>
      <c r="B10" s="83" t="s">
        <v>998</v>
      </c>
      <c r="C10" s="83">
        <v>40</v>
      </c>
      <c r="D10" s="83">
        <v>30</v>
      </c>
      <c r="E10" s="83">
        <v>30</v>
      </c>
      <c r="F10" s="83">
        <v>25</v>
      </c>
      <c r="G10" s="83">
        <v>15</v>
      </c>
      <c r="H10" s="83">
        <v>25</v>
      </c>
      <c r="I10" s="83">
        <v>40</v>
      </c>
      <c r="J10" s="83">
        <v>40</v>
      </c>
      <c r="K10" s="83">
        <v>15</v>
      </c>
      <c r="L10" s="238"/>
      <c r="M10" s="83"/>
      <c r="N10" s="239"/>
      <c r="O10" s="240"/>
    </row>
    <row r="11" spans="1:15">
      <c r="A11" s="83" t="s">
        <v>999</v>
      </c>
      <c r="B11" s="83" t="s">
        <v>1000</v>
      </c>
      <c r="C11" s="83">
        <v>30</v>
      </c>
      <c r="D11" s="83">
        <v>40</v>
      </c>
      <c r="E11" s="83">
        <v>30</v>
      </c>
      <c r="F11" s="83">
        <v>25</v>
      </c>
      <c r="G11" s="83">
        <v>40</v>
      </c>
      <c r="H11" s="83">
        <v>35</v>
      </c>
      <c r="I11" s="83">
        <v>15</v>
      </c>
      <c r="J11" s="83">
        <v>15</v>
      </c>
      <c r="K11" s="83">
        <v>25</v>
      </c>
      <c r="L11" s="238"/>
      <c r="M11" s="83"/>
      <c r="N11" s="239"/>
      <c r="O11" s="240"/>
    </row>
    <row r="12" spans="1:15">
      <c r="A12" s="83" t="s">
        <v>1001</v>
      </c>
      <c r="B12" s="83" t="s">
        <v>1002</v>
      </c>
      <c r="C12" s="83">
        <v>40</v>
      </c>
      <c r="D12" s="83">
        <v>50</v>
      </c>
      <c r="E12" s="83">
        <v>30</v>
      </c>
      <c r="F12" s="83">
        <v>30</v>
      </c>
      <c r="G12" s="83">
        <v>0</v>
      </c>
      <c r="H12" s="83">
        <v>0</v>
      </c>
      <c r="I12" s="83">
        <v>15</v>
      </c>
      <c r="J12" s="83">
        <v>15</v>
      </c>
      <c r="K12" s="83">
        <v>25</v>
      </c>
      <c r="L12" s="238"/>
      <c r="M12" s="83"/>
      <c r="N12" s="239"/>
      <c r="O12" s="240"/>
    </row>
    <row r="13" spans="1:15">
      <c r="A13" s="83">
        <v>5687</v>
      </c>
      <c r="B13" s="83" t="s">
        <v>1003</v>
      </c>
      <c r="C13" s="83">
        <v>80</v>
      </c>
      <c r="D13" s="83">
        <v>30</v>
      </c>
      <c r="E13" s="83">
        <v>15</v>
      </c>
      <c r="F13" s="83">
        <v>25</v>
      </c>
      <c r="G13" s="83">
        <v>0</v>
      </c>
      <c r="H13" s="83">
        <v>0</v>
      </c>
      <c r="I13" s="83">
        <v>50</v>
      </c>
      <c r="J13" s="83">
        <v>0</v>
      </c>
      <c r="K13" s="83">
        <v>0</v>
      </c>
      <c r="L13" s="238"/>
      <c r="M13" s="83"/>
      <c r="N13" s="239"/>
      <c r="O13" s="240"/>
    </row>
    <row r="14" spans="1:15">
      <c r="A14" s="83">
        <v>5033</v>
      </c>
      <c r="B14" s="83" t="s">
        <v>1004</v>
      </c>
      <c r="C14" s="83">
        <v>30</v>
      </c>
      <c r="D14" s="83">
        <v>25</v>
      </c>
      <c r="E14" s="83">
        <v>35</v>
      </c>
      <c r="F14" s="83">
        <v>15</v>
      </c>
      <c r="G14" s="83">
        <v>0</v>
      </c>
      <c r="H14" s="83">
        <v>0</v>
      </c>
      <c r="I14" s="83">
        <v>40</v>
      </c>
      <c r="J14" s="83">
        <v>15</v>
      </c>
      <c r="K14" s="83">
        <v>30</v>
      </c>
      <c r="L14" s="238"/>
      <c r="M14" s="83"/>
      <c r="N14" s="239"/>
      <c r="O14" s="240"/>
    </row>
    <row r="15" spans="1:15">
      <c r="A15" s="83">
        <v>7375</v>
      </c>
      <c r="B15" s="83" t="s">
        <v>1005</v>
      </c>
      <c r="C15" s="83">
        <v>0</v>
      </c>
      <c r="D15" s="83">
        <v>0</v>
      </c>
      <c r="E15" s="83">
        <v>25</v>
      </c>
      <c r="F15" s="83">
        <v>40</v>
      </c>
      <c r="G15" s="83">
        <v>70</v>
      </c>
      <c r="H15" s="83">
        <v>15</v>
      </c>
      <c r="I15" s="83">
        <v>30</v>
      </c>
      <c r="J15" s="83">
        <v>0</v>
      </c>
      <c r="K15" s="83">
        <v>0</v>
      </c>
      <c r="L15" s="238"/>
      <c r="M15" s="83"/>
      <c r="N15" s="239"/>
      <c r="O15" s="240"/>
    </row>
    <row r="16" spans="1:15">
      <c r="A16" s="83" t="s">
        <v>1006</v>
      </c>
      <c r="B16" s="83" t="s">
        <v>1007</v>
      </c>
      <c r="C16" s="83">
        <v>15</v>
      </c>
      <c r="D16" s="83">
        <v>15</v>
      </c>
      <c r="E16" s="83">
        <v>15</v>
      </c>
      <c r="F16" s="83">
        <v>15</v>
      </c>
      <c r="G16" s="83">
        <v>0</v>
      </c>
      <c r="H16" s="83">
        <v>0</v>
      </c>
      <c r="I16" s="83">
        <v>30</v>
      </c>
      <c r="J16" s="83">
        <v>15</v>
      </c>
      <c r="K16" s="83">
        <v>50</v>
      </c>
      <c r="L16" s="238"/>
      <c r="M16" s="83"/>
      <c r="N16" s="239"/>
      <c r="O16" s="240"/>
    </row>
    <row r="17" spans="1:16">
      <c r="A17" s="83">
        <v>7522</v>
      </c>
      <c r="B17" s="83" t="s">
        <v>1008</v>
      </c>
      <c r="C17" s="83">
        <v>15</v>
      </c>
      <c r="D17" s="83">
        <v>15</v>
      </c>
      <c r="E17" s="83">
        <v>30</v>
      </c>
      <c r="F17" s="83">
        <v>15</v>
      </c>
      <c r="G17" s="83">
        <v>0</v>
      </c>
      <c r="H17" s="83">
        <v>15</v>
      </c>
      <c r="I17" s="83">
        <v>30</v>
      </c>
      <c r="J17" s="83">
        <v>0</v>
      </c>
      <c r="K17" s="83">
        <v>25</v>
      </c>
      <c r="L17" s="238"/>
      <c r="M17" s="83"/>
      <c r="N17" s="239"/>
      <c r="O17" s="240"/>
    </row>
    <row r="18" spans="1:16">
      <c r="A18" s="83">
        <v>5665</v>
      </c>
      <c r="B18" s="83" t="s">
        <v>1009</v>
      </c>
      <c r="C18" s="83">
        <v>15</v>
      </c>
      <c r="D18" s="83">
        <v>15</v>
      </c>
      <c r="E18" s="83">
        <v>0</v>
      </c>
      <c r="F18" s="83">
        <v>50</v>
      </c>
      <c r="G18" s="83">
        <v>0</v>
      </c>
      <c r="H18" s="83">
        <v>30</v>
      </c>
      <c r="I18" s="83">
        <v>0</v>
      </c>
      <c r="J18" s="83">
        <v>30</v>
      </c>
      <c r="K18" s="83">
        <v>0</v>
      </c>
      <c r="L18" s="238"/>
      <c r="M18" s="83"/>
      <c r="N18" s="239"/>
      <c r="O18" s="240"/>
      <c r="P18" s="68"/>
    </row>
    <row r="19" spans="1:16">
      <c r="A19" s="83" t="s">
        <v>1010</v>
      </c>
      <c r="B19" s="83" t="s">
        <v>1011</v>
      </c>
      <c r="C19" s="83">
        <v>35</v>
      </c>
      <c r="D19" s="83">
        <v>15</v>
      </c>
      <c r="E19" s="83">
        <v>0</v>
      </c>
      <c r="F19" s="83">
        <v>70</v>
      </c>
      <c r="G19" s="83">
        <v>0</v>
      </c>
      <c r="H19" s="83">
        <v>0</v>
      </c>
      <c r="I19" s="83">
        <v>0</v>
      </c>
      <c r="J19" s="83">
        <v>15</v>
      </c>
      <c r="K19" s="83">
        <v>0</v>
      </c>
      <c r="L19" s="238"/>
      <c r="M19" s="83"/>
      <c r="N19" s="239"/>
      <c r="O19" s="240"/>
    </row>
    <row r="20" spans="1:16">
      <c r="A20" s="83">
        <v>5656</v>
      </c>
      <c r="B20" s="83" t="s">
        <v>1012</v>
      </c>
      <c r="C20" s="83">
        <v>35</v>
      </c>
      <c r="D20" s="83">
        <v>15</v>
      </c>
      <c r="E20" s="83">
        <v>0</v>
      </c>
      <c r="F20" s="83">
        <v>15</v>
      </c>
      <c r="G20" s="83">
        <v>0</v>
      </c>
      <c r="H20" s="83">
        <v>0</v>
      </c>
      <c r="I20" s="83">
        <v>0</v>
      </c>
      <c r="J20" s="83">
        <v>70</v>
      </c>
      <c r="K20" s="83">
        <v>0</v>
      </c>
      <c r="L20" s="238"/>
      <c r="M20" s="83"/>
      <c r="N20" s="239"/>
      <c r="O20" s="240"/>
    </row>
    <row r="21" spans="1:16">
      <c r="A21" s="83" t="s">
        <v>1013</v>
      </c>
      <c r="B21" s="83" t="s">
        <v>1014</v>
      </c>
      <c r="C21" s="83">
        <v>0</v>
      </c>
      <c r="D21" s="83">
        <v>0</v>
      </c>
      <c r="E21" s="83">
        <v>60</v>
      </c>
      <c r="F21" s="83">
        <v>0</v>
      </c>
      <c r="G21" s="83">
        <v>0</v>
      </c>
      <c r="H21" s="83">
        <v>30</v>
      </c>
      <c r="I21" s="83">
        <v>0</v>
      </c>
      <c r="J21" s="83">
        <v>0</v>
      </c>
      <c r="K21" s="83">
        <v>30</v>
      </c>
      <c r="L21" s="238"/>
      <c r="M21" s="83"/>
      <c r="N21" s="239"/>
      <c r="O21" s="240"/>
    </row>
    <row r="22" spans="1:16">
      <c r="A22" s="83" t="s">
        <v>1015</v>
      </c>
      <c r="B22" s="83" t="s">
        <v>1016</v>
      </c>
      <c r="C22" s="83">
        <v>0</v>
      </c>
      <c r="D22" s="83">
        <v>0</v>
      </c>
      <c r="E22" s="83">
        <v>0</v>
      </c>
      <c r="F22" s="83">
        <v>30</v>
      </c>
      <c r="G22" s="83">
        <v>15</v>
      </c>
      <c r="H22" s="83">
        <v>40</v>
      </c>
      <c r="I22" s="83">
        <v>0</v>
      </c>
      <c r="J22" s="83">
        <v>0</v>
      </c>
      <c r="K22" s="83">
        <v>0</v>
      </c>
      <c r="L22" s="238"/>
      <c r="M22" s="83"/>
      <c r="N22" s="239"/>
      <c r="O22" s="240"/>
    </row>
    <row r="23" spans="1:16">
      <c r="A23" s="83" t="s">
        <v>1017</v>
      </c>
      <c r="B23" s="83" t="s">
        <v>1018</v>
      </c>
      <c r="C23" s="83">
        <v>55</v>
      </c>
      <c r="D23" s="83">
        <v>0</v>
      </c>
      <c r="E23" s="83">
        <v>0</v>
      </c>
      <c r="F23" s="83">
        <v>15</v>
      </c>
      <c r="G23" s="83">
        <v>15</v>
      </c>
      <c r="H23" s="83">
        <v>0</v>
      </c>
      <c r="I23" s="83">
        <v>0</v>
      </c>
      <c r="J23" s="83">
        <v>0</v>
      </c>
      <c r="K23" s="83">
        <v>0</v>
      </c>
      <c r="L23" s="238"/>
      <c r="M23" s="83"/>
      <c r="N23" s="239"/>
      <c r="O23" s="240"/>
    </row>
    <row r="24" spans="1:16">
      <c r="A24" s="83" t="s">
        <v>1019</v>
      </c>
      <c r="B24" s="83" t="s">
        <v>1020</v>
      </c>
      <c r="C24" s="83">
        <v>15</v>
      </c>
      <c r="D24" s="83">
        <v>40</v>
      </c>
      <c r="E24" s="83">
        <v>0</v>
      </c>
      <c r="F24" s="83">
        <v>15</v>
      </c>
      <c r="G24" s="83">
        <v>0</v>
      </c>
      <c r="H24" s="83">
        <v>0</v>
      </c>
      <c r="I24" s="83">
        <v>0</v>
      </c>
      <c r="J24" s="83">
        <v>0</v>
      </c>
      <c r="K24" s="83">
        <v>0</v>
      </c>
      <c r="L24" s="238"/>
      <c r="M24" s="83"/>
      <c r="N24" s="239"/>
      <c r="O24" s="240"/>
    </row>
    <row r="25" spans="1:16">
      <c r="A25" s="83">
        <v>5555</v>
      </c>
      <c r="B25" s="83" t="s">
        <v>1021</v>
      </c>
      <c r="C25" s="83">
        <v>15</v>
      </c>
      <c r="D25" s="83">
        <v>30</v>
      </c>
      <c r="E25" s="83">
        <v>0</v>
      </c>
      <c r="F25" s="83">
        <v>0</v>
      </c>
      <c r="G25" s="83">
        <v>15</v>
      </c>
      <c r="H25" s="83">
        <v>0</v>
      </c>
      <c r="I25" s="83">
        <v>0</v>
      </c>
      <c r="J25" s="83">
        <v>0</v>
      </c>
      <c r="K25" s="83">
        <v>0</v>
      </c>
      <c r="L25" s="238"/>
      <c r="M25" s="83"/>
      <c r="N25" s="239"/>
      <c r="O25" s="240"/>
    </row>
    <row r="26" spans="1:16">
      <c r="A26" s="83" t="s">
        <v>1013</v>
      </c>
      <c r="B26" s="83" t="s">
        <v>1022</v>
      </c>
      <c r="C26" s="83">
        <v>0</v>
      </c>
      <c r="D26" s="83">
        <v>0</v>
      </c>
      <c r="E26" s="83">
        <v>55</v>
      </c>
      <c r="F26" s="83">
        <v>0</v>
      </c>
      <c r="G26" s="83">
        <v>0</v>
      </c>
      <c r="H26" s="83">
        <v>0</v>
      </c>
      <c r="I26" s="83">
        <v>0</v>
      </c>
      <c r="J26" s="83">
        <v>0</v>
      </c>
      <c r="K26" s="83">
        <v>0</v>
      </c>
      <c r="L26" s="238"/>
      <c r="M26" s="83"/>
      <c r="N26" s="239"/>
      <c r="O26" s="240"/>
    </row>
    <row r="27" spans="1:16">
      <c r="A27" s="83" t="s">
        <v>1023</v>
      </c>
      <c r="B27" s="83" t="s">
        <v>1024</v>
      </c>
      <c r="C27" s="83">
        <v>15</v>
      </c>
      <c r="D27" s="83">
        <v>25</v>
      </c>
      <c r="E27" s="83">
        <v>0</v>
      </c>
      <c r="F27" s="83">
        <v>0</v>
      </c>
      <c r="G27" s="83">
        <v>0</v>
      </c>
      <c r="H27" s="83">
        <v>0</v>
      </c>
      <c r="I27" s="83">
        <v>0</v>
      </c>
      <c r="J27" s="83">
        <v>0</v>
      </c>
      <c r="K27" s="83">
        <v>0</v>
      </c>
      <c r="L27" s="238"/>
      <c r="M27" s="83"/>
      <c r="N27" s="239"/>
      <c r="O27" s="240"/>
    </row>
    <row r="28" spans="1:16">
      <c r="A28" s="83" t="s">
        <v>1025</v>
      </c>
      <c r="B28" s="83" t="s">
        <v>1026</v>
      </c>
      <c r="C28" s="83">
        <v>0</v>
      </c>
      <c r="D28" s="83">
        <v>0</v>
      </c>
      <c r="E28" s="83">
        <v>15</v>
      </c>
      <c r="F28" s="83">
        <v>0</v>
      </c>
      <c r="G28" s="83">
        <v>0</v>
      </c>
      <c r="H28" s="83">
        <v>0</v>
      </c>
      <c r="I28" s="83">
        <v>15</v>
      </c>
      <c r="J28" s="83">
        <v>0</v>
      </c>
      <c r="K28" s="83">
        <v>0</v>
      </c>
      <c r="L28" s="238"/>
      <c r="M28" s="83"/>
      <c r="N28" s="239"/>
      <c r="O28" s="240"/>
    </row>
    <row r="29" spans="1:16">
      <c r="A29" s="83">
        <v>5167</v>
      </c>
      <c r="B29" s="83" t="s">
        <v>1027</v>
      </c>
      <c r="C29" s="83">
        <v>0</v>
      </c>
      <c r="D29" s="83">
        <v>0</v>
      </c>
      <c r="E29" s="83">
        <v>0</v>
      </c>
      <c r="F29" s="83">
        <v>0</v>
      </c>
      <c r="G29" s="83">
        <v>0</v>
      </c>
      <c r="H29" s="83">
        <v>0</v>
      </c>
      <c r="I29" s="83">
        <v>0</v>
      </c>
      <c r="J29" s="83">
        <v>25</v>
      </c>
      <c r="K29" s="83">
        <v>0</v>
      </c>
      <c r="L29" s="238"/>
      <c r="M29" s="83"/>
      <c r="N29" s="239"/>
      <c r="O29" s="240"/>
    </row>
    <row r="30" spans="1:16">
      <c r="A30" s="83" t="s">
        <v>1028</v>
      </c>
      <c r="B30" s="83" t="s">
        <v>1029</v>
      </c>
      <c r="C30" s="83">
        <v>0</v>
      </c>
      <c r="D30" s="83">
        <v>0</v>
      </c>
      <c r="E30" s="83">
        <v>0</v>
      </c>
      <c r="F30" s="83">
        <v>0</v>
      </c>
      <c r="G30" s="83">
        <v>15</v>
      </c>
      <c r="H30" s="83">
        <v>0</v>
      </c>
      <c r="I30" s="83">
        <v>0</v>
      </c>
      <c r="J30" s="83">
        <v>0</v>
      </c>
      <c r="K30" s="83">
        <v>0</v>
      </c>
      <c r="L30" s="238"/>
      <c r="M30" s="83"/>
      <c r="N30" s="239"/>
      <c r="O30" s="240"/>
    </row>
    <row r="31" spans="1:16">
      <c r="A31" s="83">
        <v>5529</v>
      </c>
      <c r="B31" s="83" t="s">
        <v>1030</v>
      </c>
      <c r="C31" s="83">
        <v>0</v>
      </c>
      <c r="D31" s="83">
        <v>0</v>
      </c>
      <c r="E31" s="83">
        <v>0</v>
      </c>
      <c r="F31" s="83">
        <v>15</v>
      </c>
      <c r="G31" s="83">
        <v>0</v>
      </c>
      <c r="H31" s="83">
        <v>0</v>
      </c>
      <c r="I31" s="83">
        <v>0</v>
      </c>
      <c r="J31" s="83">
        <v>0</v>
      </c>
      <c r="K31" s="83">
        <v>0</v>
      </c>
      <c r="L31" s="238"/>
      <c r="M31" s="83"/>
      <c r="N31" s="239"/>
      <c r="O31" s="240"/>
    </row>
    <row r="32" spans="1:16">
      <c r="A32" s="83">
        <v>5008</v>
      </c>
      <c r="B32" s="83" t="s">
        <v>1031</v>
      </c>
      <c r="C32" s="83">
        <v>15</v>
      </c>
      <c r="D32" s="83">
        <v>0</v>
      </c>
      <c r="E32" s="83">
        <v>0</v>
      </c>
      <c r="F32" s="83">
        <v>0</v>
      </c>
      <c r="G32" s="83">
        <v>0</v>
      </c>
      <c r="H32" s="83">
        <v>0</v>
      </c>
      <c r="I32" s="83">
        <v>0</v>
      </c>
      <c r="J32" s="83">
        <v>0</v>
      </c>
      <c r="K32" s="83">
        <v>0</v>
      </c>
      <c r="L32" s="238"/>
      <c r="M32" s="83"/>
      <c r="N32" s="239"/>
      <c r="O32" s="240"/>
    </row>
    <row r="33" spans="1:15">
      <c r="A33" s="83">
        <v>5303</v>
      </c>
      <c r="B33" s="83" t="s">
        <v>1032</v>
      </c>
      <c r="C33" s="83">
        <v>0</v>
      </c>
      <c r="D33" s="83">
        <v>0</v>
      </c>
      <c r="E33" s="83">
        <v>0</v>
      </c>
      <c r="F33" s="83">
        <v>0</v>
      </c>
      <c r="G33" s="83">
        <v>0</v>
      </c>
      <c r="H33" s="83">
        <v>0</v>
      </c>
      <c r="I33" s="83">
        <v>0</v>
      </c>
      <c r="J33" s="83">
        <v>0</v>
      </c>
      <c r="K33" s="83">
        <v>0</v>
      </c>
      <c r="L33" s="238"/>
      <c r="M33" s="83"/>
      <c r="N33" s="239"/>
      <c r="O33" s="240"/>
    </row>
    <row r="34" spans="1:15">
      <c r="A34" s="83">
        <v>5690</v>
      </c>
      <c r="B34" s="83" t="s">
        <v>1033</v>
      </c>
      <c r="C34" s="83">
        <v>0</v>
      </c>
      <c r="D34" s="83">
        <v>0</v>
      </c>
      <c r="E34" s="83">
        <v>0</v>
      </c>
      <c r="F34" s="83">
        <v>0</v>
      </c>
      <c r="G34" s="83">
        <v>0</v>
      </c>
      <c r="H34" s="83">
        <v>0</v>
      </c>
      <c r="I34" s="83">
        <v>0</v>
      </c>
      <c r="J34" s="83">
        <v>0</v>
      </c>
      <c r="K34" s="83">
        <v>0</v>
      </c>
      <c r="L34" s="238"/>
      <c r="M34" s="83"/>
      <c r="N34" s="239"/>
      <c r="O34" s="240"/>
    </row>
    <row r="35" spans="1:15">
      <c r="A35" s="83">
        <v>7037</v>
      </c>
      <c r="B35" s="83" t="s">
        <v>1034</v>
      </c>
      <c r="C35" s="83">
        <v>0</v>
      </c>
      <c r="D35" s="83">
        <v>0</v>
      </c>
      <c r="E35" s="83">
        <v>0</v>
      </c>
      <c r="F35" s="83">
        <v>0</v>
      </c>
      <c r="G35" s="83">
        <v>0</v>
      </c>
      <c r="H35" s="83">
        <v>0</v>
      </c>
      <c r="I35" s="83">
        <v>0</v>
      </c>
      <c r="J35" s="83">
        <v>0</v>
      </c>
      <c r="K35" s="83">
        <v>0</v>
      </c>
      <c r="L35" s="238"/>
      <c r="M35" s="83"/>
      <c r="N35" s="239"/>
      <c r="O35" s="240"/>
    </row>
  </sheetData>
  <mergeCells count="1">
    <mergeCell ref="A1:O1"/>
  </mergeCells>
  <pageMargins left="0.7" right="0.7" top="0.75" bottom="0.75" header="0.3" footer="0.3"/>
  <pageSetup scale="89" orientation="landscape"/>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DB1B-C861-4AD2-8238-1D0F63999B64}">
  <sheetPr>
    <pageSetUpPr fitToPage="1"/>
  </sheetPr>
  <dimension ref="A1:O41"/>
  <sheetViews>
    <sheetView workbookViewId="0">
      <selection activeCell="O2" sqref="O1:O1048576"/>
    </sheetView>
  </sheetViews>
  <sheetFormatPr defaultColWidth="9.1484375" defaultRowHeight="14.45"/>
  <cols>
    <col min="1" max="1" width="11.546875" style="66" bestFit="1" customWidth="1"/>
    <col min="2" max="2" width="20" style="66" customWidth="1"/>
    <col min="3" max="5" width="7.75" style="66" bestFit="1" customWidth="1"/>
    <col min="6" max="6" width="7.75" style="66" customWidth="1"/>
    <col min="7" max="9" width="7.75" style="66" bestFit="1" customWidth="1"/>
    <col min="10" max="10" width="7.75" style="66" customWidth="1"/>
    <col min="11" max="11" width="7.84765625" style="66" customWidth="1"/>
    <col min="12" max="12" width="9.1484375" style="242" customWidth="1"/>
    <col min="13" max="13" width="9.1484375" style="66" customWidth="1"/>
    <col min="14" max="14" width="10.75" style="68" customWidth="1"/>
    <col min="15" max="15" width="10.84765625" style="245" customWidth="1"/>
    <col min="16" max="16" width="9.1484375" style="66" customWidth="1"/>
    <col min="17" max="16384" width="9.1484375" style="66"/>
  </cols>
  <sheetData>
    <row r="1" spans="1:15" ht="18.8" customHeight="1">
      <c r="A1" s="588" t="s">
        <v>1035</v>
      </c>
      <c r="B1" s="500"/>
      <c r="C1" s="500"/>
      <c r="D1" s="500"/>
      <c r="E1" s="500"/>
      <c r="F1" s="500"/>
      <c r="G1" s="500"/>
      <c r="H1" s="500"/>
      <c r="I1" s="500"/>
      <c r="J1" s="500"/>
      <c r="K1" s="500"/>
      <c r="L1" s="500"/>
      <c r="M1" s="500"/>
      <c r="N1" s="500"/>
      <c r="O1" s="500"/>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1036</v>
      </c>
      <c r="B3" s="83" t="s">
        <v>991</v>
      </c>
      <c r="C3" s="83">
        <v>65</v>
      </c>
      <c r="D3" s="83">
        <v>80</v>
      </c>
      <c r="E3" s="83">
        <v>35</v>
      </c>
      <c r="F3" s="83">
        <v>40</v>
      </c>
      <c r="G3" s="83">
        <v>80</v>
      </c>
      <c r="H3" s="83">
        <v>60</v>
      </c>
      <c r="I3" s="83">
        <v>40</v>
      </c>
      <c r="J3" s="83">
        <v>60</v>
      </c>
      <c r="K3" s="83">
        <v>80</v>
      </c>
      <c r="L3" s="238"/>
      <c r="M3" s="83"/>
      <c r="N3" s="239"/>
      <c r="O3" s="244"/>
    </row>
    <row r="4" spans="1:15">
      <c r="A4" s="83" t="s">
        <v>995</v>
      </c>
      <c r="B4" s="83" t="s">
        <v>996</v>
      </c>
      <c r="C4" s="83">
        <v>60</v>
      </c>
      <c r="D4" s="83">
        <v>50</v>
      </c>
      <c r="E4" s="83">
        <v>60</v>
      </c>
      <c r="F4" s="83">
        <v>70</v>
      </c>
      <c r="G4" s="83">
        <v>55</v>
      </c>
      <c r="H4" s="83">
        <v>55</v>
      </c>
      <c r="I4" s="83">
        <v>80</v>
      </c>
      <c r="J4" s="83">
        <v>70</v>
      </c>
      <c r="K4" s="83">
        <v>50</v>
      </c>
      <c r="L4" s="238"/>
      <c r="M4" s="83"/>
      <c r="N4" s="239"/>
      <c r="O4" s="244"/>
    </row>
    <row r="5" spans="1:15">
      <c r="A5" s="83" t="s">
        <v>1037</v>
      </c>
      <c r="B5" s="83" t="s">
        <v>1038</v>
      </c>
      <c r="C5" s="83">
        <v>40</v>
      </c>
      <c r="D5" s="83">
        <v>30</v>
      </c>
      <c r="E5" s="83">
        <v>55</v>
      </c>
      <c r="F5" s="83">
        <v>80</v>
      </c>
      <c r="G5" s="83">
        <v>50</v>
      </c>
      <c r="H5" s="83">
        <v>40</v>
      </c>
      <c r="I5" s="83">
        <v>50</v>
      </c>
      <c r="J5" s="83">
        <v>40</v>
      </c>
      <c r="K5" s="83">
        <v>70</v>
      </c>
      <c r="L5" s="238"/>
      <c r="M5" s="83"/>
      <c r="N5" s="239"/>
      <c r="O5" s="244"/>
    </row>
    <row r="6" spans="1:15">
      <c r="A6" s="83">
        <v>5365</v>
      </c>
      <c r="B6" s="83" t="s">
        <v>1039</v>
      </c>
      <c r="C6" s="83">
        <v>15</v>
      </c>
      <c r="D6" s="83">
        <v>60</v>
      </c>
      <c r="E6" s="83">
        <v>50</v>
      </c>
      <c r="F6" s="83">
        <v>30</v>
      </c>
      <c r="G6" s="83">
        <v>50</v>
      </c>
      <c r="H6" s="83">
        <v>50</v>
      </c>
      <c r="I6" s="83">
        <v>40</v>
      </c>
      <c r="J6" s="83">
        <v>15</v>
      </c>
      <c r="K6" s="83">
        <v>0</v>
      </c>
      <c r="L6" s="238"/>
      <c r="M6" s="83"/>
      <c r="N6" s="239"/>
      <c r="O6" s="244"/>
    </row>
    <row r="7" spans="1:15">
      <c r="A7" s="83" t="s">
        <v>1040</v>
      </c>
      <c r="B7" s="83" t="s">
        <v>1041</v>
      </c>
      <c r="C7" s="83">
        <v>30</v>
      </c>
      <c r="D7" s="83">
        <v>30</v>
      </c>
      <c r="E7" s="83">
        <v>30</v>
      </c>
      <c r="F7" s="83">
        <v>60</v>
      </c>
      <c r="G7" s="83">
        <v>0</v>
      </c>
      <c r="H7" s="83">
        <v>40</v>
      </c>
      <c r="I7" s="83">
        <v>40</v>
      </c>
      <c r="J7" s="83">
        <v>15</v>
      </c>
      <c r="K7" s="83">
        <v>30</v>
      </c>
      <c r="L7" s="238"/>
      <c r="M7" s="83"/>
      <c r="N7" s="239"/>
      <c r="O7" s="244"/>
    </row>
    <row r="8" spans="1:15">
      <c r="A8" s="83" t="s">
        <v>1042</v>
      </c>
      <c r="B8" s="83" t="s">
        <v>1043</v>
      </c>
      <c r="C8" s="83">
        <v>35</v>
      </c>
      <c r="D8" s="83">
        <v>40</v>
      </c>
      <c r="E8" s="83">
        <v>30</v>
      </c>
      <c r="F8" s="83">
        <v>15</v>
      </c>
      <c r="G8" s="83">
        <v>15</v>
      </c>
      <c r="H8" s="83">
        <v>30</v>
      </c>
      <c r="I8" s="83">
        <v>30</v>
      </c>
      <c r="J8" s="83">
        <v>25</v>
      </c>
      <c r="K8" s="83">
        <v>40</v>
      </c>
      <c r="L8" s="238"/>
      <c r="M8" s="83"/>
      <c r="N8" s="239"/>
      <c r="O8" s="244"/>
    </row>
    <row r="9" spans="1:15">
      <c r="A9" s="83">
        <v>5690</v>
      </c>
      <c r="B9" s="83" t="s">
        <v>1033</v>
      </c>
      <c r="C9" s="83">
        <v>15</v>
      </c>
      <c r="D9" s="83">
        <v>15</v>
      </c>
      <c r="E9" s="83">
        <v>30</v>
      </c>
      <c r="F9" s="83">
        <v>35</v>
      </c>
      <c r="G9" s="83">
        <v>40</v>
      </c>
      <c r="H9" s="83">
        <v>25</v>
      </c>
      <c r="I9" s="83">
        <v>15</v>
      </c>
      <c r="J9" s="83">
        <v>40</v>
      </c>
      <c r="K9" s="83">
        <v>15</v>
      </c>
      <c r="L9" s="238"/>
      <c r="M9" s="83"/>
      <c r="N9" s="239"/>
      <c r="O9" s="244"/>
    </row>
    <row r="10" spans="1:15">
      <c r="A10" s="83" t="s">
        <v>1044</v>
      </c>
      <c r="B10" s="83" t="s">
        <v>1045</v>
      </c>
      <c r="C10" s="83">
        <v>50</v>
      </c>
      <c r="D10" s="83">
        <v>50</v>
      </c>
      <c r="E10" s="83">
        <v>15</v>
      </c>
      <c r="F10" s="83">
        <v>0</v>
      </c>
      <c r="G10" s="83">
        <v>0</v>
      </c>
      <c r="H10" s="83">
        <v>0</v>
      </c>
      <c r="I10" s="83">
        <v>70</v>
      </c>
      <c r="J10" s="83">
        <v>0</v>
      </c>
      <c r="K10" s="83">
        <v>25</v>
      </c>
      <c r="L10" s="238"/>
      <c r="M10" s="83"/>
      <c r="N10" s="239"/>
      <c r="O10" s="244"/>
    </row>
    <row r="11" spans="1:15">
      <c r="A11" s="83">
        <v>332</v>
      </c>
      <c r="B11" s="83" t="s">
        <v>1046</v>
      </c>
      <c r="C11" s="83">
        <v>25</v>
      </c>
      <c r="D11" s="83">
        <v>15</v>
      </c>
      <c r="E11" s="83">
        <v>15</v>
      </c>
      <c r="F11" s="83">
        <v>15</v>
      </c>
      <c r="G11" s="83">
        <v>15</v>
      </c>
      <c r="H11" s="83">
        <v>0</v>
      </c>
      <c r="I11" s="83">
        <v>45</v>
      </c>
      <c r="J11" s="83">
        <v>40</v>
      </c>
      <c r="K11" s="83">
        <v>30</v>
      </c>
      <c r="L11" s="238"/>
      <c r="M11" s="83"/>
      <c r="N11" s="239"/>
      <c r="O11" s="244"/>
    </row>
    <row r="12" spans="1:15">
      <c r="A12" s="83" t="s">
        <v>1047</v>
      </c>
      <c r="B12" s="83" t="s">
        <v>1048</v>
      </c>
      <c r="C12" s="83">
        <v>15</v>
      </c>
      <c r="D12" s="83">
        <v>30</v>
      </c>
      <c r="E12" s="83">
        <v>40</v>
      </c>
      <c r="F12" s="83">
        <v>0</v>
      </c>
      <c r="G12" s="83">
        <v>0</v>
      </c>
      <c r="H12" s="83">
        <v>0</v>
      </c>
      <c r="I12" s="83">
        <v>15</v>
      </c>
      <c r="J12" s="83">
        <v>50</v>
      </c>
      <c r="K12" s="83">
        <v>50</v>
      </c>
      <c r="L12" s="238"/>
      <c r="M12" s="83"/>
      <c r="N12" s="239"/>
      <c r="O12" s="244"/>
    </row>
    <row r="13" spans="1:15">
      <c r="A13" s="83" t="s">
        <v>1049</v>
      </c>
      <c r="B13" s="83" t="s">
        <v>1050</v>
      </c>
      <c r="C13" s="83">
        <v>30</v>
      </c>
      <c r="D13" s="83">
        <v>15</v>
      </c>
      <c r="E13" s="83">
        <v>0</v>
      </c>
      <c r="F13" s="83">
        <v>25</v>
      </c>
      <c r="G13" s="83">
        <v>30</v>
      </c>
      <c r="H13" s="83">
        <v>0</v>
      </c>
      <c r="I13" s="83">
        <v>25</v>
      </c>
      <c r="J13" s="83">
        <v>35</v>
      </c>
      <c r="K13" s="83">
        <v>15</v>
      </c>
      <c r="L13" s="238"/>
      <c r="M13" s="83"/>
      <c r="N13" s="239"/>
      <c r="O13" s="244"/>
    </row>
    <row r="14" spans="1:15">
      <c r="A14" s="83">
        <v>1953</v>
      </c>
      <c r="B14" s="83" t="s">
        <v>1051</v>
      </c>
      <c r="C14" s="83">
        <v>15</v>
      </c>
      <c r="D14" s="83">
        <v>25</v>
      </c>
      <c r="E14" s="83">
        <v>15</v>
      </c>
      <c r="F14" s="83">
        <v>15</v>
      </c>
      <c r="G14" s="83">
        <v>25</v>
      </c>
      <c r="H14" s="83">
        <v>15</v>
      </c>
      <c r="I14" s="83">
        <v>30</v>
      </c>
      <c r="J14" s="83">
        <v>30</v>
      </c>
      <c r="K14" s="83">
        <v>0</v>
      </c>
      <c r="L14" s="238"/>
      <c r="M14" s="83"/>
      <c r="N14" s="239"/>
      <c r="O14" s="244"/>
    </row>
    <row r="15" spans="1:15">
      <c r="A15" s="83" t="s">
        <v>1052</v>
      </c>
      <c r="B15" s="83" t="s">
        <v>1053</v>
      </c>
      <c r="C15" s="83">
        <v>0</v>
      </c>
      <c r="D15" s="83">
        <v>70</v>
      </c>
      <c r="E15" s="83">
        <v>0</v>
      </c>
      <c r="F15" s="83">
        <v>40</v>
      </c>
      <c r="G15" s="83">
        <v>30</v>
      </c>
      <c r="H15" s="83">
        <v>15</v>
      </c>
      <c r="I15" s="83">
        <v>0</v>
      </c>
      <c r="J15" s="83">
        <v>0</v>
      </c>
      <c r="K15" s="83">
        <v>0</v>
      </c>
      <c r="L15" s="238"/>
      <c r="M15" s="83"/>
      <c r="N15" s="239"/>
      <c r="O15" s="244"/>
    </row>
    <row r="16" spans="1:15">
      <c r="A16" s="83" t="s">
        <v>1054</v>
      </c>
      <c r="B16" s="83" t="s">
        <v>1055</v>
      </c>
      <c r="C16" s="83">
        <v>35</v>
      </c>
      <c r="D16" s="83">
        <v>15</v>
      </c>
      <c r="E16" s="83">
        <v>25</v>
      </c>
      <c r="F16" s="83">
        <v>0</v>
      </c>
      <c r="G16" s="83">
        <v>15</v>
      </c>
      <c r="H16" s="83">
        <v>15</v>
      </c>
      <c r="I16" s="83">
        <v>35</v>
      </c>
      <c r="J16" s="83">
        <v>15</v>
      </c>
      <c r="K16" s="83">
        <v>0</v>
      </c>
      <c r="L16" s="238"/>
      <c r="M16" s="83"/>
      <c r="N16" s="239"/>
      <c r="O16" s="244"/>
    </row>
    <row r="17" spans="1:15">
      <c r="A17" s="83" t="s">
        <v>1056</v>
      </c>
      <c r="B17" s="83" t="s">
        <v>1057</v>
      </c>
      <c r="C17" s="83">
        <v>70</v>
      </c>
      <c r="D17" s="83">
        <v>30</v>
      </c>
      <c r="E17" s="83">
        <v>0</v>
      </c>
      <c r="F17" s="83">
        <v>15</v>
      </c>
      <c r="G17" s="83">
        <v>0</v>
      </c>
      <c r="H17" s="83">
        <v>15</v>
      </c>
      <c r="I17" s="83">
        <v>0</v>
      </c>
      <c r="J17" s="83">
        <v>0</v>
      </c>
      <c r="K17" s="83">
        <v>15</v>
      </c>
      <c r="L17" s="238"/>
      <c r="M17" s="83"/>
      <c r="N17" s="239"/>
      <c r="O17" s="244"/>
    </row>
    <row r="18" spans="1:15">
      <c r="A18" s="83">
        <v>7141</v>
      </c>
      <c r="B18" s="83" t="s">
        <v>1058</v>
      </c>
      <c r="C18" s="83">
        <v>0</v>
      </c>
      <c r="D18" s="83">
        <v>15</v>
      </c>
      <c r="E18" s="83">
        <v>0</v>
      </c>
      <c r="F18" s="83">
        <v>25</v>
      </c>
      <c r="G18" s="83">
        <v>30</v>
      </c>
      <c r="H18" s="83">
        <v>30</v>
      </c>
      <c r="I18" s="83">
        <v>15</v>
      </c>
      <c r="J18" s="83">
        <v>15</v>
      </c>
      <c r="K18" s="83">
        <v>0</v>
      </c>
      <c r="L18" s="238"/>
      <c r="M18" s="83"/>
      <c r="N18" s="239"/>
      <c r="O18" s="244"/>
    </row>
    <row r="19" spans="1:15">
      <c r="A19" s="83">
        <v>1958</v>
      </c>
      <c r="B19" s="83" t="s">
        <v>1059</v>
      </c>
      <c r="C19" s="83">
        <v>40</v>
      </c>
      <c r="D19" s="83">
        <v>25</v>
      </c>
      <c r="E19" s="83">
        <v>0</v>
      </c>
      <c r="F19" s="83">
        <v>15</v>
      </c>
      <c r="G19" s="83">
        <v>0</v>
      </c>
      <c r="H19" s="83">
        <v>15</v>
      </c>
      <c r="I19" s="83">
        <v>0</v>
      </c>
      <c r="J19" s="83">
        <v>15</v>
      </c>
      <c r="K19" s="83">
        <v>15</v>
      </c>
      <c r="L19" s="238"/>
      <c r="M19" s="83"/>
      <c r="N19" s="239"/>
      <c r="O19" s="244"/>
    </row>
    <row r="20" spans="1:15">
      <c r="A20" s="83">
        <v>5893</v>
      </c>
      <c r="B20" s="83" t="s">
        <v>1060</v>
      </c>
      <c r="C20" s="83">
        <v>0</v>
      </c>
      <c r="D20" s="83">
        <v>0</v>
      </c>
      <c r="E20" s="83">
        <v>0</v>
      </c>
      <c r="F20" s="83">
        <v>15</v>
      </c>
      <c r="G20" s="83">
        <v>40</v>
      </c>
      <c r="H20" s="83">
        <v>0</v>
      </c>
      <c r="I20" s="83">
        <v>15</v>
      </c>
      <c r="J20" s="83">
        <v>0</v>
      </c>
      <c r="K20" s="83">
        <v>30</v>
      </c>
      <c r="L20" s="238"/>
      <c r="M20" s="83"/>
      <c r="N20" s="239"/>
      <c r="O20" s="244"/>
    </row>
    <row r="21" spans="1:15">
      <c r="A21" s="83">
        <v>1516</v>
      </c>
      <c r="B21" s="83" t="s">
        <v>1061</v>
      </c>
      <c r="C21" s="83">
        <v>0</v>
      </c>
      <c r="D21" s="83">
        <v>0</v>
      </c>
      <c r="E21" s="83">
        <v>0</v>
      </c>
      <c r="F21" s="83">
        <v>50</v>
      </c>
      <c r="G21" s="83">
        <v>0</v>
      </c>
      <c r="H21" s="83">
        <v>15</v>
      </c>
      <c r="I21" s="83">
        <v>0</v>
      </c>
      <c r="J21" s="83">
        <v>30</v>
      </c>
      <c r="K21" s="83">
        <v>0</v>
      </c>
      <c r="L21" s="238"/>
      <c r="M21" s="83"/>
      <c r="N21" s="239"/>
      <c r="O21" s="244"/>
    </row>
    <row r="22" spans="1:15">
      <c r="A22" s="83" t="s">
        <v>1062</v>
      </c>
      <c r="B22" s="83" t="s">
        <v>1063</v>
      </c>
      <c r="C22" s="83">
        <v>15</v>
      </c>
      <c r="D22" s="83">
        <v>40</v>
      </c>
      <c r="E22" s="83">
        <v>0</v>
      </c>
      <c r="F22" s="83">
        <v>30</v>
      </c>
      <c r="G22" s="83">
        <v>0</v>
      </c>
      <c r="H22" s="83">
        <v>0</v>
      </c>
      <c r="I22" s="83">
        <v>0</v>
      </c>
      <c r="J22" s="83">
        <v>0</v>
      </c>
      <c r="K22" s="83">
        <v>0</v>
      </c>
      <c r="L22" s="238"/>
      <c r="M22" s="83"/>
      <c r="N22" s="239"/>
      <c r="O22" s="244"/>
    </row>
    <row r="23" spans="1:15">
      <c r="A23" s="83" t="s">
        <v>1064</v>
      </c>
      <c r="B23" s="83" t="s">
        <v>1065</v>
      </c>
      <c r="C23" s="83">
        <v>0</v>
      </c>
      <c r="D23" s="83">
        <v>15</v>
      </c>
      <c r="E23" s="83">
        <v>0</v>
      </c>
      <c r="F23" s="83">
        <v>30</v>
      </c>
      <c r="G23" s="83">
        <v>0</v>
      </c>
      <c r="H23" s="83">
        <v>30</v>
      </c>
      <c r="I23" s="83">
        <v>0</v>
      </c>
      <c r="J23" s="83">
        <v>0</v>
      </c>
      <c r="K23" s="83">
        <v>0</v>
      </c>
      <c r="L23" s="238"/>
      <c r="M23" s="83"/>
      <c r="N23" s="239"/>
      <c r="O23" s="244"/>
    </row>
    <row r="24" spans="1:15">
      <c r="A24" s="83" t="s">
        <v>1066</v>
      </c>
      <c r="B24" s="83" t="s">
        <v>1067</v>
      </c>
      <c r="C24" s="83">
        <v>0</v>
      </c>
      <c r="D24" s="83">
        <v>0</v>
      </c>
      <c r="E24" s="83">
        <v>30</v>
      </c>
      <c r="F24" s="83">
        <v>0</v>
      </c>
      <c r="G24" s="83">
        <v>0</v>
      </c>
      <c r="H24" s="83">
        <v>15</v>
      </c>
      <c r="I24" s="83">
        <v>15</v>
      </c>
      <c r="J24" s="83">
        <v>15</v>
      </c>
      <c r="K24" s="83">
        <v>0</v>
      </c>
      <c r="L24" s="238"/>
      <c r="M24" s="83"/>
      <c r="N24" s="239"/>
      <c r="O24" s="244"/>
    </row>
    <row r="25" spans="1:15">
      <c r="A25" s="83">
        <v>5893</v>
      </c>
      <c r="B25" s="83" t="s">
        <v>1060</v>
      </c>
      <c r="C25" s="83">
        <v>0</v>
      </c>
      <c r="D25" s="83">
        <v>0</v>
      </c>
      <c r="E25" s="83">
        <v>25</v>
      </c>
      <c r="F25" s="83">
        <v>0</v>
      </c>
      <c r="G25" s="83">
        <v>0</v>
      </c>
      <c r="H25" s="83">
        <v>0</v>
      </c>
      <c r="I25" s="83">
        <v>15</v>
      </c>
      <c r="J25" s="83">
        <v>0</v>
      </c>
      <c r="K25" s="83">
        <v>30</v>
      </c>
      <c r="L25" s="238"/>
      <c r="M25" s="83"/>
      <c r="N25" s="239"/>
      <c r="O25" s="244"/>
    </row>
    <row r="26" spans="1:15">
      <c r="A26" s="83">
        <v>5297</v>
      </c>
      <c r="B26" s="83" t="s">
        <v>1068</v>
      </c>
      <c r="C26" s="83">
        <v>15</v>
      </c>
      <c r="D26" s="83">
        <v>15</v>
      </c>
      <c r="E26" s="83">
        <v>0</v>
      </c>
      <c r="F26" s="83">
        <v>15</v>
      </c>
      <c r="G26" s="83">
        <v>0</v>
      </c>
      <c r="H26" s="83">
        <v>0</v>
      </c>
      <c r="I26" s="83">
        <v>0</v>
      </c>
      <c r="J26" s="83">
        <v>0</v>
      </c>
      <c r="K26" s="83">
        <v>0</v>
      </c>
      <c r="L26" s="238"/>
      <c r="M26" s="83"/>
      <c r="N26" s="239"/>
      <c r="O26" s="244"/>
    </row>
    <row r="27" spans="1:15">
      <c r="A27" s="83" t="s">
        <v>1069</v>
      </c>
      <c r="B27" s="83" t="s">
        <v>1070</v>
      </c>
      <c r="C27" s="83">
        <v>15</v>
      </c>
      <c r="D27" s="83">
        <v>0</v>
      </c>
      <c r="E27" s="83">
        <v>0</v>
      </c>
      <c r="F27" s="83">
        <v>0</v>
      </c>
      <c r="G27" s="83">
        <v>30</v>
      </c>
      <c r="H27" s="83">
        <v>0</v>
      </c>
      <c r="I27" s="83">
        <v>0</v>
      </c>
      <c r="J27" s="83">
        <v>0</v>
      </c>
      <c r="K27" s="83">
        <v>0</v>
      </c>
      <c r="L27" s="238"/>
      <c r="M27" s="83"/>
      <c r="N27" s="239"/>
      <c r="O27" s="244"/>
    </row>
    <row r="28" spans="1:15">
      <c r="A28" s="83">
        <v>5705</v>
      </c>
      <c r="B28" s="83" t="s">
        <v>1071</v>
      </c>
      <c r="C28" s="83">
        <v>0</v>
      </c>
      <c r="D28" s="83">
        <v>0</v>
      </c>
      <c r="E28" s="83">
        <v>0</v>
      </c>
      <c r="F28" s="83">
        <v>0</v>
      </c>
      <c r="G28" s="83">
        <v>0</v>
      </c>
      <c r="H28" s="83">
        <v>15</v>
      </c>
      <c r="I28" s="83">
        <v>15</v>
      </c>
      <c r="J28" s="83">
        <v>15</v>
      </c>
      <c r="K28" s="83">
        <v>0</v>
      </c>
      <c r="L28" s="238"/>
      <c r="M28" s="83"/>
      <c r="N28" s="239"/>
      <c r="O28" s="244"/>
    </row>
    <row r="29" spans="1:15">
      <c r="A29" s="83" t="s">
        <v>1072</v>
      </c>
      <c r="B29" s="83" t="s">
        <v>1073</v>
      </c>
      <c r="C29" s="83">
        <v>40</v>
      </c>
      <c r="D29" s="83">
        <v>0</v>
      </c>
      <c r="E29" s="83">
        <v>0</v>
      </c>
      <c r="F29" s="83">
        <v>0</v>
      </c>
      <c r="G29" s="83">
        <v>0</v>
      </c>
      <c r="H29" s="83">
        <v>0</v>
      </c>
      <c r="I29" s="83">
        <v>0</v>
      </c>
      <c r="J29" s="83">
        <v>0</v>
      </c>
      <c r="K29" s="83">
        <v>0</v>
      </c>
      <c r="L29" s="238"/>
      <c r="M29" s="83"/>
      <c r="N29" s="239"/>
      <c r="O29" s="244"/>
    </row>
    <row r="30" spans="1:15">
      <c r="A30" s="83" t="s">
        <v>1074</v>
      </c>
      <c r="B30" s="83" t="s">
        <v>1075</v>
      </c>
      <c r="C30" s="83">
        <v>40</v>
      </c>
      <c r="D30" s="83">
        <v>0</v>
      </c>
      <c r="E30" s="83">
        <v>0</v>
      </c>
      <c r="F30" s="83">
        <v>0</v>
      </c>
      <c r="G30" s="83">
        <v>0</v>
      </c>
      <c r="H30" s="83">
        <v>0</v>
      </c>
      <c r="I30" s="83">
        <v>0</v>
      </c>
      <c r="J30" s="83">
        <v>0</v>
      </c>
      <c r="K30" s="83">
        <v>0</v>
      </c>
      <c r="L30" s="238"/>
      <c r="M30" s="83"/>
      <c r="N30" s="239"/>
      <c r="O30" s="244"/>
    </row>
    <row r="31" spans="1:15">
      <c r="A31" s="83" t="s">
        <v>1076</v>
      </c>
      <c r="B31" s="83" t="s">
        <v>1077</v>
      </c>
      <c r="C31" s="83">
        <v>0</v>
      </c>
      <c r="D31" s="83">
        <v>25</v>
      </c>
      <c r="E31" s="83">
        <v>0</v>
      </c>
      <c r="F31" s="83">
        <v>0</v>
      </c>
      <c r="G31" s="83">
        <v>0</v>
      </c>
      <c r="H31" s="83">
        <v>0</v>
      </c>
      <c r="I31" s="83">
        <v>0</v>
      </c>
      <c r="J31" s="83">
        <v>0</v>
      </c>
      <c r="K31" s="83">
        <v>0</v>
      </c>
      <c r="L31" s="238"/>
      <c r="M31" s="83"/>
      <c r="N31" s="239"/>
      <c r="O31" s="244"/>
    </row>
    <row r="32" spans="1:15">
      <c r="A32" s="83" t="s">
        <v>1078</v>
      </c>
      <c r="B32" s="83" t="s">
        <v>1079</v>
      </c>
      <c r="C32" s="83">
        <v>0</v>
      </c>
      <c r="D32" s="83">
        <v>15</v>
      </c>
      <c r="E32" s="83">
        <v>0</v>
      </c>
      <c r="F32" s="83">
        <v>0</v>
      </c>
      <c r="G32" s="83">
        <v>0</v>
      </c>
      <c r="H32" s="83">
        <v>0</v>
      </c>
      <c r="I32" s="83">
        <v>0</v>
      </c>
      <c r="J32" s="83">
        <v>0</v>
      </c>
      <c r="K32" s="83">
        <v>0</v>
      </c>
      <c r="L32" s="238"/>
      <c r="M32" s="83"/>
      <c r="N32" s="239"/>
      <c r="O32" s="244"/>
    </row>
    <row r="33" spans="1:15">
      <c r="A33" s="83" t="s">
        <v>1028</v>
      </c>
      <c r="B33" s="83" t="s">
        <v>1029</v>
      </c>
      <c r="C33" s="83">
        <v>0</v>
      </c>
      <c r="D33" s="83">
        <v>0</v>
      </c>
      <c r="E33" s="83">
        <v>0</v>
      </c>
      <c r="F33" s="83">
        <v>0</v>
      </c>
      <c r="G33" s="83">
        <v>15</v>
      </c>
      <c r="H33" s="83">
        <v>0</v>
      </c>
      <c r="I33" s="83">
        <v>0</v>
      </c>
      <c r="J33" s="83">
        <v>0</v>
      </c>
      <c r="K33" s="83">
        <v>0</v>
      </c>
      <c r="L33" s="238"/>
      <c r="M33" s="83"/>
      <c r="N33" s="239"/>
      <c r="O33" s="244"/>
    </row>
    <row r="34" spans="1:15">
      <c r="A34" s="83">
        <v>125</v>
      </c>
      <c r="B34" s="83" t="s">
        <v>1080</v>
      </c>
      <c r="C34" s="83">
        <v>0</v>
      </c>
      <c r="D34" s="83">
        <v>0</v>
      </c>
      <c r="E34" s="83">
        <v>0</v>
      </c>
      <c r="F34" s="83">
        <v>0</v>
      </c>
      <c r="G34" s="83">
        <v>0</v>
      </c>
      <c r="H34" s="83">
        <v>0</v>
      </c>
      <c r="I34" s="83">
        <v>0</v>
      </c>
      <c r="J34" s="83">
        <v>0</v>
      </c>
      <c r="K34" s="83">
        <v>0</v>
      </c>
      <c r="L34" s="238"/>
      <c r="M34" s="83"/>
      <c r="N34" s="239"/>
      <c r="O34" s="244"/>
    </row>
    <row r="35" spans="1:15">
      <c r="A35" s="83">
        <v>502</v>
      </c>
      <c r="B35" s="83" t="s">
        <v>1081</v>
      </c>
      <c r="C35" s="83">
        <v>0</v>
      </c>
      <c r="D35" s="83">
        <v>0</v>
      </c>
      <c r="E35" s="83">
        <v>0</v>
      </c>
      <c r="F35" s="83">
        <v>0</v>
      </c>
      <c r="G35" s="83">
        <v>0</v>
      </c>
      <c r="H35" s="83">
        <v>0</v>
      </c>
      <c r="I35" s="83">
        <v>0</v>
      </c>
      <c r="J35" s="83">
        <v>0</v>
      </c>
      <c r="K35" s="83">
        <v>0</v>
      </c>
      <c r="L35" s="238"/>
      <c r="M35" s="83"/>
      <c r="N35" s="239"/>
      <c r="O35" s="244"/>
    </row>
    <row r="36" spans="1:15">
      <c r="A36" s="83" t="s">
        <v>1082</v>
      </c>
      <c r="B36" s="83" t="s">
        <v>1083</v>
      </c>
      <c r="C36" s="83">
        <v>0</v>
      </c>
      <c r="D36" s="83">
        <v>0</v>
      </c>
      <c r="E36" s="83">
        <v>0</v>
      </c>
      <c r="F36" s="83">
        <v>0</v>
      </c>
      <c r="G36" s="83">
        <v>0</v>
      </c>
      <c r="H36" s="83">
        <v>0</v>
      </c>
      <c r="I36" s="83">
        <v>0</v>
      </c>
      <c r="J36" s="83">
        <v>0</v>
      </c>
      <c r="K36" s="83">
        <v>0</v>
      </c>
      <c r="L36" s="238"/>
      <c r="M36" s="83"/>
      <c r="N36" s="239"/>
      <c r="O36" s="244"/>
    </row>
    <row r="37" spans="1:15">
      <c r="A37" s="83" t="s">
        <v>1084</v>
      </c>
      <c r="B37" s="83" t="s">
        <v>1085</v>
      </c>
      <c r="C37" s="83">
        <v>0</v>
      </c>
      <c r="D37" s="83">
        <v>0</v>
      </c>
      <c r="E37" s="83">
        <v>0</v>
      </c>
      <c r="F37" s="83">
        <v>0</v>
      </c>
      <c r="G37" s="83">
        <v>0</v>
      </c>
      <c r="H37" s="83">
        <v>0</v>
      </c>
      <c r="I37" s="83">
        <v>0</v>
      </c>
      <c r="J37" s="83">
        <v>0</v>
      </c>
      <c r="K37" s="83">
        <v>0</v>
      </c>
      <c r="L37" s="238"/>
      <c r="M37" s="83"/>
      <c r="N37" s="239"/>
      <c r="O37" s="244"/>
    </row>
    <row r="38" spans="1:15">
      <c r="A38" s="83">
        <v>5345</v>
      </c>
      <c r="B38" s="83" t="s">
        <v>1086</v>
      </c>
      <c r="C38" s="83">
        <v>0</v>
      </c>
      <c r="D38" s="83">
        <v>0</v>
      </c>
      <c r="E38" s="83">
        <v>0</v>
      </c>
      <c r="F38" s="83">
        <v>0</v>
      </c>
      <c r="G38" s="83">
        <v>0</v>
      </c>
      <c r="H38" s="83">
        <v>0</v>
      </c>
      <c r="I38" s="83">
        <v>0</v>
      </c>
      <c r="J38" s="83">
        <v>0</v>
      </c>
      <c r="K38" s="83">
        <v>0</v>
      </c>
      <c r="L38" s="238"/>
      <c r="M38" s="83"/>
      <c r="N38" s="239"/>
      <c r="O38" s="244"/>
    </row>
    <row r="39" spans="1:15">
      <c r="A39" s="83" t="s">
        <v>1017</v>
      </c>
      <c r="B39" s="83" t="s">
        <v>1087</v>
      </c>
      <c r="C39" s="83">
        <v>0</v>
      </c>
      <c r="D39" s="83">
        <v>0</v>
      </c>
      <c r="E39" s="83">
        <v>0</v>
      </c>
      <c r="F39" s="83">
        <v>0</v>
      </c>
      <c r="G39" s="83">
        <v>0</v>
      </c>
      <c r="H39" s="83">
        <v>0</v>
      </c>
      <c r="I39" s="83">
        <v>0</v>
      </c>
      <c r="J39" s="83">
        <v>0</v>
      </c>
      <c r="K39" s="83">
        <v>0</v>
      </c>
      <c r="L39" s="238"/>
      <c r="M39" s="83"/>
      <c r="N39" s="239"/>
      <c r="O39" s="244"/>
    </row>
    <row r="40" spans="1:15">
      <c r="A40" s="83" t="s">
        <v>1088</v>
      </c>
      <c r="B40" s="83" t="s">
        <v>1000</v>
      </c>
      <c r="C40" s="83">
        <v>0</v>
      </c>
      <c r="D40" s="83">
        <v>0</v>
      </c>
      <c r="E40" s="83">
        <v>0</v>
      </c>
      <c r="F40" s="83">
        <v>0</v>
      </c>
      <c r="G40" s="83">
        <v>0</v>
      </c>
      <c r="H40" s="83">
        <v>0</v>
      </c>
      <c r="I40" s="83">
        <v>0</v>
      </c>
      <c r="J40" s="83">
        <v>0</v>
      </c>
      <c r="K40" s="83">
        <v>0</v>
      </c>
      <c r="L40" s="238"/>
      <c r="M40" s="83"/>
      <c r="N40" s="239"/>
      <c r="O40" s="244"/>
    </row>
    <row r="41" spans="1:15">
      <c r="A41" s="83">
        <v>7957</v>
      </c>
      <c r="B41" s="83" t="s">
        <v>1089</v>
      </c>
      <c r="C41" s="83">
        <v>0</v>
      </c>
      <c r="D41" s="83">
        <v>0</v>
      </c>
      <c r="E41" s="83">
        <v>0</v>
      </c>
      <c r="F41" s="83">
        <v>0</v>
      </c>
      <c r="G41" s="83">
        <v>0</v>
      </c>
      <c r="H41" s="83">
        <v>0</v>
      </c>
      <c r="I41" s="83">
        <v>0</v>
      </c>
      <c r="J41" s="83">
        <v>0</v>
      </c>
      <c r="K41" s="83">
        <v>0</v>
      </c>
      <c r="L41" s="238"/>
      <c r="M41" s="83"/>
      <c r="N41" s="239"/>
      <c r="O41" s="244"/>
    </row>
  </sheetData>
  <mergeCells count="1">
    <mergeCell ref="A1:O1"/>
  </mergeCells>
  <pageMargins left="0.7" right="0.7" top="0.75" bottom="0.75" header="0.3" footer="0.3"/>
  <pageSetup scale="86" orientation="landscape"/>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385F-8B34-49EF-8EAC-BF2069497985}">
  <sheetPr>
    <pageSetUpPr fitToPage="1"/>
  </sheetPr>
  <dimension ref="A1:O26"/>
  <sheetViews>
    <sheetView topLeftCell="A6" workbookViewId="0">
      <selection activeCell="O2" sqref="O1:O1048576"/>
    </sheetView>
  </sheetViews>
  <sheetFormatPr defaultColWidth="9.1484375" defaultRowHeight="14.45"/>
  <cols>
    <col min="1" max="1" width="11.546875" style="66" bestFit="1" customWidth="1"/>
    <col min="2" max="2" width="19.1484375" style="66" customWidth="1"/>
    <col min="3" max="3" width="7.546875" style="66" customWidth="1"/>
    <col min="4" max="5" width="7.75" style="66" bestFit="1" customWidth="1"/>
    <col min="6" max="6" width="7.84765625" style="66" customWidth="1"/>
    <col min="7" max="7" width="7.75" style="66" bestFit="1" customWidth="1"/>
    <col min="8" max="8" width="7.84765625" style="241" customWidth="1"/>
    <col min="9" max="11" width="7.75" style="66" bestFit="1" customWidth="1"/>
    <col min="12" max="12" width="9.1484375" style="242" customWidth="1"/>
    <col min="13" max="13" width="9.1484375" style="66" customWidth="1"/>
    <col min="14" max="14" width="10.84765625" style="68" customWidth="1"/>
    <col min="15" max="15" width="11" style="245" customWidth="1"/>
    <col min="16" max="16" width="9.1484375" style="66" customWidth="1"/>
    <col min="17" max="16384" width="9.1484375" style="66"/>
  </cols>
  <sheetData>
    <row r="1" spans="1:15">
      <c r="A1" s="481" t="s">
        <v>1090</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c r="O2" s="244"/>
    </row>
    <row r="3" spans="1:15">
      <c r="A3" s="83" t="s">
        <v>1074</v>
      </c>
      <c r="B3" s="83" t="s">
        <v>1075</v>
      </c>
      <c r="C3" s="83">
        <v>50</v>
      </c>
      <c r="D3" s="83">
        <v>70</v>
      </c>
      <c r="E3" s="83">
        <v>40</v>
      </c>
      <c r="F3" s="83">
        <v>60</v>
      </c>
      <c r="G3" s="83">
        <v>35</v>
      </c>
      <c r="H3" s="83">
        <v>40</v>
      </c>
      <c r="I3" s="83">
        <v>40</v>
      </c>
      <c r="J3" s="83">
        <v>50</v>
      </c>
      <c r="K3" s="83">
        <v>50</v>
      </c>
      <c r="L3" s="238"/>
      <c r="M3" s="83"/>
      <c r="N3" s="239"/>
      <c r="O3" s="244"/>
    </row>
    <row r="4" spans="1:15">
      <c r="A4" s="83" t="s">
        <v>1091</v>
      </c>
      <c r="B4" s="83" t="s">
        <v>1092</v>
      </c>
      <c r="C4" s="83">
        <v>70</v>
      </c>
      <c r="D4" s="83">
        <v>80</v>
      </c>
      <c r="E4" s="83">
        <v>15</v>
      </c>
      <c r="F4" s="83">
        <v>15</v>
      </c>
      <c r="G4" s="83">
        <v>70</v>
      </c>
      <c r="H4" s="83">
        <v>30</v>
      </c>
      <c r="I4" s="83">
        <v>35</v>
      </c>
      <c r="J4" s="83">
        <v>70</v>
      </c>
      <c r="K4" s="83">
        <v>30</v>
      </c>
      <c r="L4" s="238"/>
      <c r="M4" s="83"/>
      <c r="N4" s="239"/>
      <c r="O4" s="244"/>
    </row>
    <row r="5" spans="1:15">
      <c r="A5" s="83" t="s">
        <v>1062</v>
      </c>
      <c r="B5" s="83" t="s">
        <v>1063</v>
      </c>
      <c r="C5" s="83">
        <v>80</v>
      </c>
      <c r="D5" s="83">
        <v>30</v>
      </c>
      <c r="E5" s="83">
        <v>60</v>
      </c>
      <c r="F5" s="83">
        <v>35</v>
      </c>
      <c r="G5" s="83">
        <v>30</v>
      </c>
      <c r="H5" s="83">
        <v>80</v>
      </c>
      <c r="I5" s="83">
        <v>25</v>
      </c>
      <c r="J5" s="83">
        <v>30</v>
      </c>
      <c r="K5" s="83">
        <v>40</v>
      </c>
      <c r="L5" s="238"/>
      <c r="M5" s="83"/>
      <c r="N5" s="239"/>
      <c r="O5" s="244"/>
    </row>
    <row r="6" spans="1:15">
      <c r="A6" s="83">
        <v>302</v>
      </c>
      <c r="B6" s="83" t="s">
        <v>1093</v>
      </c>
      <c r="C6" s="83">
        <v>15</v>
      </c>
      <c r="D6" s="83">
        <v>25</v>
      </c>
      <c r="E6" s="83">
        <v>25</v>
      </c>
      <c r="F6" s="83">
        <v>70</v>
      </c>
      <c r="G6" s="83">
        <v>80</v>
      </c>
      <c r="H6" s="83">
        <v>30</v>
      </c>
      <c r="I6" s="83">
        <v>80</v>
      </c>
      <c r="J6" s="83">
        <v>25</v>
      </c>
      <c r="K6" s="83">
        <v>25</v>
      </c>
      <c r="L6" s="238"/>
      <c r="M6" s="83"/>
      <c r="N6" s="239"/>
      <c r="O6" s="244"/>
    </row>
    <row r="7" spans="1:15">
      <c r="A7" s="83">
        <v>282</v>
      </c>
      <c r="B7" s="83" t="s">
        <v>1094</v>
      </c>
      <c r="C7" s="83">
        <v>50</v>
      </c>
      <c r="D7" s="83">
        <v>40</v>
      </c>
      <c r="E7" s="83">
        <v>40</v>
      </c>
      <c r="F7" s="83">
        <v>30</v>
      </c>
      <c r="G7" s="83">
        <v>25</v>
      </c>
      <c r="H7" s="83">
        <v>30</v>
      </c>
      <c r="I7" s="83">
        <v>30</v>
      </c>
      <c r="J7" s="83">
        <v>40</v>
      </c>
      <c r="K7" s="83">
        <v>70</v>
      </c>
      <c r="L7" s="238"/>
      <c r="M7" s="83"/>
      <c r="N7" s="239"/>
      <c r="O7" s="244"/>
    </row>
    <row r="8" spans="1:15">
      <c r="A8" s="83" t="s">
        <v>1095</v>
      </c>
      <c r="B8" s="83" t="s">
        <v>1096</v>
      </c>
      <c r="C8" s="83">
        <v>30</v>
      </c>
      <c r="D8" s="83">
        <v>0</v>
      </c>
      <c r="E8" s="83">
        <v>70</v>
      </c>
      <c r="F8" s="83">
        <v>15</v>
      </c>
      <c r="G8" s="83">
        <v>40</v>
      </c>
      <c r="H8" s="83">
        <v>15</v>
      </c>
      <c r="I8" s="83">
        <v>15</v>
      </c>
      <c r="J8" s="83">
        <v>45</v>
      </c>
      <c r="K8" s="83">
        <v>80</v>
      </c>
      <c r="L8" s="238"/>
      <c r="M8" s="83"/>
      <c r="N8" s="239"/>
      <c r="O8" s="244"/>
    </row>
    <row r="9" spans="1:15">
      <c r="A9" s="83" t="s">
        <v>1097</v>
      </c>
      <c r="B9" s="83" t="s">
        <v>1098</v>
      </c>
      <c r="C9" s="83">
        <v>15</v>
      </c>
      <c r="D9" s="83">
        <v>50</v>
      </c>
      <c r="E9" s="83">
        <v>30</v>
      </c>
      <c r="F9" s="83">
        <v>65</v>
      </c>
      <c r="G9" s="83">
        <v>30</v>
      </c>
      <c r="H9" s="83">
        <v>35</v>
      </c>
      <c r="I9" s="83">
        <v>30</v>
      </c>
      <c r="J9" s="83">
        <v>15</v>
      </c>
      <c r="K9" s="83">
        <v>40</v>
      </c>
      <c r="L9" s="238"/>
      <c r="M9" s="83"/>
      <c r="N9" s="239"/>
      <c r="O9" s="244"/>
    </row>
    <row r="10" spans="1:15">
      <c r="A10" s="83">
        <v>260</v>
      </c>
      <c r="B10" s="83" t="s">
        <v>1099</v>
      </c>
      <c r="C10" s="83">
        <v>15</v>
      </c>
      <c r="D10" s="83">
        <v>15</v>
      </c>
      <c r="E10" s="83">
        <v>35</v>
      </c>
      <c r="F10" s="83">
        <v>50</v>
      </c>
      <c r="G10" s="83">
        <v>50</v>
      </c>
      <c r="H10" s="83">
        <v>60</v>
      </c>
      <c r="I10" s="83">
        <v>30</v>
      </c>
      <c r="J10" s="83">
        <v>15</v>
      </c>
      <c r="K10" s="83">
        <v>15</v>
      </c>
      <c r="L10" s="238"/>
      <c r="M10" s="83"/>
      <c r="N10" s="239"/>
      <c r="O10" s="244"/>
    </row>
    <row r="11" spans="1:15">
      <c r="A11" s="83">
        <v>388</v>
      </c>
      <c r="B11" s="83" t="s">
        <v>1100</v>
      </c>
      <c r="C11" s="83">
        <v>40</v>
      </c>
      <c r="D11" s="83">
        <v>15</v>
      </c>
      <c r="E11" s="83">
        <v>50</v>
      </c>
      <c r="F11" s="83">
        <v>15</v>
      </c>
      <c r="G11" s="83">
        <v>0</v>
      </c>
      <c r="H11" s="83">
        <v>40</v>
      </c>
      <c r="I11" s="83">
        <v>25</v>
      </c>
      <c r="J11" s="83">
        <v>35</v>
      </c>
      <c r="K11" s="83">
        <v>25</v>
      </c>
      <c r="L11" s="238"/>
      <c r="M11" s="83"/>
      <c r="N11" s="239"/>
      <c r="O11" s="244"/>
    </row>
    <row r="12" spans="1:15">
      <c r="A12" s="83" t="s">
        <v>1101</v>
      </c>
      <c r="B12" s="83" t="s">
        <v>1102</v>
      </c>
      <c r="C12" s="83">
        <v>40</v>
      </c>
      <c r="D12" s="83">
        <v>40</v>
      </c>
      <c r="E12" s="83">
        <v>0</v>
      </c>
      <c r="F12" s="83">
        <v>25</v>
      </c>
      <c r="G12" s="83">
        <v>60</v>
      </c>
      <c r="H12" s="83">
        <v>0</v>
      </c>
      <c r="I12" s="83">
        <v>0</v>
      </c>
      <c r="J12" s="83">
        <v>30</v>
      </c>
      <c r="K12" s="83">
        <v>30</v>
      </c>
      <c r="L12" s="238"/>
      <c r="M12" s="83"/>
      <c r="N12" s="239"/>
      <c r="O12" s="244"/>
    </row>
    <row r="13" spans="1:15">
      <c r="A13" s="83" t="s">
        <v>1103</v>
      </c>
      <c r="B13" s="83" t="s">
        <v>1104</v>
      </c>
      <c r="C13" s="83">
        <v>15</v>
      </c>
      <c r="D13" s="83">
        <v>45</v>
      </c>
      <c r="E13" s="83">
        <v>15</v>
      </c>
      <c r="F13" s="83">
        <v>30</v>
      </c>
      <c r="G13" s="83">
        <v>15</v>
      </c>
      <c r="H13" s="83">
        <v>55</v>
      </c>
      <c r="I13" s="83">
        <v>30</v>
      </c>
      <c r="J13" s="83">
        <v>15</v>
      </c>
      <c r="K13" s="83">
        <v>15</v>
      </c>
      <c r="L13" s="238"/>
      <c r="M13" s="83"/>
      <c r="N13" s="239"/>
      <c r="O13" s="244"/>
    </row>
    <row r="14" spans="1:15">
      <c r="A14" s="83">
        <v>5038</v>
      </c>
      <c r="B14" s="83" t="s">
        <v>1105</v>
      </c>
      <c r="C14" s="83">
        <v>15</v>
      </c>
      <c r="D14" s="83">
        <v>35</v>
      </c>
      <c r="E14" s="83">
        <v>25</v>
      </c>
      <c r="F14" s="83">
        <v>15</v>
      </c>
      <c r="G14" s="83">
        <v>15</v>
      </c>
      <c r="H14" s="83">
        <v>15</v>
      </c>
      <c r="I14" s="83">
        <v>35</v>
      </c>
      <c r="J14" s="83">
        <v>40</v>
      </c>
      <c r="K14" s="83">
        <v>35</v>
      </c>
      <c r="L14" s="238"/>
      <c r="M14" s="83"/>
      <c r="N14" s="239"/>
      <c r="O14" s="244"/>
    </row>
    <row r="15" spans="1:15">
      <c r="A15" s="83">
        <v>12</v>
      </c>
      <c r="B15" s="83" t="s">
        <v>1106</v>
      </c>
      <c r="C15" s="83">
        <v>25</v>
      </c>
      <c r="D15" s="83">
        <v>30</v>
      </c>
      <c r="E15" s="83">
        <v>30</v>
      </c>
      <c r="F15" s="83">
        <v>40</v>
      </c>
      <c r="G15" s="83">
        <v>15</v>
      </c>
      <c r="H15" s="83">
        <v>25</v>
      </c>
      <c r="I15" s="83">
        <v>15</v>
      </c>
      <c r="J15" s="83">
        <v>30</v>
      </c>
      <c r="K15" s="83">
        <v>15</v>
      </c>
      <c r="L15" s="238"/>
      <c r="M15" s="83"/>
      <c r="N15" s="239"/>
      <c r="O15" s="244"/>
    </row>
    <row r="16" spans="1:15">
      <c r="A16" s="83">
        <v>5901</v>
      </c>
      <c r="B16" s="83" t="s">
        <v>1107</v>
      </c>
      <c r="C16" s="83">
        <v>30</v>
      </c>
      <c r="D16" s="83">
        <v>30</v>
      </c>
      <c r="E16" s="83">
        <v>15</v>
      </c>
      <c r="F16" s="83">
        <v>30</v>
      </c>
      <c r="G16" s="83">
        <v>0</v>
      </c>
      <c r="H16" s="83">
        <v>30</v>
      </c>
      <c r="I16" s="83">
        <v>25</v>
      </c>
      <c r="J16" s="83">
        <v>30</v>
      </c>
      <c r="K16" s="83">
        <v>15</v>
      </c>
      <c r="L16" s="238"/>
      <c r="M16" s="83"/>
      <c r="N16" s="239"/>
      <c r="O16" s="244"/>
    </row>
    <row r="17" spans="1:15">
      <c r="A17" s="83" t="s">
        <v>1108</v>
      </c>
      <c r="B17" s="83" t="s">
        <v>1109</v>
      </c>
      <c r="C17" s="83">
        <v>30</v>
      </c>
      <c r="D17" s="83">
        <v>15</v>
      </c>
      <c r="E17" s="83">
        <v>30</v>
      </c>
      <c r="F17" s="83">
        <v>15</v>
      </c>
      <c r="G17" s="83">
        <v>25</v>
      </c>
      <c r="H17" s="83">
        <v>25</v>
      </c>
      <c r="I17" s="83">
        <v>0</v>
      </c>
      <c r="J17" s="83">
        <v>0</v>
      </c>
      <c r="K17" s="83">
        <v>0</v>
      </c>
      <c r="L17" s="238"/>
      <c r="M17" s="83"/>
      <c r="N17" s="239"/>
      <c r="O17" s="244"/>
    </row>
    <row r="18" spans="1:15">
      <c r="A18" s="83">
        <v>738</v>
      </c>
      <c r="B18" s="83" t="s">
        <v>1110</v>
      </c>
      <c r="C18" s="83">
        <v>15</v>
      </c>
      <c r="D18" s="83">
        <v>15</v>
      </c>
      <c r="E18" s="83">
        <v>0</v>
      </c>
      <c r="F18" s="83">
        <v>40</v>
      </c>
      <c r="G18" s="83">
        <v>0</v>
      </c>
      <c r="H18" s="83">
        <v>15</v>
      </c>
      <c r="I18" s="83">
        <v>0</v>
      </c>
      <c r="J18" s="83">
        <v>15</v>
      </c>
      <c r="K18" s="83">
        <v>25</v>
      </c>
      <c r="L18" s="238"/>
      <c r="M18" s="83"/>
      <c r="N18" s="239"/>
      <c r="O18" s="244"/>
    </row>
    <row r="19" spans="1:15">
      <c r="A19" s="83" t="s">
        <v>1111</v>
      </c>
      <c r="B19" s="83" t="s">
        <v>1112</v>
      </c>
      <c r="C19" s="83">
        <v>15</v>
      </c>
      <c r="D19" s="83">
        <v>0</v>
      </c>
      <c r="E19" s="83">
        <v>0</v>
      </c>
      <c r="F19" s="83">
        <v>30</v>
      </c>
      <c r="G19" s="83">
        <v>0</v>
      </c>
      <c r="H19" s="83">
        <v>35</v>
      </c>
      <c r="I19" s="83">
        <v>0</v>
      </c>
      <c r="J19" s="83">
        <v>25</v>
      </c>
      <c r="K19" s="83">
        <v>15</v>
      </c>
      <c r="L19" s="238"/>
      <c r="M19" s="83"/>
      <c r="N19" s="239"/>
      <c r="O19" s="244"/>
    </row>
    <row r="20" spans="1:15">
      <c r="A20" s="83">
        <v>924</v>
      </c>
      <c r="B20" s="83" t="s">
        <v>1113</v>
      </c>
      <c r="C20" s="83">
        <v>0</v>
      </c>
      <c r="D20" s="83">
        <v>15</v>
      </c>
      <c r="E20" s="83">
        <v>15</v>
      </c>
      <c r="F20" s="83">
        <v>0</v>
      </c>
      <c r="G20" s="83">
        <v>30</v>
      </c>
      <c r="H20" s="83">
        <v>0</v>
      </c>
      <c r="I20" s="83">
        <v>40</v>
      </c>
      <c r="J20" s="83">
        <v>0</v>
      </c>
      <c r="K20" s="83">
        <v>0</v>
      </c>
      <c r="L20" s="238"/>
      <c r="M20" s="83"/>
      <c r="N20" s="239"/>
      <c r="O20" s="244"/>
    </row>
    <row r="21" spans="1:15">
      <c r="A21" s="83">
        <v>5702</v>
      </c>
      <c r="B21" s="83" t="s">
        <v>1114</v>
      </c>
      <c r="C21" s="83">
        <v>0</v>
      </c>
      <c r="D21" s="83">
        <v>0</v>
      </c>
      <c r="E21" s="83">
        <v>0</v>
      </c>
      <c r="F21" s="83">
        <v>30</v>
      </c>
      <c r="G21" s="83">
        <v>0</v>
      </c>
      <c r="H21" s="83">
        <v>0</v>
      </c>
      <c r="I21" s="83">
        <v>30</v>
      </c>
      <c r="J21" s="83">
        <v>0</v>
      </c>
      <c r="K21" s="83">
        <v>0</v>
      </c>
      <c r="L21" s="238"/>
      <c r="M21" s="83"/>
      <c r="N21" s="239"/>
      <c r="O21" s="244"/>
    </row>
    <row r="22" spans="1:15">
      <c r="A22" s="83">
        <v>521</v>
      </c>
      <c r="B22" s="83" t="s">
        <v>1115</v>
      </c>
      <c r="C22" s="83">
        <v>0</v>
      </c>
      <c r="D22" s="83">
        <v>0</v>
      </c>
      <c r="E22" s="83">
        <v>0</v>
      </c>
      <c r="F22" s="83">
        <v>0</v>
      </c>
      <c r="G22" s="83">
        <v>0</v>
      </c>
      <c r="H22" s="83">
        <v>30</v>
      </c>
      <c r="I22" s="83">
        <v>0</v>
      </c>
      <c r="J22" s="83">
        <v>0</v>
      </c>
      <c r="K22" s="83">
        <v>15</v>
      </c>
      <c r="L22" s="238"/>
      <c r="M22" s="83"/>
      <c r="N22" s="239"/>
      <c r="O22" s="244"/>
    </row>
    <row r="23" spans="1:15">
      <c r="A23" s="83" t="s">
        <v>1116</v>
      </c>
      <c r="B23" s="83" t="s">
        <v>1117</v>
      </c>
      <c r="C23" s="83">
        <v>15</v>
      </c>
      <c r="D23" s="83">
        <v>0</v>
      </c>
      <c r="E23" s="83">
        <v>0</v>
      </c>
      <c r="F23" s="83">
        <v>0</v>
      </c>
      <c r="G23" s="83">
        <v>15</v>
      </c>
      <c r="H23" s="83">
        <v>0</v>
      </c>
      <c r="I23" s="83">
        <v>0</v>
      </c>
      <c r="J23" s="83">
        <v>0</v>
      </c>
      <c r="K23" s="83">
        <v>15</v>
      </c>
      <c r="L23" s="238"/>
      <c r="M23" s="83"/>
      <c r="N23" s="239"/>
      <c r="O23" s="244"/>
    </row>
    <row r="24" spans="1:15">
      <c r="A24" s="83">
        <v>5212</v>
      </c>
      <c r="B24" s="83" t="s">
        <v>1118</v>
      </c>
      <c r="C24" s="83">
        <v>0</v>
      </c>
      <c r="D24" s="83">
        <v>0</v>
      </c>
      <c r="E24" s="83">
        <v>0</v>
      </c>
      <c r="F24" s="83">
        <v>25</v>
      </c>
      <c r="G24" s="83">
        <v>0</v>
      </c>
      <c r="H24" s="83">
        <v>0</v>
      </c>
      <c r="I24" s="83">
        <v>0</v>
      </c>
      <c r="J24" s="83">
        <v>0</v>
      </c>
      <c r="K24" s="83">
        <v>0</v>
      </c>
      <c r="L24" s="238"/>
      <c r="M24" s="83"/>
      <c r="N24" s="239"/>
      <c r="O24" s="244"/>
    </row>
    <row r="25" spans="1:15">
      <c r="A25" s="83">
        <v>9245</v>
      </c>
      <c r="B25" s="83" t="s">
        <v>1119</v>
      </c>
      <c r="C25" s="83">
        <v>15</v>
      </c>
      <c r="D25" s="83">
        <v>0</v>
      </c>
      <c r="E25" s="83">
        <v>0</v>
      </c>
      <c r="F25" s="83">
        <v>0</v>
      </c>
      <c r="G25" s="83">
        <v>0</v>
      </c>
      <c r="H25" s="83">
        <v>0</v>
      </c>
      <c r="I25" s="83">
        <v>0</v>
      </c>
      <c r="J25" s="83">
        <v>0</v>
      </c>
      <c r="K25" s="83">
        <v>0</v>
      </c>
      <c r="L25" s="238"/>
      <c r="M25" s="83"/>
      <c r="N25" s="239"/>
      <c r="O25" s="244"/>
    </row>
    <row r="26" spans="1:15">
      <c r="A26" s="83" t="s">
        <v>1120</v>
      </c>
      <c r="B26" s="83" t="s">
        <v>1121</v>
      </c>
      <c r="C26" s="83">
        <v>0</v>
      </c>
      <c r="D26" s="83">
        <v>0</v>
      </c>
      <c r="E26" s="83">
        <v>0</v>
      </c>
      <c r="F26" s="83">
        <v>0</v>
      </c>
      <c r="G26" s="83">
        <v>0</v>
      </c>
      <c r="H26" s="83">
        <v>0</v>
      </c>
      <c r="I26" s="83">
        <v>0</v>
      </c>
      <c r="J26" s="83">
        <v>0</v>
      </c>
      <c r="K26" s="83">
        <v>0</v>
      </c>
      <c r="L26" s="238"/>
      <c r="M26" s="83"/>
      <c r="N26" s="239"/>
      <c r="O26" s="244"/>
    </row>
  </sheetData>
  <mergeCells count="1">
    <mergeCell ref="A1:O1"/>
  </mergeCells>
  <pageMargins left="0.7" right="0.7" top="0.75" bottom="0.75" header="0.3" footer="0.3"/>
  <pageSetup scale="87" orientation="landscape"/>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9E5E2-4627-450D-88B4-F148BE3850FC}">
  <sheetPr>
    <pageSetUpPr fitToPage="1"/>
  </sheetPr>
  <dimension ref="A1:O19"/>
  <sheetViews>
    <sheetView workbookViewId="0">
      <selection activeCell="N2" sqref="N2"/>
    </sheetView>
  </sheetViews>
  <sheetFormatPr defaultColWidth="9.1484375" defaultRowHeight="14.45"/>
  <cols>
    <col min="1" max="1" width="11.546875" style="66" bestFit="1" customWidth="1"/>
    <col min="2" max="2" width="19.546875" style="66" customWidth="1"/>
    <col min="3" max="3" width="7.75" style="66" bestFit="1" customWidth="1"/>
    <col min="4" max="4" width="7.75" style="66" customWidth="1"/>
    <col min="5" max="5" width="8.84765625" style="66" customWidth="1"/>
    <col min="6" max="6" width="8.75" style="66" bestFit="1" customWidth="1"/>
    <col min="7" max="8" width="7.75" style="66" bestFit="1" customWidth="1"/>
    <col min="9" max="9" width="8.546875" style="66" customWidth="1"/>
    <col min="10" max="11" width="9.1484375" style="66" customWidth="1"/>
    <col min="12" max="12" width="9.1484375" style="242" customWidth="1"/>
    <col min="13" max="13" width="9.1484375" style="66" customWidth="1"/>
    <col min="14" max="14" width="10.3984375" style="68" customWidth="1"/>
    <col min="15" max="15" width="11.546875" style="245" customWidth="1"/>
    <col min="16" max="16" width="9.1484375" style="66" customWidth="1"/>
    <col min="17" max="16384" width="9.1484375" style="66"/>
  </cols>
  <sheetData>
    <row r="1" spans="1:15">
      <c r="A1" s="481" t="s">
        <v>1122</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v>590</v>
      </c>
      <c r="B3" s="83" t="s">
        <v>1123</v>
      </c>
      <c r="C3" s="83">
        <v>40</v>
      </c>
      <c r="D3" s="83">
        <v>15</v>
      </c>
      <c r="E3" s="83">
        <v>30</v>
      </c>
      <c r="F3" s="83">
        <v>15</v>
      </c>
      <c r="G3" s="83">
        <v>30</v>
      </c>
      <c r="H3" s="83">
        <v>60</v>
      </c>
      <c r="I3" s="83">
        <v>15</v>
      </c>
      <c r="J3" s="83">
        <v>40</v>
      </c>
      <c r="K3" s="246">
        <v>60</v>
      </c>
      <c r="L3" s="238">
        <v>120</v>
      </c>
      <c r="M3" s="83"/>
      <c r="N3" s="239"/>
      <c r="O3" s="244"/>
    </row>
    <row r="4" spans="1:15">
      <c r="A4" s="83">
        <v>5126</v>
      </c>
      <c r="B4" s="83" t="s">
        <v>1124</v>
      </c>
      <c r="C4" s="83">
        <v>30</v>
      </c>
      <c r="D4" s="83">
        <v>30</v>
      </c>
      <c r="E4" s="83">
        <v>15</v>
      </c>
      <c r="F4" s="83">
        <v>30</v>
      </c>
      <c r="G4" s="83">
        <v>50</v>
      </c>
      <c r="H4" s="83">
        <v>30</v>
      </c>
      <c r="I4" s="83">
        <v>15</v>
      </c>
      <c r="J4" s="83">
        <v>50</v>
      </c>
      <c r="K4" s="83">
        <v>30</v>
      </c>
      <c r="L4" s="238">
        <v>80</v>
      </c>
      <c r="M4" s="83"/>
      <c r="N4" s="239"/>
      <c r="O4" s="244"/>
    </row>
    <row r="5" spans="1:15">
      <c r="A5" s="83">
        <v>7114</v>
      </c>
      <c r="B5" s="83" t="s">
        <v>1125</v>
      </c>
      <c r="C5" s="83">
        <v>15</v>
      </c>
      <c r="D5" s="83">
        <v>0</v>
      </c>
      <c r="E5" s="83">
        <v>15</v>
      </c>
      <c r="F5" s="83">
        <v>15</v>
      </c>
      <c r="G5" s="83">
        <v>40</v>
      </c>
      <c r="H5" s="83">
        <v>15</v>
      </c>
      <c r="I5" s="83">
        <v>60</v>
      </c>
      <c r="J5" s="83">
        <v>15</v>
      </c>
      <c r="K5" s="83">
        <v>15</v>
      </c>
      <c r="L5" s="238">
        <v>100</v>
      </c>
      <c r="M5" s="83"/>
      <c r="N5" s="239"/>
      <c r="O5" s="244"/>
    </row>
    <row r="6" spans="1:15">
      <c r="A6" s="83" t="s">
        <v>1126</v>
      </c>
      <c r="B6" s="83" t="s">
        <v>1127</v>
      </c>
      <c r="C6" s="83">
        <v>60</v>
      </c>
      <c r="D6" s="83">
        <v>30</v>
      </c>
      <c r="E6" s="83">
        <v>50</v>
      </c>
      <c r="F6" s="83">
        <v>50</v>
      </c>
      <c r="G6" s="83">
        <v>0</v>
      </c>
      <c r="H6" s="83">
        <v>15</v>
      </c>
      <c r="I6" s="83">
        <v>0</v>
      </c>
      <c r="J6" s="83">
        <v>0</v>
      </c>
      <c r="K6" s="83">
        <v>0</v>
      </c>
      <c r="L6" s="238">
        <v>60</v>
      </c>
      <c r="M6" s="83"/>
      <c r="N6" s="239"/>
      <c r="O6" s="244"/>
    </row>
    <row r="7" spans="1:15">
      <c r="A7" s="83" t="s">
        <v>1128</v>
      </c>
      <c r="B7" s="83" t="s">
        <v>1129</v>
      </c>
      <c r="C7" s="83">
        <v>50</v>
      </c>
      <c r="D7" s="83">
        <v>50</v>
      </c>
      <c r="E7" s="83">
        <v>15</v>
      </c>
      <c r="F7" s="83">
        <v>15</v>
      </c>
      <c r="G7" s="83">
        <v>0</v>
      </c>
      <c r="H7" s="83">
        <v>15</v>
      </c>
      <c r="I7" s="83">
        <v>40</v>
      </c>
      <c r="J7" s="83">
        <v>30</v>
      </c>
      <c r="K7" s="83">
        <v>15</v>
      </c>
      <c r="L7" s="238">
        <v>30</v>
      </c>
      <c r="M7" s="83"/>
      <c r="N7" s="239"/>
      <c r="O7" s="244"/>
    </row>
    <row r="8" spans="1:15">
      <c r="A8" s="83">
        <v>5703</v>
      </c>
      <c r="B8" s="83" t="s">
        <v>1130</v>
      </c>
      <c r="C8" s="83">
        <v>15</v>
      </c>
      <c r="D8" s="83">
        <v>15</v>
      </c>
      <c r="E8" s="83">
        <v>30</v>
      </c>
      <c r="F8" s="83">
        <v>40</v>
      </c>
      <c r="G8" s="83">
        <v>15</v>
      </c>
      <c r="H8" s="83">
        <v>0</v>
      </c>
      <c r="I8" s="83">
        <v>30</v>
      </c>
      <c r="J8" s="83">
        <v>30</v>
      </c>
      <c r="K8" s="83">
        <v>15</v>
      </c>
      <c r="L8" s="238">
        <v>30</v>
      </c>
      <c r="M8" s="83"/>
      <c r="N8" s="239"/>
      <c r="O8" s="244"/>
    </row>
    <row r="9" spans="1:15">
      <c r="A9" s="83">
        <v>515</v>
      </c>
      <c r="B9" s="83" t="s">
        <v>1131</v>
      </c>
      <c r="C9" s="83">
        <v>30</v>
      </c>
      <c r="D9" s="83">
        <v>0</v>
      </c>
      <c r="E9" s="83">
        <v>40</v>
      </c>
      <c r="F9" s="83">
        <v>0</v>
      </c>
      <c r="G9" s="83">
        <v>0</v>
      </c>
      <c r="H9" s="83">
        <v>0</v>
      </c>
      <c r="I9" s="83">
        <v>15</v>
      </c>
      <c r="J9" s="83">
        <v>0</v>
      </c>
      <c r="K9" s="83">
        <v>40</v>
      </c>
      <c r="L9" s="238">
        <v>60</v>
      </c>
      <c r="M9" s="83"/>
      <c r="N9" s="239"/>
      <c r="O9" s="244"/>
    </row>
    <row r="10" spans="1:15">
      <c r="A10" s="83">
        <v>6513</v>
      </c>
      <c r="B10" s="83" t="s">
        <v>1132</v>
      </c>
      <c r="C10" s="83">
        <v>0</v>
      </c>
      <c r="D10" s="83">
        <v>40</v>
      </c>
      <c r="E10" s="83">
        <v>15</v>
      </c>
      <c r="F10" s="83">
        <v>30</v>
      </c>
      <c r="G10" s="83">
        <v>0</v>
      </c>
      <c r="H10" s="83">
        <v>30</v>
      </c>
      <c r="I10" s="83">
        <v>0</v>
      </c>
      <c r="J10" s="83">
        <v>15</v>
      </c>
      <c r="K10" s="83">
        <v>50</v>
      </c>
      <c r="L10" s="238">
        <v>0</v>
      </c>
      <c r="M10" s="83"/>
      <c r="N10" s="239"/>
      <c r="O10" s="244"/>
    </row>
    <row r="11" spans="1:15">
      <c r="A11" s="83" t="s">
        <v>1133</v>
      </c>
      <c r="B11" s="83" t="s">
        <v>1134</v>
      </c>
      <c r="C11" s="83">
        <v>0</v>
      </c>
      <c r="D11" s="83">
        <v>0</v>
      </c>
      <c r="E11" s="83">
        <v>0</v>
      </c>
      <c r="F11" s="83">
        <v>0</v>
      </c>
      <c r="G11" s="83">
        <v>0</v>
      </c>
      <c r="H11" s="83">
        <v>0</v>
      </c>
      <c r="I11" s="83">
        <v>40</v>
      </c>
      <c r="J11" s="83">
        <v>0</v>
      </c>
      <c r="K11" s="83">
        <v>0</v>
      </c>
      <c r="L11" s="238">
        <v>80</v>
      </c>
      <c r="M11" s="83"/>
      <c r="N11" s="239"/>
      <c r="O11" s="244"/>
    </row>
    <row r="12" spans="1:15">
      <c r="A12" s="83">
        <v>542</v>
      </c>
      <c r="B12" s="83" t="s">
        <v>1135</v>
      </c>
      <c r="C12" s="83">
        <v>0</v>
      </c>
      <c r="D12" s="83">
        <v>0</v>
      </c>
      <c r="E12" s="83">
        <v>0</v>
      </c>
      <c r="F12" s="83">
        <v>0</v>
      </c>
      <c r="G12" s="83">
        <v>0</v>
      </c>
      <c r="H12" s="83">
        <v>0</v>
      </c>
      <c r="I12" s="83">
        <v>50</v>
      </c>
      <c r="J12" s="83">
        <v>0</v>
      </c>
      <c r="K12" s="83">
        <v>0</v>
      </c>
      <c r="L12" s="238">
        <v>60</v>
      </c>
      <c r="M12" s="83"/>
      <c r="N12" s="239"/>
      <c r="O12" s="244"/>
    </row>
    <row r="13" spans="1:15">
      <c r="A13" s="83">
        <v>577</v>
      </c>
      <c r="B13" s="83" t="s">
        <v>1136</v>
      </c>
      <c r="C13" s="83">
        <v>15</v>
      </c>
      <c r="D13" s="83">
        <v>15</v>
      </c>
      <c r="E13" s="83">
        <v>60</v>
      </c>
      <c r="F13" s="83">
        <v>0</v>
      </c>
      <c r="G13" s="83">
        <v>0</v>
      </c>
      <c r="H13" s="83">
        <v>0</v>
      </c>
      <c r="I13" s="83">
        <v>0</v>
      </c>
      <c r="J13" s="83">
        <v>0</v>
      </c>
      <c r="K13" s="83">
        <v>0</v>
      </c>
      <c r="L13" s="238">
        <v>0</v>
      </c>
      <c r="M13" s="83"/>
      <c r="N13" s="239"/>
      <c r="O13" s="244"/>
    </row>
    <row r="14" spans="1:15">
      <c r="A14" s="83">
        <v>5671</v>
      </c>
      <c r="B14" s="83" t="s">
        <v>1137</v>
      </c>
      <c r="C14" s="83">
        <v>0</v>
      </c>
      <c r="D14" s="83">
        <v>0</v>
      </c>
      <c r="E14" s="83">
        <v>0</v>
      </c>
      <c r="F14" s="83">
        <v>0</v>
      </c>
      <c r="G14" s="83">
        <v>0</v>
      </c>
      <c r="H14" s="83">
        <v>0</v>
      </c>
      <c r="I14" s="83">
        <v>30</v>
      </c>
      <c r="J14" s="83">
        <v>0</v>
      </c>
      <c r="K14" s="83">
        <v>0</v>
      </c>
      <c r="L14" s="238">
        <v>30</v>
      </c>
      <c r="M14" s="83"/>
      <c r="N14" s="239"/>
      <c r="O14" s="244"/>
    </row>
    <row r="15" spans="1:15">
      <c r="A15" s="83">
        <v>4506</v>
      </c>
      <c r="B15" s="83" t="s">
        <v>1138</v>
      </c>
      <c r="C15" s="83">
        <v>15</v>
      </c>
      <c r="D15" s="83">
        <v>0</v>
      </c>
      <c r="E15" s="83">
        <v>0</v>
      </c>
      <c r="F15" s="83">
        <v>15</v>
      </c>
      <c r="G15" s="83">
        <v>15</v>
      </c>
      <c r="H15" s="83">
        <v>15</v>
      </c>
      <c r="I15" s="83">
        <v>0</v>
      </c>
      <c r="J15" s="83">
        <v>0</v>
      </c>
      <c r="K15" s="83">
        <v>0</v>
      </c>
      <c r="L15" s="238">
        <v>0</v>
      </c>
      <c r="M15" s="83"/>
      <c r="N15" s="239"/>
      <c r="O15" s="244"/>
    </row>
    <row r="16" spans="1:15">
      <c r="A16" s="83">
        <v>535</v>
      </c>
      <c r="B16" s="83" t="s">
        <v>1139</v>
      </c>
      <c r="C16" s="83">
        <v>0</v>
      </c>
      <c r="D16" s="83">
        <v>0</v>
      </c>
      <c r="E16" s="83">
        <v>0</v>
      </c>
      <c r="F16" s="83">
        <v>0</v>
      </c>
      <c r="G16" s="83">
        <v>0</v>
      </c>
      <c r="H16" s="83">
        <v>0</v>
      </c>
      <c r="I16" s="83">
        <v>15</v>
      </c>
      <c r="J16" s="83">
        <v>0</v>
      </c>
      <c r="K16" s="83">
        <v>0</v>
      </c>
      <c r="L16" s="238">
        <v>30</v>
      </c>
      <c r="M16" s="83"/>
      <c r="N16" s="239"/>
      <c r="O16" s="244"/>
    </row>
    <row r="17" spans="1:15">
      <c r="A17" s="83">
        <v>5241</v>
      </c>
      <c r="B17" s="83" t="s">
        <v>1140</v>
      </c>
      <c r="C17" s="83">
        <v>0</v>
      </c>
      <c r="D17" s="83">
        <v>15</v>
      </c>
      <c r="E17" s="83">
        <v>15</v>
      </c>
      <c r="F17" s="83">
        <v>0</v>
      </c>
      <c r="G17" s="83">
        <v>0</v>
      </c>
      <c r="H17" s="83">
        <v>0</v>
      </c>
      <c r="I17" s="83">
        <v>0</v>
      </c>
      <c r="J17" s="83">
        <v>0</v>
      </c>
      <c r="K17" s="83">
        <v>0</v>
      </c>
      <c r="L17" s="238">
        <v>0</v>
      </c>
      <c r="M17" s="83"/>
      <c r="N17" s="239"/>
      <c r="O17" s="244"/>
    </row>
    <row r="18" spans="1:15">
      <c r="A18" s="83">
        <v>751</v>
      </c>
      <c r="B18" s="83" t="s">
        <v>1141</v>
      </c>
      <c r="C18" s="83">
        <v>0</v>
      </c>
      <c r="D18" s="83">
        <v>0</v>
      </c>
      <c r="E18" s="83">
        <v>0</v>
      </c>
      <c r="F18" s="83">
        <v>0</v>
      </c>
      <c r="G18" s="83">
        <v>15</v>
      </c>
      <c r="H18" s="83">
        <v>0</v>
      </c>
      <c r="I18" s="83">
        <v>0</v>
      </c>
      <c r="J18" s="83">
        <v>0</v>
      </c>
      <c r="K18" s="83">
        <v>0</v>
      </c>
      <c r="L18" s="238">
        <v>0</v>
      </c>
      <c r="M18" s="83"/>
      <c r="N18" s="239"/>
      <c r="O18" s="244"/>
    </row>
    <row r="19" spans="1:15">
      <c r="A19" s="83">
        <v>752</v>
      </c>
      <c r="B19" s="83" t="s">
        <v>1142</v>
      </c>
      <c r="C19" s="83">
        <v>0</v>
      </c>
      <c r="D19" s="83">
        <v>0</v>
      </c>
      <c r="E19" s="83">
        <v>0</v>
      </c>
      <c r="F19" s="83">
        <v>0</v>
      </c>
      <c r="G19" s="83">
        <v>15</v>
      </c>
      <c r="H19" s="83">
        <v>0</v>
      </c>
      <c r="I19" s="83">
        <v>0</v>
      </c>
      <c r="J19" s="83">
        <v>0</v>
      </c>
      <c r="K19" s="83">
        <v>0</v>
      </c>
      <c r="L19" s="238">
        <v>0</v>
      </c>
      <c r="M19" s="83"/>
      <c r="N19" s="239"/>
      <c r="O19" s="244"/>
    </row>
  </sheetData>
  <mergeCells count="1">
    <mergeCell ref="A1:O1"/>
  </mergeCells>
  <pageMargins left="0.7" right="0.7" top="0.75" bottom="0.75" header="0.3" footer="0.3"/>
  <pageSetup scale="83" orientation="landscape"/>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36BD2-7FF7-46B8-985E-1B1D0DB20468}">
  <sheetPr>
    <pageSetUpPr fitToPage="1"/>
  </sheetPr>
  <dimension ref="A1:O31"/>
  <sheetViews>
    <sheetView workbookViewId="0">
      <selection activeCell="Q7" sqref="Q7"/>
    </sheetView>
  </sheetViews>
  <sheetFormatPr defaultColWidth="9.1484375" defaultRowHeight="14.45"/>
  <cols>
    <col min="1" max="1" width="11.546875" style="66" bestFit="1" customWidth="1"/>
    <col min="2" max="2" width="18" style="66" customWidth="1"/>
    <col min="3" max="3" width="9.75" style="66" bestFit="1" customWidth="1"/>
    <col min="4" max="4" width="9.1484375" style="66" customWidth="1"/>
    <col min="5" max="7" width="9.75" style="66" bestFit="1" customWidth="1"/>
    <col min="8" max="9" width="9.75" style="66" customWidth="1"/>
    <col min="10" max="10" width="11.3984375" style="66" bestFit="1" customWidth="1"/>
    <col min="11" max="11" width="9.1484375" style="66" customWidth="1"/>
    <col min="12" max="12" width="9.1484375" style="242" customWidth="1"/>
    <col min="13" max="13" width="9.1484375" style="66" customWidth="1"/>
    <col min="14" max="14" width="10.75" style="68" customWidth="1"/>
    <col min="15" max="15" width="11.3984375" style="245" customWidth="1"/>
    <col min="16" max="16" width="9.1484375" style="66" customWidth="1"/>
    <col min="17" max="16384" width="9.1484375" style="66"/>
  </cols>
  <sheetData>
    <row r="1" spans="1:15" ht="15.05" customHeight="1">
      <c r="A1" s="589" t="s">
        <v>1143</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44408</v>
      </c>
      <c r="J2" s="234">
        <v>44422</v>
      </c>
      <c r="K2" s="234">
        <v>44436</v>
      </c>
      <c r="L2" s="235">
        <v>44407</v>
      </c>
      <c r="M2" s="1"/>
      <c r="N2" s="243"/>
      <c r="O2" s="244"/>
    </row>
    <row r="3" spans="1:15">
      <c r="A3" s="83" t="s">
        <v>1144</v>
      </c>
      <c r="B3" s="83" t="s">
        <v>1145</v>
      </c>
      <c r="C3" s="83">
        <v>30</v>
      </c>
      <c r="D3" s="83">
        <v>40</v>
      </c>
      <c r="E3" s="83">
        <v>30</v>
      </c>
      <c r="F3" s="246">
        <v>60</v>
      </c>
      <c r="G3" s="246">
        <v>70</v>
      </c>
      <c r="H3" s="246">
        <v>15</v>
      </c>
      <c r="I3" s="83">
        <v>40</v>
      </c>
      <c r="J3" s="83">
        <v>60</v>
      </c>
      <c r="K3" s="83">
        <v>40</v>
      </c>
      <c r="L3" s="238">
        <v>60</v>
      </c>
      <c r="M3" s="83"/>
      <c r="N3" s="239"/>
      <c r="O3" s="244"/>
    </row>
    <row r="4" spans="1:15">
      <c r="A4" s="83">
        <v>702</v>
      </c>
      <c r="B4" s="83" t="s">
        <v>1146</v>
      </c>
      <c r="C4" s="83">
        <v>40</v>
      </c>
      <c r="D4" s="83">
        <v>30</v>
      </c>
      <c r="E4" s="83">
        <v>70</v>
      </c>
      <c r="F4" s="246">
        <v>30</v>
      </c>
      <c r="G4" s="246">
        <v>15</v>
      </c>
      <c r="H4" s="246">
        <v>40</v>
      </c>
      <c r="I4" s="83">
        <v>30</v>
      </c>
      <c r="J4" s="83">
        <v>30</v>
      </c>
      <c r="K4" s="83">
        <v>50</v>
      </c>
      <c r="L4" s="238">
        <v>100</v>
      </c>
      <c r="M4" s="83"/>
      <c r="N4" s="239"/>
      <c r="O4" s="244"/>
    </row>
    <row r="5" spans="1:15">
      <c r="A5" s="83">
        <v>708</v>
      </c>
      <c r="B5" s="83" t="s">
        <v>1147</v>
      </c>
      <c r="C5" s="83">
        <v>60</v>
      </c>
      <c r="D5" s="83">
        <v>0</v>
      </c>
      <c r="E5" s="83">
        <v>60</v>
      </c>
      <c r="F5" s="83">
        <v>30</v>
      </c>
      <c r="G5" s="83">
        <v>30</v>
      </c>
      <c r="H5" s="83">
        <v>50</v>
      </c>
      <c r="I5" s="83">
        <v>30</v>
      </c>
      <c r="J5" s="83">
        <v>50</v>
      </c>
      <c r="K5" s="83">
        <v>15</v>
      </c>
      <c r="L5" s="238">
        <v>60</v>
      </c>
      <c r="M5" s="83"/>
      <c r="N5" s="239"/>
      <c r="O5" s="244"/>
    </row>
    <row r="6" spans="1:15">
      <c r="A6" s="83">
        <v>700</v>
      </c>
      <c r="B6" s="83" t="s">
        <v>1148</v>
      </c>
      <c r="C6" s="83">
        <v>50</v>
      </c>
      <c r="D6" s="83">
        <v>15</v>
      </c>
      <c r="E6" s="83">
        <v>15</v>
      </c>
      <c r="F6" s="246">
        <v>40</v>
      </c>
      <c r="G6" s="246">
        <v>40</v>
      </c>
      <c r="H6" s="246">
        <v>40</v>
      </c>
      <c r="I6" s="83">
        <v>60</v>
      </c>
      <c r="J6" s="83">
        <v>30</v>
      </c>
      <c r="K6" s="83">
        <v>30</v>
      </c>
      <c r="L6" s="238">
        <v>30</v>
      </c>
      <c r="M6" s="83"/>
      <c r="N6" s="239"/>
      <c r="O6" s="244"/>
    </row>
    <row r="7" spans="1:15">
      <c r="A7" s="83">
        <v>7129</v>
      </c>
      <c r="B7" s="83" t="s">
        <v>1149</v>
      </c>
      <c r="C7" s="83">
        <v>0</v>
      </c>
      <c r="D7" s="83">
        <v>0</v>
      </c>
      <c r="E7" s="83">
        <v>0</v>
      </c>
      <c r="F7" s="83">
        <v>0</v>
      </c>
      <c r="G7" s="83">
        <v>60</v>
      </c>
      <c r="H7" s="83">
        <v>15</v>
      </c>
      <c r="I7" s="83">
        <v>15</v>
      </c>
      <c r="J7" s="83">
        <v>40</v>
      </c>
      <c r="K7" s="83">
        <v>40</v>
      </c>
      <c r="L7" s="238">
        <v>140</v>
      </c>
      <c r="M7" s="83"/>
      <c r="N7" s="239"/>
      <c r="O7" s="244"/>
    </row>
    <row r="8" spans="1:15">
      <c r="A8" s="83">
        <v>5722</v>
      </c>
      <c r="B8" s="83" t="s">
        <v>1150</v>
      </c>
      <c r="C8" s="83">
        <v>15</v>
      </c>
      <c r="D8" s="83">
        <v>15</v>
      </c>
      <c r="E8" s="83">
        <v>15</v>
      </c>
      <c r="F8" s="83">
        <v>70</v>
      </c>
      <c r="G8" s="83">
        <v>15</v>
      </c>
      <c r="H8" s="83">
        <v>70</v>
      </c>
      <c r="I8" s="83">
        <v>15</v>
      </c>
      <c r="J8" s="83">
        <v>15</v>
      </c>
      <c r="K8" s="83">
        <v>15</v>
      </c>
      <c r="L8" s="238">
        <v>60</v>
      </c>
      <c r="M8" s="83"/>
      <c r="N8" s="239"/>
      <c r="O8" s="244"/>
    </row>
    <row r="9" spans="1:15">
      <c r="A9" s="83" t="s">
        <v>1151</v>
      </c>
      <c r="B9" s="83" t="s">
        <v>1152</v>
      </c>
      <c r="C9" s="83">
        <v>30</v>
      </c>
      <c r="D9" s="83">
        <v>15</v>
      </c>
      <c r="E9" s="83">
        <v>50</v>
      </c>
      <c r="F9" s="83">
        <v>30</v>
      </c>
      <c r="G9" s="83">
        <v>40</v>
      </c>
      <c r="H9" s="83">
        <v>0</v>
      </c>
      <c r="I9" s="83">
        <v>50</v>
      </c>
      <c r="J9" s="83">
        <v>15</v>
      </c>
      <c r="K9" s="83">
        <v>30</v>
      </c>
      <c r="L9" s="238">
        <v>30</v>
      </c>
      <c r="M9" s="83"/>
      <c r="N9" s="239"/>
      <c r="O9" s="244"/>
    </row>
    <row r="10" spans="1:15">
      <c r="A10" s="83">
        <v>7003</v>
      </c>
      <c r="B10" s="83" t="s">
        <v>1153</v>
      </c>
      <c r="C10" s="83">
        <v>0</v>
      </c>
      <c r="D10" s="83">
        <v>60</v>
      </c>
      <c r="E10" s="83">
        <v>15</v>
      </c>
      <c r="F10" s="83">
        <v>15</v>
      </c>
      <c r="G10" s="83">
        <v>50</v>
      </c>
      <c r="H10" s="83">
        <v>15</v>
      </c>
      <c r="I10" s="83">
        <v>50</v>
      </c>
      <c r="J10" s="83">
        <v>0</v>
      </c>
      <c r="K10" s="83">
        <v>15</v>
      </c>
      <c r="L10" s="238">
        <v>60</v>
      </c>
      <c r="M10" s="83"/>
      <c r="N10" s="239"/>
      <c r="O10" s="244"/>
    </row>
    <row r="11" spans="1:15">
      <c r="A11" s="83">
        <v>5425</v>
      </c>
      <c r="B11" s="83" t="s">
        <v>1154</v>
      </c>
      <c r="C11" s="83">
        <v>15</v>
      </c>
      <c r="D11" s="83">
        <v>15</v>
      </c>
      <c r="E11" s="83">
        <v>30</v>
      </c>
      <c r="F11" s="83">
        <v>30</v>
      </c>
      <c r="G11" s="83">
        <v>15</v>
      </c>
      <c r="H11" s="83">
        <v>30</v>
      </c>
      <c r="I11" s="83">
        <v>30</v>
      </c>
      <c r="J11" s="83">
        <v>15</v>
      </c>
      <c r="K11" s="83">
        <v>0</v>
      </c>
      <c r="L11" s="238">
        <v>80</v>
      </c>
      <c r="M11" s="83"/>
      <c r="N11" s="239"/>
      <c r="O11" s="244"/>
    </row>
    <row r="12" spans="1:15">
      <c r="A12" s="83">
        <v>7737</v>
      </c>
      <c r="B12" s="83" t="s">
        <v>1155</v>
      </c>
      <c r="C12" s="83">
        <v>0</v>
      </c>
      <c r="D12" s="83">
        <v>40</v>
      </c>
      <c r="E12" s="83">
        <v>40</v>
      </c>
      <c r="F12" s="83">
        <v>0</v>
      </c>
      <c r="G12" s="83">
        <v>40</v>
      </c>
      <c r="H12" s="83">
        <v>0</v>
      </c>
      <c r="I12" s="83">
        <v>30</v>
      </c>
      <c r="J12" s="83">
        <v>0</v>
      </c>
      <c r="K12" s="83">
        <v>0</v>
      </c>
      <c r="L12" s="238">
        <v>100</v>
      </c>
      <c r="M12" s="83"/>
      <c r="N12" s="239"/>
      <c r="O12" s="244"/>
    </row>
    <row r="13" spans="1:15">
      <c r="A13" s="83">
        <v>5700</v>
      </c>
      <c r="B13" s="83" t="s">
        <v>1156</v>
      </c>
      <c r="C13" s="83">
        <v>40</v>
      </c>
      <c r="D13" s="83">
        <v>15</v>
      </c>
      <c r="E13" s="83">
        <v>15</v>
      </c>
      <c r="F13" s="83">
        <v>15</v>
      </c>
      <c r="G13" s="83">
        <v>30</v>
      </c>
      <c r="H13" s="83">
        <v>30</v>
      </c>
      <c r="I13" s="83">
        <v>15</v>
      </c>
      <c r="J13" s="83">
        <v>15</v>
      </c>
      <c r="K13" s="83">
        <v>15</v>
      </c>
      <c r="L13" s="238">
        <v>60</v>
      </c>
      <c r="M13" s="83"/>
      <c r="N13" s="239"/>
      <c r="O13" s="244"/>
    </row>
    <row r="14" spans="1:15">
      <c r="A14" s="83">
        <v>7200</v>
      </c>
      <c r="B14" s="83" t="s">
        <v>1157</v>
      </c>
      <c r="C14" s="83">
        <v>0</v>
      </c>
      <c r="D14" s="83">
        <v>0</v>
      </c>
      <c r="E14" s="83">
        <v>0</v>
      </c>
      <c r="F14" s="83">
        <v>50</v>
      </c>
      <c r="G14" s="83">
        <v>0</v>
      </c>
      <c r="H14" s="83">
        <v>15</v>
      </c>
      <c r="I14" s="83">
        <v>70</v>
      </c>
      <c r="J14" s="83">
        <v>0</v>
      </c>
      <c r="K14" s="83">
        <v>60</v>
      </c>
      <c r="L14" s="238">
        <v>30</v>
      </c>
      <c r="M14" s="83"/>
      <c r="N14" s="239"/>
      <c r="O14" s="244"/>
    </row>
    <row r="15" spans="1:15">
      <c r="A15" s="83">
        <v>5840</v>
      </c>
      <c r="B15" s="83" t="s">
        <v>1158</v>
      </c>
      <c r="C15" s="83">
        <v>15</v>
      </c>
      <c r="D15" s="83">
        <v>30</v>
      </c>
      <c r="E15" s="83">
        <v>15</v>
      </c>
      <c r="F15" s="83">
        <v>40</v>
      </c>
      <c r="G15" s="83">
        <v>15</v>
      </c>
      <c r="H15" s="83">
        <v>30</v>
      </c>
      <c r="I15" s="83">
        <v>15</v>
      </c>
      <c r="J15" s="83">
        <v>15</v>
      </c>
      <c r="K15" s="83">
        <v>0</v>
      </c>
      <c r="L15" s="238">
        <v>30</v>
      </c>
      <c r="M15" s="83"/>
      <c r="N15" s="239"/>
      <c r="O15" s="244"/>
    </row>
    <row r="16" spans="1:15">
      <c r="A16" s="83">
        <v>7747</v>
      </c>
      <c r="B16" s="83" t="s">
        <v>1159</v>
      </c>
      <c r="C16" s="83">
        <v>0</v>
      </c>
      <c r="D16" s="83">
        <v>50</v>
      </c>
      <c r="E16" s="83">
        <v>30</v>
      </c>
      <c r="F16" s="83">
        <v>0</v>
      </c>
      <c r="G16" s="83">
        <v>15</v>
      </c>
      <c r="H16" s="83">
        <v>0</v>
      </c>
      <c r="I16" s="83">
        <v>40</v>
      </c>
      <c r="J16" s="83">
        <v>0</v>
      </c>
      <c r="K16" s="83">
        <v>30</v>
      </c>
      <c r="L16" s="238">
        <v>30</v>
      </c>
      <c r="M16" s="83"/>
      <c r="N16" s="239"/>
      <c r="O16" s="244"/>
    </row>
    <row r="17" spans="1:15">
      <c r="A17" s="83">
        <v>597</v>
      </c>
      <c r="B17" s="83" t="s">
        <v>1160</v>
      </c>
      <c r="C17" s="83">
        <v>15</v>
      </c>
      <c r="D17" s="83">
        <v>15</v>
      </c>
      <c r="E17" s="83">
        <v>15</v>
      </c>
      <c r="F17" s="83">
        <v>15</v>
      </c>
      <c r="G17" s="83">
        <v>30</v>
      </c>
      <c r="H17" s="83">
        <v>15</v>
      </c>
      <c r="I17" s="83">
        <v>15</v>
      </c>
      <c r="J17" s="83">
        <v>15</v>
      </c>
      <c r="K17" s="83">
        <v>0</v>
      </c>
      <c r="L17" s="238">
        <v>30</v>
      </c>
      <c r="M17" s="83"/>
      <c r="N17" s="239"/>
      <c r="O17" s="244"/>
    </row>
    <row r="18" spans="1:15">
      <c r="A18" s="83" t="s">
        <v>1161</v>
      </c>
      <c r="B18" s="83" t="s">
        <v>1162</v>
      </c>
      <c r="C18" s="83">
        <v>30</v>
      </c>
      <c r="D18" s="83">
        <v>0</v>
      </c>
      <c r="E18" s="83">
        <v>15</v>
      </c>
      <c r="F18" s="83">
        <v>0</v>
      </c>
      <c r="G18" s="83">
        <v>0</v>
      </c>
      <c r="H18" s="83">
        <v>30</v>
      </c>
      <c r="I18" s="83">
        <v>0</v>
      </c>
      <c r="J18" s="83">
        <v>0</v>
      </c>
      <c r="K18" s="83">
        <v>0</v>
      </c>
      <c r="L18" s="238">
        <v>80</v>
      </c>
      <c r="M18" s="83"/>
      <c r="N18" s="239"/>
      <c r="O18" s="244"/>
    </row>
    <row r="19" spans="1:15">
      <c r="A19" s="83">
        <v>7601</v>
      </c>
      <c r="B19" s="83" t="s">
        <v>1163</v>
      </c>
      <c r="C19" s="83">
        <v>0</v>
      </c>
      <c r="D19" s="83">
        <v>0</v>
      </c>
      <c r="E19" s="83">
        <v>0</v>
      </c>
      <c r="F19" s="83">
        <v>0</v>
      </c>
      <c r="G19" s="83">
        <v>0</v>
      </c>
      <c r="H19" s="83">
        <v>0</v>
      </c>
      <c r="I19" s="83">
        <v>30</v>
      </c>
      <c r="J19" s="83">
        <v>0</v>
      </c>
      <c r="K19" s="83">
        <v>0</v>
      </c>
      <c r="L19" s="238">
        <v>120</v>
      </c>
      <c r="M19" s="83"/>
      <c r="N19" s="239"/>
      <c r="O19" s="244"/>
    </row>
    <row r="20" spans="1:15">
      <c r="A20" s="83">
        <v>5241</v>
      </c>
      <c r="B20" s="83" t="s">
        <v>1140</v>
      </c>
      <c r="C20" s="83">
        <v>0</v>
      </c>
      <c r="D20" s="83">
        <v>0</v>
      </c>
      <c r="E20" s="83">
        <v>0</v>
      </c>
      <c r="F20" s="83">
        <v>15</v>
      </c>
      <c r="G20" s="83">
        <v>30</v>
      </c>
      <c r="H20" s="83">
        <v>15</v>
      </c>
      <c r="I20" s="83">
        <v>15</v>
      </c>
      <c r="J20" s="83">
        <v>30</v>
      </c>
      <c r="K20" s="83">
        <v>15</v>
      </c>
      <c r="L20" s="238">
        <v>30</v>
      </c>
      <c r="M20" s="83"/>
      <c r="N20" s="239"/>
      <c r="O20" s="244"/>
    </row>
    <row r="21" spans="1:15">
      <c r="A21" s="83">
        <v>7440</v>
      </c>
      <c r="B21" s="83" t="s">
        <v>1164</v>
      </c>
      <c r="C21" s="83">
        <v>15</v>
      </c>
      <c r="D21" s="83">
        <v>15</v>
      </c>
      <c r="E21" s="83">
        <v>40</v>
      </c>
      <c r="F21" s="246">
        <v>15</v>
      </c>
      <c r="G21" s="246">
        <v>0</v>
      </c>
      <c r="H21" s="246">
        <v>0</v>
      </c>
      <c r="I21" s="83">
        <v>15</v>
      </c>
      <c r="J21" s="83">
        <v>0</v>
      </c>
      <c r="K21" s="83">
        <v>15</v>
      </c>
      <c r="L21" s="238">
        <v>30</v>
      </c>
      <c r="M21" s="83"/>
      <c r="N21" s="239"/>
      <c r="O21" s="244"/>
    </row>
    <row r="22" spans="1:15">
      <c r="A22" s="83">
        <v>512</v>
      </c>
      <c r="B22" s="83" t="s">
        <v>1165</v>
      </c>
      <c r="C22" s="83">
        <v>15</v>
      </c>
      <c r="D22" s="83">
        <v>0</v>
      </c>
      <c r="E22" s="83">
        <v>15</v>
      </c>
      <c r="F22" s="246">
        <v>0</v>
      </c>
      <c r="G22" s="246">
        <v>0</v>
      </c>
      <c r="H22" s="246">
        <v>0</v>
      </c>
      <c r="I22" s="83">
        <v>15</v>
      </c>
      <c r="J22" s="83">
        <v>0</v>
      </c>
      <c r="K22" s="83">
        <v>15</v>
      </c>
      <c r="L22" s="238">
        <v>80</v>
      </c>
      <c r="M22" s="83"/>
      <c r="N22" s="239"/>
      <c r="O22" s="244"/>
    </row>
    <row r="23" spans="1:15">
      <c r="A23" s="83">
        <v>7272</v>
      </c>
      <c r="B23" s="83" t="s">
        <v>1166</v>
      </c>
      <c r="C23" s="83">
        <v>0</v>
      </c>
      <c r="D23" s="83">
        <v>0</v>
      </c>
      <c r="E23" s="83">
        <v>0</v>
      </c>
      <c r="F23" s="83">
        <v>15</v>
      </c>
      <c r="G23" s="83">
        <v>0</v>
      </c>
      <c r="H23" s="83">
        <v>15</v>
      </c>
      <c r="I23" s="83">
        <v>30</v>
      </c>
      <c r="J23" s="83">
        <v>0</v>
      </c>
      <c r="K23" s="83">
        <v>15</v>
      </c>
      <c r="L23" s="238">
        <v>60</v>
      </c>
      <c r="M23" s="83"/>
      <c r="N23" s="239"/>
      <c r="O23" s="244"/>
    </row>
    <row r="24" spans="1:15">
      <c r="A24" s="83">
        <v>540</v>
      </c>
      <c r="B24" s="83" t="s">
        <v>1167</v>
      </c>
      <c r="C24" s="83">
        <v>0</v>
      </c>
      <c r="D24" s="83">
        <v>0</v>
      </c>
      <c r="E24" s="83">
        <v>0</v>
      </c>
      <c r="F24" s="83">
        <v>0</v>
      </c>
      <c r="G24" s="83">
        <v>0</v>
      </c>
      <c r="H24" s="83">
        <v>0</v>
      </c>
      <c r="I24" s="83">
        <v>30</v>
      </c>
      <c r="J24" s="83">
        <v>0</v>
      </c>
      <c r="K24" s="83">
        <v>0</v>
      </c>
      <c r="L24" s="238">
        <v>80</v>
      </c>
      <c r="M24" s="83"/>
      <c r="N24" s="239"/>
      <c r="O24" s="244"/>
    </row>
    <row r="25" spans="1:15">
      <c r="A25" s="83" t="s">
        <v>1168</v>
      </c>
      <c r="B25" s="83" t="s">
        <v>1169</v>
      </c>
      <c r="C25" s="83">
        <v>0</v>
      </c>
      <c r="D25" s="83">
        <v>0</v>
      </c>
      <c r="E25" s="83">
        <v>0</v>
      </c>
      <c r="F25" s="83">
        <v>0</v>
      </c>
      <c r="G25" s="83">
        <v>30</v>
      </c>
      <c r="H25" s="83">
        <v>15</v>
      </c>
      <c r="I25" s="83">
        <v>15</v>
      </c>
      <c r="J25" s="83">
        <v>0</v>
      </c>
      <c r="K25" s="83">
        <v>0</v>
      </c>
      <c r="L25" s="238">
        <v>30</v>
      </c>
      <c r="M25" s="83"/>
      <c r="N25" s="239"/>
      <c r="O25" s="244"/>
    </row>
    <row r="26" spans="1:15">
      <c r="A26" s="83">
        <v>7023</v>
      </c>
      <c r="B26" s="83" t="s">
        <v>1170</v>
      </c>
      <c r="C26" s="83">
        <v>0</v>
      </c>
      <c r="D26" s="83">
        <v>0</v>
      </c>
      <c r="E26" s="83">
        <v>15</v>
      </c>
      <c r="F26" s="83">
        <v>0</v>
      </c>
      <c r="G26" s="83">
        <v>15</v>
      </c>
      <c r="H26" s="83">
        <v>15</v>
      </c>
      <c r="I26" s="83">
        <v>15</v>
      </c>
      <c r="J26" s="83">
        <v>0</v>
      </c>
      <c r="K26" s="83">
        <v>0</v>
      </c>
      <c r="L26" s="238">
        <v>30</v>
      </c>
      <c r="M26" s="83"/>
      <c r="N26" s="239"/>
      <c r="O26" s="244"/>
    </row>
    <row r="27" spans="1:15">
      <c r="A27" s="83">
        <v>5955</v>
      </c>
      <c r="B27" s="83" t="s">
        <v>1171</v>
      </c>
      <c r="C27" s="83">
        <v>15</v>
      </c>
      <c r="D27" s="83">
        <v>0</v>
      </c>
      <c r="E27" s="83">
        <v>30</v>
      </c>
      <c r="F27" s="83">
        <v>15</v>
      </c>
      <c r="G27" s="83">
        <v>0</v>
      </c>
      <c r="H27" s="83">
        <v>0</v>
      </c>
      <c r="I27" s="83">
        <v>0</v>
      </c>
      <c r="J27" s="83">
        <v>0</v>
      </c>
      <c r="K27" s="83">
        <v>0</v>
      </c>
      <c r="L27" s="238">
        <v>0</v>
      </c>
      <c r="M27" s="83"/>
      <c r="N27" s="239"/>
      <c r="O27" s="244"/>
    </row>
    <row r="28" spans="1:15">
      <c r="A28" s="83">
        <v>4900</v>
      </c>
      <c r="B28" s="83" t="s">
        <v>1172</v>
      </c>
      <c r="C28" s="83">
        <v>0</v>
      </c>
      <c r="D28" s="83">
        <v>0</v>
      </c>
      <c r="E28" s="83">
        <v>0</v>
      </c>
      <c r="F28" s="83">
        <v>0</v>
      </c>
      <c r="G28" s="83">
        <v>0</v>
      </c>
      <c r="H28" s="83">
        <v>0</v>
      </c>
      <c r="I28" s="83">
        <v>15</v>
      </c>
      <c r="J28" s="83">
        <v>0</v>
      </c>
      <c r="K28" s="83">
        <v>0</v>
      </c>
      <c r="L28" s="238">
        <v>30</v>
      </c>
      <c r="M28" s="83"/>
      <c r="N28" s="239"/>
      <c r="O28" s="244"/>
    </row>
    <row r="29" spans="1:15">
      <c r="A29" s="83">
        <v>5672</v>
      </c>
      <c r="B29" s="83" t="s">
        <v>1173</v>
      </c>
      <c r="C29" s="83">
        <v>0</v>
      </c>
      <c r="D29" s="83">
        <v>0</v>
      </c>
      <c r="E29" s="83">
        <v>0</v>
      </c>
      <c r="F29" s="83">
        <v>0</v>
      </c>
      <c r="G29" s="83">
        <v>0</v>
      </c>
      <c r="H29" s="83">
        <v>0</v>
      </c>
      <c r="I29" s="83">
        <v>15</v>
      </c>
      <c r="J29" s="83">
        <v>0</v>
      </c>
      <c r="K29" s="83">
        <v>0</v>
      </c>
      <c r="L29" s="238">
        <v>30</v>
      </c>
      <c r="M29" s="83"/>
      <c r="N29" s="239"/>
      <c r="O29" s="244"/>
    </row>
    <row r="30" spans="1:15">
      <c r="A30" s="83">
        <v>5736</v>
      </c>
      <c r="B30" s="83" t="s">
        <v>1174</v>
      </c>
      <c r="C30" s="83">
        <v>0</v>
      </c>
      <c r="D30" s="83">
        <v>0</v>
      </c>
      <c r="E30" s="83">
        <v>0</v>
      </c>
      <c r="F30" s="83">
        <v>0</v>
      </c>
      <c r="G30" s="83">
        <v>0</v>
      </c>
      <c r="H30" s="83">
        <v>0</v>
      </c>
      <c r="I30" s="83">
        <v>15</v>
      </c>
      <c r="J30" s="83">
        <v>0</v>
      </c>
      <c r="K30" s="83">
        <v>0</v>
      </c>
      <c r="L30" s="238">
        <v>30</v>
      </c>
      <c r="M30" s="83"/>
      <c r="N30" s="239"/>
      <c r="O30" s="244"/>
    </row>
    <row r="31" spans="1:15">
      <c r="A31" s="83">
        <v>577</v>
      </c>
      <c r="B31" s="83" t="s">
        <v>1136</v>
      </c>
      <c r="C31" s="83">
        <v>0</v>
      </c>
      <c r="D31" s="83">
        <v>0</v>
      </c>
      <c r="E31" s="83">
        <v>0</v>
      </c>
      <c r="F31" s="83">
        <v>0</v>
      </c>
      <c r="G31" s="83">
        <v>0</v>
      </c>
      <c r="H31" s="83">
        <v>0</v>
      </c>
      <c r="I31" s="83">
        <v>0</v>
      </c>
      <c r="J31" s="83">
        <v>15</v>
      </c>
      <c r="K31" s="83">
        <v>30</v>
      </c>
      <c r="L31" s="238">
        <v>0</v>
      </c>
      <c r="M31" s="83"/>
      <c r="N31" s="239"/>
      <c r="O31" s="244"/>
    </row>
  </sheetData>
  <mergeCells count="1">
    <mergeCell ref="A1:O1"/>
  </mergeCells>
  <pageMargins left="0.7" right="0.7" top="0.75" bottom="0.75" header="0.3" footer="0.3"/>
  <pageSetup scale="77"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659AA-63EA-4554-84C6-7AE1D9653B3C}">
  <dimension ref="A3:B8"/>
  <sheetViews>
    <sheetView workbookViewId="0">
      <selection activeCell="A3" sqref="A3"/>
    </sheetView>
  </sheetViews>
  <sheetFormatPr defaultRowHeight="14.45"/>
  <cols>
    <col min="1" max="1" width="14.296875" bestFit="1" customWidth="1"/>
    <col min="2" max="2" width="22.6484375" bestFit="1" customWidth="1"/>
  </cols>
  <sheetData>
    <row r="3" spans="1:2">
      <c r="A3" t="s">
        <v>209</v>
      </c>
      <c r="B3" t="s">
        <v>210</v>
      </c>
    </row>
    <row r="4" spans="1:2">
      <c r="A4" s="172" t="s">
        <v>211</v>
      </c>
      <c r="B4">
        <v>4340</v>
      </c>
    </row>
    <row r="5" spans="1:2">
      <c r="A5" s="172" t="s">
        <v>212</v>
      </c>
      <c r="B5">
        <v>3160</v>
      </c>
    </row>
    <row r="6" spans="1:2">
      <c r="A6" s="172" t="s">
        <v>213</v>
      </c>
      <c r="B6">
        <v>10875</v>
      </c>
    </row>
    <row r="7" spans="1:2">
      <c r="A7" s="172" t="s">
        <v>214</v>
      </c>
      <c r="B7">
        <v>5190</v>
      </c>
    </row>
    <row r="8" spans="1:2">
      <c r="A8" s="172" t="s">
        <v>215</v>
      </c>
      <c r="B8">
        <v>23565</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215D0-EC9F-4C34-85D0-0BBFF370D84C}">
  <sheetPr>
    <pageSetUpPr fitToPage="1"/>
  </sheetPr>
  <dimension ref="A1:J29"/>
  <sheetViews>
    <sheetView workbookViewId="0">
      <selection activeCell="J2" sqref="J1:J1048576"/>
    </sheetView>
  </sheetViews>
  <sheetFormatPr defaultColWidth="9.1484375" defaultRowHeight="14.45"/>
  <cols>
    <col min="1" max="1" width="11.546875" style="66" bestFit="1" customWidth="1"/>
    <col min="2" max="2" width="17.3984375" style="66" bestFit="1" customWidth="1"/>
    <col min="3" max="3" width="11.25" style="66" customWidth="1"/>
    <col min="4" max="6" width="9.1484375" style="66" customWidth="1"/>
    <col min="7" max="7" width="9.75" style="249" bestFit="1" customWidth="1"/>
    <col min="8" max="8" width="9.1484375" style="66" customWidth="1"/>
    <col min="9" max="9" width="11.84765625" style="68" customWidth="1"/>
    <col min="10" max="10" width="11.546875" style="245" customWidth="1"/>
    <col min="11" max="11" width="9.1484375" style="66" customWidth="1"/>
    <col min="12" max="16384" width="9.1484375" style="66"/>
  </cols>
  <sheetData>
    <row r="1" spans="1:10" ht="23.3" customHeight="1">
      <c r="A1" s="587" t="s">
        <v>1175</v>
      </c>
      <c r="B1" s="482"/>
      <c r="C1" s="482"/>
      <c r="D1" s="482"/>
      <c r="E1" s="482"/>
      <c r="F1" s="482"/>
      <c r="G1" s="482"/>
      <c r="H1" s="482"/>
      <c r="I1" s="482"/>
      <c r="J1" s="483"/>
    </row>
    <row r="2" spans="1:10">
      <c r="A2" s="1" t="s">
        <v>985</v>
      </c>
      <c r="B2" s="1" t="s">
        <v>986</v>
      </c>
      <c r="C2" s="234">
        <v>44324</v>
      </c>
      <c r="D2" s="234">
        <v>44373</v>
      </c>
      <c r="E2" s="234">
        <v>44401</v>
      </c>
      <c r="F2" s="234">
        <v>44436</v>
      </c>
      <c r="G2" s="247">
        <v>44457</v>
      </c>
      <c r="H2" s="1"/>
      <c r="I2" s="243"/>
      <c r="J2" s="244"/>
    </row>
    <row r="3" spans="1:10">
      <c r="A3" s="83">
        <v>5656</v>
      </c>
      <c r="B3" s="83" t="s">
        <v>1012</v>
      </c>
      <c r="C3" s="83">
        <v>15</v>
      </c>
      <c r="D3" s="83">
        <v>15</v>
      </c>
      <c r="E3" s="83">
        <v>50</v>
      </c>
      <c r="F3" s="83">
        <v>50</v>
      </c>
      <c r="G3" s="248"/>
      <c r="H3" s="83"/>
      <c r="I3" s="239">
        <v>0</v>
      </c>
      <c r="J3" s="244"/>
    </row>
    <row r="4" spans="1:10">
      <c r="A4" s="83">
        <v>7375</v>
      </c>
      <c r="B4" s="83" t="s">
        <v>1005</v>
      </c>
      <c r="C4" s="83">
        <v>0</v>
      </c>
      <c r="D4" s="83">
        <v>60</v>
      </c>
      <c r="E4" s="83">
        <v>30</v>
      </c>
      <c r="F4" s="83">
        <v>30</v>
      </c>
      <c r="G4" s="248"/>
      <c r="H4" s="83"/>
      <c r="I4" s="239"/>
      <c r="J4" s="244"/>
    </row>
    <row r="5" spans="1:10">
      <c r="A5" s="83">
        <v>5665</v>
      </c>
      <c r="B5" s="83" t="s">
        <v>1009</v>
      </c>
      <c r="C5" s="83">
        <v>15</v>
      </c>
      <c r="D5" s="83">
        <v>50</v>
      </c>
      <c r="E5" s="83">
        <v>15</v>
      </c>
      <c r="F5" s="83">
        <v>40</v>
      </c>
      <c r="G5" s="248"/>
      <c r="H5" s="83"/>
      <c r="I5" s="239">
        <v>0</v>
      </c>
      <c r="J5" s="244"/>
    </row>
    <row r="6" spans="1:10">
      <c r="A6" s="83" t="s">
        <v>999</v>
      </c>
      <c r="B6" s="83" t="s">
        <v>1000</v>
      </c>
      <c r="C6" s="83">
        <v>30</v>
      </c>
      <c r="D6" s="83">
        <v>40</v>
      </c>
      <c r="E6" s="83">
        <v>15</v>
      </c>
      <c r="F6" s="83">
        <v>15</v>
      </c>
      <c r="G6" s="248"/>
      <c r="H6" s="83"/>
      <c r="I6" s="239">
        <v>0</v>
      </c>
      <c r="J6" s="244"/>
    </row>
    <row r="7" spans="1:10">
      <c r="A7" s="83" t="s">
        <v>1176</v>
      </c>
      <c r="B7" s="83" t="s">
        <v>993</v>
      </c>
      <c r="C7" s="83">
        <v>30</v>
      </c>
      <c r="D7" s="83">
        <v>40</v>
      </c>
      <c r="E7" s="83">
        <v>15</v>
      </c>
      <c r="F7" s="83">
        <v>15</v>
      </c>
      <c r="G7" s="248"/>
      <c r="H7" s="83"/>
      <c r="I7" s="239">
        <v>0</v>
      </c>
      <c r="J7" s="244"/>
    </row>
    <row r="8" spans="1:10">
      <c r="A8" s="83" t="s">
        <v>987</v>
      </c>
      <c r="B8" s="83" t="s">
        <v>988</v>
      </c>
      <c r="C8" s="83">
        <v>40</v>
      </c>
      <c r="D8" s="83">
        <v>30</v>
      </c>
      <c r="E8" s="83">
        <v>15</v>
      </c>
      <c r="F8" s="83">
        <v>15</v>
      </c>
      <c r="G8" s="248"/>
      <c r="H8" s="83"/>
      <c r="I8" s="239">
        <v>0</v>
      </c>
      <c r="J8" s="244"/>
    </row>
    <row r="9" spans="1:10">
      <c r="A9" s="83">
        <v>7317</v>
      </c>
      <c r="B9" s="83" t="s">
        <v>989</v>
      </c>
      <c r="C9" s="83">
        <v>15</v>
      </c>
      <c r="D9" s="83">
        <v>15</v>
      </c>
      <c r="E9" s="83">
        <v>0</v>
      </c>
      <c r="F9" s="83">
        <v>60</v>
      </c>
      <c r="G9" s="248"/>
      <c r="H9" s="83"/>
      <c r="I9" s="239"/>
      <c r="J9" s="244"/>
    </row>
    <row r="10" spans="1:10">
      <c r="A10" s="83" t="s">
        <v>1001</v>
      </c>
      <c r="B10" s="83" t="s">
        <v>1002</v>
      </c>
      <c r="C10" s="83">
        <v>15</v>
      </c>
      <c r="D10" s="83">
        <v>0</v>
      </c>
      <c r="E10" s="83">
        <v>40</v>
      </c>
      <c r="F10" s="83">
        <v>30</v>
      </c>
      <c r="G10" s="248"/>
      <c r="H10" s="83"/>
      <c r="I10" s="239"/>
      <c r="J10" s="244"/>
    </row>
    <row r="11" spans="1:10">
      <c r="A11" s="83">
        <v>5167</v>
      </c>
      <c r="B11" s="83" t="s">
        <v>1027</v>
      </c>
      <c r="C11" s="83">
        <v>15</v>
      </c>
      <c r="D11" s="83">
        <v>15</v>
      </c>
      <c r="E11" s="83">
        <v>15</v>
      </c>
      <c r="F11" s="83">
        <v>40</v>
      </c>
      <c r="G11" s="248"/>
      <c r="H11" s="83"/>
      <c r="I11" s="239">
        <v>0</v>
      </c>
      <c r="J11" s="244"/>
    </row>
    <row r="12" spans="1:10">
      <c r="A12" s="83">
        <v>5303</v>
      </c>
      <c r="B12" s="83" t="s">
        <v>1032</v>
      </c>
      <c r="C12" s="83">
        <v>60</v>
      </c>
      <c r="D12" s="83">
        <v>15</v>
      </c>
      <c r="E12" s="83">
        <v>0</v>
      </c>
      <c r="F12" s="83">
        <v>0</v>
      </c>
      <c r="G12" s="248"/>
      <c r="H12" s="83"/>
      <c r="I12" s="239"/>
      <c r="J12" s="244"/>
    </row>
    <row r="13" spans="1:10">
      <c r="A13" s="83" t="s">
        <v>1177</v>
      </c>
      <c r="B13" s="83" t="s">
        <v>1022</v>
      </c>
      <c r="C13" s="83">
        <v>15</v>
      </c>
      <c r="D13" s="83">
        <v>0</v>
      </c>
      <c r="E13" s="83">
        <v>30</v>
      </c>
      <c r="F13" s="83">
        <v>30</v>
      </c>
      <c r="G13" s="248"/>
      <c r="H13" s="83"/>
      <c r="I13" s="239"/>
      <c r="J13" s="244"/>
    </row>
    <row r="14" spans="1:10">
      <c r="A14" s="83">
        <v>5687</v>
      </c>
      <c r="B14" s="83" t="s">
        <v>1003</v>
      </c>
      <c r="C14" s="83">
        <v>30</v>
      </c>
      <c r="D14" s="83">
        <v>0</v>
      </c>
      <c r="E14" s="83">
        <v>40</v>
      </c>
      <c r="F14" s="83">
        <v>0</v>
      </c>
      <c r="G14" s="248"/>
      <c r="H14" s="83"/>
      <c r="I14" s="239"/>
      <c r="J14" s="244"/>
    </row>
    <row r="15" spans="1:10">
      <c r="A15" s="83">
        <v>7817</v>
      </c>
      <c r="B15" s="83" t="s">
        <v>1178</v>
      </c>
      <c r="C15" s="83">
        <v>30</v>
      </c>
      <c r="D15" s="83">
        <v>15</v>
      </c>
      <c r="E15" s="83">
        <v>15</v>
      </c>
      <c r="F15" s="83">
        <v>0</v>
      </c>
      <c r="G15" s="248"/>
      <c r="H15" s="83"/>
      <c r="I15" s="239"/>
      <c r="J15" s="244"/>
    </row>
    <row r="16" spans="1:10">
      <c r="A16" s="83">
        <v>5529</v>
      </c>
      <c r="B16" s="83" t="s">
        <v>1179</v>
      </c>
      <c r="C16" s="83">
        <v>0</v>
      </c>
      <c r="D16" s="83">
        <v>30</v>
      </c>
      <c r="E16" s="83">
        <v>15</v>
      </c>
      <c r="F16" s="83">
        <v>15</v>
      </c>
      <c r="G16" s="248"/>
      <c r="H16" s="83"/>
      <c r="I16" s="239"/>
      <c r="J16" s="244"/>
    </row>
    <row r="17" spans="1:10">
      <c r="A17" s="83">
        <v>5033</v>
      </c>
      <c r="B17" s="83" t="s">
        <v>1004</v>
      </c>
      <c r="C17" s="83">
        <v>40</v>
      </c>
      <c r="D17" s="83">
        <v>0</v>
      </c>
      <c r="E17" s="83">
        <v>0</v>
      </c>
      <c r="F17" s="83">
        <v>15</v>
      </c>
      <c r="G17" s="248"/>
      <c r="H17" s="83"/>
      <c r="I17" s="239"/>
      <c r="J17" s="244"/>
    </row>
    <row r="18" spans="1:10">
      <c r="A18" s="83" t="s">
        <v>1010</v>
      </c>
      <c r="B18" s="83" t="s">
        <v>1180</v>
      </c>
      <c r="C18" s="83">
        <v>50</v>
      </c>
      <c r="D18" s="83">
        <v>0</v>
      </c>
      <c r="E18" s="83">
        <v>0</v>
      </c>
      <c r="F18" s="83">
        <v>0</v>
      </c>
      <c r="G18" s="248"/>
      <c r="H18" s="83"/>
      <c r="I18" s="239"/>
      <c r="J18" s="244"/>
    </row>
    <row r="19" spans="1:10">
      <c r="A19" s="83">
        <v>7747</v>
      </c>
      <c r="B19" s="83" t="s">
        <v>1181</v>
      </c>
      <c r="C19" s="83">
        <v>15</v>
      </c>
      <c r="D19" s="83">
        <v>0</v>
      </c>
      <c r="E19" s="83">
        <v>15</v>
      </c>
      <c r="F19" s="83">
        <v>15</v>
      </c>
      <c r="G19" s="248"/>
      <c r="H19" s="83"/>
      <c r="I19" s="239"/>
      <c r="J19" s="244"/>
    </row>
    <row r="20" spans="1:10">
      <c r="A20" s="83" t="s">
        <v>1013</v>
      </c>
      <c r="B20" s="83" t="s">
        <v>1014</v>
      </c>
      <c r="C20" s="83">
        <v>0</v>
      </c>
      <c r="D20" s="83">
        <v>0</v>
      </c>
      <c r="E20" s="83">
        <v>30</v>
      </c>
      <c r="F20" s="83">
        <v>15</v>
      </c>
      <c r="G20" s="248"/>
      <c r="H20" s="83"/>
      <c r="I20" s="239"/>
      <c r="J20" s="244"/>
    </row>
    <row r="21" spans="1:10">
      <c r="A21" s="83" t="s">
        <v>1182</v>
      </c>
      <c r="B21" s="83" t="s">
        <v>1183</v>
      </c>
      <c r="C21" s="83">
        <v>0</v>
      </c>
      <c r="D21" s="83">
        <v>0</v>
      </c>
      <c r="E21" s="83">
        <v>30</v>
      </c>
      <c r="F21" s="83">
        <v>15</v>
      </c>
      <c r="G21" s="248"/>
      <c r="H21" s="83"/>
      <c r="I21" s="239"/>
      <c r="J21" s="244"/>
    </row>
    <row r="22" spans="1:10">
      <c r="A22" s="83">
        <v>7522</v>
      </c>
      <c r="B22" s="83" t="s">
        <v>1008</v>
      </c>
      <c r="C22" s="83">
        <v>15</v>
      </c>
      <c r="D22" s="83">
        <v>15</v>
      </c>
      <c r="E22" s="83">
        <v>0</v>
      </c>
      <c r="F22" s="83">
        <v>0</v>
      </c>
      <c r="G22" s="248"/>
      <c r="H22" s="83"/>
      <c r="I22" s="239"/>
      <c r="J22" s="244"/>
    </row>
    <row r="23" spans="1:10">
      <c r="A23" s="83" t="s">
        <v>995</v>
      </c>
      <c r="B23" s="83" t="s">
        <v>996</v>
      </c>
      <c r="C23" s="83">
        <v>0</v>
      </c>
      <c r="D23" s="83">
        <v>0</v>
      </c>
      <c r="E23" s="83">
        <v>0</v>
      </c>
      <c r="F23" s="83">
        <v>30</v>
      </c>
      <c r="G23" s="248"/>
      <c r="H23" s="83"/>
      <c r="I23" s="239"/>
      <c r="J23" s="244"/>
    </row>
    <row r="24" spans="1:10">
      <c r="A24" s="83">
        <v>5167</v>
      </c>
      <c r="B24" s="83" t="s">
        <v>1184</v>
      </c>
      <c r="C24" s="83">
        <v>15</v>
      </c>
      <c r="D24" s="83">
        <v>0</v>
      </c>
      <c r="E24" s="83">
        <v>0</v>
      </c>
      <c r="F24" s="83">
        <v>0</v>
      </c>
      <c r="G24" s="248"/>
      <c r="H24" s="83"/>
      <c r="I24" s="239"/>
      <c r="J24" s="244"/>
    </row>
    <row r="25" spans="1:10">
      <c r="A25" s="83">
        <v>7037</v>
      </c>
      <c r="B25" s="83" t="s">
        <v>1034</v>
      </c>
      <c r="C25" s="83">
        <v>15</v>
      </c>
      <c r="D25" s="83">
        <v>0</v>
      </c>
      <c r="E25" s="83">
        <v>0</v>
      </c>
      <c r="F25" s="83">
        <v>0</v>
      </c>
      <c r="G25" s="248"/>
      <c r="H25" s="83"/>
      <c r="I25" s="239"/>
      <c r="J25" s="244"/>
    </row>
    <row r="26" spans="1:10">
      <c r="A26" s="83" t="s">
        <v>1185</v>
      </c>
      <c r="B26" s="83" t="s">
        <v>1186</v>
      </c>
      <c r="C26" s="83">
        <v>0</v>
      </c>
      <c r="D26" s="83">
        <v>0</v>
      </c>
      <c r="E26" s="83">
        <v>0</v>
      </c>
      <c r="F26" s="83">
        <v>0</v>
      </c>
      <c r="G26" s="248"/>
      <c r="H26" s="83"/>
      <c r="I26" s="239"/>
      <c r="J26" s="244"/>
    </row>
    <row r="27" spans="1:10">
      <c r="A27" s="83" t="s">
        <v>1006</v>
      </c>
      <c r="B27" s="83" t="s">
        <v>1007</v>
      </c>
      <c r="C27" s="83">
        <v>0</v>
      </c>
      <c r="D27" s="83">
        <v>0</v>
      </c>
      <c r="E27" s="83">
        <v>0</v>
      </c>
      <c r="F27" s="83">
        <v>0</v>
      </c>
      <c r="G27" s="248"/>
      <c r="H27" s="83"/>
      <c r="I27" s="239"/>
      <c r="J27" s="244"/>
    </row>
    <row r="28" spans="1:10">
      <c r="A28" s="83">
        <v>1516</v>
      </c>
      <c r="B28" s="83" t="s">
        <v>1187</v>
      </c>
      <c r="C28" s="83">
        <v>0</v>
      </c>
      <c r="D28" s="83">
        <v>0</v>
      </c>
      <c r="E28" s="83">
        <v>0</v>
      </c>
      <c r="F28" s="83">
        <v>0</v>
      </c>
      <c r="G28" s="248"/>
      <c r="H28" s="83"/>
      <c r="I28" s="239"/>
      <c r="J28" s="244"/>
    </row>
    <row r="29" spans="1:10">
      <c r="A29" s="83">
        <v>5225</v>
      </c>
      <c r="B29" s="83" t="s">
        <v>1188</v>
      </c>
      <c r="C29" s="83">
        <v>0</v>
      </c>
      <c r="D29" s="83">
        <v>0</v>
      </c>
      <c r="E29" s="83">
        <v>0</v>
      </c>
      <c r="F29" s="83">
        <v>0</v>
      </c>
      <c r="G29" s="248"/>
      <c r="H29" s="83"/>
      <c r="I29" s="239"/>
      <c r="J29" s="244"/>
    </row>
  </sheetData>
  <mergeCells count="1">
    <mergeCell ref="A1:J1"/>
  </mergeCells>
  <pageMargins left="0.7" right="0.7" top="0.75" bottom="0.75" header="0.3" footer="0.3"/>
  <pageSetup orientation="landscape"/>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D75D3-2D94-4A29-84B5-0804B494A40F}">
  <sheetPr>
    <pageSetUpPr fitToPage="1"/>
  </sheetPr>
  <dimension ref="A1:O41"/>
  <sheetViews>
    <sheetView topLeftCell="A22" zoomScaleNormal="100" workbookViewId="0">
      <selection activeCell="O2" sqref="O1:O1048576"/>
    </sheetView>
  </sheetViews>
  <sheetFormatPr defaultColWidth="9.1484375" defaultRowHeight="14.45"/>
  <cols>
    <col min="1" max="1" width="11.546875" style="66" bestFit="1" customWidth="1"/>
    <col min="2" max="2" width="21.1484375" style="66" customWidth="1"/>
    <col min="3" max="11" width="9.1484375" style="66" customWidth="1"/>
    <col min="12" max="12" width="9.1484375" style="242" customWidth="1"/>
    <col min="13" max="13" width="9.1484375" style="66" customWidth="1"/>
    <col min="14" max="14" width="10.75" style="68" customWidth="1"/>
    <col min="15" max="15" width="10" style="241" customWidth="1"/>
    <col min="16" max="16" width="9.1484375" style="66" customWidth="1"/>
    <col min="17" max="16384" width="9.1484375" style="66"/>
  </cols>
  <sheetData>
    <row r="1" spans="1:15" ht="23.3" customHeight="1">
      <c r="A1" s="587" t="s">
        <v>1189</v>
      </c>
      <c r="B1" s="482"/>
      <c r="C1" s="482"/>
      <c r="D1" s="482"/>
      <c r="E1" s="482"/>
      <c r="F1" s="482"/>
      <c r="G1" s="482"/>
      <c r="H1" s="482"/>
      <c r="I1" s="482"/>
      <c r="J1" s="482"/>
      <c r="K1" s="482"/>
      <c r="L1" s="482"/>
      <c r="M1" s="482"/>
      <c r="N1" s="482"/>
      <c r="O1" s="483"/>
    </row>
    <row r="2" spans="1:15">
      <c r="A2" s="1" t="s">
        <v>985</v>
      </c>
      <c r="B2" s="1" t="s">
        <v>986</v>
      </c>
      <c r="C2" s="234">
        <v>44310</v>
      </c>
      <c r="D2" s="234">
        <v>44324</v>
      </c>
      <c r="E2" s="234">
        <v>44338</v>
      </c>
      <c r="F2" s="234">
        <v>44359</v>
      </c>
      <c r="G2" s="234">
        <v>44373</v>
      </c>
      <c r="H2" s="234">
        <v>44387</v>
      </c>
      <c r="I2" s="234">
        <v>44401</v>
      </c>
      <c r="J2" s="234">
        <v>44422</v>
      </c>
      <c r="K2" s="234">
        <v>44436</v>
      </c>
      <c r="L2" s="235">
        <v>44457</v>
      </c>
      <c r="M2" s="1"/>
      <c r="N2" s="243" t="s">
        <v>1232</v>
      </c>
      <c r="O2" s="240"/>
    </row>
    <row r="3" spans="1:15">
      <c r="A3" s="83" t="s">
        <v>1190</v>
      </c>
      <c r="B3" s="83" t="s">
        <v>1191</v>
      </c>
      <c r="C3" s="83">
        <v>70</v>
      </c>
      <c r="D3" s="83">
        <v>60</v>
      </c>
      <c r="E3" s="83">
        <v>70</v>
      </c>
      <c r="F3" s="83">
        <v>70</v>
      </c>
      <c r="G3" s="83">
        <v>70</v>
      </c>
      <c r="H3" s="83">
        <v>70</v>
      </c>
      <c r="I3" s="83">
        <v>45</v>
      </c>
      <c r="J3" s="83">
        <v>70</v>
      </c>
      <c r="K3" s="83">
        <v>0</v>
      </c>
      <c r="L3" s="238"/>
      <c r="M3" s="83"/>
      <c r="N3" s="239">
        <f t="shared" ref="N3:N40" si="0">MIN(C3:L3)</f>
        <v>0</v>
      </c>
      <c r="O3" s="240"/>
    </row>
    <row r="4" spans="1:15" ht="13.5" customHeight="1">
      <c r="A4" s="83" t="s">
        <v>1192</v>
      </c>
      <c r="B4" s="83" t="s">
        <v>1193</v>
      </c>
      <c r="C4" s="83">
        <v>35</v>
      </c>
      <c r="D4" s="83">
        <v>80</v>
      </c>
      <c r="E4" s="83">
        <v>40</v>
      </c>
      <c r="F4" s="83">
        <v>15</v>
      </c>
      <c r="G4" s="83">
        <v>25</v>
      </c>
      <c r="H4" s="83">
        <v>40</v>
      </c>
      <c r="I4" s="83">
        <v>30</v>
      </c>
      <c r="J4" s="83">
        <v>30</v>
      </c>
      <c r="K4" s="83">
        <v>70</v>
      </c>
      <c r="L4" s="238"/>
      <c r="M4" s="83"/>
      <c r="N4" s="239">
        <f t="shared" si="0"/>
        <v>15</v>
      </c>
      <c r="O4" s="240"/>
    </row>
    <row r="5" spans="1:15">
      <c r="A5" s="83">
        <v>302</v>
      </c>
      <c r="B5" s="83" t="s">
        <v>1093</v>
      </c>
      <c r="C5" s="83">
        <v>40</v>
      </c>
      <c r="D5" s="83">
        <v>30</v>
      </c>
      <c r="E5" s="83">
        <v>30</v>
      </c>
      <c r="F5" s="83">
        <v>25</v>
      </c>
      <c r="G5" s="83">
        <v>50</v>
      </c>
      <c r="H5" s="83">
        <v>25</v>
      </c>
      <c r="I5" s="83">
        <v>15</v>
      </c>
      <c r="J5" s="83">
        <v>25</v>
      </c>
      <c r="K5" s="83">
        <v>35</v>
      </c>
      <c r="L5" s="238"/>
      <c r="M5" s="83"/>
      <c r="N5" s="239">
        <f t="shared" si="0"/>
        <v>15</v>
      </c>
      <c r="O5" s="240"/>
    </row>
    <row r="6" spans="1:15" ht="12.75" customHeight="1">
      <c r="A6" s="83">
        <v>9245</v>
      </c>
      <c r="B6" s="83" t="s">
        <v>1119</v>
      </c>
      <c r="C6" s="83">
        <v>30</v>
      </c>
      <c r="D6" s="83">
        <v>40</v>
      </c>
      <c r="E6" s="83">
        <v>0</v>
      </c>
      <c r="F6" s="83">
        <v>30</v>
      </c>
      <c r="G6" s="83">
        <v>15</v>
      </c>
      <c r="H6" s="83">
        <v>35</v>
      </c>
      <c r="I6" s="83">
        <v>30</v>
      </c>
      <c r="J6" s="83">
        <v>40</v>
      </c>
      <c r="K6" s="83">
        <v>30</v>
      </c>
      <c r="L6" s="238"/>
      <c r="M6" s="83"/>
      <c r="N6" s="239">
        <f t="shared" si="0"/>
        <v>0</v>
      </c>
      <c r="O6" s="240"/>
    </row>
    <row r="7" spans="1:15" ht="12.75" customHeight="1">
      <c r="A7" s="83" t="s">
        <v>1062</v>
      </c>
      <c r="B7" s="83" t="s">
        <v>1063</v>
      </c>
      <c r="C7" s="83">
        <v>15</v>
      </c>
      <c r="D7" s="83">
        <v>0</v>
      </c>
      <c r="E7" s="83">
        <v>60</v>
      </c>
      <c r="F7" s="83">
        <v>0</v>
      </c>
      <c r="G7" s="83">
        <v>60</v>
      </c>
      <c r="H7" s="83">
        <v>0</v>
      </c>
      <c r="I7" s="83">
        <v>30</v>
      </c>
      <c r="J7" s="83">
        <v>15</v>
      </c>
      <c r="K7" s="83">
        <v>60</v>
      </c>
      <c r="L7" s="238"/>
      <c r="M7" s="83"/>
      <c r="N7" s="239">
        <f t="shared" si="0"/>
        <v>0</v>
      </c>
      <c r="O7" s="240"/>
    </row>
    <row r="8" spans="1:15" ht="12.75" customHeight="1">
      <c r="A8" s="83" t="s">
        <v>1194</v>
      </c>
      <c r="B8" s="83" t="s">
        <v>1195</v>
      </c>
      <c r="C8" s="83">
        <v>15</v>
      </c>
      <c r="D8" s="83">
        <v>30</v>
      </c>
      <c r="E8" s="83">
        <v>50</v>
      </c>
      <c r="F8" s="83">
        <v>25</v>
      </c>
      <c r="G8" s="83">
        <v>0</v>
      </c>
      <c r="H8" s="83">
        <v>0</v>
      </c>
      <c r="I8" s="83">
        <v>35</v>
      </c>
      <c r="J8" s="83">
        <v>35</v>
      </c>
      <c r="K8" s="83">
        <v>15</v>
      </c>
      <c r="L8" s="238"/>
      <c r="M8" s="83"/>
      <c r="N8" s="239">
        <f t="shared" si="0"/>
        <v>0</v>
      </c>
      <c r="O8" s="240"/>
    </row>
    <row r="9" spans="1:15" ht="12.75" customHeight="1">
      <c r="A9" s="83" t="s">
        <v>1196</v>
      </c>
      <c r="B9" s="83" t="s">
        <v>1197</v>
      </c>
      <c r="C9" s="83">
        <v>0</v>
      </c>
      <c r="D9" s="83">
        <v>30</v>
      </c>
      <c r="E9" s="83">
        <v>15</v>
      </c>
      <c r="F9" s="83">
        <v>60</v>
      </c>
      <c r="G9" s="83">
        <v>0</v>
      </c>
      <c r="H9" s="83">
        <v>0</v>
      </c>
      <c r="I9" s="83">
        <v>40</v>
      </c>
      <c r="J9" s="83">
        <v>30</v>
      </c>
      <c r="K9" s="83">
        <v>30</v>
      </c>
      <c r="L9" s="238"/>
      <c r="M9" s="83"/>
      <c r="N9" s="239">
        <f t="shared" si="0"/>
        <v>0</v>
      </c>
      <c r="O9" s="240"/>
    </row>
    <row r="10" spans="1:15">
      <c r="A10" s="83" t="s">
        <v>1198</v>
      </c>
      <c r="B10" s="83" t="s">
        <v>1199</v>
      </c>
      <c r="C10" s="83">
        <v>0</v>
      </c>
      <c r="D10" s="83">
        <v>15</v>
      </c>
      <c r="E10" s="83">
        <v>30</v>
      </c>
      <c r="F10" s="83">
        <v>30</v>
      </c>
      <c r="G10" s="83">
        <v>0</v>
      </c>
      <c r="H10" s="83">
        <v>30</v>
      </c>
      <c r="I10" s="83">
        <v>50</v>
      </c>
      <c r="J10" s="83">
        <v>0</v>
      </c>
      <c r="K10" s="83">
        <v>25</v>
      </c>
      <c r="L10" s="238"/>
      <c r="M10" s="83"/>
      <c r="N10" s="239">
        <f t="shared" si="0"/>
        <v>0</v>
      </c>
      <c r="O10" s="240"/>
    </row>
    <row r="11" spans="1:15">
      <c r="A11" s="83">
        <v>5103</v>
      </c>
      <c r="B11" s="83" t="s">
        <v>1200</v>
      </c>
      <c r="C11" s="83">
        <v>0</v>
      </c>
      <c r="D11" s="83">
        <v>15</v>
      </c>
      <c r="E11" s="83">
        <v>35</v>
      </c>
      <c r="F11" s="83">
        <v>0</v>
      </c>
      <c r="G11" s="83">
        <v>0</v>
      </c>
      <c r="H11" s="83">
        <v>45</v>
      </c>
      <c r="I11" s="83">
        <v>70</v>
      </c>
      <c r="J11" s="83">
        <v>0</v>
      </c>
      <c r="K11" s="83">
        <v>0</v>
      </c>
      <c r="L11" s="238"/>
      <c r="M11" s="83"/>
      <c r="N11" s="239">
        <f t="shared" si="0"/>
        <v>0</v>
      </c>
      <c r="O11" s="240"/>
    </row>
    <row r="12" spans="1:15">
      <c r="A12" s="83">
        <v>300</v>
      </c>
      <c r="B12" s="83" t="s">
        <v>1201</v>
      </c>
      <c r="C12" s="83">
        <v>60</v>
      </c>
      <c r="D12" s="83">
        <v>50</v>
      </c>
      <c r="E12" s="83">
        <v>0</v>
      </c>
      <c r="F12" s="83">
        <v>35</v>
      </c>
      <c r="G12" s="83">
        <v>0</v>
      </c>
      <c r="H12" s="83">
        <v>0</v>
      </c>
      <c r="I12" s="83">
        <v>0</v>
      </c>
      <c r="J12" s="83">
        <v>0</v>
      </c>
      <c r="K12" s="83">
        <v>0</v>
      </c>
      <c r="L12" s="238"/>
      <c r="M12" s="83"/>
      <c r="N12" s="239">
        <f t="shared" si="0"/>
        <v>0</v>
      </c>
      <c r="O12" s="240"/>
    </row>
    <row r="13" spans="1:15">
      <c r="A13" s="83" t="s">
        <v>1202</v>
      </c>
      <c r="B13" s="83" t="s">
        <v>1203</v>
      </c>
      <c r="C13" s="83">
        <v>0</v>
      </c>
      <c r="D13" s="83">
        <v>70</v>
      </c>
      <c r="E13" s="83">
        <v>0</v>
      </c>
      <c r="F13" s="83">
        <v>0</v>
      </c>
      <c r="G13" s="83">
        <v>0</v>
      </c>
      <c r="H13" s="83">
        <v>0</v>
      </c>
      <c r="I13" s="83">
        <v>0</v>
      </c>
      <c r="J13" s="83">
        <v>60</v>
      </c>
      <c r="K13" s="83">
        <v>0</v>
      </c>
      <c r="L13" s="238"/>
      <c r="M13" s="83"/>
      <c r="N13" s="239">
        <f t="shared" si="0"/>
        <v>0</v>
      </c>
      <c r="O13" s="240"/>
    </row>
    <row r="14" spans="1:15">
      <c r="A14" s="83">
        <v>67</v>
      </c>
      <c r="B14" s="83" t="s">
        <v>1204</v>
      </c>
      <c r="C14" s="83">
        <v>0</v>
      </c>
      <c r="D14" s="83">
        <v>0</v>
      </c>
      <c r="E14" s="83">
        <v>30</v>
      </c>
      <c r="F14" s="83">
        <v>30</v>
      </c>
      <c r="G14" s="83">
        <v>15</v>
      </c>
      <c r="H14" s="83">
        <v>0</v>
      </c>
      <c r="I14" s="83">
        <v>15</v>
      </c>
      <c r="J14" s="83">
        <v>0</v>
      </c>
      <c r="K14" s="83">
        <v>30</v>
      </c>
      <c r="L14" s="238"/>
      <c r="M14" s="83"/>
      <c r="N14" s="239">
        <f t="shared" si="0"/>
        <v>0</v>
      </c>
      <c r="O14" s="240"/>
    </row>
    <row r="15" spans="1:15">
      <c r="A15" s="83">
        <v>420</v>
      </c>
      <c r="B15" s="83" t="s">
        <v>1205</v>
      </c>
      <c r="C15" s="83">
        <v>0</v>
      </c>
      <c r="D15" s="83">
        <v>0</v>
      </c>
      <c r="E15" s="83">
        <v>25</v>
      </c>
      <c r="F15" s="83">
        <v>15</v>
      </c>
      <c r="G15" s="83">
        <v>15</v>
      </c>
      <c r="H15" s="83">
        <v>0</v>
      </c>
      <c r="I15" s="83">
        <v>30</v>
      </c>
      <c r="J15" s="83">
        <v>15</v>
      </c>
      <c r="K15" s="83">
        <v>15</v>
      </c>
      <c r="L15" s="238"/>
      <c r="M15" s="83"/>
      <c r="N15" s="239">
        <f t="shared" si="0"/>
        <v>0</v>
      </c>
      <c r="O15" s="240"/>
    </row>
    <row r="16" spans="1:15">
      <c r="A16" s="83">
        <v>4278</v>
      </c>
      <c r="B16" s="83" t="s">
        <v>1206</v>
      </c>
      <c r="C16" s="83">
        <v>30</v>
      </c>
      <c r="D16" s="83">
        <v>15</v>
      </c>
      <c r="E16" s="83">
        <v>25</v>
      </c>
      <c r="F16" s="83">
        <v>15</v>
      </c>
      <c r="G16" s="83">
        <v>15</v>
      </c>
      <c r="H16" s="83">
        <v>0</v>
      </c>
      <c r="I16" s="83">
        <v>0</v>
      </c>
      <c r="J16" s="83">
        <v>0</v>
      </c>
      <c r="K16" s="83">
        <v>0</v>
      </c>
      <c r="L16" s="238"/>
      <c r="M16" s="83"/>
      <c r="N16" s="239">
        <f t="shared" si="0"/>
        <v>0</v>
      </c>
      <c r="O16" s="240"/>
    </row>
    <row r="17" spans="1:15">
      <c r="A17" s="83" t="s">
        <v>1207</v>
      </c>
      <c r="B17" s="83" t="s">
        <v>1077</v>
      </c>
      <c r="C17" s="83">
        <v>30</v>
      </c>
      <c r="D17" s="83">
        <v>15</v>
      </c>
      <c r="E17" s="83">
        <v>0</v>
      </c>
      <c r="F17" s="83">
        <v>40</v>
      </c>
      <c r="G17" s="83">
        <v>0</v>
      </c>
      <c r="H17" s="83">
        <v>0</v>
      </c>
      <c r="I17" s="83">
        <v>0</v>
      </c>
      <c r="J17" s="83">
        <v>0</v>
      </c>
      <c r="K17" s="83">
        <v>15</v>
      </c>
      <c r="L17" s="238"/>
      <c r="M17" s="83"/>
      <c r="N17" s="239">
        <f t="shared" si="0"/>
        <v>0</v>
      </c>
      <c r="O17" s="240"/>
    </row>
    <row r="18" spans="1:15">
      <c r="A18" s="83">
        <v>1108</v>
      </c>
      <c r="B18" s="83" t="s">
        <v>1208</v>
      </c>
      <c r="C18" s="83">
        <v>0</v>
      </c>
      <c r="D18" s="83">
        <v>50</v>
      </c>
      <c r="E18" s="83">
        <v>0</v>
      </c>
      <c r="F18" s="83">
        <v>0</v>
      </c>
      <c r="G18" s="83">
        <v>0</v>
      </c>
      <c r="H18" s="83">
        <v>0</v>
      </c>
      <c r="I18" s="83">
        <v>0</v>
      </c>
      <c r="J18" s="83">
        <v>0</v>
      </c>
      <c r="K18" s="83">
        <v>40</v>
      </c>
      <c r="L18" s="238"/>
      <c r="M18" s="83"/>
      <c r="N18" s="239">
        <f t="shared" si="0"/>
        <v>0</v>
      </c>
      <c r="O18" s="240"/>
    </row>
    <row r="19" spans="1:15">
      <c r="A19" s="83">
        <v>547</v>
      </c>
      <c r="B19" s="83" t="s">
        <v>1209</v>
      </c>
      <c r="C19" s="83">
        <v>0</v>
      </c>
      <c r="D19" s="83">
        <v>0</v>
      </c>
      <c r="E19" s="83">
        <v>40</v>
      </c>
      <c r="F19" s="83">
        <v>0</v>
      </c>
      <c r="G19" s="83">
        <v>15</v>
      </c>
      <c r="H19" s="83">
        <v>0</v>
      </c>
      <c r="I19" s="83">
        <v>15</v>
      </c>
      <c r="J19" s="83">
        <v>0</v>
      </c>
      <c r="K19" s="83">
        <v>15</v>
      </c>
      <c r="L19" s="238"/>
      <c r="M19" s="83"/>
      <c r="N19" s="239">
        <f t="shared" si="0"/>
        <v>0</v>
      </c>
      <c r="O19" s="240"/>
    </row>
    <row r="20" spans="1:15">
      <c r="A20" s="83">
        <v>108</v>
      </c>
      <c r="B20" s="83" t="s">
        <v>1210</v>
      </c>
      <c r="C20" s="83">
        <v>0</v>
      </c>
      <c r="D20" s="83">
        <v>0</v>
      </c>
      <c r="E20" s="83">
        <v>15</v>
      </c>
      <c r="F20" s="83">
        <v>0</v>
      </c>
      <c r="G20" s="83">
        <v>0</v>
      </c>
      <c r="H20" s="83">
        <v>0</v>
      </c>
      <c r="I20" s="83">
        <v>15</v>
      </c>
      <c r="J20" s="83">
        <v>0</v>
      </c>
      <c r="K20" s="83">
        <v>40</v>
      </c>
      <c r="L20" s="238"/>
      <c r="M20" s="83"/>
      <c r="N20" s="239">
        <f t="shared" si="0"/>
        <v>0</v>
      </c>
      <c r="O20" s="240"/>
    </row>
    <row r="21" spans="1:15">
      <c r="A21" s="83">
        <v>3</v>
      </c>
      <c r="B21" s="83" t="s">
        <v>1211</v>
      </c>
      <c r="C21" s="83">
        <v>15</v>
      </c>
      <c r="D21" s="83">
        <v>40</v>
      </c>
      <c r="E21" s="83">
        <v>0</v>
      </c>
      <c r="F21" s="83">
        <v>0</v>
      </c>
      <c r="G21" s="83">
        <v>0</v>
      </c>
      <c r="H21" s="83">
        <v>0</v>
      </c>
      <c r="I21" s="83">
        <v>0</v>
      </c>
      <c r="J21" s="83">
        <v>0</v>
      </c>
      <c r="K21" s="83">
        <v>0</v>
      </c>
      <c r="L21" s="238"/>
      <c r="M21" s="83"/>
      <c r="N21" s="239">
        <f t="shared" si="0"/>
        <v>0</v>
      </c>
      <c r="O21" s="240"/>
    </row>
    <row r="22" spans="1:15">
      <c r="A22" s="83">
        <v>584</v>
      </c>
      <c r="B22" s="83" t="s">
        <v>1212</v>
      </c>
      <c r="C22" s="83">
        <v>50</v>
      </c>
      <c r="D22" s="83">
        <v>0</v>
      </c>
      <c r="E22" s="83">
        <v>0</v>
      </c>
      <c r="F22" s="83">
        <v>0</v>
      </c>
      <c r="G22" s="83">
        <v>0</v>
      </c>
      <c r="H22" s="83">
        <v>0</v>
      </c>
      <c r="I22" s="83">
        <v>0</v>
      </c>
      <c r="J22" s="83">
        <v>0</v>
      </c>
      <c r="K22" s="83">
        <v>0</v>
      </c>
      <c r="L22" s="238"/>
      <c r="M22" s="83"/>
      <c r="N22" s="239">
        <f t="shared" si="0"/>
        <v>0</v>
      </c>
      <c r="O22" s="240"/>
    </row>
    <row r="23" spans="1:15">
      <c r="A23" s="83" t="s">
        <v>1213</v>
      </c>
      <c r="B23" s="83" t="s">
        <v>1214</v>
      </c>
      <c r="C23" s="83">
        <v>0</v>
      </c>
      <c r="D23" s="83">
        <v>15</v>
      </c>
      <c r="E23" s="83">
        <v>0</v>
      </c>
      <c r="F23" s="83">
        <v>0</v>
      </c>
      <c r="G23" s="83">
        <v>30</v>
      </c>
      <c r="H23" s="83">
        <v>0</v>
      </c>
      <c r="I23" s="83">
        <v>0</v>
      </c>
      <c r="J23" s="83">
        <v>0</v>
      </c>
      <c r="K23" s="83">
        <v>0</v>
      </c>
      <c r="L23" s="238"/>
      <c r="M23" s="83"/>
      <c r="N23" s="239">
        <f t="shared" si="0"/>
        <v>0</v>
      </c>
      <c r="O23" s="240"/>
    </row>
    <row r="24" spans="1:15">
      <c r="A24" s="83">
        <v>1954</v>
      </c>
      <c r="B24" s="83" t="s">
        <v>1215</v>
      </c>
      <c r="C24" s="83">
        <v>0</v>
      </c>
      <c r="D24" s="83">
        <v>15</v>
      </c>
      <c r="E24" s="83">
        <v>0</v>
      </c>
      <c r="F24" s="83">
        <v>0</v>
      </c>
      <c r="G24" s="83">
        <v>0</v>
      </c>
      <c r="H24" s="83">
        <v>15</v>
      </c>
      <c r="I24" s="83">
        <v>0</v>
      </c>
      <c r="J24" s="83">
        <v>15</v>
      </c>
      <c r="K24" s="83">
        <v>0</v>
      </c>
      <c r="L24" s="238"/>
      <c r="M24" s="83"/>
      <c r="N24" s="239">
        <f t="shared" si="0"/>
        <v>0</v>
      </c>
      <c r="O24" s="240"/>
    </row>
    <row r="25" spans="1:15">
      <c r="A25" s="83">
        <v>1208</v>
      </c>
      <c r="B25" s="83" t="s">
        <v>1216</v>
      </c>
      <c r="C25" s="83">
        <v>0</v>
      </c>
      <c r="D25" s="83">
        <v>0</v>
      </c>
      <c r="E25" s="83">
        <v>15</v>
      </c>
      <c r="F25" s="83">
        <v>0</v>
      </c>
      <c r="G25" s="83">
        <v>0</v>
      </c>
      <c r="H25" s="83">
        <v>0</v>
      </c>
      <c r="I25" s="83">
        <v>25</v>
      </c>
      <c r="J25" s="83">
        <v>0</v>
      </c>
      <c r="K25" s="83">
        <v>0</v>
      </c>
      <c r="L25" s="238"/>
      <c r="M25" s="83"/>
      <c r="N25" s="239">
        <f t="shared" si="0"/>
        <v>0</v>
      </c>
      <c r="O25" s="240"/>
    </row>
    <row r="26" spans="1:15">
      <c r="A26" s="83">
        <v>199</v>
      </c>
      <c r="B26" s="83" t="s">
        <v>1217</v>
      </c>
      <c r="C26" s="83">
        <v>0</v>
      </c>
      <c r="D26" s="83">
        <v>0</v>
      </c>
      <c r="E26" s="83">
        <v>0</v>
      </c>
      <c r="F26" s="83">
        <v>0</v>
      </c>
      <c r="G26" s="83">
        <v>40</v>
      </c>
      <c r="H26" s="83">
        <v>0</v>
      </c>
      <c r="I26" s="83">
        <v>0</v>
      </c>
      <c r="J26" s="83">
        <v>0</v>
      </c>
      <c r="K26" s="83">
        <v>0</v>
      </c>
      <c r="L26" s="238"/>
      <c r="M26" s="83"/>
      <c r="N26" s="239">
        <f t="shared" si="0"/>
        <v>0</v>
      </c>
      <c r="O26" s="240"/>
    </row>
    <row r="27" spans="1:15">
      <c r="A27" s="83">
        <v>6558</v>
      </c>
      <c r="B27" s="83" t="s">
        <v>1218</v>
      </c>
      <c r="C27" s="83">
        <v>0</v>
      </c>
      <c r="D27" s="83">
        <v>0</v>
      </c>
      <c r="E27" s="83">
        <v>0</v>
      </c>
      <c r="F27" s="83">
        <v>0</v>
      </c>
      <c r="G27" s="83">
        <v>40</v>
      </c>
      <c r="H27" s="83">
        <v>0</v>
      </c>
      <c r="I27" s="83">
        <v>0</v>
      </c>
      <c r="J27" s="83">
        <v>0</v>
      </c>
      <c r="K27" s="83">
        <v>0</v>
      </c>
      <c r="L27" s="238"/>
      <c r="M27" s="83"/>
      <c r="N27" s="239">
        <f t="shared" si="0"/>
        <v>0</v>
      </c>
      <c r="O27" s="240"/>
    </row>
    <row r="28" spans="1:15">
      <c r="A28" s="83">
        <v>5706</v>
      </c>
      <c r="B28" s="83" t="s">
        <v>1219</v>
      </c>
      <c r="C28" s="83">
        <v>0</v>
      </c>
      <c r="D28" s="83">
        <v>0</v>
      </c>
      <c r="E28" s="83">
        <v>0</v>
      </c>
      <c r="F28" s="83">
        <v>0</v>
      </c>
      <c r="G28" s="83">
        <v>0</v>
      </c>
      <c r="H28" s="83">
        <v>0</v>
      </c>
      <c r="I28" s="83">
        <v>40</v>
      </c>
      <c r="J28" s="83">
        <v>0</v>
      </c>
      <c r="K28" s="83">
        <v>0</v>
      </c>
      <c r="L28" s="238"/>
      <c r="M28" s="83"/>
      <c r="N28" s="239">
        <f t="shared" si="0"/>
        <v>0</v>
      </c>
      <c r="O28" s="240"/>
    </row>
    <row r="29" spans="1:15">
      <c r="A29" s="83">
        <v>311</v>
      </c>
      <c r="B29" s="83" t="s">
        <v>1220</v>
      </c>
      <c r="C29" s="83">
        <v>0</v>
      </c>
      <c r="D29" s="83">
        <v>0</v>
      </c>
      <c r="E29" s="83">
        <v>0</v>
      </c>
      <c r="F29" s="83">
        <v>0</v>
      </c>
      <c r="G29" s="83">
        <v>15</v>
      </c>
      <c r="H29" s="83">
        <v>0</v>
      </c>
      <c r="I29" s="83">
        <v>15</v>
      </c>
      <c r="J29" s="83">
        <v>0</v>
      </c>
      <c r="K29" s="83">
        <v>0</v>
      </c>
      <c r="L29" s="238"/>
      <c r="M29" s="83"/>
      <c r="N29" s="239">
        <f t="shared" si="0"/>
        <v>0</v>
      </c>
      <c r="O29" s="240"/>
    </row>
    <row r="30" spans="1:15">
      <c r="A30" s="83">
        <v>311</v>
      </c>
      <c r="B30" s="83" t="s">
        <v>1221</v>
      </c>
      <c r="C30" s="83">
        <v>0</v>
      </c>
      <c r="D30" s="83">
        <v>0</v>
      </c>
      <c r="E30" s="83">
        <v>15</v>
      </c>
      <c r="F30" s="83">
        <v>0</v>
      </c>
      <c r="G30" s="83">
        <v>15</v>
      </c>
      <c r="H30" s="83">
        <v>0</v>
      </c>
      <c r="I30" s="83">
        <v>0</v>
      </c>
      <c r="J30" s="83">
        <v>0</v>
      </c>
      <c r="K30" s="83">
        <v>0</v>
      </c>
      <c r="L30" s="238"/>
      <c r="M30" s="83"/>
      <c r="N30" s="239">
        <f t="shared" si="0"/>
        <v>0</v>
      </c>
      <c r="O30" s="240"/>
    </row>
    <row r="31" spans="1:15">
      <c r="A31" s="83">
        <v>521</v>
      </c>
      <c r="B31" s="83" t="s">
        <v>1115</v>
      </c>
      <c r="C31" s="83">
        <v>0</v>
      </c>
      <c r="D31" s="83">
        <v>0</v>
      </c>
      <c r="E31" s="83">
        <v>0</v>
      </c>
      <c r="F31" s="83">
        <v>0</v>
      </c>
      <c r="G31" s="83">
        <v>0</v>
      </c>
      <c r="H31" s="83">
        <v>0</v>
      </c>
      <c r="I31" s="83">
        <v>30</v>
      </c>
      <c r="J31" s="83">
        <v>0</v>
      </c>
      <c r="K31" s="83">
        <v>0</v>
      </c>
      <c r="L31" s="238"/>
      <c r="M31" s="83"/>
      <c r="N31" s="239">
        <f t="shared" si="0"/>
        <v>0</v>
      </c>
      <c r="O31" s="240"/>
    </row>
    <row r="32" spans="1:15">
      <c r="A32" s="83">
        <v>5212</v>
      </c>
      <c r="B32" s="83" t="s">
        <v>1118</v>
      </c>
      <c r="C32" s="83">
        <v>25</v>
      </c>
      <c r="D32" s="83">
        <v>0</v>
      </c>
      <c r="E32" s="83">
        <v>0</v>
      </c>
      <c r="F32" s="83">
        <v>0</v>
      </c>
      <c r="G32" s="83">
        <v>0</v>
      </c>
      <c r="H32" s="83">
        <v>0</v>
      </c>
      <c r="I32" s="83">
        <v>0</v>
      </c>
      <c r="J32" s="83">
        <v>0</v>
      </c>
      <c r="K32" s="83">
        <v>0</v>
      </c>
      <c r="L32" s="238"/>
      <c r="M32" s="83"/>
      <c r="N32" s="239">
        <f t="shared" si="0"/>
        <v>0</v>
      </c>
      <c r="O32" s="240"/>
    </row>
    <row r="33" spans="1:15">
      <c r="A33" s="83" t="s">
        <v>1222</v>
      </c>
      <c r="B33" s="83" t="s">
        <v>1223</v>
      </c>
      <c r="C33" s="83">
        <v>25</v>
      </c>
      <c r="D33" s="83">
        <v>0</v>
      </c>
      <c r="E33" s="83">
        <v>0</v>
      </c>
      <c r="F33" s="83">
        <v>0</v>
      </c>
      <c r="G33" s="83">
        <v>0</v>
      </c>
      <c r="H33" s="83">
        <v>0</v>
      </c>
      <c r="I33" s="83">
        <v>0</v>
      </c>
      <c r="J33" s="83">
        <v>0</v>
      </c>
      <c r="K33" s="83">
        <v>0</v>
      </c>
      <c r="L33" s="238"/>
      <c r="M33" s="83"/>
      <c r="N33" s="239">
        <f t="shared" si="0"/>
        <v>0</v>
      </c>
      <c r="O33" s="240"/>
    </row>
    <row r="34" spans="1:15">
      <c r="A34" s="83">
        <v>507</v>
      </c>
      <c r="B34" s="83" t="s">
        <v>1224</v>
      </c>
      <c r="C34" s="83">
        <v>0</v>
      </c>
      <c r="D34" s="83">
        <v>25</v>
      </c>
      <c r="E34" s="83">
        <v>0</v>
      </c>
      <c r="F34" s="83">
        <v>0</v>
      </c>
      <c r="G34" s="83">
        <v>0</v>
      </c>
      <c r="H34" s="83">
        <v>0</v>
      </c>
      <c r="I34" s="83">
        <v>0</v>
      </c>
      <c r="J34" s="83">
        <v>0</v>
      </c>
      <c r="K34" s="83">
        <v>0</v>
      </c>
      <c r="L34" s="238"/>
      <c r="M34" s="83"/>
      <c r="N34" s="239">
        <f t="shared" si="0"/>
        <v>0</v>
      </c>
      <c r="O34" s="240"/>
    </row>
    <row r="35" spans="1:15">
      <c r="A35" s="83">
        <v>831</v>
      </c>
      <c r="B35" s="83" t="s">
        <v>1225</v>
      </c>
      <c r="C35" s="83">
        <v>15</v>
      </c>
      <c r="D35" s="83">
        <v>0</v>
      </c>
      <c r="E35" s="83">
        <v>0</v>
      </c>
      <c r="F35" s="83">
        <v>0</v>
      </c>
      <c r="G35" s="83">
        <v>0</v>
      </c>
      <c r="H35" s="83">
        <v>0</v>
      </c>
      <c r="I35" s="83">
        <v>0</v>
      </c>
      <c r="J35" s="83">
        <v>0</v>
      </c>
      <c r="K35" s="83">
        <v>0</v>
      </c>
      <c r="L35" s="238"/>
      <c r="M35" s="83"/>
      <c r="N35" s="239">
        <f t="shared" si="0"/>
        <v>0</v>
      </c>
      <c r="O35" s="240"/>
    </row>
    <row r="36" spans="1:15">
      <c r="A36" s="83">
        <v>6660</v>
      </c>
      <c r="B36" s="83" t="s">
        <v>1226</v>
      </c>
      <c r="C36" s="83">
        <v>15</v>
      </c>
      <c r="D36" s="83">
        <v>0</v>
      </c>
      <c r="E36" s="83">
        <v>0</v>
      </c>
      <c r="F36" s="83">
        <v>0</v>
      </c>
      <c r="G36" s="83">
        <v>0</v>
      </c>
      <c r="H36" s="83">
        <v>0</v>
      </c>
      <c r="I36" s="83">
        <v>0</v>
      </c>
      <c r="J36" s="83">
        <v>0</v>
      </c>
      <c r="K36" s="83">
        <v>0</v>
      </c>
      <c r="L36" s="238"/>
      <c r="M36" s="83"/>
      <c r="N36" s="239">
        <f t="shared" si="0"/>
        <v>0</v>
      </c>
      <c r="O36" s="240"/>
    </row>
    <row r="37" spans="1:15">
      <c r="A37" s="83">
        <v>8</v>
      </c>
      <c r="B37" s="83" t="s">
        <v>1227</v>
      </c>
      <c r="C37" s="83">
        <v>15</v>
      </c>
      <c r="D37" s="83">
        <v>0</v>
      </c>
      <c r="E37" s="83">
        <v>0</v>
      </c>
      <c r="F37" s="83">
        <v>0</v>
      </c>
      <c r="G37" s="83">
        <v>0</v>
      </c>
      <c r="H37" s="83">
        <v>0</v>
      </c>
      <c r="I37" s="83">
        <v>0</v>
      </c>
      <c r="J37" s="83">
        <v>0</v>
      </c>
      <c r="K37" s="83">
        <v>0</v>
      </c>
      <c r="L37" s="238"/>
      <c r="M37" s="83"/>
      <c r="N37" s="239">
        <f t="shared" si="0"/>
        <v>0</v>
      </c>
      <c r="O37" s="240"/>
    </row>
    <row r="38" spans="1:15">
      <c r="A38" s="83" t="s">
        <v>1228</v>
      </c>
      <c r="B38" s="83" t="s">
        <v>1229</v>
      </c>
      <c r="C38" s="83">
        <v>0</v>
      </c>
      <c r="D38" s="83">
        <v>15</v>
      </c>
      <c r="E38" s="83">
        <v>0</v>
      </c>
      <c r="F38" s="83">
        <v>0</v>
      </c>
      <c r="G38" s="83">
        <v>0</v>
      </c>
      <c r="H38" s="83">
        <v>0</v>
      </c>
      <c r="I38" s="83">
        <v>0</v>
      </c>
      <c r="J38" s="83">
        <v>0</v>
      </c>
      <c r="K38" s="83">
        <v>0</v>
      </c>
      <c r="L38" s="238"/>
      <c r="M38" s="83"/>
      <c r="N38" s="239">
        <f t="shared" si="0"/>
        <v>0</v>
      </c>
      <c r="O38" s="240"/>
    </row>
    <row r="39" spans="1:15">
      <c r="A39" s="83">
        <v>2548</v>
      </c>
      <c r="B39" s="83" t="s">
        <v>1230</v>
      </c>
      <c r="C39" s="83">
        <v>0</v>
      </c>
      <c r="D39" s="83">
        <v>15</v>
      </c>
      <c r="E39" s="83">
        <v>0</v>
      </c>
      <c r="F39" s="83">
        <v>0</v>
      </c>
      <c r="G39" s="83">
        <v>0</v>
      </c>
      <c r="H39" s="83">
        <v>0</v>
      </c>
      <c r="I39" s="83">
        <v>0</v>
      </c>
      <c r="J39" s="83">
        <v>0</v>
      </c>
      <c r="K39" s="83">
        <v>0</v>
      </c>
      <c r="L39" s="238"/>
      <c r="M39" s="83"/>
      <c r="N39" s="239">
        <f t="shared" si="0"/>
        <v>0</v>
      </c>
      <c r="O39" s="240"/>
    </row>
    <row r="40" spans="1:15">
      <c r="A40" s="83">
        <v>666</v>
      </c>
      <c r="B40" s="83" t="s">
        <v>1231</v>
      </c>
      <c r="C40" s="83">
        <v>0</v>
      </c>
      <c r="D40" s="83">
        <v>0</v>
      </c>
      <c r="E40" s="83">
        <v>15</v>
      </c>
      <c r="F40" s="83">
        <v>0</v>
      </c>
      <c r="G40" s="83">
        <v>0</v>
      </c>
      <c r="H40" s="83">
        <v>0</v>
      </c>
      <c r="I40" s="83">
        <v>0</v>
      </c>
      <c r="J40" s="83">
        <v>0</v>
      </c>
      <c r="K40" s="83">
        <v>0</v>
      </c>
      <c r="L40" s="238"/>
      <c r="M40" s="83"/>
      <c r="N40" s="239">
        <f t="shared" si="0"/>
        <v>0</v>
      </c>
      <c r="O40" s="240"/>
    </row>
    <row r="41" spans="1:15">
      <c r="M41" s="250"/>
    </row>
  </sheetData>
  <mergeCells count="1">
    <mergeCell ref="A1:O1"/>
  </mergeCells>
  <pageMargins left="0.7" right="0.7" top="0.75" bottom="0.75" header="0.3" footer="0.3"/>
  <pageSetup scale="79" orientation="landscape"/>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FA0C5-FBCE-46B6-8DC6-2941BCC46A50}">
  <sheetPr>
    <tabColor theme="6" tint="-0.249977111117893"/>
  </sheetPr>
  <dimension ref="A1:J100"/>
  <sheetViews>
    <sheetView showGridLines="0" zoomScale="120" zoomScaleNormal="120" workbookViewId="0">
      <pane xSplit="1" ySplit="4" topLeftCell="B5" activePane="bottomRight" state="frozen"/>
      <selection pane="topRight" activeCell="B1" sqref="B1"/>
      <selection pane="bottomLeft" activeCell="A5" sqref="A5"/>
      <selection pane="bottomRight" activeCell="H97" sqref="H97"/>
    </sheetView>
  </sheetViews>
  <sheetFormatPr defaultColWidth="8.84765625" defaultRowHeight="10.050000000000001"/>
  <cols>
    <col min="1" max="1" width="33" style="252" customWidth="1"/>
    <col min="2" max="2" width="14.25" style="251" customWidth="1"/>
    <col min="3" max="3" width="12.75" style="251" customWidth="1"/>
    <col min="4" max="4" width="5.25" style="251" customWidth="1"/>
    <col min="5" max="5" width="12.75" style="251" customWidth="1"/>
    <col min="6" max="9" width="8.84765625" style="252" customWidth="1"/>
    <col min="10" max="16384" width="8.84765625" style="252"/>
  </cols>
  <sheetData>
    <row r="1" spans="1:10" ht="20.25" customHeight="1">
      <c r="A1" s="590" t="s">
        <v>1233</v>
      </c>
      <c r="B1" s="591"/>
      <c r="C1" s="591"/>
    </row>
    <row r="2" spans="1:10" ht="18" customHeight="1">
      <c r="A2" s="592" t="s">
        <v>1234</v>
      </c>
      <c r="B2" s="591"/>
      <c r="C2" s="591"/>
    </row>
    <row r="3" spans="1:10">
      <c r="A3" s="253"/>
      <c r="B3" s="254"/>
      <c r="C3" s="255"/>
    </row>
    <row r="4" spans="1:10" s="260" customFormat="1" ht="12.75" customHeight="1">
      <c r="A4" s="256"/>
      <c r="B4" s="257"/>
      <c r="C4" s="258"/>
      <c r="D4" s="259"/>
      <c r="E4" s="257" t="s">
        <v>1235</v>
      </c>
    </row>
    <row r="5" spans="1:10" s="265" customFormat="1" ht="12.75" customHeight="1">
      <c r="A5" s="261" t="s">
        <v>1236</v>
      </c>
      <c r="B5" s="262"/>
      <c r="C5" s="262"/>
      <c r="D5" s="263"/>
      <c r="E5" s="264"/>
    </row>
    <row r="6" spans="1:10" s="265" customFormat="1" ht="12.75" customHeight="1">
      <c r="A6" s="266" t="s">
        <v>1237</v>
      </c>
      <c r="B6" s="267">
        <v>1790</v>
      </c>
      <c r="C6" s="267">
        <v>9610</v>
      </c>
      <c r="D6" s="263"/>
      <c r="E6" s="267">
        <v>1380</v>
      </c>
      <c r="J6" s="268"/>
    </row>
    <row r="7" spans="1:10" s="265" customFormat="1" ht="12.75" customHeight="1">
      <c r="A7" s="266" t="s">
        <v>1238</v>
      </c>
      <c r="B7" s="267"/>
      <c r="C7" s="267">
        <v>27041.34</v>
      </c>
      <c r="D7" s="263"/>
      <c r="E7" s="267">
        <v>400</v>
      </c>
      <c r="J7" s="268"/>
    </row>
    <row r="8" spans="1:10" s="265" customFormat="1" ht="12.75" customHeight="1">
      <c r="A8" s="266" t="s">
        <v>1239</v>
      </c>
      <c r="B8" s="267"/>
      <c r="C8" s="267"/>
      <c r="D8" s="263"/>
      <c r="E8" s="267"/>
      <c r="J8" s="268"/>
    </row>
    <row r="9" spans="1:10" s="265" customFormat="1" ht="12.75" customHeight="1">
      <c r="A9" s="266" t="s">
        <v>1240</v>
      </c>
      <c r="B9" s="267"/>
      <c r="C9" s="267">
        <v>7995.86</v>
      </c>
      <c r="D9" s="263"/>
      <c r="E9" s="267">
        <v>350</v>
      </c>
      <c r="J9" s="268"/>
    </row>
    <row r="10" spans="1:10" s="265" customFormat="1" ht="12.75" customHeight="1">
      <c r="A10" s="269" t="s">
        <v>1241</v>
      </c>
      <c r="B10" s="267">
        <v>1295</v>
      </c>
      <c r="C10" s="267">
        <v>3870</v>
      </c>
      <c r="D10" s="263"/>
      <c r="E10" s="267">
        <v>0</v>
      </c>
      <c r="J10" s="268"/>
    </row>
    <row r="11" spans="1:10" s="265" customFormat="1" ht="12.75" customHeight="1">
      <c r="A11" s="266" t="s">
        <v>1242</v>
      </c>
      <c r="B11" s="267">
        <v>0</v>
      </c>
      <c r="C11" s="267">
        <v>1830</v>
      </c>
      <c r="D11" s="263"/>
      <c r="E11" s="267">
        <v>0</v>
      </c>
      <c r="J11" s="268"/>
    </row>
    <row r="12" spans="1:10" s="265" customFormat="1" ht="12.75" customHeight="1">
      <c r="A12" s="266" t="s">
        <v>1243</v>
      </c>
      <c r="B12" s="267"/>
      <c r="C12" s="267">
        <v>105941.2</v>
      </c>
      <c r="D12" s="263"/>
      <c r="E12" s="267">
        <v>15891.67</v>
      </c>
      <c r="J12" s="268"/>
    </row>
    <row r="13" spans="1:10" s="265" customFormat="1" ht="12.75" customHeight="1">
      <c r="A13" s="266" t="s">
        <v>1244</v>
      </c>
      <c r="B13" s="267">
        <v>1470</v>
      </c>
      <c r="C13" s="267">
        <v>8948.18</v>
      </c>
      <c r="D13" s="263"/>
      <c r="E13" s="267">
        <v>1710</v>
      </c>
      <c r="J13" s="268"/>
    </row>
    <row r="14" spans="1:10" s="265" customFormat="1" ht="12.75" customHeight="1">
      <c r="A14" s="266" t="s">
        <v>1245</v>
      </c>
      <c r="B14" s="267">
        <v>2015</v>
      </c>
      <c r="C14" s="267">
        <v>3340</v>
      </c>
      <c r="D14" s="263"/>
      <c r="E14" s="267">
        <v>950</v>
      </c>
      <c r="J14" s="268"/>
    </row>
    <row r="15" spans="1:10" s="265" customFormat="1" ht="12.75" customHeight="1">
      <c r="A15" s="269" t="s">
        <v>1246</v>
      </c>
      <c r="B15" s="267">
        <v>261.77999999999997</v>
      </c>
      <c r="C15" s="267">
        <v>925.83</v>
      </c>
      <c r="D15" s="263"/>
      <c r="E15" s="267">
        <v>10893.81</v>
      </c>
      <c r="J15" s="268"/>
    </row>
    <row r="16" spans="1:10" s="265" customFormat="1" ht="12.05" customHeight="1">
      <c r="A16" s="270" t="s">
        <v>1247</v>
      </c>
      <c r="B16" s="267">
        <v>4898.53</v>
      </c>
      <c r="C16" s="267">
        <v>22220.32</v>
      </c>
      <c r="D16" s="263"/>
      <c r="E16" s="267">
        <v>0</v>
      </c>
      <c r="J16" s="268"/>
    </row>
    <row r="17" spans="1:10" s="265" customFormat="1" ht="12.05" customHeight="1">
      <c r="A17" s="271" t="s">
        <v>1248</v>
      </c>
      <c r="B17" s="267"/>
      <c r="C17" s="267"/>
      <c r="D17" s="263"/>
      <c r="E17" s="267"/>
      <c r="J17" s="268"/>
    </row>
    <row r="18" spans="1:10" s="265" customFormat="1" ht="12.75" customHeight="1">
      <c r="A18" s="269" t="s">
        <v>1249</v>
      </c>
      <c r="B18" s="267">
        <v>969.09</v>
      </c>
      <c r="C18" s="267">
        <v>1427.64</v>
      </c>
      <c r="D18" s="263"/>
      <c r="E18" s="267">
        <v>134.19999999999999</v>
      </c>
      <c r="J18" s="268"/>
    </row>
    <row r="19" spans="1:10" s="265" customFormat="1" ht="12.75" customHeight="1">
      <c r="A19" s="269" t="s">
        <v>1250</v>
      </c>
      <c r="B19" s="267">
        <v>0</v>
      </c>
      <c r="C19" s="267">
        <v>72.23</v>
      </c>
      <c r="D19" s="263"/>
      <c r="E19" s="267">
        <v>3011.97</v>
      </c>
      <c r="J19" s="268"/>
    </row>
    <row r="20" spans="1:10" s="265" customFormat="1" ht="12.75" customHeight="1">
      <c r="A20" s="269" t="s">
        <v>1251</v>
      </c>
      <c r="B20" s="267">
        <v>357.64</v>
      </c>
      <c r="C20" s="267">
        <v>1907.64</v>
      </c>
      <c r="D20" s="263"/>
      <c r="E20" s="267">
        <v>0</v>
      </c>
      <c r="J20" s="268"/>
    </row>
    <row r="21" spans="1:10" s="265" customFormat="1" ht="12.75" customHeight="1">
      <c r="A21" s="269" t="s">
        <v>1252</v>
      </c>
      <c r="B21" s="267">
        <v>0</v>
      </c>
      <c r="C21" s="267">
        <v>0</v>
      </c>
      <c r="D21" s="263"/>
      <c r="E21" s="267">
        <v>0</v>
      </c>
      <c r="J21" s="268"/>
    </row>
    <row r="22" spans="1:10" s="265" customFormat="1" ht="12.75" customHeight="1">
      <c r="A22" s="266" t="s">
        <v>1253</v>
      </c>
      <c r="B22" s="267">
        <v>0</v>
      </c>
      <c r="C22" s="267">
        <v>30000</v>
      </c>
      <c r="D22" s="263"/>
      <c r="E22" s="267">
        <v>0</v>
      </c>
      <c r="I22" s="272"/>
      <c r="J22" s="268"/>
    </row>
    <row r="23" spans="1:10" s="265" customFormat="1" ht="12.05" customHeight="1">
      <c r="A23" s="273" t="s">
        <v>1254</v>
      </c>
      <c r="B23" s="267">
        <v>0</v>
      </c>
      <c r="C23" s="267">
        <v>1779</v>
      </c>
      <c r="D23" s="263"/>
      <c r="E23" s="267">
        <v>0</v>
      </c>
      <c r="I23" s="272"/>
      <c r="J23" s="268"/>
    </row>
    <row r="24" spans="1:10" s="265" customFormat="1" ht="12.75" customHeight="1">
      <c r="A24" s="266" t="s">
        <v>1255</v>
      </c>
      <c r="B24" s="267">
        <v>2629.75</v>
      </c>
      <c r="C24" s="267">
        <v>10519</v>
      </c>
      <c r="D24" s="263"/>
      <c r="E24" s="267">
        <v>2540.8200000000002</v>
      </c>
      <c r="I24" s="272"/>
      <c r="J24" s="268"/>
    </row>
    <row r="25" spans="1:10" s="265" customFormat="1" ht="12.05" customHeight="1">
      <c r="A25" s="270" t="s">
        <v>1256</v>
      </c>
      <c r="B25" s="267">
        <v>0</v>
      </c>
      <c r="C25" s="267">
        <v>0</v>
      </c>
      <c r="D25" s="263"/>
      <c r="E25" s="267">
        <v>0</v>
      </c>
      <c r="I25" s="272"/>
      <c r="J25" s="268"/>
    </row>
    <row r="26" spans="1:10" s="265" customFormat="1" ht="12.75" customHeight="1">
      <c r="A26" s="274" t="s">
        <v>1257</v>
      </c>
      <c r="B26" s="267">
        <v>0</v>
      </c>
      <c r="C26" s="267">
        <v>750000</v>
      </c>
      <c r="D26" s="263"/>
      <c r="E26" s="267">
        <v>0</v>
      </c>
      <c r="I26" s="272"/>
      <c r="J26" s="268"/>
    </row>
    <row r="27" spans="1:10" s="265" customFormat="1" ht="12.75" customHeight="1">
      <c r="A27" s="266" t="s">
        <v>1258</v>
      </c>
      <c r="B27" s="267">
        <v>240000</v>
      </c>
      <c r="C27" s="267">
        <v>320000</v>
      </c>
      <c r="D27" s="263"/>
      <c r="E27" s="267">
        <v>0</v>
      </c>
      <c r="I27" s="272"/>
      <c r="J27" s="268"/>
    </row>
    <row r="28" spans="1:10" s="265" customFormat="1" ht="12.05" customHeight="1">
      <c r="A28" s="275" t="s">
        <v>1259</v>
      </c>
      <c r="B28" s="276">
        <f>SUM(B6:B27)</f>
        <v>255686.79</v>
      </c>
      <c r="C28" s="276">
        <f>SUM(C6:C27)</f>
        <v>1307428.24</v>
      </c>
      <c r="D28" s="263"/>
      <c r="E28" s="276">
        <f>SUM(E6:E27)</f>
        <v>37262.469999999994</v>
      </c>
      <c r="J28" s="268"/>
    </row>
    <row r="29" spans="1:10" s="265" customFormat="1" ht="12.05" customHeight="1">
      <c r="A29" s="277"/>
      <c r="B29" s="267"/>
      <c r="C29" s="267"/>
      <c r="D29" s="263"/>
      <c r="E29" s="264"/>
      <c r="J29" s="268"/>
    </row>
    <row r="30" spans="1:10" s="265" customFormat="1" ht="12.05" customHeight="1">
      <c r="A30" s="278" t="s">
        <v>1260</v>
      </c>
      <c r="B30" s="279"/>
      <c r="C30" s="279"/>
      <c r="D30" s="263"/>
      <c r="E30" s="280"/>
      <c r="J30" s="268"/>
    </row>
    <row r="31" spans="1:10" s="265" customFormat="1" ht="12.75" customHeight="1">
      <c r="A31" s="266" t="s">
        <v>1261</v>
      </c>
      <c r="B31" s="267"/>
      <c r="C31" s="267"/>
      <c r="D31" s="263"/>
      <c r="E31" s="264"/>
      <c r="J31" s="268"/>
    </row>
    <row r="32" spans="1:10" s="265" customFormat="1" ht="12.75" customHeight="1">
      <c r="A32" s="266" t="s">
        <v>1262</v>
      </c>
      <c r="B32" s="267">
        <v>306</v>
      </c>
      <c r="C32" s="267">
        <v>2294.7800000000002</v>
      </c>
      <c r="D32" s="263"/>
      <c r="E32" s="267">
        <v>181.89</v>
      </c>
      <c r="J32" s="268"/>
    </row>
    <row r="33" spans="1:10" s="265" customFormat="1" ht="12.75" customHeight="1">
      <c r="A33" s="269" t="s">
        <v>1263</v>
      </c>
      <c r="B33" s="267">
        <v>500</v>
      </c>
      <c r="C33" s="267">
        <v>2000</v>
      </c>
      <c r="D33" s="263"/>
      <c r="E33" s="267">
        <v>0</v>
      </c>
      <c r="J33" s="268"/>
    </row>
    <row r="34" spans="1:10" s="265" customFormat="1" ht="12.75" customHeight="1">
      <c r="A34" s="269" t="s">
        <v>1264</v>
      </c>
      <c r="B34" s="267">
        <v>0</v>
      </c>
      <c r="C34" s="267">
        <v>0</v>
      </c>
      <c r="D34" s="263"/>
      <c r="E34" s="267">
        <v>2766.94</v>
      </c>
      <c r="J34" s="268"/>
    </row>
    <row r="35" spans="1:10" s="265" customFormat="1" ht="12.75" customHeight="1">
      <c r="A35" s="269" t="s">
        <v>1265</v>
      </c>
      <c r="B35" s="267">
        <v>0</v>
      </c>
      <c r="C35" s="267">
        <v>0</v>
      </c>
      <c r="D35" s="263"/>
      <c r="E35" s="267">
        <v>0</v>
      </c>
      <c r="J35" s="268"/>
    </row>
    <row r="36" spans="1:10" s="265" customFormat="1" ht="12.75" customHeight="1">
      <c r="A36" s="269" t="s">
        <v>1266</v>
      </c>
      <c r="B36" s="267">
        <v>0</v>
      </c>
      <c r="C36" s="267">
        <v>0</v>
      </c>
      <c r="D36" s="263"/>
      <c r="E36" s="267">
        <v>0</v>
      </c>
      <c r="J36" s="268"/>
    </row>
    <row r="37" spans="1:10" s="265" customFormat="1" ht="12.75" customHeight="1">
      <c r="A37" s="266" t="s">
        <v>1267</v>
      </c>
      <c r="B37" s="267">
        <v>7630</v>
      </c>
      <c r="C37" s="267">
        <v>11630</v>
      </c>
      <c r="D37" s="263"/>
      <c r="E37" s="267">
        <v>6087.04</v>
      </c>
      <c r="J37" s="268"/>
    </row>
    <row r="38" spans="1:10" s="265" customFormat="1" ht="12.75" customHeight="1">
      <c r="A38" s="266" t="s">
        <v>1268</v>
      </c>
      <c r="B38" s="267">
        <v>0</v>
      </c>
      <c r="C38" s="267">
        <v>0</v>
      </c>
      <c r="D38" s="263"/>
      <c r="E38" s="267">
        <v>30000</v>
      </c>
      <c r="J38" s="268"/>
    </row>
    <row r="39" spans="1:10" s="265" customFormat="1" ht="12.75" customHeight="1">
      <c r="A39" s="266" t="s">
        <v>1269</v>
      </c>
      <c r="B39" s="267"/>
      <c r="C39" s="267"/>
      <c r="D39" s="263"/>
      <c r="E39" s="267"/>
      <c r="J39" s="268"/>
    </row>
    <row r="40" spans="1:10" s="265" customFormat="1" ht="12.75" customHeight="1">
      <c r="A40" s="266" t="s">
        <v>1270</v>
      </c>
      <c r="B40" s="267">
        <v>86.75</v>
      </c>
      <c r="C40" s="267">
        <v>708.33</v>
      </c>
      <c r="D40" s="263"/>
      <c r="E40" s="267">
        <v>181.33</v>
      </c>
      <c r="J40" s="268"/>
    </row>
    <row r="41" spans="1:10" s="265" customFormat="1" ht="12.75" customHeight="1">
      <c r="A41" s="266" t="s">
        <v>1271</v>
      </c>
      <c r="B41" s="267">
        <v>37.909999999999997</v>
      </c>
      <c r="C41" s="267">
        <v>244.63</v>
      </c>
      <c r="D41" s="263"/>
      <c r="E41" s="267">
        <v>79.08</v>
      </c>
      <c r="J41" s="268"/>
    </row>
    <row r="42" spans="1:10" s="265" customFormat="1" ht="12.75" customHeight="1">
      <c r="A42" s="266" t="s">
        <v>1272</v>
      </c>
      <c r="B42" s="267">
        <v>297.8</v>
      </c>
      <c r="C42" s="267">
        <v>1179.5999999999999</v>
      </c>
      <c r="D42" s="263"/>
      <c r="E42" s="267">
        <v>1909.72</v>
      </c>
      <c r="J42" s="268"/>
    </row>
    <row r="43" spans="1:10" s="265" customFormat="1" ht="12.75" customHeight="1">
      <c r="A43" s="266" t="s">
        <v>1273</v>
      </c>
      <c r="B43" s="267">
        <v>1800.7</v>
      </c>
      <c r="C43" s="267">
        <v>4796.58</v>
      </c>
      <c r="D43" s="263"/>
      <c r="E43" s="267">
        <v>3501.17</v>
      </c>
      <c r="J43" s="268"/>
    </row>
    <row r="44" spans="1:10" s="265" customFormat="1" ht="12.75" customHeight="1">
      <c r="A44" s="281" t="s">
        <v>1274</v>
      </c>
      <c r="B44" s="267">
        <v>0</v>
      </c>
      <c r="C44" s="267">
        <v>219</v>
      </c>
      <c r="D44" s="263"/>
      <c r="E44" s="267">
        <v>313.12</v>
      </c>
      <c r="J44" s="268"/>
    </row>
    <row r="45" spans="1:10" s="265" customFormat="1" ht="12.75" customHeight="1">
      <c r="A45" s="266" t="s">
        <v>1275</v>
      </c>
      <c r="B45" s="267">
        <v>0</v>
      </c>
      <c r="C45" s="267">
        <v>16251</v>
      </c>
      <c r="D45" s="263"/>
      <c r="E45" s="267">
        <v>6419</v>
      </c>
      <c r="J45" s="268"/>
    </row>
    <row r="46" spans="1:10" s="265" customFormat="1" ht="12.75" customHeight="1">
      <c r="A46" s="266" t="s">
        <v>1276</v>
      </c>
      <c r="B46" s="267">
        <v>0</v>
      </c>
      <c r="C46" s="267">
        <v>0</v>
      </c>
      <c r="D46" s="263"/>
      <c r="E46" s="267">
        <v>0</v>
      </c>
      <c r="J46" s="268"/>
    </row>
    <row r="47" spans="1:10" s="265" customFormat="1" ht="12.75" customHeight="1">
      <c r="A47" s="266" t="s">
        <v>1277</v>
      </c>
      <c r="B47" s="267">
        <v>0</v>
      </c>
      <c r="C47" s="267">
        <v>0</v>
      </c>
      <c r="D47" s="263"/>
      <c r="E47" s="267">
        <v>0</v>
      </c>
      <c r="J47" s="268"/>
    </row>
    <row r="48" spans="1:10" s="265" customFormat="1" ht="12.75" customHeight="1">
      <c r="A48" s="266" t="s">
        <v>1278</v>
      </c>
      <c r="B48" s="267"/>
      <c r="C48" s="267"/>
      <c r="D48" s="263"/>
      <c r="E48" s="267"/>
      <c r="J48" s="268"/>
    </row>
    <row r="49" spans="1:10" s="265" customFormat="1" ht="12.75" customHeight="1">
      <c r="A49" s="266" t="s">
        <v>1279</v>
      </c>
      <c r="B49" s="267">
        <v>75182.14</v>
      </c>
      <c r="C49" s="267">
        <v>315279.40999999997</v>
      </c>
      <c r="D49" s="263"/>
      <c r="E49" s="267">
        <v>117655.08</v>
      </c>
      <c r="J49" s="268"/>
    </row>
    <row r="50" spans="1:10" s="265" customFormat="1" ht="12.75" customHeight="1">
      <c r="A50" s="269" t="s">
        <v>1280</v>
      </c>
      <c r="B50" s="267">
        <v>0</v>
      </c>
      <c r="C50" s="267">
        <v>0</v>
      </c>
      <c r="D50" s="263"/>
      <c r="E50" s="267">
        <v>0</v>
      </c>
      <c r="J50" s="268"/>
    </row>
    <row r="51" spans="1:10" s="265" customFormat="1" ht="12.75" customHeight="1">
      <c r="A51" s="266" t="s">
        <v>1281</v>
      </c>
      <c r="B51" s="267">
        <v>0</v>
      </c>
      <c r="C51" s="267">
        <v>3574.48</v>
      </c>
      <c r="D51" s="263"/>
      <c r="E51" s="267">
        <v>0</v>
      </c>
      <c r="J51" s="268"/>
    </row>
    <row r="52" spans="1:10" s="265" customFormat="1" ht="12.75" customHeight="1">
      <c r="A52" s="266" t="s">
        <v>1282</v>
      </c>
      <c r="B52" s="267">
        <v>7142.29</v>
      </c>
      <c r="C52" s="267">
        <v>31496.19</v>
      </c>
      <c r="D52" s="263"/>
      <c r="E52" s="267">
        <v>12636.44</v>
      </c>
      <c r="J52" s="268"/>
    </row>
    <row r="53" spans="1:10" s="265" customFormat="1" ht="12.75" customHeight="1">
      <c r="A53" s="266" t="s">
        <v>1283</v>
      </c>
      <c r="B53" s="267">
        <v>0</v>
      </c>
      <c r="C53" s="267">
        <v>0</v>
      </c>
      <c r="D53" s="263"/>
      <c r="E53" s="267">
        <v>0</v>
      </c>
      <c r="J53" s="268"/>
    </row>
    <row r="54" spans="1:10" s="265" customFormat="1" ht="12.75" customHeight="1">
      <c r="A54" s="266" t="s">
        <v>1284</v>
      </c>
      <c r="B54" s="267"/>
      <c r="C54" s="267"/>
      <c r="D54" s="263"/>
      <c r="E54" s="267"/>
      <c r="J54" s="268"/>
    </row>
    <row r="55" spans="1:10" s="265" customFormat="1" ht="12.75" customHeight="1">
      <c r="A55" s="266" t="s">
        <v>1285</v>
      </c>
      <c r="B55" s="267">
        <v>0</v>
      </c>
      <c r="C55" s="267">
        <v>481.26</v>
      </c>
      <c r="D55" s="263"/>
      <c r="E55" s="267">
        <v>6268.96</v>
      </c>
      <c r="J55" s="268"/>
    </row>
    <row r="56" spans="1:10" s="265" customFormat="1" ht="12.75" customHeight="1">
      <c r="A56" s="266" t="s">
        <v>1286</v>
      </c>
      <c r="B56" s="267">
        <v>0</v>
      </c>
      <c r="C56" s="267">
        <v>176.71</v>
      </c>
      <c r="D56" s="263"/>
      <c r="E56" s="267">
        <v>1729.34</v>
      </c>
      <c r="J56" s="268"/>
    </row>
    <row r="57" spans="1:10" s="265" customFormat="1" ht="12.75" customHeight="1">
      <c r="A57" s="266" t="s">
        <v>1287</v>
      </c>
      <c r="B57" s="267">
        <v>0</v>
      </c>
      <c r="C57" s="267">
        <v>0</v>
      </c>
      <c r="D57" s="263"/>
      <c r="E57" s="267">
        <v>7790.28</v>
      </c>
      <c r="J57" s="268"/>
    </row>
    <row r="58" spans="1:10" s="265" customFormat="1" ht="12.75" customHeight="1">
      <c r="A58" s="266" t="s">
        <v>1288</v>
      </c>
      <c r="B58" s="267"/>
      <c r="C58" s="267"/>
      <c r="D58" s="263"/>
      <c r="E58" s="267"/>
      <c r="J58" s="268"/>
    </row>
    <row r="59" spans="1:10" s="265" customFormat="1" ht="12.75" customHeight="1">
      <c r="A59" s="266" t="s">
        <v>1289</v>
      </c>
      <c r="B59" s="267">
        <v>19981.82</v>
      </c>
      <c r="C59" s="267">
        <v>50763.63</v>
      </c>
      <c r="D59" s="263"/>
      <c r="E59" s="267">
        <v>21824.91</v>
      </c>
      <c r="J59" s="268"/>
    </row>
    <row r="60" spans="1:10" s="265" customFormat="1" ht="12.75" customHeight="1">
      <c r="A60" s="266" t="s">
        <v>1290</v>
      </c>
      <c r="B60" s="267">
        <v>4260</v>
      </c>
      <c r="C60" s="267"/>
      <c r="D60" s="263"/>
      <c r="E60" s="267">
        <v>9950</v>
      </c>
      <c r="J60" s="268"/>
    </row>
    <row r="61" spans="1:10" s="265" customFormat="1" ht="12.75" customHeight="1">
      <c r="A61" s="269" t="s">
        <v>1291</v>
      </c>
      <c r="B61" s="267">
        <v>0</v>
      </c>
      <c r="C61" s="267">
        <v>0</v>
      </c>
      <c r="D61" s="263"/>
      <c r="E61" s="267">
        <v>0</v>
      </c>
      <c r="J61" s="268"/>
    </row>
    <row r="62" spans="1:10" s="265" customFormat="1" ht="12.75" customHeight="1">
      <c r="A62" s="282" t="s">
        <v>1292</v>
      </c>
      <c r="B62" s="267">
        <v>240000</v>
      </c>
      <c r="C62" s="267">
        <v>320000</v>
      </c>
      <c r="D62" s="263"/>
      <c r="E62" s="267">
        <v>0</v>
      </c>
      <c r="J62" s="268"/>
    </row>
    <row r="63" spans="1:10" s="265" customFormat="1" ht="12.75" customHeight="1">
      <c r="A63" s="282" t="s">
        <v>1293</v>
      </c>
      <c r="B63" s="267">
        <v>0</v>
      </c>
      <c r="C63" s="267">
        <v>0</v>
      </c>
      <c r="D63" s="263"/>
      <c r="E63" s="267">
        <v>0</v>
      </c>
      <c r="J63" s="268"/>
    </row>
    <row r="64" spans="1:10" s="265" customFormat="1" ht="12.75" customHeight="1">
      <c r="A64" s="282" t="s">
        <v>1294</v>
      </c>
      <c r="B64" s="267">
        <v>0</v>
      </c>
      <c r="C64" s="267">
        <v>0</v>
      </c>
      <c r="D64" s="263"/>
      <c r="E64" s="267">
        <v>0</v>
      </c>
      <c r="J64" s="268"/>
    </row>
    <row r="65" spans="1:10" s="265" customFormat="1" ht="12.75" customHeight="1">
      <c r="A65" s="266" t="s">
        <v>1295</v>
      </c>
      <c r="B65" s="267"/>
      <c r="C65" s="267"/>
      <c r="D65" s="263"/>
      <c r="E65" s="267"/>
      <c r="J65" s="268"/>
    </row>
    <row r="66" spans="1:10" s="265" customFormat="1" ht="12.75" customHeight="1">
      <c r="A66" s="266" t="s">
        <v>1296</v>
      </c>
      <c r="B66" s="267">
        <v>0</v>
      </c>
      <c r="C66" s="267">
        <v>0</v>
      </c>
      <c r="D66" s="263"/>
      <c r="E66" s="267">
        <v>1254</v>
      </c>
      <c r="J66" s="268"/>
    </row>
    <row r="67" spans="1:10" ht="12.75" customHeight="1">
      <c r="A67" s="266" t="s">
        <v>1297</v>
      </c>
      <c r="B67" s="267">
        <v>870.75</v>
      </c>
      <c r="C67" s="267">
        <v>5623</v>
      </c>
      <c r="D67" s="263"/>
      <c r="E67" s="267">
        <v>2148.25</v>
      </c>
      <c r="J67" s="268"/>
    </row>
    <row r="68" spans="1:10" ht="12.75" customHeight="1">
      <c r="A68" s="266" t="s">
        <v>1298</v>
      </c>
      <c r="B68" s="267">
        <v>0</v>
      </c>
      <c r="C68" s="267">
        <v>0</v>
      </c>
      <c r="E68" s="267">
        <v>0</v>
      </c>
      <c r="J68" s="268"/>
    </row>
    <row r="69" spans="1:10" ht="12.75" customHeight="1">
      <c r="A69" s="266" t="s">
        <v>1299</v>
      </c>
      <c r="B69" s="267"/>
      <c r="C69" s="267"/>
      <c r="E69" s="267"/>
      <c r="J69" s="268"/>
    </row>
    <row r="70" spans="1:10" ht="12.75" customHeight="1">
      <c r="A70" s="269" t="s">
        <v>1300</v>
      </c>
      <c r="B70" s="267">
        <v>0</v>
      </c>
      <c r="C70" s="267">
        <v>0</v>
      </c>
      <c r="E70" s="267">
        <v>0</v>
      </c>
      <c r="J70" s="268"/>
    </row>
    <row r="71" spans="1:10" ht="12.75" customHeight="1">
      <c r="A71" s="266" t="s">
        <v>1301</v>
      </c>
      <c r="B71" s="267">
        <v>681.07</v>
      </c>
      <c r="C71" s="267">
        <v>2724.28</v>
      </c>
      <c r="E71" s="267">
        <v>1474.88</v>
      </c>
      <c r="J71" s="268"/>
    </row>
    <row r="72" spans="1:10" ht="12.75" customHeight="1">
      <c r="A72" s="282" t="s">
        <v>1302</v>
      </c>
      <c r="B72" s="267">
        <v>0</v>
      </c>
      <c r="C72" s="267">
        <v>0</v>
      </c>
      <c r="E72" s="267">
        <v>0</v>
      </c>
      <c r="J72" s="268"/>
    </row>
    <row r="73" spans="1:10" ht="12.75" customHeight="1">
      <c r="A73" s="282" t="s">
        <v>1303</v>
      </c>
      <c r="B73" s="267">
        <v>969.09</v>
      </c>
      <c r="C73" s="267">
        <v>1427.64</v>
      </c>
      <c r="E73" s="267">
        <v>134.19999999999999</v>
      </c>
      <c r="J73" s="268"/>
    </row>
    <row r="74" spans="1:10" ht="12.75" customHeight="1">
      <c r="A74" s="282" t="s">
        <v>1304</v>
      </c>
      <c r="B74" s="267">
        <v>0</v>
      </c>
      <c r="C74" s="267">
        <v>72.23</v>
      </c>
      <c r="E74" s="267">
        <v>3011.97</v>
      </c>
      <c r="J74" s="268"/>
    </row>
    <row r="75" spans="1:10" ht="12.75" customHeight="1">
      <c r="A75" s="282" t="s">
        <v>1305</v>
      </c>
      <c r="B75" s="267">
        <v>357.64</v>
      </c>
      <c r="C75" s="267">
        <v>1907.64</v>
      </c>
      <c r="E75" s="267">
        <v>0</v>
      </c>
      <c r="J75" s="268"/>
    </row>
    <row r="76" spans="1:10" ht="12.75" customHeight="1">
      <c r="A76" s="282" t="s">
        <v>1306</v>
      </c>
      <c r="B76" s="267">
        <v>0</v>
      </c>
      <c r="C76" s="267">
        <v>0</v>
      </c>
      <c r="E76" s="267">
        <v>0</v>
      </c>
      <c r="J76" s="268"/>
    </row>
    <row r="77" spans="1:10" ht="12.75" customHeight="1">
      <c r="A77" s="266" t="s">
        <v>1307</v>
      </c>
      <c r="B77" s="267">
        <v>4760.51</v>
      </c>
      <c r="C77" s="267">
        <v>67140.87</v>
      </c>
      <c r="E77" s="267">
        <v>2900</v>
      </c>
      <c r="J77" s="268"/>
    </row>
    <row r="78" spans="1:10" ht="12.75" customHeight="1">
      <c r="A78" s="274" t="s">
        <v>1308</v>
      </c>
      <c r="B78" s="267">
        <v>0</v>
      </c>
      <c r="C78" s="267">
        <v>0</v>
      </c>
      <c r="E78" s="267">
        <v>0</v>
      </c>
      <c r="J78" s="268"/>
    </row>
    <row r="79" spans="1:10" ht="12.75" customHeight="1">
      <c r="A79" s="266" t="s">
        <v>1309</v>
      </c>
      <c r="B79" s="267"/>
      <c r="C79" s="267"/>
      <c r="E79" s="267"/>
      <c r="J79" s="268"/>
    </row>
    <row r="80" spans="1:10" ht="12.75" customHeight="1">
      <c r="A80" s="266" t="s">
        <v>1310</v>
      </c>
      <c r="B80" s="267">
        <v>0</v>
      </c>
      <c r="C80" s="267">
        <v>723.35</v>
      </c>
      <c r="E80" s="267">
        <v>0</v>
      </c>
      <c r="J80" s="268"/>
    </row>
    <row r="81" spans="1:10" ht="12.75" customHeight="1">
      <c r="A81" s="274" t="s">
        <v>1311</v>
      </c>
      <c r="B81" s="267">
        <v>0</v>
      </c>
      <c r="C81" s="267">
        <v>17.63</v>
      </c>
      <c r="E81" s="267">
        <v>0</v>
      </c>
      <c r="J81" s="268"/>
    </row>
    <row r="82" spans="1:10" ht="12.75" customHeight="1">
      <c r="A82" s="266" t="s">
        <v>1312</v>
      </c>
      <c r="B82" s="267">
        <v>0</v>
      </c>
      <c r="C82" s="267">
        <v>1591.62</v>
      </c>
      <c r="E82" s="267">
        <v>1465.82</v>
      </c>
      <c r="J82" s="268"/>
    </row>
    <row r="83" spans="1:10" ht="12.75" customHeight="1">
      <c r="A83" s="266" t="s">
        <v>1313</v>
      </c>
      <c r="B83" s="267">
        <v>226.8</v>
      </c>
      <c r="C83" s="267">
        <v>1005.2</v>
      </c>
      <c r="E83" s="267">
        <v>329.14</v>
      </c>
      <c r="J83" s="268"/>
    </row>
    <row r="84" spans="1:10" ht="12.75" customHeight="1">
      <c r="A84" s="282" t="s">
        <v>1314</v>
      </c>
      <c r="B84" s="267">
        <v>0</v>
      </c>
      <c r="C84" s="267">
        <v>1500</v>
      </c>
      <c r="E84" s="267">
        <v>0</v>
      </c>
      <c r="F84" s="251"/>
      <c r="J84" s="268"/>
    </row>
    <row r="85" spans="1:10" ht="12.75" customHeight="1">
      <c r="A85" s="266" t="s">
        <v>1315</v>
      </c>
      <c r="B85" s="267">
        <v>6886.86</v>
      </c>
      <c r="C85" s="267">
        <v>21978.959999999999</v>
      </c>
      <c r="E85" s="267">
        <v>8285.3700000000008</v>
      </c>
      <c r="J85" s="268"/>
    </row>
    <row r="86" spans="1:10" ht="12.75" customHeight="1">
      <c r="A86" s="266" t="s">
        <v>1316</v>
      </c>
      <c r="B86" s="267">
        <v>0</v>
      </c>
      <c r="C86" s="267">
        <v>228.64</v>
      </c>
      <c r="E86" s="267">
        <v>0</v>
      </c>
      <c r="J86" s="268"/>
    </row>
    <row r="87" spans="1:10" ht="12.75" customHeight="1">
      <c r="A87" s="266" t="s">
        <v>1253</v>
      </c>
      <c r="B87" s="267">
        <v>0</v>
      </c>
      <c r="C87" s="267">
        <v>12000</v>
      </c>
      <c r="E87" s="267">
        <v>3636.36</v>
      </c>
      <c r="J87" s="268"/>
    </row>
    <row r="88" spans="1:10" ht="12.75" customHeight="1">
      <c r="A88" s="274" t="s">
        <v>1317</v>
      </c>
      <c r="B88" s="267">
        <v>0</v>
      </c>
      <c r="C88" s="267">
        <v>200</v>
      </c>
      <c r="E88" s="267">
        <v>0</v>
      </c>
      <c r="J88" s="268"/>
    </row>
    <row r="89" spans="1:10" ht="12.75" customHeight="1">
      <c r="A89" s="274" t="s">
        <v>1318</v>
      </c>
      <c r="B89" s="267">
        <v>0</v>
      </c>
      <c r="C89" s="267">
        <v>0</v>
      </c>
      <c r="E89" s="267">
        <v>0</v>
      </c>
      <c r="J89" s="268"/>
    </row>
    <row r="90" spans="1:10" ht="12.75" customHeight="1">
      <c r="A90" s="282" t="s">
        <v>1319</v>
      </c>
      <c r="B90" s="283">
        <v>0</v>
      </c>
      <c r="C90" s="283">
        <v>1300</v>
      </c>
      <c r="E90" s="283">
        <v>0</v>
      </c>
      <c r="J90" s="268"/>
    </row>
    <row r="91" spans="1:10" ht="12.75" customHeight="1">
      <c r="A91" s="284" t="s">
        <v>1320</v>
      </c>
      <c r="B91" s="283">
        <v>0</v>
      </c>
      <c r="C91" s="283">
        <v>0</v>
      </c>
      <c r="E91" s="283">
        <v>290.43</v>
      </c>
      <c r="J91" s="268"/>
    </row>
    <row r="92" spans="1:10" ht="12.05" customHeight="1">
      <c r="A92" s="285" t="s">
        <v>1321</v>
      </c>
      <c r="B92" s="286">
        <f>SUM(B32:B91)</f>
        <v>371978.13000000006</v>
      </c>
      <c r="C92" s="286">
        <f>SUM(C32:C91)</f>
        <v>880536.65999999992</v>
      </c>
      <c r="E92" s="286">
        <f>SUM(E32:E91)</f>
        <v>254224.72</v>
      </c>
      <c r="H92" s="287"/>
      <c r="J92" s="268"/>
    </row>
    <row r="93" spans="1:10" ht="12.75" customHeight="1" thickBot="1">
      <c r="A93" s="288" t="s">
        <v>1322</v>
      </c>
      <c r="B93" s="289">
        <f>B28-B92</f>
        <v>-116291.34000000005</v>
      </c>
      <c r="C93" s="289">
        <f>C28-C92</f>
        <v>426891.58000000007</v>
      </c>
      <c r="E93" s="289">
        <f>E28-E92</f>
        <v>-216962.25</v>
      </c>
      <c r="H93" s="287"/>
      <c r="J93" s="268"/>
    </row>
    <row r="94" spans="1:10" ht="12.05" customHeight="1">
      <c r="A94" s="290"/>
      <c r="B94" s="291"/>
      <c r="C94" s="291"/>
      <c r="E94" s="252"/>
      <c r="J94" s="268"/>
    </row>
    <row r="95" spans="1:10" ht="12.05" customHeight="1">
      <c r="A95" s="277" t="s">
        <v>1323</v>
      </c>
      <c r="B95" s="292">
        <v>12500</v>
      </c>
      <c r="C95" s="292">
        <v>50000</v>
      </c>
      <c r="E95" s="293">
        <v>0</v>
      </c>
      <c r="J95" s="268"/>
    </row>
    <row r="96" spans="1:10" ht="12.05" customHeight="1">
      <c r="A96" s="294" t="s">
        <v>1324</v>
      </c>
      <c r="B96" s="283">
        <v>0</v>
      </c>
      <c r="C96" s="283">
        <v>0</v>
      </c>
      <c r="D96" s="295"/>
      <c r="E96" s="293">
        <v>0</v>
      </c>
      <c r="J96" s="268"/>
    </row>
    <row r="97" spans="1:10" ht="15.8" customHeight="1" thickBot="1">
      <c r="A97" s="296"/>
      <c r="B97" s="297"/>
      <c r="C97" s="297">
        <f>C93+C95-C96</f>
        <v>476891.58000000007</v>
      </c>
      <c r="E97" s="297"/>
      <c r="H97" s="287"/>
      <c r="J97" s="268"/>
    </row>
    <row r="98" spans="1:10" ht="12.05" customHeight="1" thickTop="1"/>
    <row r="99" spans="1:10" ht="10.3">
      <c r="B99" s="298"/>
      <c r="C99" s="298"/>
      <c r="D99" s="299"/>
      <c r="E99" s="298" t="s">
        <v>1325</v>
      </c>
    </row>
    <row r="100" spans="1:10">
      <c r="A100" s="300"/>
    </row>
  </sheetData>
  <mergeCells count="2">
    <mergeCell ref="A1:C1"/>
    <mergeCell ref="A2:C2"/>
  </mergeCells>
  <pageMargins left="0.25" right="0.25" top="0.75" bottom="0.75" header="0.3" footer="0.3"/>
  <pageSetup paperSize="9" orientation="portrait" cellComments="atEnd"/>
  <headerFooter alignWithMargins="0">
    <oddHeader>&amp;L&amp;8 &amp;C&amp;8 MYOB / Excel&amp;R&amp;8</oddHeader>
    <oddFooter>&amp;CPage &amp;</oddFooter>
  </headerFooter>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C2209-34E9-482D-AC0E-4C209ECA593F}">
  <sheetPr>
    <tabColor theme="6" tint="-0.249977111117893"/>
  </sheetPr>
  <dimension ref="A1:E100"/>
  <sheetViews>
    <sheetView topLeftCell="A54" workbookViewId="0">
      <selection activeCell="P90" sqref="P90"/>
    </sheetView>
  </sheetViews>
  <sheetFormatPr defaultColWidth="9.1484375" defaultRowHeight="12.55"/>
  <cols>
    <col min="1" max="1" width="35.25" style="304" customWidth="1"/>
    <col min="2" max="2" width="13.84765625" style="334" customWidth="1"/>
    <col min="3" max="3" width="14" style="334" customWidth="1"/>
    <col min="4" max="4" width="4.546875" style="304" customWidth="1"/>
    <col min="5" max="7" width="9.1484375" style="304" customWidth="1"/>
    <col min="8" max="16384" width="9.1484375" style="304"/>
  </cols>
  <sheetData>
    <row r="1" spans="1:3" s="301" customFormat="1" ht="20.25" customHeight="1">
      <c r="A1" s="593" t="s">
        <v>1326</v>
      </c>
      <c r="B1" s="594"/>
      <c r="C1" s="594"/>
    </row>
    <row r="2" spans="1:3" s="302" customFormat="1" ht="15.8" customHeight="1">
      <c r="A2" s="595" t="s">
        <v>1327</v>
      </c>
      <c r="B2" s="596"/>
      <c r="C2" s="596"/>
    </row>
    <row r="3" spans="1:3" ht="12.8">
      <c r="A3" s="303" t="s">
        <v>1328</v>
      </c>
      <c r="B3" s="257"/>
      <c r="C3" s="257"/>
    </row>
    <row r="4" spans="1:3">
      <c r="A4" s="305" t="s">
        <v>1329</v>
      </c>
      <c r="B4" s="306"/>
      <c r="C4" s="306"/>
    </row>
    <row r="5" spans="1:3">
      <c r="A5" s="266" t="s">
        <v>1330</v>
      </c>
      <c r="B5" s="307"/>
      <c r="C5" s="307"/>
    </row>
    <row r="6" spans="1:3">
      <c r="A6" s="281" t="s">
        <v>1331</v>
      </c>
      <c r="B6" s="307"/>
      <c r="C6" s="307"/>
    </row>
    <row r="7" spans="1:3">
      <c r="A7" s="308" t="s">
        <v>1332</v>
      </c>
      <c r="B7" s="307">
        <v>122111.39</v>
      </c>
      <c r="C7" s="307">
        <v>52919.01</v>
      </c>
    </row>
    <row r="8" spans="1:3">
      <c r="A8" s="308" t="s">
        <v>1333</v>
      </c>
      <c r="B8" s="307">
        <v>14491.74</v>
      </c>
      <c r="C8" s="307">
        <v>14457.4</v>
      </c>
    </row>
    <row r="9" spans="1:3">
      <c r="A9" s="309" t="s">
        <v>1334</v>
      </c>
      <c r="B9" s="307">
        <v>0.5</v>
      </c>
      <c r="C9" s="307">
        <v>0.5</v>
      </c>
    </row>
    <row r="10" spans="1:3">
      <c r="A10" s="308" t="s">
        <v>1335</v>
      </c>
      <c r="B10" s="307">
        <v>1252748.1100000001</v>
      </c>
      <c r="C10" s="307">
        <v>210461.41</v>
      </c>
    </row>
    <row r="11" spans="1:3">
      <c r="A11" s="309" t="s">
        <v>1336</v>
      </c>
      <c r="B11" s="307">
        <v>4934521.6900000004</v>
      </c>
      <c r="C11" s="307">
        <v>6017884.6399999997</v>
      </c>
    </row>
    <row r="12" spans="1:3">
      <c r="A12" s="266" t="s">
        <v>1337</v>
      </c>
      <c r="B12" s="307">
        <v>0</v>
      </c>
      <c r="C12" s="307">
        <v>0</v>
      </c>
    </row>
    <row r="13" spans="1:3">
      <c r="A13" s="266" t="s">
        <v>1338</v>
      </c>
      <c r="B13" s="307">
        <v>0</v>
      </c>
      <c r="C13" s="307">
        <v>0</v>
      </c>
    </row>
    <row r="14" spans="1:3">
      <c r="A14" s="308" t="s">
        <v>1339</v>
      </c>
      <c r="B14" s="307">
        <v>0</v>
      </c>
      <c r="C14" s="307">
        <v>0</v>
      </c>
    </row>
    <row r="15" spans="1:3">
      <c r="A15" s="19" t="s">
        <v>1340</v>
      </c>
      <c r="B15" s="310">
        <v>0</v>
      </c>
      <c r="C15" s="310">
        <v>0</v>
      </c>
    </row>
    <row r="16" spans="1:3">
      <c r="A16" s="311" t="s">
        <v>1341</v>
      </c>
      <c r="B16" s="312"/>
      <c r="C16" s="312"/>
    </row>
    <row r="17" spans="1:3">
      <c r="A17" s="282" t="s">
        <v>1342</v>
      </c>
      <c r="B17" s="307">
        <v>12080.5</v>
      </c>
      <c r="C17" s="307">
        <v>219146.45</v>
      </c>
    </row>
    <row r="18" spans="1:3">
      <c r="A18" s="282" t="s">
        <v>1343</v>
      </c>
      <c r="B18" s="307">
        <v>0</v>
      </c>
      <c r="C18" s="307">
        <v>0</v>
      </c>
    </row>
    <row r="19" spans="1:3">
      <c r="A19" s="282" t="s">
        <v>1344</v>
      </c>
      <c r="B19" s="307">
        <v>0</v>
      </c>
      <c r="C19" s="307">
        <v>0</v>
      </c>
    </row>
    <row r="20" spans="1:3">
      <c r="A20" s="282" t="s">
        <v>1345</v>
      </c>
      <c r="B20" s="307">
        <v>-3762</v>
      </c>
      <c r="C20" s="307">
        <v>-5674</v>
      </c>
    </row>
    <row r="21" spans="1:3">
      <c r="A21" s="282" t="s">
        <v>1346</v>
      </c>
      <c r="B21" s="307">
        <v>116160.99</v>
      </c>
      <c r="C21" s="307">
        <v>0</v>
      </c>
    </row>
    <row r="22" spans="1:3">
      <c r="A22" s="282" t="s">
        <v>1347</v>
      </c>
      <c r="B22" s="307">
        <v>0</v>
      </c>
      <c r="C22" s="307">
        <v>0</v>
      </c>
    </row>
    <row r="23" spans="1:3">
      <c r="A23" s="282" t="s">
        <v>1348</v>
      </c>
      <c r="B23" s="307"/>
      <c r="C23" s="307"/>
    </row>
    <row r="24" spans="1:3">
      <c r="A24" s="269" t="s">
        <v>1349</v>
      </c>
      <c r="B24" s="307">
        <v>15699.27</v>
      </c>
      <c r="C24" s="307">
        <v>15699.27</v>
      </c>
    </row>
    <row r="25" spans="1:3">
      <c r="A25" s="313" t="s">
        <v>1350</v>
      </c>
      <c r="B25" s="314">
        <v>1723040.28</v>
      </c>
      <c r="C25" s="314">
        <v>3732761.27</v>
      </c>
    </row>
    <row r="26" spans="1:3">
      <c r="A26" s="315" t="s">
        <v>1351</v>
      </c>
      <c r="B26" s="316"/>
      <c r="C26" s="316"/>
    </row>
    <row r="27" spans="1:3" ht="12.8">
      <c r="A27" s="317" t="s">
        <v>1352</v>
      </c>
      <c r="B27" s="307"/>
      <c r="C27" s="307"/>
    </row>
    <row r="28" spans="1:3">
      <c r="A28" s="269" t="s">
        <v>1353</v>
      </c>
      <c r="B28" s="307">
        <v>50000</v>
      </c>
      <c r="C28" s="307">
        <v>50000</v>
      </c>
    </row>
    <row r="29" spans="1:3">
      <c r="A29" s="269" t="s">
        <v>1354</v>
      </c>
      <c r="B29" s="307">
        <v>0</v>
      </c>
      <c r="C29" s="307">
        <v>0</v>
      </c>
    </row>
    <row r="30" spans="1:3">
      <c r="A30" s="266" t="s">
        <v>1355</v>
      </c>
      <c r="B30" s="307"/>
      <c r="C30" s="307"/>
    </row>
    <row r="31" spans="1:3">
      <c r="A31" s="266" t="s">
        <v>1356</v>
      </c>
      <c r="B31" s="307"/>
      <c r="C31" s="307"/>
    </row>
    <row r="32" spans="1:3">
      <c r="A32" s="266" t="s">
        <v>1357</v>
      </c>
      <c r="B32" s="307">
        <v>435000</v>
      </c>
      <c r="C32" s="307">
        <v>435000</v>
      </c>
    </row>
    <row r="33" spans="1:3">
      <c r="A33" s="266" t="s">
        <v>1358</v>
      </c>
      <c r="B33" s="307">
        <v>-36320</v>
      </c>
      <c r="C33" s="307">
        <v>-25445</v>
      </c>
    </row>
    <row r="34" spans="1:3">
      <c r="A34" s="266" t="s">
        <v>1359</v>
      </c>
      <c r="B34" s="307"/>
      <c r="C34" s="307"/>
    </row>
    <row r="35" spans="1:3">
      <c r="A35" s="266" t="s">
        <v>1360</v>
      </c>
      <c r="B35" s="307">
        <v>144401.60999999999</v>
      </c>
      <c r="C35" s="307">
        <v>144401.60999999999</v>
      </c>
    </row>
    <row r="36" spans="1:3">
      <c r="A36" s="266" t="s">
        <v>1361</v>
      </c>
      <c r="B36" s="307">
        <v>-105740</v>
      </c>
      <c r="C36" s="307">
        <v>-95261</v>
      </c>
    </row>
    <row r="37" spans="1:3">
      <c r="A37" s="266"/>
      <c r="B37" s="307"/>
      <c r="C37" s="307"/>
    </row>
    <row r="38" spans="1:3">
      <c r="A38" s="269" t="s">
        <v>1362</v>
      </c>
      <c r="B38" s="307">
        <v>145496.26999999999</v>
      </c>
      <c r="C38" s="307">
        <v>0</v>
      </c>
    </row>
    <row r="39" spans="1:3">
      <c r="A39" s="269" t="s">
        <v>1363</v>
      </c>
      <c r="B39" s="307">
        <v>-40415.629999999997</v>
      </c>
      <c r="C39" s="307">
        <v>0</v>
      </c>
    </row>
    <row r="40" spans="1:3">
      <c r="A40" s="269"/>
      <c r="B40" s="307"/>
      <c r="C40" s="307"/>
    </row>
    <row r="41" spans="1:3">
      <c r="A41" s="269" t="s">
        <v>1364</v>
      </c>
      <c r="B41" s="307">
        <v>43698</v>
      </c>
      <c r="C41" s="307">
        <v>0</v>
      </c>
    </row>
    <row r="42" spans="1:3">
      <c r="A42" s="269" t="s">
        <v>1365</v>
      </c>
      <c r="B42" s="307">
        <v>-12138.33</v>
      </c>
      <c r="C42" s="307">
        <v>0</v>
      </c>
    </row>
    <row r="43" spans="1:3">
      <c r="A43" s="318" t="s">
        <v>1366</v>
      </c>
      <c r="B43" s="307">
        <v>0</v>
      </c>
      <c r="C43" s="307">
        <v>0</v>
      </c>
    </row>
    <row r="44" spans="1:3">
      <c r="A44" s="319" t="s">
        <v>1367</v>
      </c>
      <c r="B44" s="320"/>
      <c r="C44" s="320"/>
    </row>
    <row r="45" spans="1:3">
      <c r="A45" s="305" t="s">
        <v>1368</v>
      </c>
      <c r="B45" s="321"/>
      <c r="C45" s="321"/>
    </row>
    <row r="46" spans="1:3">
      <c r="A46" s="266" t="s">
        <v>1369</v>
      </c>
      <c r="B46" s="307"/>
      <c r="C46" s="307"/>
    </row>
    <row r="47" spans="1:3">
      <c r="A47" s="266" t="s">
        <v>1370</v>
      </c>
      <c r="B47" s="307"/>
      <c r="C47" s="307"/>
    </row>
    <row r="48" spans="1:3">
      <c r="A48" s="269" t="s">
        <v>1371</v>
      </c>
      <c r="B48" s="307">
        <v>0</v>
      </c>
      <c r="C48" s="307">
        <v>0</v>
      </c>
    </row>
    <row r="49" spans="1:3">
      <c r="A49" s="269" t="s">
        <v>1372</v>
      </c>
      <c r="B49" s="307">
        <v>0</v>
      </c>
      <c r="C49" s="307">
        <v>0</v>
      </c>
    </row>
    <row r="50" spans="1:3">
      <c r="A50" s="266" t="s">
        <v>1373</v>
      </c>
      <c r="B50" s="307">
        <v>0</v>
      </c>
      <c r="C50" s="307">
        <v>0</v>
      </c>
    </row>
    <row r="51" spans="1:3">
      <c r="A51" s="266" t="s">
        <v>1374</v>
      </c>
      <c r="B51" s="307">
        <v>0</v>
      </c>
      <c r="C51" s="307">
        <v>0</v>
      </c>
    </row>
    <row r="52" spans="1:3">
      <c r="A52" s="269" t="s">
        <v>1375</v>
      </c>
      <c r="B52" s="307">
        <v>0</v>
      </c>
      <c r="C52" s="307">
        <v>0</v>
      </c>
    </row>
    <row r="53" spans="1:3">
      <c r="A53" s="266" t="s">
        <v>1376</v>
      </c>
      <c r="B53" s="307">
        <v>0</v>
      </c>
      <c r="C53" s="307">
        <v>0</v>
      </c>
    </row>
    <row r="54" spans="1:3">
      <c r="A54" s="269" t="s">
        <v>1377</v>
      </c>
      <c r="B54" s="307">
        <v>0</v>
      </c>
      <c r="C54" s="307">
        <v>0</v>
      </c>
    </row>
    <row r="55" spans="1:3">
      <c r="A55" s="266" t="s">
        <v>1378</v>
      </c>
      <c r="B55" s="307">
        <v>233941.78</v>
      </c>
      <c r="C55" s="307">
        <v>10503.36</v>
      </c>
    </row>
    <row r="56" spans="1:3">
      <c r="A56" s="266" t="s">
        <v>1379</v>
      </c>
      <c r="B56" s="307">
        <v>87223.92</v>
      </c>
      <c r="C56" s="307">
        <v>103754.8</v>
      </c>
    </row>
    <row r="57" spans="1:3">
      <c r="A57" s="269" t="s">
        <v>1380</v>
      </c>
      <c r="B57" s="307">
        <v>4170510.89</v>
      </c>
      <c r="C57" s="307">
        <v>4564000</v>
      </c>
    </row>
    <row r="58" spans="1:3">
      <c r="A58" s="269" t="s">
        <v>1381</v>
      </c>
      <c r="B58" s="307">
        <v>683400</v>
      </c>
      <c r="C58" s="307">
        <v>1410000</v>
      </c>
    </row>
    <row r="59" spans="1:3">
      <c r="A59" s="269" t="s">
        <v>1382</v>
      </c>
      <c r="B59" s="307">
        <v>0</v>
      </c>
      <c r="C59" s="307">
        <v>0</v>
      </c>
    </row>
    <row r="60" spans="1:3">
      <c r="A60" s="266" t="s">
        <v>1383</v>
      </c>
      <c r="B60" s="307"/>
      <c r="C60" s="307"/>
    </row>
    <row r="61" spans="1:3">
      <c r="A61" s="266" t="s">
        <v>1384</v>
      </c>
      <c r="B61" s="307">
        <v>7073.48</v>
      </c>
      <c r="C61" s="307">
        <v>26133.14</v>
      </c>
    </row>
    <row r="62" spans="1:3">
      <c r="A62" s="266" t="s">
        <v>1385</v>
      </c>
      <c r="B62" s="307"/>
      <c r="C62" s="307"/>
    </row>
    <row r="63" spans="1:3">
      <c r="A63" s="266" t="s">
        <v>1386</v>
      </c>
      <c r="B63" s="307"/>
      <c r="C63" s="307">
        <f>SUM(C61:C62)</f>
        <v>26133.14</v>
      </c>
    </row>
    <row r="64" spans="1:3">
      <c r="A64" s="266" t="s">
        <v>1387</v>
      </c>
      <c r="B64" s="307"/>
      <c r="C64" s="307"/>
    </row>
    <row r="65" spans="1:3">
      <c r="A65" s="266" t="s">
        <v>1388</v>
      </c>
      <c r="B65" s="307">
        <v>6664.06</v>
      </c>
      <c r="C65" s="307">
        <v>11177.24</v>
      </c>
    </row>
    <row r="66" spans="1:3">
      <c r="A66" s="266" t="s">
        <v>1389</v>
      </c>
      <c r="B66" s="307">
        <v>18651.560000000001</v>
      </c>
      <c r="C66" s="307">
        <v>30539.56</v>
      </c>
    </row>
    <row r="67" spans="1:3">
      <c r="A67" s="266" t="s">
        <v>1390</v>
      </c>
      <c r="B67" s="307">
        <v>88896.08</v>
      </c>
      <c r="C67" s="307">
        <v>65492.24</v>
      </c>
    </row>
    <row r="68" spans="1:3">
      <c r="A68" s="266" t="s">
        <v>1391</v>
      </c>
      <c r="B68" s="307">
        <v>0</v>
      </c>
      <c r="C68" s="307">
        <v>0</v>
      </c>
    </row>
    <row r="69" spans="1:3">
      <c r="A69" s="269" t="s">
        <v>1392</v>
      </c>
      <c r="B69" s="307">
        <v>43698</v>
      </c>
      <c r="C69" s="307">
        <v>0</v>
      </c>
    </row>
    <row r="70" spans="1:3">
      <c r="A70" s="266" t="s">
        <v>1393</v>
      </c>
      <c r="B70" s="307">
        <v>0</v>
      </c>
      <c r="C70" s="307">
        <v>0</v>
      </c>
    </row>
    <row r="71" spans="1:3">
      <c r="A71" s="266" t="s">
        <v>1394</v>
      </c>
      <c r="B71" s="307">
        <v>0</v>
      </c>
      <c r="C71" s="307">
        <v>0</v>
      </c>
    </row>
    <row r="72" spans="1:3">
      <c r="A72" s="281" t="s">
        <v>1395</v>
      </c>
      <c r="B72" s="307">
        <v>0</v>
      </c>
      <c r="C72" s="307">
        <v>0</v>
      </c>
    </row>
    <row r="73" spans="1:3">
      <c r="A73" s="281" t="s">
        <v>1396</v>
      </c>
      <c r="B73" s="307">
        <v>47637.43</v>
      </c>
      <c r="C73" s="307">
        <v>0</v>
      </c>
    </row>
    <row r="74" spans="1:3">
      <c r="A74" s="318" t="s">
        <v>1397</v>
      </c>
      <c r="B74" s="307">
        <v>0</v>
      </c>
      <c r="C74" s="307">
        <v>0</v>
      </c>
    </row>
    <row r="75" spans="1:3">
      <c r="A75" s="322" t="s">
        <v>1398</v>
      </c>
      <c r="B75" s="314">
        <v>280748.34000000003</v>
      </c>
      <c r="C75" s="314">
        <v>19268.330000000002</v>
      </c>
    </row>
    <row r="76" spans="1:3">
      <c r="A76" s="322" t="s">
        <v>1399</v>
      </c>
      <c r="B76" s="314">
        <v>0</v>
      </c>
      <c r="C76" s="314">
        <v>0</v>
      </c>
    </row>
    <row r="77" spans="1:3">
      <c r="A77" s="323"/>
      <c r="B77" s="316"/>
      <c r="C77" s="316"/>
    </row>
    <row r="78" spans="1:3">
      <c r="A78" s="266" t="s">
        <v>1400</v>
      </c>
      <c r="B78" s="307"/>
      <c r="C78" s="307"/>
    </row>
    <row r="79" spans="1:3">
      <c r="A79" s="266" t="s">
        <v>1401</v>
      </c>
      <c r="B79" s="307">
        <v>7600</v>
      </c>
      <c r="C79" s="307">
        <v>7600</v>
      </c>
    </row>
    <row r="80" spans="1:3">
      <c r="A80" s="266" t="s">
        <v>1402</v>
      </c>
      <c r="B80" s="307">
        <v>0</v>
      </c>
      <c r="C80" s="307">
        <v>0</v>
      </c>
    </row>
    <row r="81" spans="1:5">
      <c r="A81" s="269" t="s">
        <v>1403</v>
      </c>
      <c r="B81" s="307">
        <v>60241.73</v>
      </c>
      <c r="C81" s="307"/>
    </row>
    <row r="82" spans="1:5">
      <c r="A82" s="282" t="s">
        <v>1404</v>
      </c>
      <c r="B82" s="307">
        <v>0</v>
      </c>
      <c r="C82" s="307">
        <v>750000</v>
      </c>
      <c r="D82" s="324"/>
      <c r="E82" s="324"/>
    </row>
    <row r="83" spans="1:5">
      <c r="A83" s="318" t="s">
        <v>1405</v>
      </c>
      <c r="B83" s="314">
        <v>0</v>
      </c>
      <c r="C83" s="314">
        <v>0</v>
      </c>
    </row>
    <row r="84" spans="1:5">
      <c r="A84" s="319" t="s">
        <v>1406</v>
      </c>
      <c r="B84" s="325"/>
      <c r="C84" s="325"/>
      <c r="D84" s="326"/>
      <c r="E84" s="326"/>
    </row>
    <row r="85" spans="1:5" s="326" customFormat="1" ht="13.5" customHeight="1" thickBot="1">
      <c r="A85" s="327" t="s">
        <v>1407</v>
      </c>
      <c r="B85" s="328"/>
      <c r="C85" s="328"/>
      <c r="D85" s="304"/>
      <c r="E85" s="304"/>
    </row>
    <row r="86" spans="1:5" ht="13.5" customHeight="1" thickTop="1">
      <c r="A86" s="329"/>
      <c r="B86" s="330"/>
      <c r="C86" s="330"/>
    </row>
    <row r="87" spans="1:5">
      <c r="A87" s="305" t="s">
        <v>1408</v>
      </c>
      <c r="B87" s="321"/>
      <c r="C87" s="321"/>
    </row>
    <row r="88" spans="1:5">
      <c r="A88" s="269" t="s">
        <v>1409</v>
      </c>
      <c r="B88" s="307">
        <v>0</v>
      </c>
      <c r="C88" s="307">
        <v>-197889.77</v>
      </c>
    </row>
    <row r="89" spans="1:5">
      <c r="A89" s="269" t="s">
        <v>1410</v>
      </c>
      <c r="B89" s="307">
        <v>50133.2</v>
      </c>
      <c r="C89" s="307">
        <v>45280.79</v>
      </c>
    </row>
    <row r="90" spans="1:5">
      <c r="A90" s="269" t="s">
        <v>1411</v>
      </c>
      <c r="B90" s="307">
        <v>16268.34</v>
      </c>
      <c r="C90" s="307">
        <v>14333.37</v>
      </c>
    </row>
    <row r="91" spans="1:5">
      <c r="A91" s="269" t="s">
        <v>1412</v>
      </c>
      <c r="B91" s="307">
        <v>6955.75</v>
      </c>
      <c r="C91" s="307">
        <v>6600</v>
      </c>
    </row>
    <row r="92" spans="1:5">
      <c r="A92" s="269" t="s">
        <v>1413</v>
      </c>
      <c r="B92" s="307">
        <v>1564.38</v>
      </c>
      <c r="C92" s="307">
        <v>0</v>
      </c>
    </row>
    <row r="93" spans="1:5">
      <c r="A93" s="269" t="s">
        <v>1414</v>
      </c>
      <c r="B93" s="307">
        <v>1719.13</v>
      </c>
      <c r="C93" s="307">
        <v>0</v>
      </c>
    </row>
    <row r="94" spans="1:5">
      <c r="A94" s="269" t="s">
        <v>1415</v>
      </c>
      <c r="B94" s="307">
        <v>4053.45</v>
      </c>
      <c r="C94" s="307">
        <v>0</v>
      </c>
    </row>
    <row r="95" spans="1:5">
      <c r="A95" s="266" t="s">
        <v>1416</v>
      </c>
      <c r="B95" s="307">
        <v>213007.66</v>
      </c>
      <c r="C95" s="307">
        <v>213007.66</v>
      </c>
    </row>
    <row r="96" spans="1:5">
      <c r="A96" s="266" t="s">
        <v>1417</v>
      </c>
      <c r="B96" s="307">
        <v>2309948.56</v>
      </c>
      <c r="C96" s="307">
        <v>2288522.85</v>
      </c>
    </row>
    <row r="97" spans="1:3">
      <c r="A97" s="331" t="s">
        <v>1418</v>
      </c>
      <c r="B97" s="314">
        <f>'[9]P&amp;L'!C97</f>
        <v>476891.58000000007</v>
      </c>
      <c r="C97" s="314">
        <v>1410111.76</v>
      </c>
    </row>
    <row r="98" spans="1:3" ht="13.5" customHeight="1" thickBot="1">
      <c r="A98" s="332" t="s">
        <v>1419</v>
      </c>
      <c r="B98" s="333"/>
      <c r="C98" s="333"/>
    </row>
    <row r="99" spans="1:3" ht="13.5" customHeight="1" thickTop="1"/>
    <row r="100" spans="1:3">
      <c r="A100" s="335" t="s">
        <v>1420</v>
      </c>
      <c r="B100" s="336"/>
      <c r="C100" s="336"/>
    </row>
  </sheetData>
  <mergeCells count="2">
    <mergeCell ref="A1:C1"/>
    <mergeCell ref="A2:C2"/>
  </mergeCells>
  <pageMargins left="0.7" right="0.7" top="0.75" bottom="0.75" header="0.3" footer="0.3"/>
  <pageSetup paperSize="9" orientation="portrai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B9D9-DD62-4F93-8173-E6D709511DD2}">
  <sheetPr>
    <tabColor theme="6" tint="-0.249977111117893"/>
  </sheetPr>
  <dimension ref="A1:J100"/>
  <sheetViews>
    <sheetView showGridLines="0" zoomScale="120" zoomScaleNormal="120" workbookViewId="0">
      <pane xSplit="1" ySplit="4" topLeftCell="B5" activePane="bottomRight" state="frozen"/>
      <selection pane="topRight" activeCell="B1" sqref="B1"/>
      <selection pane="bottomLeft" activeCell="A5" sqref="A5"/>
      <selection pane="bottomRight" activeCell="H97" sqref="H97"/>
    </sheetView>
  </sheetViews>
  <sheetFormatPr defaultColWidth="8.84765625" defaultRowHeight="10.050000000000001"/>
  <cols>
    <col min="1" max="1" width="33" style="252" customWidth="1"/>
    <col min="2" max="2" width="14.25" style="251" customWidth="1"/>
    <col min="3" max="3" width="12.75" style="251" customWidth="1"/>
    <col min="4" max="4" width="5.25" style="251" customWidth="1"/>
    <col min="5" max="5" width="12.75" style="251" customWidth="1"/>
    <col min="6" max="9" width="8.84765625" style="252" customWidth="1"/>
    <col min="10" max="16384" width="8.84765625" style="252"/>
  </cols>
  <sheetData>
    <row r="1" spans="1:10" ht="20.25" customHeight="1">
      <c r="A1" s="590" t="s">
        <v>1233</v>
      </c>
      <c r="B1" s="591"/>
      <c r="C1" s="591"/>
    </row>
    <row r="2" spans="1:10" ht="18" customHeight="1">
      <c r="A2" s="592" t="s">
        <v>1234</v>
      </c>
      <c r="B2" s="591"/>
      <c r="C2" s="591"/>
    </row>
    <row r="3" spans="1:10">
      <c r="A3" s="253"/>
      <c r="B3" s="254"/>
      <c r="C3" s="255"/>
    </row>
    <row r="4" spans="1:10" s="260" customFormat="1" ht="12.75" customHeight="1">
      <c r="A4" s="256"/>
      <c r="B4" s="257"/>
      <c r="C4" s="258"/>
      <c r="D4" s="259"/>
      <c r="E4" s="257" t="s">
        <v>1235</v>
      </c>
    </row>
    <row r="5" spans="1:10" s="265" customFormat="1" ht="12.75" customHeight="1">
      <c r="A5" s="261" t="s">
        <v>1236</v>
      </c>
      <c r="B5" s="262"/>
      <c r="C5" s="262"/>
      <c r="D5" s="263"/>
      <c r="E5" s="264"/>
    </row>
    <row r="6" spans="1:10" s="265" customFormat="1" ht="12.75" customHeight="1">
      <c r="A6" s="266" t="s">
        <v>1237</v>
      </c>
      <c r="B6" s="267">
        <v>1790</v>
      </c>
      <c r="C6" s="267">
        <v>9610</v>
      </c>
      <c r="D6" s="263"/>
      <c r="E6" s="267">
        <v>1380</v>
      </c>
      <c r="J6" s="268"/>
    </row>
    <row r="7" spans="1:10" s="265" customFormat="1" ht="12.75" customHeight="1">
      <c r="A7" s="266" t="s">
        <v>1238</v>
      </c>
      <c r="B7" s="267"/>
      <c r="C7" s="267">
        <v>27041.34</v>
      </c>
      <c r="D7" s="263"/>
      <c r="E7" s="267">
        <v>400</v>
      </c>
      <c r="J7" s="268"/>
    </row>
    <row r="8" spans="1:10" s="265" customFormat="1" ht="12.75" customHeight="1">
      <c r="A8" s="266" t="s">
        <v>1239</v>
      </c>
      <c r="B8" s="267"/>
      <c r="C8" s="267"/>
      <c r="D8" s="263"/>
      <c r="E8" s="267"/>
      <c r="J8" s="268"/>
    </row>
    <row r="9" spans="1:10" s="265" customFormat="1" ht="12.75" customHeight="1">
      <c r="A9" s="266" t="s">
        <v>1240</v>
      </c>
      <c r="B9" s="267"/>
      <c r="C9" s="267">
        <v>7995.86</v>
      </c>
      <c r="D9" s="263"/>
      <c r="E9" s="267">
        <v>350</v>
      </c>
      <c r="J9" s="268"/>
    </row>
    <row r="10" spans="1:10" s="265" customFormat="1" ht="12.75" customHeight="1">
      <c r="A10" s="269" t="s">
        <v>1241</v>
      </c>
      <c r="B10" s="267">
        <v>1295</v>
      </c>
      <c r="C10" s="267">
        <v>3870</v>
      </c>
      <c r="D10" s="263"/>
      <c r="E10" s="267">
        <v>0</v>
      </c>
      <c r="J10" s="268"/>
    </row>
    <row r="11" spans="1:10" s="265" customFormat="1" ht="12.75" customHeight="1">
      <c r="A11" s="266" t="s">
        <v>1242</v>
      </c>
      <c r="B11" s="267">
        <v>0</v>
      </c>
      <c r="C11" s="267">
        <v>1830</v>
      </c>
      <c r="D11" s="263"/>
      <c r="E11" s="267">
        <v>0</v>
      </c>
      <c r="J11" s="268"/>
    </row>
    <row r="12" spans="1:10" s="265" customFormat="1" ht="12.75" customHeight="1">
      <c r="A12" s="266" t="s">
        <v>1243</v>
      </c>
      <c r="B12" s="267"/>
      <c r="C12" s="267">
        <v>105941.2</v>
      </c>
      <c r="D12" s="263"/>
      <c r="E12" s="267">
        <v>15891.67</v>
      </c>
      <c r="J12" s="268"/>
    </row>
    <row r="13" spans="1:10" s="265" customFormat="1" ht="12.75" customHeight="1">
      <c r="A13" s="266" t="s">
        <v>1244</v>
      </c>
      <c r="B13" s="267">
        <v>1470</v>
      </c>
      <c r="C13" s="267">
        <v>8948.18</v>
      </c>
      <c r="D13" s="263"/>
      <c r="E13" s="267">
        <v>1710</v>
      </c>
      <c r="J13" s="268"/>
    </row>
    <row r="14" spans="1:10" s="265" customFormat="1" ht="12.75" customHeight="1">
      <c r="A14" s="266" t="s">
        <v>1245</v>
      </c>
      <c r="B14" s="267">
        <v>2015</v>
      </c>
      <c r="C14" s="267">
        <v>3340</v>
      </c>
      <c r="D14" s="263"/>
      <c r="E14" s="267">
        <v>950</v>
      </c>
      <c r="J14" s="268"/>
    </row>
    <row r="15" spans="1:10" s="265" customFormat="1" ht="12.75" customHeight="1">
      <c r="A15" s="269" t="s">
        <v>1246</v>
      </c>
      <c r="B15" s="267">
        <v>261.77999999999997</v>
      </c>
      <c r="C15" s="267">
        <v>925.83</v>
      </c>
      <c r="D15" s="263"/>
      <c r="E15" s="267">
        <v>10893.81</v>
      </c>
      <c r="J15" s="268"/>
    </row>
    <row r="16" spans="1:10" s="265" customFormat="1" ht="12.05" customHeight="1">
      <c r="A16" s="270" t="s">
        <v>1247</v>
      </c>
      <c r="B16" s="267">
        <v>4898.53</v>
      </c>
      <c r="C16" s="267">
        <v>22220.32</v>
      </c>
      <c r="D16" s="263"/>
      <c r="E16" s="267">
        <v>0</v>
      </c>
      <c r="J16" s="268"/>
    </row>
    <row r="17" spans="1:10" s="265" customFormat="1" ht="12.05" customHeight="1">
      <c r="A17" s="271" t="s">
        <v>1248</v>
      </c>
      <c r="B17" s="267"/>
      <c r="C17" s="267"/>
      <c r="D17" s="263"/>
      <c r="E17" s="267"/>
      <c r="J17" s="268"/>
    </row>
    <row r="18" spans="1:10" s="265" customFormat="1" ht="12.75" customHeight="1">
      <c r="A18" s="269" t="s">
        <v>1249</v>
      </c>
      <c r="B18" s="267">
        <v>969.09</v>
      </c>
      <c r="C18" s="267">
        <v>1427.64</v>
      </c>
      <c r="D18" s="263"/>
      <c r="E18" s="267">
        <v>134.19999999999999</v>
      </c>
      <c r="J18" s="268"/>
    </row>
    <row r="19" spans="1:10" s="265" customFormat="1" ht="12.75" customHeight="1">
      <c r="A19" s="269" t="s">
        <v>1250</v>
      </c>
      <c r="B19" s="267">
        <v>0</v>
      </c>
      <c r="C19" s="267">
        <v>72.23</v>
      </c>
      <c r="D19" s="263"/>
      <c r="E19" s="267">
        <v>3011.97</v>
      </c>
      <c r="J19" s="268"/>
    </row>
    <row r="20" spans="1:10" s="265" customFormat="1" ht="12.75" customHeight="1">
      <c r="A20" s="269" t="s">
        <v>1251</v>
      </c>
      <c r="B20" s="267">
        <v>357.64</v>
      </c>
      <c r="C20" s="267">
        <v>1907.64</v>
      </c>
      <c r="D20" s="263"/>
      <c r="E20" s="267">
        <v>0</v>
      </c>
      <c r="J20" s="268"/>
    </row>
    <row r="21" spans="1:10" s="265" customFormat="1" ht="12.75" customHeight="1">
      <c r="A21" s="269" t="s">
        <v>1252</v>
      </c>
      <c r="B21" s="267">
        <v>0</v>
      </c>
      <c r="C21" s="267">
        <v>0</v>
      </c>
      <c r="D21" s="263"/>
      <c r="E21" s="267">
        <v>0</v>
      </c>
      <c r="J21" s="268"/>
    </row>
    <row r="22" spans="1:10" s="265" customFormat="1" ht="12.75" customHeight="1">
      <c r="A22" s="266" t="s">
        <v>1253</v>
      </c>
      <c r="B22" s="267">
        <v>0</v>
      </c>
      <c r="C22" s="267">
        <v>30000</v>
      </c>
      <c r="D22" s="263"/>
      <c r="E22" s="267">
        <v>0</v>
      </c>
      <c r="I22" s="272"/>
      <c r="J22" s="268"/>
    </row>
    <row r="23" spans="1:10" s="265" customFormat="1" ht="12.05" customHeight="1">
      <c r="A23" s="273" t="s">
        <v>1254</v>
      </c>
      <c r="B23" s="267">
        <v>0</v>
      </c>
      <c r="C23" s="267">
        <v>1779</v>
      </c>
      <c r="D23" s="263"/>
      <c r="E23" s="267">
        <v>0</v>
      </c>
      <c r="I23" s="272"/>
      <c r="J23" s="268"/>
    </row>
    <row r="24" spans="1:10" s="265" customFormat="1" ht="12.75" customHeight="1">
      <c r="A24" s="266" t="s">
        <v>1255</v>
      </c>
      <c r="B24" s="267">
        <v>2629.75</v>
      </c>
      <c r="C24" s="267">
        <v>10519</v>
      </c>
      <c r="D24" s="263"/>
      <c r="E24" s="267">
        <v>2540.8200000000002</v>
      </c>
      <c r="I24" s="272"/>
      <c r="J24" s="268"/>
    </row>
    <row r="25" spans="1:10" s="265" customFormat="1" ht="12.05" customHeight="1">
      <c r="A25" s="270" t="s">
        <v>1256</v>
      </c>
      <c r="B25" s="267">
        <v>0</v>
      </c>
      <c r="C25" s="267">
        <v>0</v>
      </c>
      <c r="D25" s="263"/>
      <c r="E25" s="267">
        <v>0</v>
      </c>
      <c r="I25" s="272"/>
      <c r="J25" s="268"/>
    </row>
    <row r="26" spans="1:10" s="265" customFormat="1" ht="12.75" customHeight="1">
      <c r="A26" s="274" t="s">
        <v>1257</v>
      </c>
      <c r="B26" s="267">
        <v>0</v>
      </c>
      <c r="C26" s="267">
        <v>750000</v>
      </c>
      <c r="D26" s="263"/>
      <c r="E26" s="267">
        <v>0</v>
      </c>
      <c r="I26" s="272"/>
      <c r="J26" s="268"/>
    </row>
    <row r="27" spans="1:10" s="265" customFormat="1" ht="12.75" customHeight="1">
      <c r="A27" s="266" t="s">
        <v>1258</v>
      </c>
      <c r="B27" s="267">
        <v>240000</v>
      </c>
      <c r="C27" s="267">
        <v>320000</v>
      </c>
      <c r="D27" s="263"/>
      <c r="E27" s="267">
        <v>0</v>
      </c>
      <c r="I27" s="272"/>
      <c r="J27" s="268"/>
    </row>
    <row r="28" spans="1:10" s="265" customFormat="1" ht="12.05" customHeight="1">
      <c r="A28" s="275" t="s">
        <v>1259</v>
      </c>
      <c r="B28" s="276">
        <f>SUM(B6:B27)</f>
        <v>255686.79</v>
      </c>
      <c r="C28" s="276">
        <f>SUM(C6:C27)</f>
        <v>1307428.24</v>
      </c>
      <c r="D28" s="263"/>
      <c r="E28" s="276">
        <f>SUM(E6:E27)</f>
        <v>37262.469999999994</v>
      </c>
      <c r="J28" s="268"/>
    </row>
    <row r="29" spans="1:10" s="265" customFormat="1" ht="12.05" customHeight="1">
      <c r="A29" s="277"/>
      <c r="B29" s="267"/>
      <c r="C29" s="267"/>
      <c r="D29" s="263"/>
      <c r="E29" s="264"/>
      <c r="J29" s="268"/>
    </row>
    <row r="30" spans="1:10" s="265" customFormat="1" ht="12.05" customHeight="1">
      <c r="A30" s="278" t="s">
        <v>1260</v>
      </c>
      <c r="B30" s="279"/>
      <c r="C30" s="279"/>
      <c r="D30" s="263"/>
      <c r="E30" s="280"/>
      <c r="J30" s="268"/>
    </row>
    <row r="31" spans="1:10" s="265" customFormat="1" ht="12.75" customHeight="1">
      <c r="A31" s="266" t="s">
        <v>1261</v>
      </c>
      <c r="B31" s="267"/>
      <c r="C31" s="267"/>
      <c r="D31" s="263"/>
      <c r="E31" s="264"/>
      <c r="J31" s="268"/>
    </row>
    <row r="32" spans="1:10" s="265" customFormat="1" ht="12.75" customHeight="1">
      <c r="A32" s="266" t="s">
        <v>1262</v>
      </c>
      <c r="B32" s="267">
        <v>306</v>
      </c>
      <c r="C32" s="267">
        <v>2294.7800000000002</v>
      </c>
      <c r="D32" s="263"/>
      <c r="E32" s="267">
        <v>181.89</v>
      </c>
      <c r="J32" s="268"/>
    </row>
    <row r="33" spans="1:10" s="265" customFormat="1" ht="12.75" customHeight="1">
      <c r="A33" s="269" t="s">
        <v>1263</v>
      </c>
      <c r="B33" s="267">
        <v>500</v>
      </c>
      <c r="C33" s="267">
        <v>2000</v>
      </c>
      <c r="D33" s="263"/>
      <c r="E33" s="267">
        <v>0</v>
      </c>
      <c r="J33" s="268"/>
    </row>
    <row r="34" spans="1:10" s="265" customFormat="1" ht="12.75" customHeight="1">
      <c r="A34" s="269" t="s">
        <v>1264</v>
      </c>
      <c r="B34" s="267">
        <v>0</v>
      </c>
      <c r="C34" s="267">
        <v>0</v>
      </c>
      <c r="D34" s="263"/>
      <c r="E34" s="267">
        <v>2766.94</v>
      </c>
      <c r="J34" s="268"/>
    </row>
    <row r="35" spans="1:10" s="265" customFormat="1" ht="12.75" customHeight="1">
      <c r="A35" s="269" t="s">
        <v>1265</v>
      </c>
      <c r="B35" s="267">
        <v>0</v>
      </c>
      <c r="C35" s="267">
        <v>0</v>
      </c>
      <c r="D35" s="263"/>
      <c r="E35" s="267">
        <v>0</v>
      </c>
      <c r="J35" s="268"/>
    </row>
    <row r="36" spans="1:10" s="265" customFormat="1" ht="12.75" customHeight="1">
      <c r="A36" s="269" t="s">
        <v>1266</v>
      </c>
      <c r="B36" s="267">
        <v>0</v>
      </c>
      <c r="C36" s="267">
        <v>0</v>
      </c>
      <c r="D36" s="263"/>
      <c r="E36" s="267">
        <v>0</v>
      </c>
      <c r="J36" s="268"/>
    </row>
    <row r="37" spans="1:10" s="265" customFormat="1" ht="12.75" customHeight="1">
      <c r="A37" s="266" t="s">
        <v>1267</v>
      </c>
      <c r="B37" s="267">
        <v>7630</v>
      </c>
      <c r="C37" s="267">
        <v>11630</v>
      </c>
      <c r="D37" s="263"/>
      <c r="E37" s="267">
        <v>6087.04</v>
      </c>
      <c r="J37" s="268"/>
    </row>
    <row r="38" spans="1:10" s="265" customFormat="1" ht="12.75" customHeight="1">
      <c r="A38" s="266" t="s">
        <v>1268</v>
      </c>
      <c r="B38" s="267">
        <v>0</v>
      </c>
      <c r="C38" s="267">
        <v>0</v>
      </c>
      <c r="D38" s="263"/>
      <c r="E38" s="267">
        <v>30000</v>
      </c>
      <c r="J38" s="268"/>
    </row>
    <row r="39" spans="1:10" s="265" customFormat="1" ht="12.75" customHeight="1">
      <c r="A39" s="266" t="s">
        <v>1269</v>
      </c>
      <c r="B39" s="267"/>
      <c r="C39" s="267"/>
      <c r="D39" s="263"/>
      <c r="E39" s="267"/>
      <c r="J39" s="268"/>
    </row>
    <row r="40" spans="1:10" s="265" customFormat="1" ht="12.75" customHeight="1">
      <c r="A40" s="266" t="s">
        <v>1270</v>
      </c>
      <c r="B40" s="267">
        <v>86.75</v>
      </c>
      <c r="C40" s="267">
        <v>708.33</v>
      </c>
      <c r="D40" s="263"/>
      <c r="E40" s="267">
        <v>181.33</v>
      </c>
      <c r="J40" s="268"/>
    </row>
    <row r="41" spans="1:10" s="265" customFormat="1" ht="12.75" customHeight="1">
      <c r="A41" s="266" t="s">
        <v>1271</v>
      </c>
      <c r="B41" s="267">
        <v>37.909999999999997</v>
      </c>
      <c r="C41" s="267">
        <v>244.63</v>
      </c>
      <c r="D41" s="263"/>
      <c r="E41" s="267">
        <v>79.08</v>
      </c>
      <c r="J41" s="268"/>
    </row>
    <row r="42" spans="1:10" s="265" customFormat="1" ht="12.75" customHeight="1">
      <c r="A42" s="266" t="s">
        <v>1272</v>
      </c>
      <c r="B42" s="267">
        <v>297.8</v>
      </c>
      <c r="C42" s="267">
        <v>1179.5999999999999</v>
      </c>
      <c r="D42" s="263"/>
      <c r="E42" s="267">
        <v>1909.72</v>
      </c>
      <c r="J42" s="268"/>
    </row>
    <row r="43" spans="1:10" s="265" customFormat="1" ht="12.75" customHeight="1">
      <c r="A43" s="266" t="s">
        <v>1273</v>
      </c>
      <c r="B43" s="267">
        <v>1800.7</v>
      </c>
      <c r="C43" s="267">
        <v>4796.58</v>
      </c>
      <c r="D43" s="263"/>
      <c r="E43" s="267">
        <v>3501.17</v>
      </c>
      <c r="J43" s="268"/>
    </row>
    <row r="44" spans="1:10" s="265" customFormat="1" ht="12.75" customHeight="1">
      <c r="A44" s="281" t="s">
        <v>1274</v>
      </c>
      <c r="B44" s="267">
        <v>0</v>
      </c>
      <c r="C44" s="267">
        <v>219</v>
      </c>
      <c r="D44" s="263"/>
      <c r="E44" s="267">
        <v>313.12</v>
      </c>
      <c r="J44" s="268"/>
    </row>
    <row r="45" spans="1:10" s="265" customFormat="1" ht="12.75" customHeight="1">
      <c r="A45" s="266" t="s">
        <v>1275</v>
      </c>
      <c r="B45" s="267">
        <v>0</v>
      </c>
      <c r="C45" s="267">
        <v>16251</v>
      </c>
      <c r="D45" s="263"/>
      <c r="E45" s="267">
        <v>6419</v>
      </c>
      <c r="J45" s="268"/>
    </row>
    <row r="46" spans="1:10" s="265" customFormat="1" ht="12.75" customHeight="1">
      <c r="A46" s="266" t="s">
        <v>1276</v>
      </c>
      <c r="B46" s="267">
        <v>0</v>
      </c>
      <c r="C46" s="267">
        <v>0</v>
      </c>
      <c r="D46" s="263"/>
      <c r="E46" s="267">
        <v>0</v>
      </c>
      <c r="J46" s="268"/>
    </row>
    <row r="47" spans="1:10" s="265" customFormat="1" ht="12.75" customHeight="1">
      <c r="A47" s="266" t="s">
        <v>1277</v>
      </c>
      <c r="B47" s="267">
        <v>0</v>
      </c>
      <c r="C47" s="267">
        <v>0</v>
      </c>
      <c r="D47" s="263"/>
      <c r="E47" s="267">
        <v>0</v>
      </c>
      <c r="J47" s="268"/>
    </row>
    <row r="48" spans="1:10" s="265" customFormat="1" ht="12.75" customHeight="1">
      <c r="A48" s="266" t="s">
        <v>1278</v>
      </c>
      <c r="B48" s="267"/>
      <c r="C48" s="267"/>
      <c r="D48" s="263"/>
      <c r="E48" s="267"/>
      <c r="J48" s="268"/>
    </row>
    <row r="49" spans="1:10" s="265" customFormat="1" ht="12.75" customHeight="1">
      <c r="A49" s="266" t="s">
        <v>1279</v>
      </c>
      <c r="B49" s="267">
        <v>75182.14</v>
      </c>
      <c r="C49" s="267">
        <v>315279.40999999997</v>
      </c>
      <c r="D49" s="263"/>
      <c r="E49" s="267">
        <v>117655.08</v>
      </c>
      <c r="J49" s="268"/>
    </row>
    <row r="50" spans="1:10" s="265" customFormat="1" ht="12.75" customHeight="1">
      <c r="A50" s="269" t="s">
        <v>1280</v>
      </c>
      <c r="B50" s="267">
        <v>0</v>
      </c>
      <c r="C50" s="267">
        <v>0</v>
      </c>
      <c r="D50" s="263"/>
      <c r="E50" s="267">
        <v>0</v>
      </c>
      <c r="J50" s="268"/>
    </row>
    <row r="51" spans="1:10" s="265" customFormat="1" ht="12.75" customHeight="1">
      <c r="A51" s="266" t="s">
        <v>1281</v>
      </c>
      <c r="B51" s="267">
        <v>0</v>
      </c>
      <c r="C51" s="267">
        <v>3574.48</v>
      </c>
      <c r="D51" s="263"/>
      <c r="E51" s="267">
        <v>0</v>
      </c>
      <c r="J51" s="268"/>
    </row>
    <row r="52" spans="1:10" s="265" customFormat="1" ht="12.75" customHeight="1">
      <c r="A52" s="266" t="s">
        <v>1282</v>
      </c>
      <c r="B52" s="267">
        <v>7142.29</v>
      </c>
      <c r="C52" s="267">
        <v>31496.19</v>
      </c>
      <c r="D52" s="263"/>
      <c r="E52" s="267">
        <v>12636.44</v>
      </c>
      <c r="J52" s="268"/>
    </row>
    <row r="53" spans="1:10" s="265" customFormat="1" ht="12.75" customHeight="1">
      <c r="A53" s="266" t="s">
        <v>1283</v>
      </c>
      <c r="B53" s="267">
        <v>0</v>
      </c>
      <c r="C53" s="267">
        <v>0</v>
      </c>
      <c r="D53" s="263"/>
      <c r="E53" s="267">
        <v>0</v>
      </c>
      <c r="J53" s="268"/>
    </row>
    <row r="54" spans="1:10" s="265" customFormat="1" ht="12.75" customHeight="1">
      <c r="A54" s="266" t="s">
        <v>1284</v>
      </c>
      <c r="B54" s="267"/>
      <c r="C54" s="267"/>
      <c r="D54" s="263"/>
      <c r="E54" s="267"/>
      <c r="J54" s="268"/>
    </row>
    <row r="55" spans="1:10" s="265" customFormat="1" ht="12.75" customHeight="1">
      <c r="A55" s="266" t="s">
        <v>1285</v>
      </c>
      <c r="B55" s="267">
        <v>0</v>
      </c>
      <c r="C55" s="267">
        <v>481.26</v>
      </c>
      <c r="D55" s="263"/>
      <c r="E55" s="267">
        <v>6268.96</v>
      </c>
      <c r="J55" s="268"/>
    </row>
    <row r="56" spans="1:10" s="265" customFormat="1" ht="12.75" customHeight="1">
      <c r="A56" s="266" t="s">
        <v>1286</v>
      </c>
      <c r="B56" s="267">
        <v>0</v>
      </c>
      <c r="C56" s="267">
        <v>176.71</v>
      </c>
      <c r="D56" s="263"/>
      <c r="E56" s="267">
        <v>1729.34</v>
      </c>
      <c r="J56" s="268"/>
    </row>
    <row r="57" spans="1:10" s="265" customFormat="1" ht="12.75" customHeight="1">
      <c r="A57" s="266" t="s">
        <v>1287</v>
      </c>
      <c r="B57" s="267">
        <v>0</v>
      </c>
      <c r="C57" s="267">
        <v>0</v>
      </c>
      <c r="D57" s="263"/>
      <c r="E57" s="267">
        <v>7790.28</v>
      </c>
      <c r="J57" s="268"/>
    </row>
    <row r="58" spans="1:10" s="265" customFormat="1" ht="12.75" customHeight="1">
      <c r="A58" s="266" t="s">
        <v>1288</v>
      </c>
      <c r="B58" s="267"/>
      <c r="C58" s="267"/>
      <c r="D58" s="263"/>
      <c r="E58" s="267"/>
      <c r="J58" s="268"/>
    </row>
    <row r="59" spans="1:10" s="265" customFormat="1" ht="12.75" customHeight="1">
      <c r="A59" s="266" t="s">
        <v>1289</v>
      </c>
      <c r="B59" s="267">
        <v>19981.82</v>
      </c>
      <c r="C59" s="267">
        <v>50763.63</v>
      </c>
      <c r="D59" s="263"/>
      <c r="E59" s="267">
        <v>21824.91</v>
      </c>
      <c r="J59" s="268"/>
    </row>
    <row r="60" spans="1:10" s="265" customFormat="1" ht="12.75" customHeight="1">
      <c r="A60" s="266" t="s">
        <v>1290</v>
      </c>
      <c r="B60" s="267">
        <v>4260</v>
      </c>
      <c r="C60" s="267"/>
      <c r="D60" s="263"/>
      <c r="E60" s="267">
        <v>9950</v>
      </c>
      <c r="J60" s="268"/>
    </row>
    <row r="61" spans="1:10" s="265" customFormat="1" ht="12.75" customHeight="1">
      <c r="A61" s="269" t="s">
        <v>1291</v>
      </c>
      <c r="B61" s="267">
        <v>0</v>
      </c>
      <c r="C61" s="267">
        <v>0</v>
      </c>
      <c r="D61" s="263"/>
      <c r="E61" s="267">
        <v>0</v>
      </c>
      <c r="J61" s="268"/>
    </row>
    <row r="62" spans="1:10" s="265" customFormat="1" ht="12.75" customHeight="1">
      <c r="A62" s="282" t="s">
        <v>1292</v>
      </c>
      <c r="B62" s="267">
        <v>240000</v>
      </c>
      <c r="C62" s="267">
        <v>320000</v>
      </c>
      <c r="D62" s="263"/>
      <c r="E62" s="267">
        <v>0</v>
      </c>
      <c r="J62" s="268"/>
    </row>
    <row r="63" spans="1:10" s="265" customFormat="1" ht="12.75" customHeight="1">
      <c r="A63" s="282" t="s">
        <v>1293</v>
      </c>
      <c r="B63" s="267">
        <v>0</v>
      </c>
      <c r="C63" s="267">
        <v>0</v>
      </c>
      <c r="D63" s="263"/>
      <c r="E63" s="267">
        <v>0</v>
      </c>
      <c r="J63" s="268"/>
    </row>
    <row r="64" spans="1:10" s="265" customFormat="1" ht="12.75" customHeight="1">
      <c r="A64" s="282" t="s">
        <v>1294</v>
      </c>
      <c r="B64" s="267">
        <v>0</v>
      </c>
      <c r="C64" s="267">
        <v>0</v>
      </c>
      <c r="D64" s="263"/>
      <c r="E64" s="267">
        <v>0</v>
      </c>
      <c r="J64" s="268"/>
    </row>
    <row r="65" spans="1:10" s="265" customFormat="1" ht="12.75" customHeight="1">
      <c r="A65" s="266" t="s">
        <v>1295</v>
      </c>
      <c r="B65" s="267"/>
      <c r="C65" s="267"/>
      <c r="D65" s="263"/>
      <c r="E65" s="267"/>
      <c r="J65" s="268"/>
    </row>
    <row r="66" spans="1:10" s="265" customFormat="1" ht="12.75" customHeight="1">
      <c r="A66" s="266" t="s">
        <v>1296</v>
      </c>
      <c r="B66" s="267">
        <v>0</v>
      </c>
      <c r="C66" s="267">
        <v>0</v>
      </c>
      <c r="D66" s="263"/>
      <c r="E66" s="267">
        <v>1254</v>
      </c>
      <c r="J66" s="268"/>
    </row>
    <row r="67" spans="1:10" ht="12.75" customHeight="1">
      <c r="A67" s="266" t="s">
        <v>1297</v>
      </c>
      <c r="B67" s="267">
        <v>870.75</v>
      </c>
      <c r="C67" s="267">
        <v>5623</v>
      </c>
      <c r="D67" s="263"/>
      <c r="E67" s="267">
        <v>2148.25</v>
      </c>
      <c r="J67" s="268"/>
    </row>
    <row r="68" spans="1:10" ht="12.75" customHeight="1">
      <c r="A68" s="266" t="s">
        <v>1298</v>
      </c>
      <c r="B68" s="267">
        <v>0</v>
      </c>
      <c r="C68" s="267">
        <v>0</v>
      </c>
      <c r="E68" s="267">
        <v>0</v>
      </c>
      <c r="J68" s="268"/>
    </row>
    <row r="69" spans="1:10" ht="12.75" customHeight="1">
      <c r="A69" s="266" t="s">
        <v>1299</v>
      </c>
      <c r="B69" s="267"/>
      <c r="C69" s="267"/>
      <c r="E69" s="267"/>
      <c r="J69" s="268"/>
    </row>
    <row r="70" spans="1:10" ht="12.75" customHeight="1">
      <c r="A70" s="269" t="s">
        <v>1300</v>
      </c>
      <c r="B70" s="267">
        <v>0</v>
      </c>
      <c r="C70" s="267">
        <v>0</v>
      </c>
      <c r="E70" s="267">
        <v>0</v>
      </c>
      <c r="J70" s="268"/>
    </row>
    <row r="71" spans="1:10" ht="12.75" customHeight="1">
      <c r="A71" s="266" t="s">
        <v>1301</v>
      </c>
      <c r="B71" s="267">
        <v>681.07</v>
      </c>
      <c r="C71" s="267">
        <v>2724.28</v>
      </c>
      <c r="E71" s="267">
        <v>1474.88</v>
      </c>
      <c r="J71" s="268"/>
    </row>
    <row r="72" spans="1:10" ht="12.75" customHeight="1">
      <c r="A72" s="282" t="s">
        <v>1302</v>
      </c>
      <c r="B72" s="267">
        <v>0</v>
      </c>
      <c r="C72" s="267">
        <v>0</v>
      </c>
      <c r="E72" s="267">
        <v>0</v>
      </c>
      <c r="J72" s="268"/>
    </row>
    <row r="73" spans="1:10" ht="12.75" customHeight="1">
      <c r="A73" s="282" t="s">
        <v>1303</v>
      </c>
      <c r="B73" s="267">
        <v>969.09</v>
      </c>
      <c r="C73" s="267">
        <v>1427.64</v>
      </c>
      <c r="E73" s="267">
        <v>134.19999999999999</v>
      </c>
      <c r="J73" s="268"/>
    </row>
    <row r="74" spans="1:10" ht="12.75" customHeight="1">
      <c r="A74" s="282" t="s">
        <v>1304</v>
      </c>
      <c r="B74" s="267">
        <v>0</v>
      </c>
      <c r="C74" s="267">
        <v>72.23</v>
      </c>
      <c r="E74" s="267">
        <v>3011.97</v>
      </c>
      <c r="J74" s="268"/>
    </row>
    <row r="75" spans="1:10" ht="12.75" customHeight="1">
      <c r="A75" s="282" t="s">
        <v>1305</v>
      </c>
      <c r="B75" s="267">
        <v>357.64</v>
      </c>
      <c r="C75" s="267">
        <v>1907.64</v>
      </c>
      <c r="E75" s="267">
        <v>0</v>
      </c>
      <c r="J75" s="268"/>
    </row>
    <row r="76" spans="1:10" ht="12.75" customHeight="1">
      <c r="A76" s="282" t="s">
        <v>1306</v>
      </c>
      <c r="B76" s="267">
        <v>0</v>
      </c>
      <c r="C76" s="267">
        <v>0</v>
      </c>
      <c r="E76" s="267">
        <v>0</v>
      </c>
      <c r="J76" s="268"/>
    </row>
    <row r="77" spans="1:10" ht="12.75" customHeight="1">
      <c r="A77" s="266" t="s">
        <v>1307</v>
      </c>
      <c r="B77" s="267">
        <v>4760.51</v>
      </c>
      <c r="C77" s="267">
        <v>67140.87</v>
      </c>
      <c r="E77" s="267">
        <v>2900</v>
      </c>
      <c r="J77" s="268"/>
    </row>
    <row r="78" spans="1:10" ht="12.75" customHeight="1">
      <c r="A78" s="274" t="s">
        <v>1308</v>
      </c>
      <c r="B78" s="267">
        <v>0</v>
      </c>
      <c r="C78" s="267">
        <v>0</v>
      </c>
      <c r="E78" s="267">
        <v>0</v>
      </c>
      <c r="J78" s="268"/>
    </row>
    <row r="79" spans="1:10" ht="12.75" customHeight="1">
      <c r="A79" s="266" t="s">
        <v>1309</v>
      </c>
      <c r="B79" s="267"/>
      <c r="C79" s="267"/>
      <c r="E79" s="267"/>
      <c r="J79" s="268"/>
    </row>
    <row r="80" spans="1:10" ht="12.75" customHeight="1">
      <c r="A80" s="266" t="s">
        <v>1310</v>
      </c>
      <c r="B80" s="267">
        <v>0</v>
      </c>
      <c r="C80" s="267">
        <v>723.35</v>
      </c>
      <c r="E80" s="267">
        <v>0</v>
      </c>
      <c r="J80" s="268"/>
    </row>
    <row r="81" spans="1:10" ht="12.75" customHeight="1">
      <c r="A81" s="274" t="s">
        <v>1311</v>
      </c>
      <c r="B81" s="267">
        <v>0</v>
      </c>
      <c r="C81" s="267">
        <v>17.63</v>
      </c>
      <c r="E81" s="267">
        <v>0</v>
      </c>
      <c r="J81" s="268"/>
    </row>
    <row r="82" spans="1:10" ht="12.75" customHeight="1">
      <c r="A82" s="266" t="s">
        <v>1312</v>
      </c>
      <c r="B82" s="267">
        <v>0</v>
      </c>
      <c r="C82" s="267">
        <v>1591.62</v>
      </c>
      <c r="E82" s="267">
        <v>1465.82</v>
      </c>
      <c r="J82" s="268"/>
    </row>
    <row r="83" spans="1:10" ht="12.75" customHeight="1">
      <c r="A83" s="266" t="s">
        <v>1313</v>
      </c>
      <c r="B83" s="267">
        <v>226.8</v>
      </c>
      <c r="C83" s="267">
        <v>1005.2</v>
      </c>
      <c r="E83" s="267">
        <v>329.14</v>
      </c>
      <c r="J83" s="268"/>
    </row>
    <row r="84" spans="1:10" ht="12.75" customHeight="1">
      <c r="A84" s="282" t="s">
        <v>1314</v>
      </c>
      <c r="B84" s="267">
        <v>0</v>
      </c>
      <c r="C84" s="267">
        <v>1500</v>
      </c>
      <c r="E84" s="267">
        <v>0</v>
      </c>
      <c r="F84" s="251"/>
      <c r="J84" s="268"/>
    </row>
    <row r="85" spans="1:10" ht="12.75" customHeight="1">
      <c r="A85" s="266" t="s">
        <v>1315</v>
      </c>
      <c r="B85" s="267">
        <v>6886.86</v>
      </c>
      <c r="C85" s="267">
        <v>21978.959999999999</v>
      </c>
      <c r="E85" s="267">
        <v>8285.3700000000008</v>
      </c>
      <c r="J85" s="268"/>
    </row>
    <row r="86" spans="1:10" ht="12.75" customHeight="1">
      <c r="A86" s="266" t="s">
        <v>1316</v>
      </c>
      <c r="B86" s="267">
        <v>0</v>
      </c>
      <c r="C86" s="267">
        <v>228.64</v>
      </c>
      <c r="E86" s="267">
        <v>0</v>
      </c>
      <c r="J86" s="268"/>
    </row>
    <row r="87" spans="1:10" ht="12.75" customHeight="1">
      <c r="A87" s="266" t="s">
        <v>1253</v>
      </c>
      <c r="B87" s="267">
        <v>0</v>
      </c>
      <c r="C87" s="267">
        <v>12000</v>
      </c>
      <c r="E87" s="267">
        <v>3636.36</v>
      </c>
      <c r="J87" s="268"/>
    </row>
    <row r="88" spans="1:10" ht="12.75" customHeight="1">
      <c r="A88" s="274" t="s">
        <v>1317</v>
      </c>
      <c r="B88" s="267">
        <v>0</v>
      </c>
      <c r="C88" s="267">
        <v>200</v>
      </c>
      <c r="E88" s="267">
        <v>0</v>
      </c>
      <c r="J88" s="268"/>
    </row>
    <row r="89" spans="1:10" ht="12.75" customHeight="1">
      <c r="A89" s="274" t="s">
        <v>1318</v>
      </c>
      <c r="B89" s="267">
        <v>0</v>
      </c>
      <c r="C89" s="267">
        <v>0</v>
      </c>
      <c r="E89" s="267">
        <v>0</v>
      </c>
      <c r="J89" s="268"/>
    </row>
    <row r="90" spans="1:10" ht="12.75" customHeight="1">
      <c r="A90" s="282" t="s">
        <v>1319</v>
      </c>
      <c r="B90" s="283">
        <v>0</v>
      </c>
      <c r="C90" s="283">
        <v>1300</v>
      </c>
      <c r="E90" s="283">
        <v>0</v>
      </c>
      <c r="J90" s="268"/>
    </row>
    <row r="91" spans="1:10" ht="12.75" customHeight="1">
      <c r="A91" s="284" t="s">
        <v>1320</v>
      </c>
      <c r="B91" s="283">
        <v>0</v>
      </c>
      <c r="C91" s="283">
        <v>0</v>
      </c>
      <c r="E91" s="283">
        <v>290.43</v>
      </c>
      <c r="J91" s="268"/>
    </row>
    <row r="92" spans="1:10" ht="12.05" customHeight="1">
      <c r="A92" s="285" t="s">
        <v>1321</v>
      </c>
      <c r="B92" s="286">
        <f>SUM(B32:B91)</f>
        <v>371978.13000000006</v>
      </c>
      <c r="C92" s="286">
        <f>SUM(C32:C91)</f>
        <v>880536.65999999992</v>
      </c>
      <c r="E92" s="286">
        <f>SUM(E32:E91)</f>
        <v>254224.72</v>
      </c>
      <c r="H92" s="287"/>
      <c r="J92" s="268"/>
    </row>
    <row r="93" spans="1:10" ht="12.75" customHeight="1" thickBot="1">
      <c r="A93" s="288"/>
      <c r="B93" s="289"/>
      <c r="C93" s="289">
        <f>C28-C92</f>
        <v>426891.58000000007</v>
      </c>
      <c r="E93" s="289"/>
      <c r="H93" s="287"/>
      <c r="J93" s="268"/>
    </row>
    <row r="94" spans="1:10" ht="12.05" customHeight="1">
      <c r="A94" s="290"/>
      <c r="B94" s="291"/>
      <c r="C94" s="291"/>
      <c r="E94" s="252"/>
      <c r="J94" s="268"/>
    </row>
    <row r="95" spans="1:10" ht="12.05" customHeight="1">
      <c r="A95" s="277" t="s">
        <v>1323</v>
      </c>
      <c r="B95" s="292">
        <v>12500</v>
      </c>
      <c r="C95" s="292">
        <v>50000</v>
      </c>
      <c r="E95" s="293">
        <v>0</v>
      </c>
      <c r="J95" s="268"/>
    </row>
    <row r="96" spans="1:10" ht="12.05" customHeight="1">
      <c r="A96" s="294" t="s">
        <v>1324</v>
      </c>
      <c r="B96" s="283">
        <v>0</v>
      </c>
      <c r="C96" s="283">
        <v>0</v>
      </c>
      <c r="D96" s="295"/>
      <c r="E96" s="293">
        <v>0</v>
      </c>
      <c r="J96" s="268"/>
    </row>
    <row r="97" spans="1:10" ht="15.8" customHeight="1" thickBot="1">
      <c r="A97" s="296"/>
      <c r="B97" s="297"/>
      <c r="C97" s="297">
        <f>C93+C95-C96</f>
        <v>476891.58000000007</v>
      </c>
      <c r="E97" s="297"/>
      <c r="H97" s="287"/>
      <c r="J97" s="268"/>
    </row>
    <row r="98" spans="1:10" ht="12.05" customHeight="1" thickTop="1"/>
    <row r="99" spans="1:10" ht="10.3">
      <c r="B99" s="298"/>
      <c r="C99" s="298"/>
      <c r="D99" s="299"/>
      <c r="E99" s="298" t="s">
        <v>1325</v>
      </c>
    </row>
    <row r="100" spans="1:10">
      <c r="A100" s="300"/>
    </row>
  </sheetData>
  <mergeCells count="2">
    <mergeCell ref="A1:C1"/>
    <mergeCell ref="A2:C2"/>
  </mergeCells>
  <pageMargins left="0.25" right="0.25" top="0.75" bottom="0.75" header="0.3" footer="0.3"/>
  <pageSetup paperSize="9" orientation="portrait" cellComments="atEnd"/>
  <headerFooter alignWithMargins="0">
    <oddHeader>&amp;L&amp;8 &amp;C&amp;8 MYOB / Excel&amp;R&amp;8</oddHeader>
    <oddFooter>&amp;CPage &amp;</oddFooter>
  </headerFooter>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0FC38-7396-4EA5-8E38-3F7FE040086C}">
  <sheetPr>
    <tabColor theme="6" tint="-0.249977111117893"/>
  </sheetPr>
  <dimension ref="A1:E100"/>
  <sheetViews>
    <sheetView topLeftCell="A54" workbookViewId="0">
      <selection activeCell="P90" sqref="P90"/>
    </sheetView>
  </sheetViews>
  <sheetFormatPr defaultColWidth="9.1484375" defaultRowHeight="12.55"/>
  <cols>
    <col min="1" max="1" width="35.25" style="304" customWidth="1"/>
    <col min="2" max="2" width="13.84765625" style="334" customWidth="1"/>
    <col min="3" max="3" width="14" style="334" customWidth="1"/>
    <col min="4" max="4" width="4.546875" style="304" customWidth="1"/>
    <col min="5" max="7" width="9.1484375" style="304" customWidth="1"/>
    <col min="8" max="16384" width="9.1484375" style="304"/>
  </cols>
  <sheetData>
    <row r="1" spans="1:3" s="301" customFormat="1" ht="20.25" customHeight="1">
      <c r="A1" s="593" t="s">
        <v>1326</v>
      </c>
      <c r="B1" s="594"/>
      <c r="C1" s="594"/>
    </row>
    <row r="2" spans="1:3" s="302" customFormat="1" ht="15.8" customHeight="1">
      <c r="A2" s="595" t="s">
        <v>1327</v>
      </c>
      <c r="B2" s="596"/>
      <c r="C2" s="596"/>
    </row>
    <row r="3" spans="1:3" ht="12.8">
      <c r="A3" s="303" t="s">
        <v>1328</v>
      </c>
      <c r="B3" s="257" t="s">
        <v>1421</v>
      </c>
      <c r="C3" s="257"/>
    </row>
    <row r="4" spans="1:3">
      <c r="A4" s="305" t="s">
        <v>1329</v>
      </c>
      <c r="B4" s="306"/>
      <c r="C4" s="306"/>
    </row>
    <row r="5" spans="1:3">
      <c r="A5" s="266" t="s">
        <v>1330</v>
      </c>
      <c r="B5" s="307"/>
      <c r="C5" s="307"/>
    </row>
    <row r="6" spans="1:3">
      <c r="A6" s="281" t="s">
        <v>1331</v>
      </c>
      <c r="B6" s="307"/>
      <c r="C6" s="307"/>
    </row>
    <row r="7" spans="1:3">
      <c r="A7" s="308" t="s">
        <v>1332</v>
      </c>
      <c r="B7" s="307">
        <v>122111.39</v>
      </c>
      <c r="C7" s="307">
        <v>52919.01</v>
      </c>
    </row>
    <row r="8" spans="1:3">
      <c r="A8" s="308" t="s">
        <v>1333</v>
      </c>
      <c r="B8" s="307">
        <v>14491.74</v>
      </c>
      <c r="C8" s="307">
        <v>14457.4</v>
      </c>
    </row>
    <row r="9" spans="1:3">
      <c r="A9" s="309" t="s">
        <v>1334</v>
      </c>
      <c r="B9" s="307">
        <v>0.5</v>
      </c>
      <c r="C9" s="307">
        <v>0.5</v>
      </c>
    </row>
    <row r="10" spans="1:3">
      <c r="A10" s="308" t="s">
        <v>1335</v>
      </c>
      <c r="B10" s="307">
        <v>1252748.1100000001</v>
      </c>
      <c r="C10" s="307">
        <v>210461.41</v>
      </c>
    </row>
    <row r="11" spans="1:3">
      <c r="A11" s="309" t="s">
        <v>1336</v>
      </c>
      <c r="B11" s="307">
        <v>4934521.6900000004</v>
      </c>
      <c r="C11" s="307">
        <v>6017884.6399999997</v>
      </c>
    </row>
    <row r="12" spans="1:3">
      <c r="A12" s="266" t="s">
        <v>1337</v>
      </c>
      <c r="B12" s="307">
        <v>0</v>
      </c>
      <c r="C12" s="307">
        <v>0</v>
      </c>
    </row>
    <row r="13" spans="1:3">
      <c r="A13" s="266" t="s">
        <v>1338</v>
      </c>
      <c r="B13" s="307">
        <v>0</v>
      </c>
      <c r="C13" s="307">
        <v>0</v>
      </c>
    </row>
    <row r="14" spans="1:3">
      <c r="A14" s="308" t="s">
        <v>1339</v>
      </c>
      <c r="B14" s="307">
        <v>0</v>
      </c>
      <c r="C14" s="307">
        <v>0</v>
      </c>
    </row>
    <row r="15" spans="1:3">
      <c r="A15" s="19" t="s">
        <v>1340</v>
      </c>
      <c r="B15" s="310">
        <v>0</v>
      </c>
      <c r="C15" s="310">
        <v>0</v>
      </c>
    </row>
    <row r="16" spans="1:3">
      <c r="A16" s="311" t="s">
        <v>1341</v>
      </c>
      <c r="B16" s="312">
        <f>SUM(B7:B15)</f>
        <v>6323873.4300000006</v>
      </c>
      <c r="C16" s="312"/>
    </row>
    <row r="17" spans="1:3">
      <c r="A17" s="282" t="s">
        <v>1342</v>
      </c>
      <c r="B17" s="307">
        <v>12080.5</v>
      </c>
      <c r="C17" s="307">
        <v>219146.45</v>
      </c>
    </row>
    <row r="18" spans="1:3">
      <c r="A18" s="282" t="s">
        <v>1343</v>
      </c>
      <c r="B18" s="307">
        <v>0</v>
      </c>
      <c r="C18" s="307">
        <v>0</v>
      </c>
    </row>
    <row r="19" spans="1:3">
      <c r="A19" s="282" t="s">
        <v>1344</v>
      </c>
      <c r="B19" s="307">
        <v>0</v>
      </c>
      <c r="C19" s="307">
        <v>0</v>
      </c>
    </row>
    <row r="20" spans="1:3">
      <c r="A20" s="282" t="s">
        <v>1345</v>
      </c>
      <c r="B20" s="307">
        <v>-3762</v>
      </c>
      <c r="C20" s="307">
        <v>-5674</v>
      </c>
    </row>
    <row r="21" spans="1:3">
      <c r="A21" s="282" t="s">
        <v>1346</v>
      </c>
      <c r="B21" s="307">
        <v>116160.99</v>
      </c>
      <c r="C21" s="307">
        <v>0</v>
      </c>
    </row>
    <row r="22" spans="1:3">
      <c r="A22" s="282" t="s">
        <v>1347</v>
      </c>
      <c r="B22" s="307">
        <v>0</v>
      </c>
      <c r="C22" s="307">
        <v>0</v>
      </c>
    </row>
    <row r="23" spans="1:3">
      <c r="A23" s="282" t="s">
        <v>1348</v>
      </c>
      <c r="B23" s="307"/>
      <c r="C23" s="307"/>
    </row>
    <row r="24" spans="1:3">
      <c r="A24" s="269" t="s">
        <v>1349</v>
      </c>
      <c r="B24" s="307">
        <v>15699.27</v>
      </c>
      <c r="C24" s="307">
        <v>15699.27</v>
      </c>
    </row>
    <row r="25" spans="1:3">
      <c r="A25" s="313" t="s">
        <v>1350</v>
      </c>
      <c r="B25" s="314">
        <v>1723040.28</v>
      </c>
      <c r="C25" s="314">
        <v>3732761.27</v>
      </c>
    </row>
    <row r="26" spans="1:3">
      <c r="A26" s="315" t="s">
        <v>1351</v>
      </c>
      <c r="B26" s="316">
        <f>SUM(B16:B25)</f>
        <v>8187092.4700000007</v>
      </c>
      <c r="C26" s="316"/>
    </row>
    <row r="27" spans="1:3" ht="12.8">
      <c r="A27" s="317" t="s">
        <v>1352</v>
      </c>
      <c r="B27" s="307"/>
      <c r="C27" s="307"/>
    </row>
    <row r="28" spans="1:3">
      <c r="A28" s="269" t="s">
        <v>1353</v>
      </c>
      <c r="B28" s="307">
        <v>50000</v>
      </c>
      <c r="C28" s="307">
        <v>50000</v>
      </c>
    </row>
    <row r="29" spans="1:3">
      <c r="A29" s="269" t="s">
        <v>1354</v>
      </c>
      <c r="B29" s="307">
        <v>0</v>
      </c>
      <c r="C29" s="307">
        <v>0</v>
      </c>
    </row>
    <row r="30" spans="1:3">
      <c r="A30" s="266" t="s">
        <v>1355</v>
      </c>
      <c r="B30" s="307"/>
      <c r="C30" s="307"/>
    </row>
    <row r="31" spans="1:3">
      <c r="A31" s="266" t="s">
        <v>1356</v>
      </c>
      <c r="B31" s="307"/>
      <c r="C31" s="307"/>
    </row>
    <row r="32" spans="1:3">
      <c r="A32" s="266" t="s">
        <v>1357</v>
      </c>
      <c r="B32" s="307">
        <v>435000</v>
      </c>
      <c r="C32" s="307">
        <v>435000</v>
      </c>
    </row>
    <row r="33" spans="1:3">
      <c r="A33" s="266" t="s">
        <v>1358</v>
      </c>
      <c r="B33" s="307">
        <v>-36320</v>
      </c>
      <c r="C33" s="307">
        <v>-25445</v>
      </c>
    </row>
    <row r="34" spans="1:3">
      <c r="A34" s="266" t="s">
        <v>1359</v>
      </c>
      <c r="B34" s="307"/>
      <c r="C34" s="307"/>
    </row>
    <row r="35" spans="1:3">
      <c r="A35" s="266" t="s">
        <v>1360</v>
      </c>
      <c r="B35" s="307">
        <v>144401.60999999999</v>
      </c>
      <c r="C35" s="307">
        <v>144401.60999999999</v>
      </c>
    </row>
    <row r="36" spans="1:3">
      <c r="A36" s="266" t="s">
        <v>1361</v>
      </c>
      <c r="B36" s="307">
        <v>-105740</v>
      </c>
      <c r="C36" s="307">
        <v>-95261</v>
      </c>
    </row>
    <row r="37" spans="1:3">
      <c r="A37" s="266"/>
      <c r="B37" s="307"/>
      <c r="C37" s="307"/>
    </row>
    <row r="38" spans="1:3">
      <c r="A38" s="269" t="s">
        <v>1362</v>
      </c>
      <c r="B38" s="307">
        <v>145496.26999999999</v>
      </c>
      <c r="C38" s="307">
        <v>0</v>
      </c>
    </row>
    <row r="39" spans="1:3">
      <c r="A39" s="269" t="s">
        <v>1363</v>
      </c>
      <c r="B39" s="307">
        <v>-40415.629999999997</v>
      </c>
      <c r="C39" s="307">
        <v>0</v>
      </c>
    </row>
    <row r="40" spans="1:3">
      <c r="A40" s="269"/>
      <c r="B40" s="307"/>
      <c r="C40" s="307"/>
    </row>
    <row r="41" spans="1:3">
      <c r="A41" s="269" t="s">
        <v>1364</v>
      </c>
      <c r="B41" s="307">
        <v>43698</v>
      </c>
      <c r="C41" s="307">
        <v>0</v>
      </c>
    </row>
    <row r="42" spans="1:3">
      <c r="A42" s="269" t="s">
        <v>1365</v>
      </c>
      <c r="B42" s="307">
        <v>-12138.33</v>
      </c>
      <c r="C42" s="307">
        <v>0</v>
      </c>
    </row>
    <row r="43" spans="1:3">
      <c r="A43" s="318" t="s">
        <v>1366</v>
      </c>
      <c r="B43" s="307">
        <v>0</v>
      </c>
      <c r="C43" s="307">
        <v>0</v>
      </c>
    </row>
    <row r="44" spans="1:3">
      <c r="A44" s="319" t="s">
        <v>1367</v>
      </c>
      <c r="B44" s="320">
        <f>SUM(B26:B43)</f>
        <v>8811074.3899999987</v>
      </c>
      <c r="C44" s="320"/>
    </row>
    <row r="45" spans="1:3">
      <c r="A45" s="305" t="s">
        <v>1368</v>
      </c>
      <c r="B45" s="321"/>
      <c r="C45" s="321"/>
    </row>
    <row r="46" spans="1:3">
      <c r="A46" s="266" t="s">
        <v>1369</v>
      </c>
      <c r="B46" s="307"/>
      <c r="C46" s="307"/>
    </row>
    <row r="47" spans="1:3">
      <c r="A47" s="266" t="s">
        <v>1370</v>
      </c>
      <c r="B47" s="307"/>
      <c r="C47" s="307"/>
    </row>
    <row r="48" spans="1:3">
      <c r="A48" s="269" t="s">
        <v>1371</v>
      </c>
      <c r="B48" s="307">
        <v>0</v>
      </c>
      <c r="C48" s="307">
        <v>0</v>
      </c>
    </row>
    <row r="49" spans="1:3">
      <c r="A49" s="269" t="s">
        <v>1372</v>
      </c>
      <c r="B49" s="307">
        <v>0</v>
      </c>
      <c r="C49" s="307">
        <v>0</v>
      </c>
    </row>
    <row r="50" spans="1:3">
      <c r="A50" s="266" t="s">
        <v>1373</v>
      </c>
      <c r="B50" s="307">
        <v>0</v>
      </c>
      <c r="C50" s="307">
        <v>0</v>
      </c>
    </row>
    <row r="51" spans="1:3">
      <c r="A51" s="266" t="s">
        <v>1374</v>
      </c>
      <c r="B51" s="307">
        <v>0</v>
      </c>
      <c r="C51" s="307">
        <v>0</v>
      </c>
    </row>
    <row r="52" spans="1:3">
      <c r="A52" s="269" t="s">
        <v>1375</v>
      </c>
      <c r="B52" s="307">
        <v>0</v>
      </c>
      <c r="C52" s="307">
        <v>0</v>
      </c>
    </row>
    <row r="53" spans="1:3">
      <c r="A53" s="266" t="s">
        <v>1376</v>
      </c>
      <c r="B53" s="307">
        <v>0</v>
      </c>
      <c r="C53" s="307">
        <v>0</v>
      </c>
    </row>
    <row r="54" spans="1:3">
      <c r="A54" s="269" t="s">
        <v>1377</v>
      </c>
      <c r="B54" s="307">
        <v>0</v>
      </c>
      <c r="C54" s="307">
        <v>0</v>
      </c>
    </row>
    <row r="55" spans="1:3">
      <c r="A55" s="266" t="s">
        <v>1378</v>
      </c>
      <c r="B55" s="307">
        <v>233941.78</v>
      </c>
      <c r="C55" s="307">
        <v>10503.36</v>
      </c>
    </row>
    <row r="56" spans="1:3">
      <c r="A56" s="266" t="s">
        <v>1379</v>
      </c>
      <c r="B56" s="307">
        <v>87223.92</v>
      </c>
      <c r="C56" s="307">
        <v>103754.8</v>
      </c>
    </row>
    <row r="57" spans="1:3">
      <c r="A57" s="269" t="s">
        <v>1380</v>
      </c>
      <c r="B57" s="307">
        <v>4170510.89</v>
      </c>
      <c r="C57" s="307">
        <v>4564000</v>
      </c>
    </row>
    <row r="58" spans="1:3">
      <c r="A58" s="269" t="s">
        <v>1381</v>
      </c>
      <c r="B58" s="307">
        <v>683400</v>
      </c>
      <c r="C58" s="307">
        <v>1410000</v>
      </c>
    </row>
    <row r="59" spans="1:3">
      <c r="A59" s="269" t="s">
        <v>1382</v>
      </c>
      <c r="B59" s="307">
        <v>0</v>
      </c>
      <c r="C59" s="307">
        <v>0</v>
      </c>
    </row>
    <row r="60" spans="1:3">
      <c r="A60" s="266" t="s">
        <v>1383</v>
      </c>
      <c r="B60" s="307"/>
      <c r="C60" s="307"/>
    </row>
    <row r="61" spans="1:3">
      <c r="A61" s="266" t="s">
        <v>1384</v>
      </c>
      <c r="B61" s="307">
        <v>7073.48</v>
      </c>
      <c r="C61" s="307">
        <v>26133.14</v>
      </c>
    </row>
    <row r="62" spans="1:3">
      <c r="A62" s="266" t="s">
        <v>1385</v>
      </c>
      <c r="B62" s="307"/>
      <c r="C62" s="307"/>
    </row>
    <row r="63" spans="1:3">
      <c r="A63" s="266" t="s">
        <v>1386</v>
      </c>
      <c r="B63" s="307">
        <f>SUM(B61:B62)</f>
        <v>7073.48</v>
      </c>
      <c r="C63" s="307">
        <f>SUM(C61:C62)</f>
        <v>26133.14</v>
      </c>
    </row>
    <row r="64" spans="1:3">
      <c r="A64" s="266" t="s">
        <v>1387</v>
      </c>
      <c r="B64" s="307"/>
      <c r="C64" s="307"/>
    </row>
    <row r="65" spans="1:3">
      <c r="A65" s="266" t="s">
        <v>1388</v>
      </c>
      <c r="B65" s="307">
        <v>6664.06</v>
      </c>
      <c r="C65" s="307">
        <v>11177.24</v>
      </c>
    </row>
    <row r="66" spans="1:3">
      <c r="A66" s="266" t="s">
        <v>1389</v>
      </c>
      <c r="B66" s="307">
        <v>18651.560000000001</v>
      </c>
      <c r="C66" s="307">
        <v>30539.56</v>
      </c>
    </row>
    <row r="67" spans="1:3">
      <c r="A67" s="266" t="s">
        <v>1390</v>
      </c>
      <c r="B67" s="307">
        <v>88896.08</v>
      </c>
      <c r="C67" s="307">
        <v>65492.24</v>
      </c>
    </row>
    <row r="68" spans="1:3">
      <c r="A68" s="266" t="s">
        <v>1391</v>
      </c>
      <c r="B68" s="307">
        <v>0</v>
      </c>
      <c r="C68" s="307">
        <v>0</v>
      </c>
    </row>
    <row r="69" spans="1:3">
      <c r="A69" s="269" t="s">
        <v>1392</v>
      </c>
      <c r="B69" s="307">
        <v>43698</v>
      </c>
      <c r="C69" s="307">
        <v>0</v>
      </c>
    </row>
    <row r="70" spans="1:3">
      <c r="A70" s="266" t="s">
        <v>1393</v>
      </c>
      <c r="B70" s="307">
        <v>0</v>
      </c>
      <c r="C70" s="307">
        <v>0</v>
      </c>
    </row>
    <row r="71" spans="1:3">
      <c r="A71" s="266" t="s">
        <v>1394</v>
      </c>
      <c r="B71" s="307">
        <v>0</v>
      </c>
      <c r="C71" s="307">
        <v>0</v>
      </c>
    </row>
    <row r="72" spans="1:3">
      <c r="A72" s="281" t="s">
        <v>1395</v>
      </c>
      <c r="B72" s="307">
        <v>0</v>
      </c>
      <c r="C72" s="307">
        <v>0</v>
      </c>
    </row>
    <row r="73" spans="1:3">
      <c r="A73" s="281" t="s">
        <v>1396</v>
      </c>
      <c r="B73" s="307">
        <v>47637.43</v>
      </c>
      <c r="C73" s="307">
        <v>0</v>
      </c>
    </row>
    <row r="74" spans="1:3">
      <c r="A74" s="318" t="s">
        <v>1397</v>
      </c>
      <c r="B74" s="307">
        <v>0</v>
      </c>
      <c r="C74" s="307">
        <v>0</v>
      </c>
    </row>
    <row r="75" spans="1:3">
      <c r="A75" s="322" t="s">
        <v>1398</v>
      </c>
      <c r="B75" s="314">
        <v>280748.34000000003</v>
      </c>
      <c r="C75" s="314">
        <v>19268.330000000002</v>
      </c>
    </row>
    <row r="76" spans="1:3">
      <c r="A76" s="322" t="s">
        <v>1399</v>
      </c>
      <c r="B76" s="314">
        <v>0</v>
      </c>
      <c r="C76" s="314">
        <v>0</v>
      </c>
    </row>
    <row r="77" spans="1:3">
      <c r="A77" s="323"/>
      <c r="B77" s="316"/>
      <c r="C77" s="316"/>
    </row>
    <row r="78" spans="1:3">
      <c r="A78" s="266" t="s">
        <v>1400</v>
      </c>
      <c r="B78" s="307"/>
      <c r="C78" s="307"/>
    </row>
    <row r="79" spans="1:3">
      <c r="A79" s="266" t="s">
        <v>1401</v>
      </c>
      <c r="B79" s="307">
        <v>7600</v>
      </c>
      <c r="C79" s="307">
        <v>7600</v>
      </c>
    </row>
    <row r="80" spans="1:3">
      <c r="A80" s="266" t="s">
        <v>1402</v>
      </c>
      <c r="B80" s="307">
        <v>0</v>
      </c>
      <c r="C80" s="307">
        <v>0</v>
      </c>
    </row>
    <row r="81" spans="1:5">
      <c r="A81" s="269" t="s">
        <v>1403</v>
      </c>
      <c r="B81" s="307">
        <v>60241.73</v>
      </c>
      <c r="C81" s="307"/>
    </row>
    <row r="82" spans="1:5">
      <c r="A82" s="282" t="s">
        <v>1404</v>
      </c>
      <c r="B82" s="307">
        <v>0</v>
      </c>
      <c r="C82" s="307">
        <v>750000</v>
      </c>
      <c r="D82" s="324"/>
      <c r="E82" s="324"/>
    </row>
    <row r="83" spans="1:5">
      <c r="A83" s="318" t="s">
        <v>1405</v>
      </c>
      <c r="B83" s="314">
        <v>0</v>
      </c>
      <c r="C83" s="314">
        <v>0</v>
      </c>
    </row>
    <row r="84" spans="1:5">
      <c r="A84" s="319" t="s">
        <v>1406</v>
      </c>
      <c r="B84" s="325">
        <f>SUM(B77:B83)</f>
        <v>67841.73000000001</v>
      </c>
      <c r="C84" s="325"/>
      <c r="D84" s="326"/>
      <c r="E84" s="326"/>
    </row>
    <row r="85" spans="1:5" s="326" customFormat="1" ht="13.5" customHeight="1" thickBot="1">
      <c r="A85" s="327" t="s">
        <v>1407</v>
      </c>
      <c r="B85" s="328"/>
      <c r="C85" s="328"/>
      <c r="D85" s="304"/>
      <c r="E85" s="304"/>
    </row>
    <row r="86" spans="1:5" ht="13.5" customHeight="1" thickTop="1">
      <c r="A86" s="329"/>
      <c r="B86" s="330"/>
      <c r="C86" s="330"/>
    </row>
    <row r="87" spans="1:5">
      <c r="A87" s="305" t="s">
        <v>1408</v>
      </c>
      <c r="B87" s="321"/>
      <c r="C87" s="321"/>
    </row>
    <row r="88" spans="1:5">
      <c r="A88" s="269" t="s">
        <v>1409</v>
      </c>
      <c r="B88" s="307">
        <v>0</v>
      </c>
      <c r="C88" s="307">
        <v>-197889.77</v>
      </c>
    </row>
    <row r="89" spans="1:5">
      <c r="A89" s="269" t="s">
        <v>1410</v>
      </c>
      <c r="B89" s="307">
        <v>50133.2</v>
      </c>
      <c r="C89" s="307">
        <v>45280.79</v>
      </c>
    </row>
    <row r="90" spans="1:5">
      <c r="A90" s="269" t="s">
        <v>1411</v>
      </c>
      <c r="B90" s="307">
        <v>16268.34</v>
      </c>
      <c r="C90" s="307">
        <v>14333.37</v>
      </c>
    </row>
    <row r="91" spans="1:5">
      <c r="A91" s="269" t="s">
        <v>1412</v>
      </c>
      <c r="B91" s="307">
        <v>6955.75</v>
      </c>
      <c r="C91" s="307">
        <v>6600</v>
      </c>
    </row>
    <row r="92" spans="1:5">
      <c r="A92" s="269" t="s">
        <v>1413</v>
      </c>
      <c r="B92" s="307">
        <v>1564.38</v>
      </c>
      <c r="C92" s="307">
        <v>0</v>
      </c>
    </row>
    <row r="93" spans="1:5">
      <c r="A93" s="269" t="s">
        <v>1414</v>
      </c>
      <c r="B93" s="307">
        <v>1719.13</v>
      </c>
      <c r="C93" s="307">
        <v>0</v>
      </c>
    </row>
    <row r="94" spans="1:5">
      <c r="A94" s="269" t="s">
        <v>1415</v>
      </c>
      <c r="B94" s="307">
        <v>4053.45</v>
      </c>
      <c r="C94" s="307">
        <v>0</v>
      </c>
    </row>
    <row r="95" spans="1:5">
      <c r="A95" s="266" t="s">
        <v>1416</v>
      </c>
      <c r="B95" s="307">
        <v>213007.66</v>
      </c>
      <c r="C95" s="307">
        <v>213007.66</v>
      </c>
    </row>
    <row r="96" spans="1:5">
      <c r="A96" s="266" t="s">
        <v>1417</v>
      </c>
      <c r="B96" s="307">
        <v>2309948.56</v>
      </c>
      <c r="C96" s="307">
        <v>2288522.85</v>
      </c>
    </row>
    <row r="97" spans="1:3">
      <c r="A97" s="331" t="s">
        <v>1418</v>
      </c>
      <c r="B97" s="314">
        <f>'[10]P&amp;L'!C97</f>
        <v>476891.58000000007</v>
      </c>
      <c r="C97" s="314">
        <v>1410111.76</v>
      </c>
    </row>
    <row r="98" spans="1:3" ht="13.5" customHeight="1" thickBot="1">
      <c r="A98" s="332" t="s">
        <v>1419</v>
      </c>
      <c r="B98" s="333">
        <f>SUM(B88:B97)</f>
        <v>3080542.0500000003</v>
      </c>
      <c r="C98" s="333"/>
    </row>
    <row r="99" spans="1:3" ht="13.5" customHeight="1" thickTop="1"/>
    <row r="100" spans="1:3">
      <c r="A100" s="335" t="s">
        <v>1420</v>
      </c>
      <c r="B100" s="336"/>
      <c r="C100" s="336"/>
    </row>
  </sheetData>
  <mergeCells count="2">
    <mergeCell ref="A1:C1"/>
    <mergeCell ref="A2:C2"/>
  </mergeCells>
  <pageMargins left="0.7" right="0.7" top="0.75" bottom="0.75" header="0.3" footer="0.3"/>
  <pageSetup paperSize="9" orientation="portrait"/>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F7AB2-E98B-42DA-AF56-42D8029D6E0A}">
  <sheetPr>
    <tabColor theme="6" tint="-0.249977111117893"/>
  </sheetPr>
  <dimension ref="A1:J100"/>
  <sheetViews>
    <sheetView showGridLines="0" zoomScale="120" zoomScaleNormal="120" workbookViewId="0">
      <pane xSplit="1" ySplit="4" topLeftCell="B5" activePane="bottomRight" state="frozen"/>
      <selection pane="topRight" activeCell="B1" sqref="B1"/>
      <selection pane="bottomLeft" activeCell="A5" sqref="A5"/>
      <selection pane="bottomRight" activeCell="H97" sqref="H97"/>
    </sheetView>
  </sheetViews>
  <sheetFormatPr defaultColWidth="8.84765625" defaultRowHeight="10.050000000000001"/>
  <cols>
    <col min="1" max="1" width="33" style="252" customWidth="1"/>
    <col min="2" max="2" width="14.25" style="251" customWidth="1"/>
    <col min="3" max="3" width="12.75" style="251" customWidth="1"/>
    <col min="4" max="4" width="5.25" style="251" customWidth="1"/>
    <col min="5" max="5" width="12.75" style="251" customWidth="1"/>
    <col min="6" max="9" width="8.84765625" style="252" customWidth="1"/>
    <col min="10" max="16384" width="8.84765625" style="252"/>
  </cols>
  <sheetData>
    <row r="1" spans="1:10" ht="20.25" customHeight="1">
      <c r="A1" s="590" t="s">
        <v>1233</v>
      </c>
      <c r="B1" s="591"/>
      <c r="C1" s="591"/>
    </row>
    <row r="2" spans="1:10" ht="18" customHeight="1">
      <c r="A2" s="592" t="s">
        <v>1234</v>
      </c>
      <c r="B2" s="591"/>
      <c r="C2" s="591"/>
    </row>
    <row r="3" spans="1:10">
      <c r="A3" s="253"/>
      <c r="B3" s="254"/>
      <c r="C3" s="255"/>
    </row>
    <row r="4" spans="1:10" s="260" customFormat="1" ht="12.75" customHeight="1">
      <c r="A4" s="256"/>
      <c r="B4" s="257"/>
      <c r="C4" s="258"/>
      <c r="D4" s="259"/>
      <c r="E4" s="257" t="s">
        <v>1235</v>
      </c>
    </row>
    <row r="5" spans="1:10" s="265" customFormat="1" ht="12.75" customHeight="1">
      <c r="A5" s="261" t="s">
        <v>1236</v>
      </c>
      <c r="B5" s="262"/>
      <c r="C5" s="262"/>
      <c r="D5" s="263"/>
      <c r="E5" s="264"/>
    </row>
    <row r="6" spans="1:10" s="265" customFormat="1" ht="12.75" customHeight="1">
      <c r="A6" s="266" t="s">
        <v>1237</v>
      </c>
      <c r="B6" s="267">
        <v>1790</v>
      </c>
      <c r="C6" s="267">
        <v>9610</v>
      </c>
      <c r="D6" s="263"/>
      <c r="E6" s="267">
        <v>1380</v>
      </c>
      <c r="J6" s="268"/>
    </row>
    <row r="7" spans="1:10" s="265" customFormat="1" ht="12.75" customHeight="1">
      <c r="A7" s="266" t="s">
        <v>1238</v>
      </c>
      <c r="B7" s="267"/>
      <c r="C7" s="267">
        <v>27041.34</v>
      </c>
      <c r="D7" s="263"/>
      <c r="E7" s="267">
        <v>400</v>
      </c>
      <c r="J7" s="268"/>
    </row>
    <row r="8" spans="1:10" s="265" customFormat="1" ht="12.75" customHeight="1">
      <c r="A8" s="266" t="s">
        <v>1239</v>
      </c>
      <c r="B8" s="267"/>
      <c r="C8" s="267"/>
      <c r="D8" s="263"/>
      <c r="E8" s="267"/>
      <c r="J8" s="268"/>
    </row>
    <row r="9" spans="1:10" s="265" customFormat="1" ht="12.75" customHeight="1">
      <c r="A9" s="266" t="s">
        <v>1240</v>
      </c>
      <c r="B9" s="267"/>
      <c r="C9" s="267">
        <v>7995.86</v>
      </c>
      <c r="D9" s="263"/>
      <c r="E9" s="267">
        <v>350</v>
      </c>
      <c r="J9" s="268"/>
    </row>
    <row r="10" spans="1:10" s="265" customFormat="1" ht="12.75" customHeight="1">
      <c r="A10" s="269" t="s">
        <v>1241</v>
      </c>
      <c r="B10" s="267">
        <v>1295</v>
      </c>
      <c r="C10" s="267">
        <v>3870</v>
      </c>
      <c r="D10" s="263"/>
      <c r="E10" s="267">
        <v>0</v>
      </c>
      <c r="J10" s="268"/>
    </row>
    <row r="11" spans="1:10" s="265" customFormat="1" ht="12.75" customHeight="1">
      <c r="A11" s="266" t="s">
        <v>1242</v>
      </c>
      <c r="B11" s="267">
        <v>0</v>
      </c>
      <c r="C11" s="267">
        <v>1830</v>
      </c>
      <c r="D11" s="263"/>
      <c r="E11" s="267">
        <v>0</v>
      </c>
      <c r="J11" s="268"/>
    </row>
    <row r="12" spans="1:10" s="265" customFormat="1" ht="12.75" customHeight="1">
      <c r="A12" s="266" t="s">
        <v>1243</v>
      </c>
      <c r="B12" s="267"/>
      <c r="C12" s="267">
        <v>105941.2</v>
      </c>
      <c r="D12" s="263"/>
      <c r="E12" s="267">
        <v>15891.67</v>
      </c>
      <c r="J12" s="268"/>
    </row>
    <row r="13" spans="1:10" s="265" customFormat="1" ht="12.75" customHeight="1">
      <c r="A13" s="266" t="s">
        <v>1244</v>
      </c>
      <c r="B13" s="267">
        <v>1470</v>
      </c>
      <c r="C13" s="267">
        <v>8948.18</v>
      </c>
      <c r="D13" s="263"/>
      <c r="E13" s="267">
        <v>1710</v>
      </c>
      <c r="J13" s="268"/>
    </row>
    <row r="14" spans="1:10" s="265" customFormat="1" ht="12.75" customHeight="1">
      <c r="A14" s="266" t="s">
        <v>1245</v>
      </c>
      <c r="B14" s="267">
        <v>2015</v>
      </c>
      <c r="C14" s="267">
        <v>3340</v>
      </c>
      <c r="D14" s="263"/>
      <c r="E14" s="267">
        <v>950</v>
      </c>
      <c r="J14" s="268"/>
    </row>
    <row r="15" spans="1:10" s="265" customFormat="1" ht="12.75" customHeight="1">
      <c r="A15" s="269" t="s">
        <v>1246</v>
      </c>
      <c r="B15" s="267">
        <v>261.77999999999997</v>
      </c>
      <c r="C15" s="267">
        <v>925.83</v>
      </c>
      <c r="D15" s="263"/>
      <c r="E15" s="267">
        <v>10893.81</v>
      </c>
      <c r="J15" s="268"/>
    </row>
    <row r="16" spans="1:10" s="265" customFormat="1" ht="12.05" customHeight="1">
      <c r="A16" s="270" t="s">
        <v>1247</v>
      </c>
      <c r="B16" s="267">
        <v>4898.53</v>
      </c>
      <c r="C16" s="267">
        <v>22220.32</v>
      </c>
      <c r="D16" s="263"/>
      <c r="E16" s="267">
        <v>0</v>
      </c>
      <c r="J16" s="268"/>
    </row>
    <row r="17" spans="1:10" s="265" customFormat="1" ht="12.05" customHeight="1">
      <c r="A17" s="271" t="s">
        <v>1248</v>
      </c>
      <c r="B17" s="267"/>
      <c r="C17" s="267"/>
      <c r="D17" s="263"/>
      <c r="E17" s="267"/>
      <c r="J17" s="268"/>
    </row>
    <row r="18" spans="1:10" s="265" customFormat="1" ht="12.75" customHeight="1">
      <c r="A18" s="269" t="s">
        <v>1249</v>
      </c>
      <c r="B18" s="267">
        <v>969.09</v>
      </c>
      <c r="C18" s="267">
        <v>1427.64</v>
      </c>
      <c r="D18" s="263"/>
      <c r="E18" s="267">
        <v>134.19999999999999</v>
      </c>
      <c r="J18" s="268"/>
    </row>
    <row r="19" spans="1:10" s="265" customFormat="1" ht="12.75" customHeight="1">
      <c r="A19" s="269" t="s">
        <v>1250</v>
      </c>
      <c r="B19" s="267">
        <v>0</v>
      </c>
      <c r="C19" s="267">
        <v>72.23</v>
      </c>
      <c r="D19" s="263"/>
      <c r="E19" s="267">
        <v>3011.97</v>
      </c>
      <c r="J19" s="268"/>
    </row>
    <row r="20" spans="1:10" s="265" customFormat="1" ht="12.75" customHeight="1">
      <c r="A20" s="269" t="s">
        <v>1251</v>
      </c>
      <c r="B20" s="267">
        <v>357.64</v>
      </c>
      <c r="C20" s="267">
        <v>1907.64</v>
      </c>
      <c r="D20" s="263"/>
      <c r="E20" s="267">
        <v>0</v>
      </c>
      <c r="J20" s="268"/>
    </row>
    <row r="21" spans="1:10" s="265" customFormat="1" ht="12.75" customHeight="1">
      <c r="A21" s="269" t="s">
        <v>1252</v>
      </c>
      <c r="B21" s="267">
        <v>0</v>
      </c>
      <c r="C21" s="267">
        <v>0</v>
      </c>
      <c r="D21" s="263"/>
      <c r="E21" s="267">
        <v>0</v>
      </c>
      <c r="J21" s="268"/>
    </row>
    <row r="22" spans="1:10" s="265" customFormat="1" ht="12.75" customHeight="1">
      <c r="A22" s="266" t="s">
        <v>1253</v>
      </c>
      <c r="B22" s="267">
        <v>0</v>
      </c>
      <c r="C22" s="267">
        <v>30000</v>
      </c>
      <c r="D22" s="263"/>
      <c r="E22" s="267">
        <v>0</v>
      </c>
      <c r="I22" s="272"/>
      <c r="J22" s="268"/>
    </row>
    <row r="23" spans="1:10" s="265" customFormat="1" ht="12.05" customHeight="1">
      <c r="A23" s="273" t="s">
        <v>1254</v>
      </c>
      <c r="B23" s="267">
        <v>0</v>
      </c>
      <c r="C23" s="267">
        <v>1779</v>
      </c>
      <c r="D23" s="263"/>
      <c r="E23" s="267">
        <v>0</v>
      </c>
      <c r="I23" s="272"/>
      <c r="J23" s="268"/>
    </row>
    <row r="24" spans="1:10" s="265" customFormat="1" ht="12.75" customHeight="1">
      <c r="A24" s="266" t="s">
        <v>1255</v>
      </c>
      <c r="B24" s="267">
        <v>2629.75</v>
      </c>
      <c r="C24" s="267">
        <v>10519</v>
      </c>
      <c r="D24" s="263"/>
      <c r="E24" s="267">
        <v>2540.8200000000002</v>
      </c>
      <c r="I24" s="272"/>
      <c r="J24" s="268"/>
    </row>
    <row r="25" spans="1:10" s="265" customFormat="1" ht="12.05" customHeight="1">
      <c r="A25" s="270" t="s">
        <v>1256</v>
      </c>
      <c r="B25" s="267">
        <v>0</v>
      </c>
      <c r="C25" s="267">
        <v>0</v>
      </c>
      <c r="D25" s="263"/>
      <c r="E25" s="267">
        <v>0</v>
      </c>
      <c r="I25" s="272"/>
      <c r="J25" s="268"/>
    </row>
    <row r="26" spans="1:10" s="265" customFormat="1" ht="12.75" customHeight="1">
      <c r="A26" s="274" t="s">
        <v>1257</v>
      </c>
      <c r="B26" s="267">
        <v>0</v>
      </c>
      <c r="C26" s="267">
        <v>750000</v>
      </c>
      <c r="D26" s="263"/>
      <c r="E26" s="267">
        <v>0</v>
      </c>
      <c r="I26" s="272"/>
      <c r="J26" s="268"/>
    </row>
    <row r="27" spans="1:10" s="265" customFormat="1" ht="12.75" customHeight="1">
      <c r="A27" s="266" t="s">
        <v>1258</v>
      </c>
      <c r="B27" s="267">
        <v>240000</v>
      </c>
      <c r="C27" s="267">
        <v>320000</v>
      </c>
      <c r="D27" s="263"/>
      <c r="E27" s="267">
        <v>0</v>
      </c>
      <c r="I27" s="272"/>
      <c r="J27" s="268"/>
    </row>
    <row r="28" spans="1:10" s="265" customFormat="1" ht="12.05" customHeight="1">
      <c r="A28" s="275" t="s">
        <v>1259</v>
      </c>
      <c r="B28" s="276">
        <f>SUM(B6:B27)</f>
        <v>255686.79</v>
      </c>
      <c r="C28" s="276">
        <f>SUM(C6:C27)</f>
        <v>1307428.24</v>
      </c>
      <c r="D28" s="263"/>
      <c r="E28" s="276">
        <f>SUM(E6:E27)</f>
        <v>37262.469999999994</v>
      </c>
      <c r="J28" s="268"/>
    </row>
    <row r="29" spans="1:10" s="265" customFormat="1" ht="12.05" customHeight="1">
      <c r="A29" s="277"/>
      <c r="B29" s="267"/>
      <c r="C29" s="267"/>
      <c r="D29" s="263"/>
      <c r="E29" s="264"/>
      <c r="J29" s="268"/>
    </row>
    <row r="30" spans="1:10" s="265" customFormat="1" ht="12.05" customHeight="1">
      <c r="A30" s="278" t="s">
        <v>1260</v>
      </c>
      <c r="B30" s="279"/>
      <c r="C30" s="279"/>
      <c r="D30" s="263"/>
      <c r="E30" s="280"/>
      <c r="J30" s="268"/>
    </row>
    <row r="31" spans="1:10" s="265" customFormat="1" ht="12.75" customHeight="1">
      <c r="A31" s="266" t="s">
        <v>1261</v>
      </c>
      <c r="B31" s="267"/>
      <c r="C31" s="267"/>
      <c r="D31" s="263"/>
      <c r="E31" s="264"/>
      <c r="J31" s="268"/>
    </row>
    <row r="32" spans="1:10" s="265" customFormat="1" ht="12.75" customHeight="1">
      <c r="A32" s="266" t="s">
        <v>1262</v>
      </c>
      <c r="B32" s="267">
        <v>306</v>
      </c>
      <c r="C32" s="267">
        <v>2294.7800000000002</v>
      </c>
      <c r="D32" s="263"/>
      <c r="E32" s="267">
        <v>181.89</v>
      </c>
      <c r="J32" s="268"/>
    </row>
    <row r="33" spans="1:10" s="265" customFormat="1" ht="12.75" customHeight="1">
      <c r="A33" s="269" t="s">
        <v>1263</v>
      </c>
      <c r="B33" s="267">
        <v>500</v>
      </c>
      <c r="C33" s="267">
        <v>2000</v>
      </c>
      <c r="D33" s="263"/>
      <c r="E33" s="267">
        <v>0</v>
      </c>
      <c r="J33" s="268"/>
    </row>
    <row r="34" spans="1:10" s="265" customFormat="1" ht="12.75" customHeight="1">
      <c r="A34" s="269" t="s">
        <v>1264</v>
      </c>
      <c r="B34" s="267">
        <v>0</v>
      </c>
      <c r="C34" s="267">
        <v>0</v>
      </c>
      <c r="D34" s="263"/>
      <c r="E34" s="267">
        <v>2766.94</v>
      </c>
      <c r="J34" s="268"/>
    </row>
    <row r="35" spans="1:10" s="265" customFormat="1" ht="12.75" customHeight="1">
      <c r="A35" s="269" t="s">
        <v>1265</v>
      </c>
      <c r="B35" s="267">
        <v>0</v>
      </c>
      <c r="C35" s="267">
        <v>0</v>
      </c>
      <c r="D35" s="263"/>
      <c r="E35" s="267">
        <v>0</v>
      </c>
      <c r="J35" s="268"/>
    </row>
    <row r="36" spans="1:10" s="265" customFormat="1" ht="12.75" customHeight="1">
      <c r="A36" s="269" t="s">
        <v>1266</v>
      </c>
      <c r="B36" s="267">
        <v>0</v>
      </c>
      <c r="C36" s="267">
        <v>0</v>
      </c>
      <c r="D36" s="263"/>
      <c r="E36" s="267">
        <v>0</v>
      </c>
      <c r="J36" s="268"/>
    </row>
    <row r="37" spans="1:10" s="265" customFormat="1" ht="12.75" customHeight="1">
      <c r="A37" s="266" t="s">
        <v>1267</v>
      </c>
      <c r="B37" s="267">
        <v>7630</v>
      </c>
      <c r="C37" s="267">
        <v>11630</v>
      </c>
      <c r="D37" s="263"/>
      <c r="E37" s="267">
        <v>6087.04</v>
      </c>
      <c r="J37" s="268"/>
    </row>
    <row r="38" spans="1:10" s="265" customFormat="1" ht="12.75" customHeight="1">
      <c r="A38" s="266" t="s">
        <v>1268</v>
      </c>
      <c r="B38" s="267">
        <v>0</v>
      </c>
      <c r="C38" s="267">
        <v>0</v>
      </c>
      <c r="D38" s="263"/>
      <c r="E38" s="267">
        <v>30000</v>
      </c>
      <c r="J38" s="268"/>
    </row>
    <row r="39" spans="1:10" s="265" customFormat="1" ht="12.75" customHeight="1">
      <c r="A39" s="266" t="s">
        <v>1269</v>
      </c>
      <c r="B39" s="267"/>
      <c r="C39" s="267"/>
      <c r="D39" s="263"/>
      <c r="E39" s="267"/>
      <c r="J39" s="268"/>
    </row>
    <row r="40" spans="1:10" s="265" customFormat="1" ht="12.75" customHeight="1">
      <c r="A40" s="266" t="s">
        <v>1270</v>
      </c>
      <c r="B40" s="267">
        <v>86.75</v>
      </c>
      <c r="C40" s="267">
        <v>708.33</v>
      </c>
      <c r="D40" s="263"/>
      <c r="E40" s="267">
        <v>181.33</v>
      </c>
      <c r="J40" s="268"/>
    </row>
    <row r="41" spans="1:10" s="265" customFormat="1" ht="12.75" customHeight="1">
      <c r="A41" s="266" t="s">
        <v>1271</v>
      </c>
      <c r="B41" s="267">
        <v>37.909999999999997</v>
      </c>
      <c r="C41" s="267">
        <v>244.63</v>
      </c>
      <c r="D41" s="263"/>
      <c r="E41" s="267">
        <v>79.08</v>
      </c>
      <c r="J41" s="268"/>
    </row>
    <row r="42" spans="1:10" s="265" customFormat="1" ht="12.75" customHeight="1">
      <c r="A42" s="266" t="s">
        <v>1272</v>
      </c>
      <c r="B42" s="267">
        <v>297.8</v>
      </c>
      <c r="C42" s="267">
        <v>1179.5999999999999</v>
      </c>
      <c r="D42" s="263"/>
      <c r="E42" s="267">
        <v>1909.72</v>
      </c>
      <c r="J42" s="268"/>
    </row>
    <row r="43" spans="1:10" s="265" customFormat="1" ht="12.75" customHeight="1">
      <c r="A43" s="266" t="s">
        <v>1273</v>
      </c>
      <c r="B43" s="267">
        <v>1800.7</v>
      </c>
      <c r="C43" s="267">
        <v>4796.58</v>
      </c>
      <c r="D43" s="263"/>
      <c r="E43" s="267">
        <v>3501.17</v>
      </c>
      <c r="J43" s="268"/>
    </row>
    <row r="44" spans="1:10" s="265" customFormat="1" ht="12.75" customHeight="1">
      <c r="A44" s="281" t="s">
        <v>1274</v>
      </c>
      <c r="B44" s="267">
        <v>0</v>
      </c>
      <c r="C44" s="267">
        <v>219</v>
      </c>
      <c r="D44" s="263"/>
      <c r="E44" s="267">
        <v>313.12</v>
      </c>
      <c r="J44" s="268"/>
    </row>
    <row r="45" spans="1:10" s="265" customFormat="1" ht="12.75" customHeight="1">
      <c r="A45" s="266" t="s">
        <v>1275</v>
      </c>
      <c r="B45" s="267">
        <v>0</v>
      </c>
      <c r="C45" s="267">
        <v>16251</v>
      </c>
      <c r="D45" s="263"/>
      <c r="E45" s="267">
        <v>6419</v>
      </c>
      <c r="J45" s="268"/>
    </row>
    <row r="46" spans="1:10" s="265" customFormat="1" ht="12.75" customHeight="1">
      <c r="A46" s="266" t="s">
        <v>1276</v>
      </c>
      <c r="B46" s="267">
        <v>0</v>
      </c>
      <c r="C46" s="267">
        <v>0</v>
      </c>
      <c r="D46" s="263"/>
      <c r="E46" s="267">
        <v>0</v>
      </c>
      <c r="J46" s="268"/>
    </row>
    <row r="47" spans="1:10" s="265" customFormat="1" ht="12.75" customHeight="1">
      <c r="A47" s="266" t="s">
        <v>1277</v>
      </c>
      <c r="B47" s="267">
        <v>0</v>
      </c>
      <c r="C47" s="267">
        <v>0</v>
      </c>
      <c r="D47" s="263"/>
      <c r="E47" s="267">
        <v>0</v>
      </c>
      <c r="J47" s="268"/>
    </row>
    <row r="48" spans="1:10" s="265" customFormat="1" ht="12.75" customHeight="1">
      <c r="A48" s="266" t="s">
        <v>1278</v>
      </c>
      <c r="B48" s="267"/>
      <c r="C48" s="267"/>
      <c r="D48" s="263"/>
      <c r="E48" s="267"/>
      <c r="J48" s="268"/>
    </row>
    <row r="49" spans="1:10" s="265" customFormat="1" ht="12.75" customHeight="1">
      <c r="A49" s="266" t="s">
        <v>1279</v>
      </c>
      <c r="B49" s="267">
        <v>75182.14</v>
      </c>
      <c r="C49" s="267">
        <v>315279.40999999997</v>
      </c>
      <c r="D49" s="263"/>
      <c r="E49" s="267">
        <v>117655.08</v>
      </c>
      <c r="J49" s="268"/>
    </row>
    <row r="50" spans="1:10" s="265" customFormat="1" ht="12.75" customHeight="1">
      <c r="A50" s="269" t="s">
        <v>1280</v>
      </c>
      <c r="B50" s="267">
        <v>0</v>
      </c>
      <c r="C50" s="267">
        <v>0</v>
      </c>
      <c r="D50" s="263"/>
      <c r="E50" s="267">
        <v>0</v>
      </c>
      <c r="J50" s="268"/>
    </row>
    <row r="51" spans="1:10" s="265" customFormat="1" ht="12.75" customHeight="1">
      <c r="A51" s="266" t="s">
        <v>1281</v>
      </c>
      <c r="B51" s="267">
        <v>0</v>
      </c>
      <c r="C51" s="267">
        <v>3574.48</v>
      </c>
      <c r="D51" s="263"/>
      <c r="E51" s="267">
        <v>0</v>
      </c>
      <c r="J51" s="268"/>
    </row>
    <row r="52" spans="1:10" s="265" customFormat="1" ht="12.75" customHeight="1">
      <c r="A52" s="266" t="s">
        <v>1282</v>
      </c>
      <c r="B52" s="267">
        <v>7142.29</v>
      </c>
      <c r="C52" s="267">
        <v>31496.19</v>
      </c>
      <c r="D52" s="263"/>
      <c r="E52" s="267">
        <v>12636.44</v>
      </c>
      <c r="J52" s="268"/>
    </row>
    <row r="53" spans="1:10" s="265" customFormat="1" ht="12.75" customHeight="1">
      <c r="A53" s="266" t="s">
        <v>1283</v>
      </c>
      <c r="B53" s="267">
        <v>0</v>
      </c>
      <c r="C53" s="267">
        <v>0</v>
      </c>
      <c r="D53" s="263"/>
      <c r="E53" s="267">
        <v>0</v>
      </c>
      <c r="J53" s="268"/>
    </row>
    <row r="54" spans="1:10" s="265" customFormat="1" ht="12.75" customHeight="1">
      <c r="A54" s="266" t="s">
        <v>1284</v>
      </c>
      <c r="B54" s="267"/>
      <c r="C54" s="267"/>
      <c r="D54" s="263"/>
      <c r="E54" s="267"/>
      <c r="J54" s="268"/>
    </row>
    <row r="55" spans="1:10" s="265" customFormat="1" ht="12.75" customHeight="1">
      <c r="A55" s="266" t="s">
        <v>1285</v>
      </c>
      <c r="B55" s="267">
        <v>0</v>
      </c>
      <c r="C55" s="267">
        <v>481.26</v>
      </c>
      <c r="D55" s="263"/>
      <c r="E55" s="267">
        <v>6268.96</v>
      </c>
      <c r="J55" s="268"/>
    </row>
    <row r="56" spans="1:10" s="265" customFormat="1" ht="12.75" customHeight="1">
      <c r="A56" s="266" t="s">
        <v>1286</v>
      </c>
      <c r="B56" s="267">
        <v>0</v>
      </c>
      <c r="C56" s="267">
        <v>176.71</v>
      </c>
      <c r="D56" s="263"/>
      <c r="E56" s="267">
        <v>1729.34</v>
      </c>
      <c r="J56" s="268"/>
    </row>
    <row r="57" spans="1:10" s="265" customFormat="1" ht="12.75" customHeight="1">
      <c r="A57" s="266" t="s">
        <v>1287</v>
      </c>
      <c r="B57" s="267">
        <v>0</v>
      </c>
      <c r="C57" s="267">
        <v>0</v>
      </c>
      <c r="D57" s="263"/>
      <c r="E57" s="267">
        <v>7790.28</v>
      </c>
      <c r="J57" s="268"/>
    </row>
    <row r="58" spans="1:10" s="265" customFormat="1" ht="12.75" customHeight="1">
      <c r="A58" s="266" t="s">
        <v>1288</v>
      </c>
      <c r="B58" s="267"/>
      <c r="C58" s="267"/>
      <c r="D58" s="263"/>
      <c r="E58" s="267"/>
      <c r="J58" s="268"/>
    </row>
    <row r="59" spans="1:10" s="265" customFormat="1" ht="12.75" customHeight="1">
      <c r="A59" s="266" t="s">
        <v>1289</v>
      </c>
      <c r="B59" s="267">
        <v>19981.82</v>
      </c>
      <c r="C59" s="267">
        <v>50763.63</v>
      </c>
      <c r="D59" s="263"/>
      <c r="E59" s="267">
        <v>21824.91</v>
      </c>
      <c r="J59" s="268"/>
    </row>
    <row r="60" spans="1:10" s="265" customFormat="1" ht="12.75" customHeight="1">
      <c r="A60" s="266" t="s">
        <v>1290</v>
      </c>
      <c r="B60" s="267">
        <v>4260</v>
      </c>
      <c r="C60" s="267"/>
      <c r="D60" s="263"/>
      <c r="E60" s="267">
        <v>9950</v>
      </c>
      <c r="J60" s="268"/>
    </row>
    <row r="61" spans="1:10" s="265" customFormat="1" ht="12.75" customHeight="1">
      <c r="A61" s="269" t="s">
        <v>1291</v>
      </c>
      <c r="B61" s="267">
        <v>0</v>
      </c>
      <c r="C61" s="267">
        <v>0</v>
      </c>
      <c r="D61" s="263"/>
      <c r="E61" s="267">
        <v>0</v>
      </c>
      <c r="J61" s="268"/>
    </row>
    <row r="62" spans="1:10" s="265" customFormat="1" ht="12.75" customHeight="1">
      <c r="A62" s="282" t="s">
        <v>1292</v>
      </c>
      <c r="B62" s="267">
        <v>240000</v>
      </c>
      <c r="C62" s="267">
        <v>320000</v>
      </c>
      <c r="D62" s="263"/>
      <c r="E62" s="267">
        <v>0</v>
      </c>
      <c r="J62" s="268"/>
    </row>
    <row r="63" spans="1:10" s="265" customFormat="1" ht="12.75" customHeight="1">
      <c r="A63" s="282" t="s">
        <v>1293</v>
      </c>
      <c r="B63" s="267">
        <v>0</v>
      </c>
      <c r="C63" s="267">
        <v>0</v>
      </c>
      <c r="D63" s="263"/>
      <c r="E63" s="267">
        <v>0</v>
      </c>
      <c r="J63" s="268"/>
    </row>
    <row r="64" spans="1:10" s="265" customFormat="1" ht="12.75" customHeight="1">
      <c r="A64" s="282" t="s">
        <v>1294</v>
      </c>
      <c r="B64" s="267">
        <v>0</v>
      </c>
      <c r="C64" s="267">
        <v>0</v>
      </c>
      <c r="D64" s="263"/>
      <c r="E64" s="267">
        <v>0</v>
      </c>
      <c r="J64" s="268"/>
    </row>
    <row r="65" spans="1:10" s="265" customFormat="1" ht="12.75" customHeight="1">
      <c r="A65" s="266" t="s">
        <v>1295</v>
      </c>
      <c r="B65" s="267"/>
      <c r="C65" s="267"/>
      <c r="D65" s="263"/>
      <c r="E65" s="267"/>
      <c r="J65" s="268"/>
    </row>
    <row r="66" spans="1:10" s="265" customFormat="1" ht="12.75" customHeight="1">
      <c r="A66" s="266" t="s">
        <v>1296</v>
      </c>
      <c r="B66" s="267">
        <v>0</v>
      </c>
      <c r="C66" s="267">
        <v>0</v>
      </c>
      <c r="D66" s="263"/>
      <c r="E66" s="267">
        <v>1254</v>
      </c>
      <c r="J66" s="268"/>
    </row>
    <row r="67" spans="1:10" ht="12.75" customHeight="1">
      <c r="A67" s="266" t="s">
        <v>1297</v>
      </c>
      <c r="B67" s="267">
        <v>870.75</v>
      </c>
      <c r="C67" s="267">
        <v>5623</v>
      </c>
      <c r="D67" s="263"/>
      <c r="E67" s="267">
        <v>2148.25</v>
      </c>
      <c r="J67" s="268"/>
    </row>
    <row r="68" spans="1:10" ht="12.75" customHeight="1">
      <c r="A68" s="266" t="s">
        <v>1298</v>
      </c>
      <c r="B68" s="267">
        <v>0</v>
      </c>
      <c r="C68" s="267">
        <v>0</v>
      </c>
      <c r="E68" s="267">
        <v>0</v>
      </c>
      <c r="J68" s="268"/>
    </row>
    <row r="69" spans="1:10" ht="12.75" customHeight="1">
      <c r="A69" s="266" t="s">
        <v>1299</v>
      </c>
      <c r="B69" s="267"/>
      <c r="C69" s="267"/>
      <c r="E69" s="267"/>
      <c r="J69" s="268"/>
    </row>
    <row r="70" spans="1:10" ht="12.75" customHeight="1">
      <c r="A70" s="269" t="s">
        <v>1300</v>
      </c>
      <c r="B70" s="267">
        <v>0</v>
      </c>
      <c r="C70" s="267">
        <v>0</v>
      </c>
      <c r="E70" s="267">
        <v>0</v>
      </c>
      <c r="J70" s="268"/>
    </row>
    <row r="71" spans="1:10" ht="12.75" customHeight="1">
      <c r="A71" s="266" t="s">
        <v>1301</v>
      </c>
      <c r="B71" s="267">
        <v>681.07</v>
      </c>
      <c r="C71" s="267">
        <v>2724.28</v>
      </c>
      <c r="E71" s="267">
        <v>1474.88</v>
      </c>
      <c r="J71" s="268"/>
    </row>
    <row r="72" spans="1:10" ht="12.75" customHeight="1">
      <c r="A72" s="282" t="s">
        <v>1302</v>
      </c>
      <c r="B72" s="267">
        <v>0</v>
      </c>
      <c r="C72" s="267">
        <v>0</v>
      </c>
      <c r="E72" s="267">
        <v>0</v>
      </c>
      <c r="J72" s="268"/>
    </row>
    <row r="73" spans="1:10" ht="12.75" customHeight="1">
      <c r="A73" s="282" t="s">
        <v>1303</v>
      </c>
      <c r="B73" s="267">
        <v>969.09</v>
      </c>
      <c r="C73" s="267">
        <v>1427.64</v>
      </c>
      <c r="E73" s="267">
        <v>134.19999999999999</v>
      </c>
      <c r="J73" s="268"/>
    </row>
    <row r="74" spans="1:10" ht="12.75" customHeight="1">
      <c r="A74" s="282" t="s">
        <v>1304</v>
      </c>
      <c r="B74" s="267">
        <v>0</v>
      </c>
      <c r="C74" s="267">
        <v>72.23</v>
      </c>
      <c r="E74" s="267">
        <v>3011.97</v>
      </c>
      <c r="J74" s="268"/>
    </row>
    <row r="75" spans="1:10" ht="12.75" customHeight="1">
      <c r="A75" s="282" t="s">
        <v>1305</v>
      </c>
      <c r="B75" s="267">
        <v>357.64</v>
      </c>
      <c r="C75" s="267">
        <v>1907.64</v>
      </c>
      <c r="E75" s="267">
        <v>0</v>
      </c>
      <c r="J75" s="268"/>
    </row>
    <row r="76" spans="1:10" ht="12.75" customHeight="1">
      <c r="A76" s="282" t="s">
        <v>1306</v>
      </c>
      <c r="B76" s="267">
        <v>0</v>
      </c>
      <c r="C76" s="267">
        <v>0</v>
      </c>
      <c r="E76" s="267">
        <v>0</v>
      </c>
      <c r="J76" s="268"/>
    </row>
    <row r="77" spans="1:10" ht="12.75" customHeight="1">
      <c r="A77" s="266" t="s">
        <v>1307</v>
      </c>
      <c r="B77" s="267">
        <v>4760.51</v>
      </c>
      <c r="C77" s="267">
        <v>67140.87</v>
      </c>
      <c r="E77" s="267">
        <v>2900</v>
      </c>
      <c r="J77" s="268"/>
    </row>
    <row r="78" spans="1:10" ht="12.75" customHeight="1">
      <c r="A78" s="274" t="s">
        <v>1308</v>
      </c>
      <c r="B78" s="267">
        <v>0</v>
      </c>
      <c r="C78" s="267">
        <v>0</v>
      </c>
      <c r="E78" s="267">
        <v>0</v>
      </c>
      <c r="J78" s="268"/>
    </row>
    <row r="79" spans="1:10" ht="12.75" customHeight="1">
      <c r="A79" s="266" t="s">
        <v>1309</v>
      </c>
      <c r="B79" s="267"/>
      <c r="C79" s="267"/>
      <c r="E79" s="267"/>
      <c r="J79" s="268"/>
    </row>
    <row r="80" spans="1:10" ht="12.75" customHeight="1">
      <c r="A80" s="266" t="s">
        <v>1310</v>
      </c>
      <c r="B80" s="267">
        <v>0</v>
      </c>
      <c r="C80" s="267">
        <v>723.35</v>
      </c>
      <c r="E80" s="267">
        <v>0</v>
      </c>
      <c r="J80" s="268"/>
    </row>
    <row r="81" spans="1:10" ht="12.75" customHeight="1">
      <c r="A81" s="274" t="s">
        <v>1311</v>
      </c>
      <c r="B81" s="267">
        <v>0</v>
      </c>
      <c r="C81" s="267">
        <v>17.63</v>
      </c>
      <c r="E81" s="267">
        <v>0</v>
      </c>
      <c r="J81" s="268"/>
    </row>
    <row r="82" spans="1:10" ht="12.75" customHeight="1">
      <c r="A82" s="266" t="s">
        <v>1312</v>
      </c>
      <c r="B82" s="267">
        <v>0</v>
      </c>
      <c r="C82" s="267">
        <v>1591.62</v>
      </c>
      <c r="E82" s="267">
        <v>1465.82</v>
      </c>
      <c r="J82" s="268"/>
    </row>
    <row r="83" spans="1:10" ht="12.75" customHeight="1">
      <c r="A83" s="266" t="s">
        <v>1313</v>
      </c>
      <c r="B83" s="267">
        <v>226.8</v>
      </c>
      <c r="C83" s="267">
        <v>1005.2</v>
      </c>
      <c r="E83" s="267">
        <v>329.14</v>
      </c>
      <c r="J83" s="268"/>
    </row>
    <row r="84" spans="1:10" ht="12.75" customHeight="1">
      <c r="A84" s="282" t="s">
        <v>1314</v>
      </c>
      <c r="B84" s="267">
        <v>0</v>
      </c>
      <c r="C84" s="267">
        <v>1500</v>
      </c>
      <c r="E84" s="267">
        <v>0</v>
      </c>
      <c r="F84" s="251"/>
      <c r="J84" s="268"/>
    </row>
    <row r="85" spans="1:10" ht="12.75" customHeight="1">
      <c r="A85" s="266" t="s">
        <v>1315</v>
      </c>
      <c r="B85" s="267">
        <v>6886.86</v>
      </c>
      <c r="C85" s="267">
        <v>21978.959999999999</v>
      </c>
      <c r="E85" s="267">
        <v>8285.3700000000008</v>
      </c>
      <c r="J85" s="268"/>
    </row>
    <row r="86" spans="1:10" ht="12.75" customHeight="1">
      <c r="A86" s="266" t="s">
        <v>1316</v>
      </c>
      <c r="B86" s="267">
        <v>0</v>
      </c>
      <c r="C86" s="267">
        <v>228.64</v>
      </c>
      <c r="E86" s="267">
        <v>0</v>
      </c>
      <c r="J86" s="268"/>
    </row>
    <row r="87" spans="1:10" ht="12.75" customHeight="1">
      <c r="A87" s="266" t="s">
        <v>1253</v>
      </c>
      <c r="B87" s="267">
        <v>0</v>
      </c>
      <c r="C87" s="267">
        <v>12000</v>
      </c>
      <c r="E87" s="267">
        <v>3636.36</v>
      </c>
      <c r="J87" s="268"/>
    </row>
    <row r="88" spans="1:10" ht="12.75" customHeight="1">
      <c r="A88" s="274" t="s">
        <v>1317</v>
      </c>
      <c r="B88" s="267">
        <v>0</v>
      </c>
      <c r="C88" s="267">
        <v>200</v>
      </c>
      <c r="E88" s="267">
        <v>0</v>
      </c>
      <c r="J88" s="268"/>
    </row>
    <row r="89" spans="1:10" ht="12.75" customHeight="1">
      <c r="A89" s="274" t="s">
        <v>1318</v>
      </c>
      <c r="B89" s="267">
        <v>0</v>
      </c>
      <c r="C89" s="267">
        <v>0</v>
      </c>
      <c r="E89" s="267">
        <v>0</v>
      </c>
      <c r="J89" s="268"/>
    </row>
    <row r="90" spans="1:10" ht="12.75" customHeight="1">
      <c r="A90" s="282" t="s">
        <v>1319</v>
      </c>
      <c r="B90" s="283">
        <v>0</v>
      </c>
      <c r="C90" s="283">
        <v>1300</v>
      </c>
      <c r="E90" s="283">
        <v>0</v>
      </c>
      <c r="J90" s="268"/>
    </row>
    <row r="91" spans="1:10" ht="12.75" customHeight="1">
      <c r="A91" s="284" t="s">
        <v>1320</v>
      </c>
      <c r="B91" s="283">
        <v>0</v>
      </c>
      <c r="C91" s="283">
        <v>0</v>
      </c>
      <c r="E91" s="283">
        <v>290.43</v>
      </c>
      <c r="J91" s="268"/>
    </row>
    <row r="92" spans="1:10" ht="12.05" customHeight="1">
      <c r="A92" s="285" t="s">
        <v>1321</v>
      </c>
      <c r="B92" s="286">
        <f>SUM(B32:B91)</f>
        <v>371978.13000000006</v>
      </c>
      <c r="C92" s="286">
        <f>SUM(C32:C91)</f>
        <v>880536.65999999992</v>
      </c>
      <c r="E92" s="286">
        <f>SUM(E32:E91)</f>
        <v>254224.72</v>
      </c>
      <c r="H92" s="287"/>
      <c r="J92" s="268"/>
    </row>
    <row r="93" spans="1:10" ht="12.75" customHeight="1" thickBot="1">
      <c r="A93" s="288"/>
      <c r="B93" s="289"/>
      <c r="C93" s="289">
        <f>C28-C92</f>
        <v>426891.58000000007</v>
      </c>
      <c r="E93" s="289"/>
      <c r="H93" s="287"/>
      <c r="J93" s="268"/>
    </row>
    <row r="94" spans="1:10" ht="12.05" customHeight="1">
      <c r="A94" s="290"/>
      <c r="B94" s="291"/>
      <c r="C94" s="291"/>
      <c r="E94" s="252"/>
      <c r="J94" s="268"/>
    </row>
    <row r="95" spans="1:10" ht="12.05" customHeight="1">
      <c r="A95" s="277" t="s">
        <v>1323</v>
      </c>
      <c r="B95" s="292">
        <v>12500</v>
      </c>
      <c r="C95" s="292">
        <v>50000</v>
      </c>
      <c r="E95" s="293">
        <v>0</v>
      </c>
      <c r="J95" s="268"/>
    </row>
    <row r="96" spans="1:10" ht="12.05" customHeight="1">
      <c r="A96" s="294" t="s">
        <v>1324</v>
      </c>
      <c r="B96" s="283">
        <v>0</v>
      </c>
      <c r="C96" s="283">
        <v>0</v>
      </c>
      <c r="D96" s="295"/>
      <c r="E96" s="293">
        <v>0</v>
      </c>
      <c r="J96" s="268"/>
    </row>
    <row r="97" spans="1:10" ht="15.8" customHeight="1" thickBot="1">
      <c r="A97" s="296"/>
      <c r="B97" s="297"/>
      <c r="C97" s="297">
        <f>C93+C95-C96</f>
        <v>476891.58000000007</v>
      </c>
      <c r="E97" s="297"/>
      <c r="H97" s="287"/>
      <c r="J97" s="268"/>
    </row>
    <row r="98" spans="1:10" ht="12.05" customHeight="1" thickTop="1"/>
    <row r="99" spans="1:10" ht="10.3">
      <c r="B99" s="298"/>
      <c r="C99" s="298"/>
      <c r="D99" s="299"/>
      <c r="E99" s="298" t="s">
        <v>1325</v>
      </c>
    </row>
    <row r="100" spans="1:10">
      <c r="A100" s="300"/>
    </row>
  </sheetData>
  <mergeCells count="2">
    <mergeCell ref="A1:C1"/>
    <mergeCell ref="A2:C2"/>
  </mergeCells>
  <pageMargins left="0.25" right="0.25" top="0.75" bottom="0.75" header="0.3" footer="0.3"/>
  <pageSetup paperSize="9" orientation="portrait" cellComments="atEnd"/>
  <headerFooter alignWithMargins="0">
    <oddHeader>&amp;L&amp;8 &amp;C&amp;8 MYOB / Excel&amp;R&amp;8</oddHeader>
    <oddFooter>&amp;CPage &amp;</oddFooter>
  </headerFooter>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E99A-2618-46C5-A4BB-C1FA915161A0}">
  <sheetPr>
    <tabColor theme="6" tint="-0.249977111117893"/>
  </sheetPr>
  <dimension ref="A1:E100"/>
  <sheetViews>
    <sheetView topLeftCell="A54" workbookViewId="0">
      <selection activeCell="P90" sqref="P90"/>
    </sheetView>
  </sheetViews>
  <sheetFormatPr defaultColWidth="9.1484375" defaultRowHeight="12.55"/>
  <cols>
    <col min="1" max="1" width="35.25" style="304" customWidth="1"/>
    <col min="2" max="2" width="13.84765625" style="334" customWidth="1"/>
    <col min="3" max="3" width="14" style="334" customWidth="1"/>
    <col min="4" max="4" width="4.546875" style="304" customWidth="1"/>
    <col min="5" max="7" width="9.1484375" style="304" customWidth="1"/>
    <col min="8" max="16384" width="9.1484375" style="304"/>
  </cols>
  <sheetData>
    <row r="1" spans="1:3" s="301" customFormat="1" ht="20.25" customHeight="1">
      <c r="A1" s="593" t="s">
        <v>1326</v>
      </c>
      <c r="B1" s="594"/>
      <c r="C1" s="594"/>
    </row>
    <row r="2" spans="1:3" s="302" customFormat="1" ht="15.8" customHeight="1">
      <c r="A2" s="595" t="s">
        <v>1327</v>
      </c>
      <c r="B2" s="596"/>
      <c r="C2" s="596"/>
    </row>
    <row r="3" spans="1:3" ht="12.8">
      <c r="A3" s="303" t="s">
        <v>1328</v>
      </c>
      <c r="B3" s="257" t="s">
        <v>1421</v>
      </c>
      <c r="C3" s="257"/>
    </row>
    <row r="4" spans="1:3">
      <c r="A4" s="305" t="s">
        <v>1329</v>
      </c>
      <c r="B4" s="306"/>
      <c r="C4" s="306"/>
    </row>
    <row r="5" spans="1:3">
      <c r="A5" s="266" t="s">
        <v>1330</v>
      </c>
      <c r="B5" s="307"/>
      <c r="C5" s="307"/>
    </row>
    <row r="6" spans="1:3">
      <c r="A6" s="281" t="s">
        <v>1331</v>
      </c>
      <c r="B6" s="307"/>
      <c r="C6" s="307"/>
    </row>
    <row r="7" spans="1:3">
      <c r="A7" s="308" t="s">
        <v>1332</v>
      </c>
      <c r="B7" s="307">
        <v>122111.39</v>
      </c>
      <c r="C7" s="307">
        <v>52919.01</v>
      </c>
    </row>
    <row r="8" spans="1:3">
      <c r="A8" s="308" t="s">
        <v>1333</v>
      </c>
      <c r="B8" s="307">
        <v>14491.74</v>
      </c>
      <c r="C8" s="307">
        <v>14457.4</v>
      </c>
    </row>
    <row r="9" spans="1:3">
      <c r="A9" s="309" t="s">
        <v>1334</v>
      </c>
      <c r="B9" s="307">
        <v>0.5</v>
      </c>
      <c r="C9" s="307">
        <v>0.5</v>
      </c>
    </row>
    <row r="10" spans="1:3">
      <c r="A10" s="308" t="s">
        <v>1335</v>
      </c>
      <c r="B10" s="307">
        <v>1252748.1100000001</v>
      </c>
      <c r="C10" s="307">
        <v>210461.41</v>
      </c>
    </row>
    <row r="11" spans="1:3">
      <c r="A11" s="309" t="s">
        <v>1336</v>
      </c>
      <c r="B11" s="307">
        <v>4934521.6900000004</v>
      </c>
      <c r="C11" s="307">
        <v>6017884.6399999997</v>
      </c>
    </row>
    <row r="12" spans="1:3">
      <c r="A12" s="266" t="s">
        <v>1337</v>
      </c>
      <c r="B12" s="307">
        <v>0</v>
      </c>
      <c r="C12" s="307">
        <v>0</v>
      </c>
    </row>
    <row r="13" spans="1:3">
      <c r="A13" s="266" t="s">
        <v>1338</v>
      </c>
      <c r="B13" s="307">
        <v>0</v>
      </c>
      <c r="C13" s="307">
        <v>0</v>
      </c>
    </row>
    <row r="14" spans="1:3">
      <c r="A14" s="308" t="s">
        <v>1339</v>
      </c>
      <c r="B14" s="307">
        <v>0</v>
      </c>
      <c r="C14" s="307">
        <v>0</v>
      </c>
    </row>
    <row r="15" spans="1:3">
      <c r="A15" s="19" t="s">
        <v>1340</v>
      </c>
      <c r="B15" s="310">
        <v>0</v>
      </c>
      <c r="C15" s="310">
        <v>0</v>
      </c>
    </row>
    <row r="16" spans="1:3">
      <c r="A16" s="311" t="s">
        <v>1341</v>
      </c>
      <c r="B16" s="312">
        <f>SUM(B7:B15)</f>
        <v>6323873.4300000006</v>
      </c>
      <c r="C16" s="312"/>
    </row>
    <row r="17" spans="1:3">
      <c r="A17" s="282" t="s">
        <v>1342</v>
      </c>
      <c r="B17" s="307">
        <v>12080.5</v>
      </c>
      <c r="C17" s="307">
        <v>219146.45</v>
      </c>
    </row>
    <row r="18" spans="1:3">
      <c r="A18" s="282" t="s">
        <v>1343</v>
      </c>
      <c r="B18" s="307">
        <v>0</v>
      </c>
      <c r="C18" s="307">
        <v>0</v>
      </c>
    </row>
    <row r="19" spans="1:3">
      <c r="A19" s="282" t="s">
        <v>1344</v>
      </c>
      <c r="B19" s="307">
        <v>0</v>
      </c>
      <c r="C19" s="307">
        <v>0</v>
      </c>
    </row>
    <row r="20" spans="1:3">
      <c r="A20" s="282" t="s">
        <v>1345</v>
      </c>
      <c r="B20" s="307">
        <v>-3762</v>
      </c>
      <c r="C20" s="307">
        <v>-5674</v>
      </c>
    </row>
    <row r="21" spans="1:3">
      <c r="A21" s="282" t="s">
        <v>1346</v>
      </c>
      <c r="B21" s="307">
        <v>116160.99</v>
      </c>
      <c r="C21" s="307">
        <v>0</v>
      </c>
    </row>
    <row r="22" spans="1:3">
      <c r="A22" s="282" t="s">
        <v>1347</v>
      </c>
      <c r="B22" s="307">
        <v>0</v>
      </c>
      <c r="C22" s="307">
        <v>0</v>
      </c>
    </row>
    <row r="23" spans="1:3">
      <c r="A23" s="282" t="s">
        <v>1348</v>
      </c>
      <c r="B23" s="307"/>
      <c r="C23" s="307"/>
    </row>
    <row r="24" spans="1:3">
      <c r="A24" s="269" t="s">
        <v>1349</v>
      </c>
      <c r="B24" s="307">
        <v>15699.27</v>
      </c>
      <c r="C24" s="307">
        <v>15699.27</v>
      </c>
    </row>
    <row r="25" spans="1:3">
      <c r="A25" s="313" t="s">
        <v>1350</v>
      </c>
      <c r="B25" s="314">
        <v>1723040.28</v>
      </c>
      <c r="C25" s="314">
        <v>3732761.27</v>
      </c>
    </row>
    <row r="26" spans="1:3">
      <c r="A26" s="315" t="s">
        <v>1351</v>
      </c>
      <c r="B26" s="316">
        <f>SUM(B16:B25)</f>
        <v>8187092.4700000007</v>
      </c>
      <c r="C26" s="316"/>
    </row>
    <row r="27" spans="1:3" ht="12.8">
      <c r="A27" s="317" t="s">
        <v>1352</v>
      </c>
      <c r="B27" s="307"/>
      <c r="C27" s="307"/>
    </row>
    <row r="28" spans="1:3">
      <c r="A28" s="269" t="s">
        <v>1353</v>
      </c>
      <c r="B28" s="307">
        <v>50000</v>
      </c>
      <c r="C28" s="307">
        <v>50000</v>
      </c>
    </row>
    <row r="29" spans="1:3">
      <c r="A29" s="269" t="s">
        <v>1354</v>
      </c>
      <c r="B29" s="307">
        <v>0</v>
      </c>
      <c r="C29" s="307">
        <v>0</v>
      </c>
    </row>
    <row r="30" spans="1:3">
      <c r="A30" s="266" t="s">
        <v>1355</v>
      </c>
      <c r="B30" s="307"/>
      <c r="C30" s="307"/>
    </row>
    <row r="31" spans="1:3">
      <c r="A31" s="266" t="s">
        <v>1356</v>
      </c>
      <c r="B31" s="307"/>
      <c r="C31" s="307"/>
    </row>
    <row r="32" spans="1:3">
      <c r="A32" s="266" t="s">
        <v>1357</v>
      </c>
      <c r="B32" s="307">
        <v>435000</v>
      </c>
      <c r="C32" s="307">
        <v>435000</v>
      </c>
    </row>
    <row r="33" spans="1:3">
      <c r="A33" s="266" t="s">
        <v>1358</v>
      </c>
      <c r="B33" s="307">
        <v>-36320</v>
      </c>
      <c r="C33" s="307">
        <v>-25445</v>
      </c>
    </row>
    <row r="34" spans="1:3">
      <c r="A34" s="266" t="s">
        <v>1359</v>
      </c>
      <c r="B34" s="307"/>
      <c r="C34" s="307"/>
    </row>
    <row r="35" spans="1:3">
      <c r="A35" s="266" t="s">
        <v>1360</v>
      </c>
      <c r="B35" s="307">
        <v>144401.60999999999</v>
      </c>
      <c r="C35" s="307">
        <v>144401.60999999999</v>
      </c>
    </row>
    <row r="36" spans="1:3">
      <c r="A36" s="266" t="s">
        <v>1361</v>
      </c>
      <c r="B36" s="307">
        <v>-105740</v>
      </c>
      <c r="C36" s="307">
        <v>-95261</v>
      </c>
    </row>
    <row r="37" spans="1:3">
      <c r="A37" s="266"/>
      <c r="B37" s="307"/>
      <c r="C37" s="307"/>
    </row>
    <row r="38" spans="1:3">
      <c r="A38" s="269" t="s">
        <v>1362</v>
      </c>
      <c r="B38" s="307">
        <v>145496.26999999999</v>
      </c>
      <c r="C38" s="307">
        <v>0</v>
      </c>
    </row>
    <row r="39" spans="1:3">
      <c r="A39" s="269" t="s">
        <v>1363</v>
      </c>
      <c r="B39" s="307">
        <v>-40415.629999999997</v>
      </c>
      <c r="C39" s="307">
        <v>0</v>
      </c>
    </row>
    <row r="40" spans="1:3">
      <c r="A40" s="269"/>
      <c r="B40" s="307"/>
      <c r="C40" s="307"/>
    </row>
    <row r="41" spans="1:3">
      <c r="A41" s="269" t="s">
        <v>1364</v>
      </c>
      <c r="B41" s="307">
        <v>43698</v>
      </c>
      <c r="C41" s="307">
        <v>0</v>
      </c>
    </row>
    <row r="42" spans="1:3">
      <c r="A42" s="269" t="s">
        <v>1365</v>
      </c>
      <c r="B42" s="307">
        <v>-12138.33</v>
      </c>
      <c r="C42" s="307">
        <v>0</v>
      </c>
    </row>
    <row r="43" spans="1:3">
      <c r="A43" s="318" t="s">
        <v>1366</v>
      </c>
      <c r="B43" s="307">
        <v>0</v>
      </c>
      <c r="C43" s="307">
        <v>0</v>
      </c>
    </row>
    <row r="44" spans="1:3">
      <c r="A44" s="319" t="s">
        <v>1367</v>
      </c>
      <c r="B44" s="320">
        <f>SUM(B26:B43)</f>
        <v>8811074.3899999987</v>
      </c>
      <c r="C44" s="320"/>
    </row>
    <row r="45" spans="1:3">
      <c r="A45" s="305" t="s">
        <v>1368</v>
      </c>
      <c r="B45" s="321"/>
      <c r="C45" s="321"/>
    </row>
    <row r="46" spans="1:3">
      <c r="A46" s="266" t="s">
        <v>1369</v>
      </c>
      <c r="B46" s="307"/>
      <c r="C46" s="307"/>
    </row>
    <row r="47" spans="1:3">
      <c r="A47" s="266" t="s">
        <v>1370</v>
      </c>
      <c r="B47" s="307"/>
      <c r="C47" s="307"/>
    </row>
    <row r="48" spans="1:3">
      <c r="A48" s="269" t="s">
        <v>1371</v>
      </c>
      <c r="B48" s="307">
        <v>0</v>
      </c>
      <c r="C48" s="307">
        <v>0</v>
      </c>
    </row>
    <row r="49" spans="1:3">
      <c r="A49" s="269" t="s">
        <v>1372</v>
      </c>
      <c r="B49" s="307">
        <v>0</v>
      </c>
      <c r="C49" s="307">
        <v>0</v>
      </c>
    </row>
    <row r="50" spans="1:3">
      <c r="A50" s="266" t="s">
        <v>1373</v>
      </c>
      <c r="B50" s="307">
        <v>0</v>
      </c>
      <c r="C50" s="307">
        <v>0</v>
      </c>
    </row>
    <row r="51" spans="1:3">
      <c r="A51" s="266" t="s">
        <v>1374</v>
      </c>
      <c r="B51" s="307">
        <v>0</v>
      </c>
      <c r="C51" s="307">
        <v>0</v>
      </c>
    </row>
    <row r="52" spans="1:3">
      <c r="A52" s="269" t="s">
        <v>1375</v>
      </c>
      <c r="B52" s="307">
        <v>0</v>
      </c>
      <c r="C52" s="307">
        <v>0</v>
      </c>
    </row>
    <row r="53" spans="1:3">
      <c r="A53" s="266" t="s">
        <v>1376</v>
      </c>
      <c r="B53" s="307">
        <v>0</v>
      </c>
      <c r="C53" s="307">
        <v>0</v>
      </c>
    </row>
    <row r="54" spans="1:3">
      <c r="A54" s="269" t="s">
        <v>1377</v>
      </c>
      <c r="B54" s="307">
        <v>0</v>
      </c>
      <c r="C54" s="307">
        <v>0</v>
      </c>
    </row>
    <row r="55" spans="1:3">
      <c r="A55" s="266" t="s">
        <v>1378</v>
      </c>
      <c r="B55" s="307">
        <v>233941.78</v>
      </c>
      <c r="C55" s="307">
        <v>10503.36</v>
      </c>
    </row>
    <row r="56" spans="1:3">
      <c r="A56" s="266" t="s">
        <v>1379</v>
      </c>
      <c r="B56" s="307">
        <v>87223.92</v>
      </c>
      <c r="C56" s="307">
        <v>103754.8</v>
      </c>
    </row>
    <row r="57" spans="1:3">
      <c r="A57" s="269" t="s">
        <v>1380</v>
      </c>
      <c r="B57" s="307">
        <v>4170510.89</v>
      </c>
      <c r="C57" s="307">
        <v>4564000</v>
      </c>
    </row>
    <row r="58" spans="1:3">
      <c r="A58" s="269" t="s">
        <v>1381</v>
      </c>
      <c r="B58" s="307">
        <v>683400</v>
      </c>
      <c r="C58" s="307">
        <v>1410000</v>
      </c>
    </row>
    <row r="59" spans="1:3">
      <c r="A59" s="269" t="s">
        <v>1382</v>
      </c>
      <c r="B59" s="307">
        <v>0</v>
      </c>
      <c r="C59" s="307">
        <v>0</v>
      </c>
    </row>
    <row r="60" spans="1:3">
      <c r="A60" s="266" t="s">
        <v>1383</v>
      </c>
      <c r="B60" s="307"/>
      <c r="C60" s="307"/>
    </row>
    <row r="61" spans="1:3">
      <c r="A61" s="266" t="s">
        <v>1384</v>
      </c>
      <c r="B61" s="307">
        <v>7073.48</v>
      </c>
      <c r="C61" s="307">
        <v>26133.14</v>
      </c>
    </row>
    <row r="62" spans="1:3">
      <c r="A62" s="266" t="s">
        <v>1385</v>
      </c>
      <c r="B62" s="307"/>
      <c r="C62" s="307"/>
    </row>
    <row r="63" spans="1:3">
      <c r="A63" s="266" t="s">
        <v>1386</v>
      </c>
      <c r="B63" s="307">
        <f>SUM(B61:B62)</f>
        <v>7073.48</v>
      </c>
      <c r="C63" s="307">
        <f>SUM(C61:C62)</f>
        <v>26133.14</v>
      </c>
    </row>
    <row r="64" spans="1:3">
      <c r="A64" s="266" t="s">
        <v>1387</v>
      </c>
      <c r="B64" s="307"/>
      <c r="C64" s="307"/>
    </row>
    <row r="65" spans="1:3">
      <c r="A65" s="266" t="s">
        <v>1388</v>
      </c>
      <c r="B65" s="307">
        <v>6664.06</v>
      </c>
      <c r="C65" s="307">
        <v>11177.24</v>
      </c>
    </row>
    <row r="66" spans="1:3">
      <c r="A66" s="266" t="s">
        <v>1389</v>
      </c>
      <c r="B66" s="307">
        <v>18651.560000000001</v>
      </c>
      <c r="C66" s="307">
        <v>30539.56</v>
      </c>
    </row>
    <row r="67" spans="1:3">
      <c r="A67" s="266" t="s">
        <v>1390</v>
      </c>
      <c r="B67" s="307">
        <v>88896.08</v>
      </c>
      <c r="C67" s="307">
        <v>65492.24</v>
      </c>
    </row>
    <row r="68" spans="1:3">
      <c r="A68" s="266" t="s">
        <v>1391</v>
      </c>
      <c r="B68" s="307">
        <v>0</v>
      </c>
      <c r="C68" s="307">
        <v>0</v>
      </c>
    </row>
    <row r="69" spans="1:3">
      <c r="A69" s="269" t="s">
        <v>1392</v>
      </c>
      <c r="B69" s="307">
        <v>43698</v>
      </c>
      <c r="C69" s="307">
        <v>0</v>
      </c>
    </row>
    <row r="70" spans="1:3">
      <c r="A70" s="266" t="s">
        <v>1393</v>
      </c>
      <c r="B70" s="307">
        <v>0</v>
      </c>
      <c r="C70" s="307">
        <v>0</v>
      </c>
    </row>
    <row r="71" spans="1:3">
      <c r="A71" s="266" t="s">
        <v>1394</v>
      </c>
      <c r="B71" s="307">
        <v>0</v>
      </c>
      <c r="C71" s="307">
        <v>0</v>
      </c>
    </row>
    <row r="72" spans="1:3">
      <c r="A72" s="281" t="s">
        <v>1395</v>
      </c>
      <c r="B72" s="307">
        <v>0</v>
      </c>
      <c r="C72" s="307">
        <v>0</v>
      </c>
    </row>
    <row r="73" spans="1:3">
      <c r="A73" s="281" t="s">
        <v>1396</v>
      </c>
      <c r="B73" s="307">
        <v>47637.43</v>
      </c>
      <c r="C73" s="307">
        <v>0</v>
      </c>
    </row>
    <row r="74" spans="1:3">
      <c r="A74" s="318" t="s">
        <v>1397</v>
      </c>
      <c r="B74" s="307">
        <v>0</v>
      </c>
      <c r="C74" s="307">
        <v>0</v>
      </c>
    </row>
    <row r="75" spans="1:3">
      <c r="A75" s="322" t="s">
        <v>1398</v>
      </c>
      <c r="B75" s="314">
        <v>280748.34000000003</v>
      </c>
      <c r="C75" s="314">
        <v>19268.330000000002</v>
      </c>
    </row>
    <row r="76" spans="1:3">
      <c r="A76" s="322" t="s">
        <v>1399</v>
      </c>
      <c r="B76" s="314">
        <v>0</v>
      </c>
      <c r="C76" s="314">
        <v>0</v>
      </c>
    </row>
    <row r="77" spans="1:3">
      <c r="A77" s="323"/>
      <c r="B77" s="316"/>
      <c r="C77" s="316"/>
    </row>
    <row r="78" spans="1:3">
      <c r="A78" s="266" t="s">
        <v>1400</v>
      </c>
      <c r="B78" s="307"/>
      <c r="C78" s="307"/>
    </row>
    <row r="79" spans="1:3">
      <c r="A79" s="266" t="s">
        <v>1401</v>
      </c>
      <c r="B79" s="307">
        <v>7600</v>
      </c>
      <c r="C79" s="307">
        <v>7600</v>
      </c>
    </row>
    <row r="80" spans="1:3">
      <c r="A80" s="266" t="s">
        <v>1402</v>
      </c>
      <c r="B80" s="307">
        <v>0</v>
      </c>
      <c r="C80" s="307">
        <v>0</v>
      </c>
    </row>
    <row r="81" spans="1:5">
      <c r="A81" s="269" t="s">
        <v>1403</v>
      </c>
      <c r="B81" s="307">
        <v>60241.73</v>
      </c>
      <c r="C81" s="307"/>
    </row>
    <row r="82" spans="1:5">
      <c r="A82" s="282" t="s">
        <v>1404</v>
      </c>
      <c r="B82" s="307">
        <v>0</v>
      </c>
      <c r="C82" s="307">
        <v>750000</v>
      </c>
      <c r="D82" s="324"/>
      <c r="E82" s="324"/>
    </row>
    <row r="83" spans="1:5">
      <c r="A83" s="318" t="s">
        <v>1405</v>
      </c>
      <c r="B83" s="314">
        <v>0</v>
      </c>
      <c r="C83" s="314">
        <v>0</v>
      </c>
    </row>
    <row r="84" spans="1:5">
      <c r="A84" s="319" t="s">
        <v>1406</v>
      </c>
      <c r="B84" s="325">
        <f>SUM(B77:B83)</f>
        <v>67841.73000000001</v>
      </c>
      <c r="C84" s="325"/>
      <c r="D84" s="326"/>
      <c r="E84" s="326"/>
    </row>
    <row r="85" spans="1:5" s="326" customFormat="1" ht="13.5" customHeight="1" thickBot="1">
      <c r="A85" s="327" t="s">
        <v>1407</v>
      </c>
      <c r="B85" s="328"/>
      <c r="C85" s="328"/>
      <c r="D85" s="304"/>
      <c r="E85" s="304"/>
    </row>
    <row r="86" spans="1:5" ht="13.5" customHeight="1" thickTop="1">
      <c r="A86" s="329"/>
      <c r="B86" s="330"/>
      <c r="C86" s="330"/>
    </row>
    <row r="87" spans="1:5">
      <c r="A87" s="305" t="s">
        <v>1408</v>
      </c>
      <c r="B87" s="321"/>
      <c r="C87" s="321"/>
    </row>
    <row r="88" spans="1:5">
      <c r="A88" s="269" t="s">
        <v>1409</v>
      </c>
      <c r="B88" s="307">
        <v>0</v>
      </c>
      <c r="C88" s="307">
        <v>-197889.77</v>
      </c>
    </row>
    <row r="89" spans="1:5">
      <c r="A89" s="269" t="s">
        <v>1410</v>
      </c>
      <c r="B89" s="307">
        <v>50133.2</v>
      </c>
      <c r="C89" s="307">
        <v>45280.79</v>
      </c>
    </row>
    <row r="90" spans="1:5">
      <c r="A90" s="269" t="s">
        <v>1411</v>
      </c>
      <c r="B90" s="307">
        <v>16268.34</v>
      </c>
      <c r="C90" s="307">
        <v>14333.37</v>
      </c>
    </row>
    <row r="91" spans="1:5">
      <c r="A91" s="269" t="s">
        <v>1412</v>
      </c>
      <c r="B91" s="307">
        <v>6955.75</v>
      </c>
      <c r="C91" s="307">
        <v>6600</v>
      </c>
    </row>
    <row r="92" spans="1:5">
      <c r="A92" s="269" t="s">
        <v>1413</v>
      </c>
      <c r="B92" s="307">
        <v>1564.38</v>
      </c>
      <c r="C92" s="307">
        <v>0</v>
      </c>
    </row>
    <row r="93" spans="1:5">
      <c r="A93" s="269" t="s">
        <v>1414</v>
      </c>
      <c r="B93" s="307">
        <v>1719.13</v>
      </c>
      <c r="C93" s="307">
        <v>0</v>
      </c>
    </row>
    <row r="94" spans="1:5">
      <c r="A94" s="269" t="s">
        <v>1415</v>
      </c>
      <c r="B94" s="307">
        <v>4053.45</v>
      </c>
      <c r="C94" s="307">
        <v>0</v>
      </c>
    </row>
    <row r="95" spans="1:5">
      <c r="A95" s="266" t="s">
        <v>1416</v>
      </c>
      <c r="B95" s="307">
        <v>213007.66</v>
      </c>
      <c r="C95" s="307">
        <v>213007.66</v>
      </c>
    </row>
    <row r="96" spans="1:5">
      <c r="A96" s="266" t="s">
        <v>1417</v>
      </c>
      <c r="B96" s="307">
        <v>2309948.56</v>
      </c>
      <c r="C96" s="307">
        <v>2288522.85</v>
      </c>
    </row>
    <row r="97" spans="1:3">
      <c r="A97" s="331" t="s">
        <v>1418</v>
      </c>
      <c r="B97" s="314">
        <f>'[11]P&amp;L'!C97</f>
        <v>476891.58000000007</v>
      </c>
      <c r="C97" s="314">
        <v>1410111.76</v>
      </c>
    </row>
    <row r="98" spans="1:3" ht="13.5" customHeight="1" thickBot="1">
      <c r="A98" s="332" t="s">
        <v>1419</v>
      </c>
      <c r="B98" s="333">
        <f>SUM(B88:B97)</f>
        <v>3080542.0500000003</v>
      </c>
      <c r="C98" s="333"/>
    </row>
    <row r="99" spans="1:3" ht="13.5" customHeight="1" thickTop="1"/>
    <row r="100" spans="1:3">
      <c r="A100" s="335" t="s">
        <v>1420</v>
      </c>
      <c r="B100" s="336"/>
      <c r="C100" s="336"/>
    </row>
  </sheetData>
  <mergeCells count="2">
    <mergeCell ref="A1:C1"/>
    <mergeCell ref="A2:C2"/>
  </mergeCells>
  <pageMargins left="0.7" right="0.7" top="0.75" bottom="0.75" header="0.3" footer="0.3"/>
  <pageSetup paperSize="9" orientation="portrai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D9E9F-CA25-4EEA-A0C6-381B8385CD66}">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t="s">
        <v>1427</v>
      </c>
      <c r="D4" s="482"/>
      <c r="E4" s="482"/>
      <c r="F4" s="483"/>
    </row>
    <row r="5" spans="1:8" ht="15.8" customHeight="1">
      <c r="A5" s="343" t="s">
        <v>1428</v>
      </c>
      <c r="B5" s="345" t="s">
        <v>1429</v>
      </c>
      <c r="C5" s="598" t="s">
        <v>1427</v>
      </c>
      <c r="D5" s="482"/>
      <c r="E5" s="482"/>
      <c r="F5" s="483"/>
    </row>
    <row r="6" spans="1:8" ht="15.8" customHeight="1">
      <c r="A6" s="343" t="s">
        <v>1430</v>
      </c>
      <c r="B6" s="344" t="s">
        <v>1431</v>
      </c>
      <c r="C6" s="598" t="s">
        <v>1427</v>
      </c>
      <c r="D6" s="482"/>
      <c r="E6" s="482"/>
      <c r="F6" s="483"/>
    </row>
    <row r="7" spans="1:8" ht="79.5" customHeight="1">
      <c r="A7" s="343" t="s">
        <v>1432</v>
      </c>
      <c r="B7" s="345" t="s">
        <v>1433</v>
      </c>
      <c r="C7" s="599" t="s">
        <v>1434</v>
      </c>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t="s">
        <v>1427</v>
      </c>
      <c r="D16" s="482"/>
      <c r="E16" s="482"/>
      <c r="F16" s="483"/>
    </row>
    <row r="17" spans="1:8" ht="36.799999999999997" customHeight="1">
      <c r="A17" s="355"/>
      <c r="B17" s="345" t="s">
        <v>1448</v>
      </c>
      <c r="C17" s="597" t="s">
        <v>1427</v>
      </c>
      <c r="D17" s="482"/>
      <c r="E17" s="482"/>
      <c r="F17" s="483"/>
    </row>
    <row r="18" spans="1:8" ht="15.8" customHeight="1">
      <c r="A18" s="355"/>
    </row>
    <row r="19" spans="1:8" ht="15.8" customHeight="1">
      <c r="A19" s="343"/>
      <c r="B19" s="353" t="s">
        <v>1449</v>
      </c>
      <c r="C19" s="356" t="s">
        <v>1450</v>
      </c>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f>C21</f>
        <v>0</v>
      </c>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f>C30</f>
        <v>0</v>
      </c>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f>C39</f>
        <v>0</v>
      </c>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c r="D43" s="359"/>
      <c r="E43" s="359"/>
      <c r="F43" s="359"/>
      <c r="G43" s="359"/>
      <c r="H43" s="359"/>
    </row>
    <row r="44" spans="1:8" ht="15.8" customHeight="1">
      <c r="A44" s="355"/>
      <c r="B44" s="344" t="s">
        <v>1462</v>
      </c>
      <c r="C44" s="360"/>
      <c r="D44" s="360"/>
      <c r="E44" s="360"/>
      <c r="F44" s="360"/>
      <c r="G44" s="360"/>
      <c r="H44" s="360"/>
    </row>
    <row r="45" spans="1:8" ht="15.8" customHeight="1">
      <c r="A45" s="355"/>
      <c r="B45" s="344" t="s">
        <v>1463</v>
      </c>
      <c r="C45" s="362"/>
      <c r="D45" s="362"/>
      <c r="E45" s="362"/>
      <c r="F45" s="362"/>
      <c r="G45" s="362"/>
      <c r="H45" s="362"/>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60D35-47B3-4D11-BF9C-5E28E3B0C29C}">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c r="B43" s="344"/>
      <c r="C43" s="359"/>
      <c r="D43" s="359"/>
      <c r="E43" s="359"/>
      <c r="F43" s="359"/>
      <c r="G43" s="359"/>
      <c r="H43" s="359"/>
    </row>
    <row r="44" spans="1:8" ht="15.8" customHeight="1">
      <c r="A44" s="355"/>
      <c r="B44" s="344" t="s">
        <v>1462</v>
      </c>
      <c r="C44" s="360">
        <f t="shared" ref="C44:H45" si="0">C21+C30+C39</f>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79244-C991-4278-B58A-2CBBE760B906}">
  <dimension ref="A1:E42"/>
  <sheetViews>
    <sheetView workbookViewId="0"/>
  </sheetViews>
  <sheetFormatPr defaultColWidth="9.796875" defaultRowHeight="14.45"/>
  <cols>
    <col min="1" max="1" width="27.25" style="172" customWidth="1"/>
    <col min="2" max="3" width="13.6484375" style="172" customWidth="1"/>
    <col min="4" max="4" width="16.34765625" style="172" customWidth="1"/>
    <col min="5" max="5" width="15" style="172" customWidth="1"/>
    <col min="6" max="16" width="8.75" style="172" customWidth="1"/>
    <col min="17" max="17" width="9.796875" style="172" customWidth="1"/>
    <col min="18" max="16384" width="9.796875" style="172"/>
  </cols>
  <sheetData>
    <row r="1" spans="1:5">
      <c r="A1" s="172" t="s">
        <v>216</v>
      </c>
      <c r="B1" s="172" t="s">
        <v>217</v>
      </c>
      <c r="C1" s="172" t="s">
        <v>218</v>
      </c>
      <c r="D1" s="172" t="s">
        <v>219</v>
      </c>
      <c r="E1" s="172" t="s">
        <v>87</v>
      </c>
    </row>
    <row r="2" spans="1:5">
      <c r="A2" s="172" t="s">
        <v>220</v>
      </c>
      <c r="B2" s="172" t="s">
        <v>211</v>
      </c>
      <c r="C2" s="172">
        <v>29386</v>
      </c>
      <c r="D2" s="173">
        <v>925</v>
      </c>
      <c r="E2" s="172" t="s">
        <v>221</v>
      </c>
    </row>
    <row r="3" spans="1:5">
      <c r="A3" s="172" t="s">
        <v>220</v>
      </c>
      <c r="B3" s="172" t="s">
        <v>211</v>
      </c>
      <c r="C3" s="172">
        <v>74830</v>
      </c>
      <c r="D3" s="173">
        <v>875</v>
      </c>
      <c r="E3" s="172" t="s">
        <v>222</v>
      </c>
    </row>
    <row r="4" spans="1:5">
      <c r="A4" s="172" t="s">
        <v>220</v>
      </c>
      <c r="B4" s="172" t="s">
        <v>211</v>
      </c>
      <c r="C4" s="172">
        <v>90099</v>
      </c>
      <c r="D4" s="173">
        <v>500</v>
      </c>
      <c r="E4" s="172" t="s">
        <v>222</v>
      </c>
    </row>
    <row r="5" spans="1:5">
      <c r="A5" s="172" t="s">
        <v>220</v>
      </c>
      <c r="B5" s="172" t="s">
        <v>211</v>
      </c>
      <c r="C5" s="172">
        <v>74830</v>
      </c>
      <c r="D5" s="173">
        <v>350</v>
      </c>
      <c r="E5" s="172" t="s">
        <v>98</v>
      </c>
    </row>
    <row r="6" spans="1:5">
      <c r="A6" s="172" t="s">
        <v>223</v>
      </c>
      <c r="B6" s="172" t="s">
        <v>214</v>
      </c>
      <c r="C6" s="172">
        <v>82853</v>
      </c>
      <c r="D6" s="173">
        <v>400</v>
      </c>
      <c r="E6" s="172" t="s">
        <v>221</v>
      </c>
    </row>
    <row r="7" spans="1:5">
      <c r="A7" s="172" t="s">
        <v>223</v>
      </c>
      <c r="B7" s="172" t="s">
        <v>214</v>
      </c>
      <c r="C7" s="172">
        <v>72949</v>
      </c>
      <c r="D7" s="173">
        <v>850</v>
      </c>
      <c r="E7" s="172" t="s">
        <v>221</v>
      </c>
    </row>
    <row r="8" spans="1:5">
      <c r="A8" s="172" t="s">
        <v>223</v>
      </c>
      <c r="B8" s="172" t="s">
        <v>214</v>
      </c>
      <c r="C8" s="172">
        <v>90044</v>
      </c>
      <c r="D8" s="173">
        <v>1500</v>
      </c>
      <c r="E8" s="172" t="s">
        <v>221</v>
      </c>
    </row>
    <row r="9" spans="1:5">
      <c r="A9" s="172" t="s">
        <v>223</v>
      </c>
      <c r="B9" s="172" t="s">
        <v>214</v>
      </c>
      <c r="C9" s="172">
        <v>82853</v>
      </c>
      <c r="D9" s="173">
        <v>550</v>
      </c>
      <c r="E9" s="172" t="s">
        <v>222</v>
      </c>
    </row>
    <row r="10" spans="1:5">
      <c r="A10" s="172" t="s">
        <v>223</v>
      </c>
      <c r="B10" s="172" t="s">
        <v>214</v>
      </c>
      <c r="C10" s="172">
        <v>72949</v>
      </c>
      <c r="D10" s="173">
        <v>400</v>
      </c>
      <c r="E10" s="172" t="s">
        <v>98</v>
      </c>
    </row>
    <row r="11" spans="1:5">
      <c r="A11" s="172" t="s">
        <v>224</v>
      </c>
      <c r="B11" s="172" t="s">
        <v>213</v>
      </c>
      <c r="C11" s="172">
        <v>55223</v>
      </c>
      <c r="D11" s="173">
        <v>235</v>
      </c>
      <c r="E11" s="172" t="s">
        <v>222</v>
      </c>
    </row>
    <row r="12" spans="1:5">
      <c r="A12" s="172" t="s">
        <v>224</v>
      </c>
      <c r="B12" s="172" t="s">
        <v>213</v>
      </c>
      <c r="C12" s="172">
        <v>10354</v>
      </c>
      <c r="D12" s="173">
        <v>850</v>
      </c>
      <c r="E12" s="172" t="s">
        <v>221</v>
      </c>
    </row>
    <row r="13" spans="1:5">
      <c r="A13" s="172" t="s">
        <v>224</v>
      </c>
      <c r="B13" s="172" t="s">
        <v>213</v>
      </c>
      <c r="C13" s="172">
        <v>50192</v>
      </c>
      <c r="D13" s="173">
        <v>600</v>
      </c>
      <c r="E13" s="172" t="s">
        <v>98</v>
      </c>
    </row>
    <row r="14" spans="1:5">
      <c r="A14" s="172" t="s">
        <v>224</v>
      </c>
      <c r="B14" s="172" t="s">
        <v>213</v>
      </c>
      <c r="C14" s="172">
        <v>27589</v>
      </c>
      <c r="D14" s="173">
        <v>250</v>
      </c>
      <c r="E14" s="172" t="s">
        <v>221</v>
      </c>
    </row>
    <row r="15" spans="1:5">
      <c r="A15" s="172" t="s">
        <v>225</v>
      </c>
      <c r="B15" s="172" t="s">
        <v>214</v>
      </c>
      <c r="C15" s="172">
        <v>67275</v>
      </c>
      <c r="D15" s="173">
        <v>400</v>
      </c>
      <c r="E15" s="172" t="s">
        <v>221</v>
      </c>
    </row>
    <row r="16" spans="1:5">
      <c r="A16" s="172" t="s">
        <v>225</v>
      </c>
      <c r="B16" s="172" t="s">
        <v>214</v>
      </c>
      <c r="C16" s="172">
        <v>41828</v>
      </c>
      <c r="D16" s="173">
        <v>965</v>
      </c>
      <c r="E16" s="172" t="s">
        <v>222</v>
      </c>
    </row>
    <row r="17" spans="1:5">
      <c r="A17" s="172" t="s">
        <v>225</v>
      </c>
      <c r="B17" s="172" t="s">
        <v>214</v>
      </c>
      <c r="C17" s="172">
        <v>87543</v>
      </c>
      <c r="D17" s="173">
        <v>125</v>
      </c>
      <c r="E17" s="172" t="s">
        <v>98</v>
      </c>
    </row>
    <row r="18" spans="1:5">
      <c r="A18" s="172" t="s">
        <v>226</v>
      </c>
      <c r="B18" s="172" t="s">
        <v>213</v>
      </c>
      <c r="C18" s="172">
        <v>97446</v>
      </c>
      <c r="D18" s="173">
        <v>1500</v>
      </c>
      <c r="E18" s="172" t="s">
        <v>98</v>
      </c>
    </row>
    <row r="19" spans="1:5">
      <c r="A19" s="172" t="s">
        <v>226</v>
      </c>
      <c r="B19" s="172" t="s">
        <v>213</v>
      </c>
      <c r="C19" s="172">
        <v>41400</v>
      </c>
      <c r="D19" s="173">
        <v>305</v>
      </c>
      <c r="E19" s="172" t="s">
        <v>221</v>
      </c>
    </row>
    <row r="20" spans="1:5">
      <c r="A20" s="172" t="s">
        <v>226</v>
      </c>
      <c r="B20" s="172" t="s">
        <v>213</v>
      </c>
      <c r="C20" s="172">
        <v>30974</v>
      </c>
      <c r="D20" s="173">
        <v>1350</v>
      </c>
      <c r="E20" s="172" t="s">
        <v>221</v>
      </c>
    </row>
    <row r="21" spans="1:5">
      <c r="A21" s="172" t="s">
        <v>226</v>
      </c>
      <c r="B21" s="172" t="s">
        <v>213</v>
      </c>
      <c r="C21" s="172">
        <v>41400</v>
      </c>
      <c r="D21" s="173">
        <v>435</v>
      </c>
      <c r="E21" s="172" t="s">
        <v>222</v>
      </c>
    </row>
    <row r="22" spans="1:5">
      <c r="A22" s="172" t="s">
        <v>226</v>
      </c>
      <c r="B22" s="172" t="s">
        <v>213</v>
      </c>
      <c r="C22" s="172">
        <v>30974</v>
      </c>
      <c r="D22" s="173">
        <v>550</v>
      </c>
      <c r="E22" s="172" t="s">
        <v>222</v>
      </c>
    </row>
    <row r="23" spans="1:5">
      <c r="A23" s="172" t="s">
        <v>226</v>
      </c>
      <c r="B23" s="172" t="s">
        <v>213</v>
      </c>
      <c r="C23" s="172">
        <v>30974</v>
      </c>
      <c r="D23" s="173">
        <v>425</v>
      </c>
      <c r="E23" s="172" t="s">
        <v>98</v>
      </c>
    </row>
    <row r="24" spans="1:5">
      <c r="A24" s="172" t="s">
        <v>227</v>
      </c>
      <c r="B24" s="172" t="s">
        <v>211</v>
      </c>
      <c r="C24" s="172">
        <v>78532</v>
      </c>
      <c r="D24" s="173">
        <v>765</v>
      </c>
      <c r="E24" s="172" t="s">
        <v>221</v>
      </c>
    </row>
    <row r="25" spans="1:5">
      <c r="A25" s="172" t="s">
        <v>227</v>
      </c>
      <c r="B25" s="172" t="s">
        <v>211</v>
      </c>
      <c r="C25" s="172">
        <v>78532</v>
      </c>
      <c r="D25" s="173">
        <v>150</v>
      </c>
      <c r="E25" s="172" t="s">
        <v>222</v>
      </c>
    </row>
    <row r="26" spans="1:5">
      <c r="A26" s="172" t="s">
        <v>227</v>
      </c>
      <c r="B26" s="172" t="s">
        <v>211</v>
      </c>
      <c r="C26" s="172">
        <v>65532</v>
      </c>
      <c r="D26" s="173">
        <v>425</v>
      </c>
      <c r="E26" s="172" t="s">
        <v>222</v>
      </c>
    </row>
    <row r="27" spans="1:5">
      <c r="A27" s="172" t="s">
        <v>227</v>
      </c>
      <c r="B27" s="172" t="s">
        <v>211</v>
      </c>
      <c r="C27" s="172">
        <v>78532</v>
      </c>
      <c r="D27" s="173">
        <v>350</v>
      </c>
      <c r="E27" s="172" t="s">
        <v>98</v>
      </c>
    </row>
    <row r="28" spans="1:5">
      <c r="A28" s="172" t="s">
        <v>228</v>
      </c>
      <c r="B28" s="172" t="s">
        <v>212</v>
      </c>
      <c r="C28" s="172">
        <v>91987</v>
      </c>
      <c r="D28" s="173">
        <v>875</v>
      </c>
      <c r="E28" s="172" t="s">
        <v>221</v>
      </c>
    </row>
    <row r="29" spans="1:5">
      <c r="A29" s="172" t="s">
        <v>228</v>
      </c>
      <c r="B29" s="172" t="s">
        <v>212</v>
      </c>
      <c r="C29" s="172">
        <v>91041</v>
      </c>
      <c r="D29" s="173">
        <v>265</v>
      </c>
      <c r="E29" s="172" t="s">
        <v>221</v>
      </c>
    </row>
    <row r="30" spans="1:5">
      <c r="A30" s="172" t="s">
        <v>228</v>
      </c>
      <c r="B30" s="172" t="s">
        <v>212</v>
      </c>
      <c r="C30" s="172">
        <v>91987</v>
      </c>
      <c r="D30" s="173">
        <v>375</v>
      </c>
      <c r="E30" s="172" t="s">
        <v>222</v>
      </c>
    </row>
    <row r="31" spans="1:5">
      <c r="A31" s="172" t="s">
        <v>228</v>
      </c>
      <c r="B31" s="172" t="s">
        <v>212</v>
      </c>
      <c r="C31" s="172">
        <v>91041</v>
      </c>
      <c r="D31" s="173">
        <v>1345</v>
      </c>
      <c r="E31" s="172" t="s">
        <v>222</v>
      </c>
    </row>
    <row r="32" spans="1:5">
      <c r="A32" s="172" t="s">
        <v>228</v>
      </c>
      <c r="B32" s="172" t="s">
        <v>212</v>
      </c>
      <c r="C32" s="172">
        <v>91987</v>
      </c>
      <c r="D32" s="173">
        <v>300</v>
      </c>
      <c r="E32" s="172" t="s">
        <v>98</v>
      </c>
    </row>
    <row r="33" spans="1:5">
      <c r="A33" s="172" t="s">
        <v>229</v>
      </c>
      <c r="B33" s="172" t="s">
        <v>213</v>
      </c>
      <c r="C33" s="172">
        <v>55667</v>
      </c>
      <c r="D33" s="173">
        <v>225</v>
      </c>
      <c r="E33" s="172" t="s">
        <v>221</v>
      </c>
    </row>
    <row r="34" spans="1:5">
      <c r="A34" s="172" t="s">
        <v>229</v>
      </c>
      <c r="B34" s="172" t="s">
        <v>213</v>
      </c>
      <c r="C34" s="172">
        <v>54393</v>
      </c>
      <c r="D34" s="173">
        <v>105</v>
      </c>
      <c r="E34" s="172" t="s">
        <v>221</v>
      </c>
    </row>
    <row r="35" spans="1:5">
      <c r="A35" s="172" t="s">
        <v>229</v>
      </c>
      <c r="B35" s="172" t="s">
        <v>213</v>
      </c>
      <c r="C35" s="172">
        <v>40028</v>
      </c>
      <c r="D35" s="173">
        <v>25</v>
      </c>
      <c r="E35" s="172" t="s">
        <v>221</v>
      </c>
    </row>
    <row r="36" spans="1:5">
      <c r="A36" s="172" t="s">
        <v>229</v>
      </c>
      <c r="B36" s="172" t="s">
        <v>213</v>
      </c>
      <c r="C36" s="172">
        <v>55667</v>
      </c>
      <c r="D36" s="173">
        <v>155</v>
      </c>
      <c r="E36" s="172" t="s">
        <v>222</v>
      </c>
    </row>
    <row r="37" spans="1:5">
      <c r="A37" s="172" t="s">
        <v>229</v>
      </c>
      <c r="B37" s="172" t="s">
        <v>213</v>
      </c>
      <c r="C37" s="172">
        <v>54393</v>
      </c>
      <c r="D37" s="173">
        <v>2600</v>
      </c>
      <c r="E37" s="172" t="s">
        <v>222</v>
      </c>
    </row>
    <row r="38" spans="1:5">
      <c r="A38" s="172" t="s">
        <v>229</v>
      </c>
      <c r="B38" s="172" t="s">
        <v>213</v>
      </c>
      <c r="C38" s="172">
        <v>54393</v>
      </c>
      <c r="D38" s="173">
        <v>225</v>
      </c>
      <c r="E38" s="172" t="s">
        <v>98</v>
      </c>
    </row>
    <row r="39" spans="1:5">
      <c r="A39" s="172" t="s">
        <v>229</v>
      </c>
      <c r="B39" s="172" t="s">
        <v>213</v>
      </c>
      <c r="C39" s="172">
        <v>55667</v>
      </c>
      <c r="D39" s="173">
        <v>785</v>
      </c>
      <c r="E39" s="172" t="s">
        <v>98</v>
      </c>
    </row>
    <row r="40" spans="1:5">
      <c r="A40" s="172" t="s">
        <v>229</v>
      </c>
      <c r="B40" s="172" t="s">
        <v>213</v>
      </c>
      <c r="C40" s="172">
        <v>27589</v>
      </c>
      <c r="D40" s="173">
        <v>255</v>
      </c>
      <c r="E40" s="172" t="s">
        <v>98</v>
      </c>
    </row>
    <row r="41" spans="1:5">
      <c r="D41" s="173"/>
    </row>
    <row r="42" spans="1:5">
      <c r="D42" s="173"/>
    </row>
  </sheetData>
  <pageMargins left="0.7" right="0.7" top="0.75" bottom="0.75" header="0.3" footer="0.3"/>
  <pageSetup orientation="portrait"/>
  <tableParts count="1">
    <tablePart r:id="rId1"/>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39E60-1934-49E8-AE79-2760BD0AB765}">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0"/>
      <c r="D6" s="371"/>
      <c r="E6" s="371"/>
      <c r="F6" s="371"/>
      <c r="G6" s="371"/>
      <c r="H6" s="372"/>
    </row>
    <row r="7" spans="1:9" ht="15.8" customHeight="1">
      <c r="A7" s="366">
        <v>4</v>
      </c>
      <c r="B7" s="369" t="s">
        <v>1469</v>
      </c>
      <c r="C7" s="373"/>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c r="D41" s="359"/>
      <c r="E41" s="359"/>
      <c r="F41" s="359"/>
      <c r="G41" s="359"/>
      <c r="H41" s="359"/>
      <c r="I41" s="372"/>
    </row>
    <row r="42" spans="1:9" ht="15.8" customHeight="1">
      <c r="A42" s="355"/>
      <c r="B42" s="344" t="s">
        <v>1462</v>
      </c>
      <c r="C42" s="360"/>
      <c r="D42" s="360"/>
      <c r="E42" s="360"/>
      <c r="F42" s="360"/>
      <c r="G42" s="360"/>
      <c r="H42" s="360"/>
      <c r="I42" s="372"/>
    </row>
    <row r="43" spans="1:9" ht="15.8" customHeight="1">
      <c r="A43" s="355"/>
      <c r="B43" s="344" t="s">
        <v>1463</v>
      </c>
      <c r="C43" s="362"/>
      <c r="D43" s="362"/>
      <c r="E43" s="362"/>
      <c r="F43" s="362"/>
      <c r="G43" s="362"/>
      <c r="H43" s="362"/>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9C9DD-8C8E-4C98-BBE9-D224C3127665}">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c r="B41" s="344"/>
      <c r="C41" s="359"/>
      <c r="D41" s="359"/>
      <c r="E41" s="359"/>
      <c r="F41" s="359"/>
      <c r="G41" s="359"/>
      <c r="H41" s="359"/>
      <c r="I41" s="372"/>
    </row>
    <row r="42" spans="1:9" ht="15.8" customHeight="1">
      <c r="A42" s="355"/>
      <c r="B42" s="344" t="s">
        <v>1462</v>
      </c>
      <c r="C42" s="360">
        <f t="shared" ref="C42:H43" si="0">C19+C28+C37</f>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9FC5E-A782-40E7-80A9-01A39EC15FCD}">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t="s">
        <v>1427</v>
      </c>
      <c r="D4" s="482"/>
      <c r="E4" s="482"/>
      <c r="F4" s="483"/>
    </row>
    <row r="5" spans="1:8" ht="15.8" customHeight="1">
      <c r="A5" s="343" t="s">
        <v>1428</v>
      </c>
      <c r="B5" s="345" t="s">
        <v>1429</v>
      </c>
      <c r="C5" s="598" t="s">
        <v>1427</v>
      </c>
      <c r="D5" s="482"/>
      <c r="E5" s="482"/>
      <c r="F5" s="483"/>
    </row>
    <row r="6" spans="1:8" ht="15.8" customHeight="1">
      <c r="A6" s="343" t="s">
        <v>1430</v>
      </c>
      <c r="B6" s="344" t="s">
        <v>1431</v>
      </c>
      <c r="C6" s="598" t="s">
        <v>1427</v>
      </c>
      <c r="D6" s="482"/>
      <c r="E6" s="482"/>
      <c r="F6" s="483"/>
    </row>
    <row r="7" spans="1:8" ht="79.5" customHeight="1">
      <c r="A7" s="343" t="s">
        <v>1432</v>
      </c>
      <c r="B7" s="345" t="s">
        <v>1433</v>
      </c>
      <c r="C7" s="599" t="s">
        <v>1434</v>
      </c>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t="s">
        <v>1427</v>
      </c>
      <c r="D16" s="482"/>
      <c r="E16" s="482"/>
      <c r="F16" s="483"/>
    </row>
    <row r="17" spans="1:8" ht="36.799999999999997" customHeight="1">
      <c r="A17" s="355"/>
      <c r="B17" s="345" t="s">
        <v>1448</v>
      </c>
      <c r="C17" s="597" t="s">
        <v>1427</v>
      </c>
      <c r="D17" s="482"/>
      <c r="E17" s="482"/>
      <c r="F17" s="483"/>
    </row>
    <row r="18" spans="1:8" ht="15.8" customHeight="1">
      <c r="A18" s="355"/>
    </row>
    <row r="19" spans="1:8" ht="15.8" customHeight="1">
      <c r="A19" s="343"/>
      <c r="B19" s="353" t="s">
        <v>1449</v>
      </c>
      <c r="C19" s="356" t="s">
        <v>1450</v>
      </c>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f>C21</f>
        <v>0</v>
      </c>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f>C30</f>
        <v>0</v>
      </c>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f>C39</f>
        <v>0</v>
      </c>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c r="D43" s="359"/>
      <c r="E43" s="359"/>
      <c r="F43" s="359"/>
      <c r="G43" s="359"/>
      <c r="H43" s="359"/>
    </row>
    <row r="44" spans="1:8" ht="15.8" customHeight="1">
      <c r="A44" s="355"/>
      <c r="B44" s="344" t="s">
        <v>1462</v>
      </c>
      <c r="C44" s="360"/>
      <c r="D44" s="360"/>
      <c r="E44" s="360"/>
      <c r="F44" s="360"/>
      <c r="G44" s="360"/>
      <c r="H44" s="360"/>
    </row>
    <row r="45" spans="1:8" ht="15.8" customHeight="1">
      <c r="A45" s="355"/>
      <c r="B45" s="344" t="s">
        <v>1463</v>
      </c>
      <c r="C45" s="362"/>
      <c r="D45" s="362"/>
      <c r="E45" s="362"/>
      <c r="F45" s="362"/>
      <c r="G45" s="362"/>
      <c r="H45" s="362"/>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6ECC-AD6E-4A26-AB0A-AE5D724ECBD0}">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c r="B43" s="344"/>
      <c r="C43" s="359"/>
      <c r="D43" s="359"/>
      <c r="E43" s="359"/>
      <c r="F43" s="359"/>
      <c r="G43" s="359"/>
      <c r="H43" s="359"/>
    </row>
    <row r="44" spans="1:8" ht="15.8" customHeight="1">
      <c r="A44" s="355"/>
      <c r="B44" s="344" t="s">
        <v>1462</v>
      </c>
      <c r="C44" s="360">
        <f t="shared" ref="C44:H45" si="0">C21+C30+C39</f>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6CF92-5504-4A64-989F-00BC77FD360F}">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0"/>
      <c r="D6" s="371"/>
      <c r="E6" s="371"/>
      <c r="F6" s="371"/>
      <c r="G6" s="371"/>
      <c r="H6" s="372"/>
    </row>
    <row r="7" spans="1:9" ht="15.8" customHeight="1">
      <c r="A7" s="366">
        <v>4</v>
      </c>
      <c r="B7" s="369" t="s">
        <v>1469</v>
      </c>
      <c r="C7" s="373"/>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c r="D41" s="359"/>
      <c r="E41" s="359"/>
      <c r="F41" s="359"/>
      <c r="G41" s="359"/>
      <c r="H41" s="359"/>
      <c r="I41" s="372"/>
    </row>
    <row r="42" spans="1:9" ht="15.8" customHeight="1">
      <c r="A42" s="355"/>
      <c r="B42" s="344" t="s">
        <v>1462</v>
      </c>
      <c r="C42" s="360"/>
      <c r="D42" s="360"/>
      <c r="E42" s="360"/>
      <c r="F42" s="360"/>
      <c r="G42" s="360"/>
      <c r="H42" s="360"/>
      <c r="I42" s="372"/>
    </row>
    <row r="43" spans="1:9" ht="15.8" customHeight="1">
      <c r="A43" s="355"/>
      <c r="B43" s="344" t="s">
        <v>1463</v>
      </c>
      <c r="C43" s="362"/>
      <c r="D43" s="362"/>
      <c r="E43" s="362"/>
      <c r="F43" s="362"/>
      <c r="G43" s="362"/>
      <c r="H43" s="362"/>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38E17-360E-4A2D-8594-F1EA4ADF9719}">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c r="B41" s="344"/>
      <c r="C41" s="359"/>
      <c r="D41" s="359"/>
      <c r="E41" s="359"/>
      <c r="F41" s="359"/>
      <c r="G41" s="359"/>
      <c r="H41" s="359"/>
      <c r="I41" s="372"/>
    </row>
    <row r="42" spans="1:9" ht="15.8" customHeight="1">
      <c r="A42" s="355"/>
      <c r="B42" s="344" t="s">
        <v>1462</v>
      </c>
      <c r="C42" s="360">
        <f t="shared" ref="C42:H43" si="0">C19+C28+C37</f>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AF64-49A5-4B99-BBF9-4D42653EACCB}">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t="s">
        <v>1427</v>
      </c>
      <c r="D4" s="482"/>
      <c r="E4" s="482"/>
      <c r="F4" s="483"/>
    </row>
    <row r="5" spans="1:8" ht="15.8" customHeight="1">
      <c r="A5" s="343" t="s">
        <v>1428</v>
      </c>
      <c r="B5" s="345" t="s">
        <v>1429</v>
      </c>
      <c r="C5" s="598" t="s">
        <v>1427</v>
      </c>
      <c r="D5" s="482"/>
      <c r="E5" s="482"/>
      <c r="F5" s="483"/>
    </row>
    <row r="6" spans="1:8" ht="15.8" customHeight="1">
      <c r="A6" s="343" t="s">
        <v>1430</v>
      </c>
      <c r="B6" s="344" t="s">
        <v>1431</v>
      </c>
      <c r="C6" s="598" t="s">
        <v>1427</v>
      </c>
      <c r="D6" s="482"/>
      <c r="E6" s="482"/>
      <c r="F6" s="483"/>
    </row>
    <row r="7" spans="1:8" ht="79.5" customHeight="1">
      <c r="A7" s="343" t="s">
        <v>1432</v>
      </c>
      <c r="B7" s="345" t="s">
        <v>1433</v>
      </c>
      <c r="C7" s="599" t="s">
        <v>1434</v>
      </c>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t="s">
        <v>1427</v>
      </c>
      <c r="D16" s="482"/>
      <c r="E16" s="482"/>
      <c r="F16" s="483"/>
    </row>
    <row r="17" spans="1:8" ht="36.799999999999997" customHeight="1">
      <c r="A17" s="355"/>
      <c r="B17" s="345" t="s">
        <v>1448</v>
      </c>
      <c r="C17" s="597" t="s">
        <v>1427</v>
      </c>
      <c r="D17" s="482"/>
      <c r="E17" s="482"/>
      <c r="F17" s="483"/>
    </row>
    <row r="18" spans="1:8" ht="15.8" customHeight="1">
      <c r="A18" s="355"/>
    </row>
    <row r="19" spans="1:8" ht="15.8" customHeight="1">
      <c r="A19" s="343"/>
      <c r="B19" s="353" t="s">
        <v>1449</v>
      </c>
      <c r="C19" s="356" t="s">
        <v>1450</v>
      </c>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f>C21</f>
        <v>0</v>
      </c>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f>C30</f>
        <v>0</v>
      </c>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f>C39</f>
        <v>0</v>
      </c>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c r="D43" s="359"/>
      <c r="E43" s="359"/>
      <c r="F43" s="359"/>
      <c r="G43" s="359"/>
      <c r="H43" s="359"/>
    </row>
    <row r="44" spans="1:8" ht="15.8" customHeight="1">
      <c r="A44" s="355"/>
      <c r="B44" s="344" t="s">
        <v>1462</v>
      </c>
      <c r="C44" s="360"/>
      <c r="D44" s="360"/>
      <c r="E44" s="360"/>
      <c r="F44" s="360"/>
      <c r="G44" s="360"/>
      <c r="H44" s="360"/>
    </row>
    <row r="45" spans="1:8" ht="15.8" customHeight="1">
      <c r="A45" s="355"/>
      <c r="B45" s="344" t="s">
        <v>1463</v>
      </c>
      <c r="C45" s="362"/>
      <c r="D45" s="362"/>
      <c r="E45" s="362"/>
      <c r="F45" s="362"/>
      <c r="G45" s="362"/>
      <c r="H45" s="362"/>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6265-EEA4-4153-9671-30BA8E716BEC}">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c r="B43" s="344"/>
      <c r="C43" s="359"/>
      <c r="D43" s="359"/>
      <c r="E43" s="359"/>
      <c r="F43" s="359"/>
      <c r="G43" s="359"/>
      <c r="H43" s="359"/>
    </row>
    <row r="44" spans="1:8" ht="15.8" customHeight="1">
      <c r="A44" s="355"/>
      <c r="B44" s="344" t="s">
        <v>1462</v>
      </c>
      <c r="C44" s="360">
        <f t="shared" ref="C44:H45" si="0">C21+C30+C39</f>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796AA-9D5B-46EC-8566-326A40FBEBFE}">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0"/>
      <c r="D6" s="371"/>
      <c r="E6" s="371"/>
      <c r="F6" s="371"/>
      <c r="G6" s="371"/>
      <c r="H6" s="372"/>
    </row>
    <row r="7" spans="1:9" ht="15.8" customHeight="1">
      <c r="A7" s="366">
        <v>4</v>
      </c>
      <c r="B7" s="369" t="s">
        <v>1469</v>
      </c>
      <c r="C7" s="373"/>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c r="D41" s="359"/>
      <c r="E41" s="359"/>
      <c r="F41" s="359"/>
      <c r="G41" s="359"/>
      <c r="H41" s="359"/>
      <c r="I41" s="372"/>
    </row>
    <row r="42" spans="1:9" ht="15.8" customHeight="1">
      <c r="A42" s="355"/>
      <c r="B42" s="344" t="s">
        <v>1462</v>
      </c>
      <c r="C42" s="360"/>
      <c r="D42" s="360"/>
      <c r="E42" s="360"/>
      <c r="F42" s="360"/>
      <c r="G42" s="360"/>
      <c r="H42" s="360"/>
      <c r="I42" s="372"/>
    </row>
    <row r="43" spans="1:9" ht="15.8" customHeight="1">
      <c r="A43" s="355"/>
      <c r="B43" s="344" t="s">
        <v>1463</v>
      </c>
      <c r="C43" s="362"/>
      <c r="D43" s="362"/>
      <c r="E43" s="362"/>
      <c r="F43" s="362"/>
      <c r="G43" s="362"/>
      <c r="H43" s="362"/>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F9050-0C9E-46C7-B650-180285340047}">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c r="B41" s="344"/>
      <c r="C41" s="359"/>
      <c r="D41" s="359"/>
      <c r="E41" s="359"/>
      <c r="F41" s="359"/>
      <c r="G41" s="359"/>
      <c r="H41" s="359"/>
      <c r="I41" s="372"/>
    </row>
    <row r="42" spans="1:9" ht="15.8" customHeight="1">
      <c r="A42" s="355"/>
      <c r="B42" s="344" t="s">
        <v>1462</v>
      </c>
      <c r="C42" s="360">
        <f t="shared" ref="C42:H43" si="0">C19+C28+C37</f>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95C4-549B-41DA-8FB3-368A0D21C606}">
  <dimension ref="A1:L283"/>
  <sheetViews>
    <sheetView zoomScale="80" zoomScaleNormal="80" workbookViewId="0">
      <pane xSplit="3" ySplit="2" topLeftCell="D3" activePane="bottomRight" state="frozenSplit"/>
      <selection pane="topRight" activeCell="F1" sqref="F1"/>
      <selection pane="bottomLeft" activeCell="A17" sqref="A17"/>
      <selection pane="bottomRight" activeCell="C240" sqref="C240"/>
    </sheetView>
  </sheetViews>
  <sheetFormatPr defaultColWidth="11.75" defaultRowHeight="15.6"/>
  <cols>
    <col min="1" max="1" width="6" style="174" customWidth="1"/>
    <col min="2" max="2" width="11.75" style="176" customWidth="1"/>
    <col min="3" max="3" width="61.84765625" style="176" customWidth="1"/>
    <col min="4" max="12" width="33.25" style="176" customWidth="1"/>
    <col min="13" max="13" width="11.75" style="176" customWidth="1"/>
    <col min="14" max="16384" width="11.75" style="176"/>
  </cols>
  <sheetData>
    <row r="1" spans="1:12" ht="23.15" customHeight="1">
      <c r="B1" s="175" t="s">
        <v>230</v>
      </c>
      <c r="K1" s="177"/>
    </row>
    <row r="2" spans="1:12" ht="24.75" customHeight="1">
      <c r="A2" s="178" t="s">
        <v>231</v>
      </c>
      <c r="B2" s="179" t="s">
        <v>232</v>
      </c>
      <c r="C2" s="180" t="s">
        <v>233</v>
      </c>
      <c r="D2" s="181" t="s">
        <v>234</v>
      </c>
      <c r="E2" s="181" t="s">
        <v>235</v>
      </c>
      <c r="F2" s="181"/>
      <c r="G2" s="181" t="s">
        <v>236</v>
      </c>
      <c r="H2" s="181" t="s">
        <v>237</v>
      </c>
      <c r="I2" s="181" t="s">
        <v>238</v>
      </c>
      <c r="J2" s="181" t="s">
        <v>239</v>
      </c>
      <c r="K2" s="181" t="s">
        <v>240</v>
      </c>
      <c r="L2" s="182" t="s">
        <v>241</v>
      </c>
    </row>
    <row r="4" spans="1:12" ht="31.2" customHeight="1">
      <c r="A4" s="174">
        <f>IF(LEN(B4)=1,1,IF(LEN(B4)=3,2,IF(LEN(B4)&gt;4,3,0)))</f>
        <v>1</v>
      </c>
      <c r="B4" s="183">
        <v>1</v>
      </c>
      <c r="C4" s="183" t="s">
        <v>242</v>
      </c>
      <c r="I4" s="184" t="s">
        <v>243</v>
      </c>
      <c r="J4" s="184" t="s">
        <v>244</v>
      </c>
      <c r="K4" s="177"/>
    </row>
    <row r="5" spans="1:12" ht="31.2" customHeight="1">
      <c r="A5" s="174">
        <f>IF(LEN(B5)=1,1,IF(LEN(B5)=3,2,IF(LEN(B5)&gt;4,3,0)))</f>
        <v>2</v>
      </c>
      <c r="B5" s="185">
        <v>1.1000000000000001</v>
      </c>
      <c r="C5" s="185" t="s">
        <v>245</v>
      </c>
      <c r="F5" s="184"/>
      <c r="G5" s="184" t="s">
        <v>246</v>
      </c>
      <c r="I5" s="184" t="s">
        <v>247</v>
      </c>
      <c r="J5" s="184" t="s">
        <v>248</v>
      </c>
      <c r="K5" s="177"/>
    </row>
    <row r="6" spans="1:12">
      <c r="A6" s="174">
        <f>IF(LEN(B6)=1,1,IF(LEN(B6)=3,2,IF(LEN(B6)&gt;4,3,0)))</f>
        <v>3</v>
      </c>
      <c r="B6" s="176" t="s">
        <v>249</v>
      </c>
      <c r="C6" s="176" t="s">
        <v>250</v>
      </c>
      <c r="K6" s="177"/>
    </row>
    <row r="7" spans="1:12">
      <c r="A7" s="174">
        <v>4</v>
      </c>
      <c r="B7" s="176" t="s">
        <v>251</v>
      </c>
      <c r="C7" s="176" t="s">
        <v>252</v>
      </c>
    </row>
    <row r="8" spans="1:12">
      <c r="A8" s="174">
        <v>4</v>
      </c>
      <c r="B8" s="176" t="s">
        <v>253</v>
      </c>
      <c r="C8" s="176" t="s">
        <v>254</v>
      </c>
    </row>
    <row r="9" spans="1:12">
      <c r="A9" s="174">
        <v>4</v>
      </c>
      <c r="B9" s="176" t="s">
        <v>255</v>
      </c>
      <c r="C9" s="176" t="s">
        <v>256</v>
      </c>
    </row>
    <row r="10" spans="1:12">
      <c r="A10" s="174">
        <f>IF(LEN(B10)=1,1,IF(LEN(B10)=3,2,IF(LEN(B10)&gt;4,3,0)))</f>
        <v>3</v>
      </c>
      <c r="B10" s="176" t="s">
        <v>257</v>
      </c>
      <c r="C10" s="176" t="s">
        <v>258</v>
      </c>
      <c r="K10" s="177"/>
    </row>
    <row r="11" spans="1:12">
      <c r="A11" s="174">
        <v>4</v>
      </c>
      <c r="B11" s="176" t="s">
        <v>259</v>
      </c>
      <c r="C11" s="176" t="s">
        <v>260</v>
      </c>
    </row>
    <row r="12" spans="1:12">
      <c r="A12" s="174">
        <v>4</v>
      </c>
      <c r="B12" s="176" t="s">
        <v>261</v>
      </c>
      <c r="C12" s="176" t="s">
        <v>262</v>
      </c>
    </row>
    <row r="13" spans="1:12">
      <c r="A13" s="174">
        <f>IF(LEN(B13)=1,1,IF(LEN(B13)=3,2,IF(LEN(B13)&gt;4,3,0)))</f>
        <v>3</v>
      </c>
      <c r="B13" s="176" t="s">
        <v>263</v>
      </c>
      <c r="C13" s="176" t="s">
        <v>264</v>
      </c>
      <c r="E13" s="184" t="s">
        <v>265</v>
      </c>
      <c r="K13" s="177"/>
    </row>
    <row r="14" spans="1:12">
      <c r="A14" s="174">
        <v>4</v>
      </c>
      <c r="B14" s="176" t="s">
        <v>266</v>
      </c>
      <c r="C14" s="176" t="s">
        <v>267</v>
      </c>
    </row>
    <row r="15" spans="1:12">
      <c r="A15" s="174">
        <v>4</v>
      </c>
      <c r="B15" s="176" t="s">
        <v>268</v>
      </c>
      <c r="C15" s="176" t="s">
        <v>269</v>
      </c>
    </row>
    <row r="16" spans="1:12">
      <c r="A16" s="174">
        <v>4</v>
      </c>
      <c r="B16" s="176" t="s">
        <v>270</v>
      </c>
      <c r="C16" s="176" t="s">
        <v>271</v>
      </c>
    </row>
    <row r="17" spans="1:11">
      <c r="A17" s="174">
        <v>4</v>
      </c>
      <c r="B17" s="176" t="s">
        <v>272</v>
      </c>
      <c r="C17" s="176" t="s">
        <v>273</v>
      </c>
    </row>
    <row r="18" spans="1:11">
      <c r="A18" s="174">
        <v>4</v>
      </c>
      <c r="B18" s="176" t="s">
        <v>274</v>
      </c>
      <c r="C18" s="176" t="s">
        <v>275</v>
      </c>
    </row>
    <row r="19" spans="1:11">
      <c r="A19" s="174">
        <v>4</v>
      </c>
      <c r="B19" s="176" t="s">
        <v>276</v>
      </c>
      <c r="C19" s="176" t="s">
        <v>277</v>
      </c>
    </row>
    <row r="20" spans="1:11">
      <c r="A20" s="174">
        <v>4</v>
      </c>
      <c r="B20" s="176" t="s">
        <v>278</v>
      </c>
      <c r="C20" s="176" t="s">
        <v>279</v>
      </c>
    </row>
    <row r="21" spans="1:11">
      <c r="A21" s="174">
        <v>4</v>
      </c>
      <c r="B21" s="176" t="s">
        <v>280</v>
      </c>
      <c r="C21" s="176" t="s">
        <v>281</v>
      </c>
    </row>
    <row r="22" spans="1:11">
      <c r="A22" s="174">
        <f>IF(LEN(B22)=1,1,IF(LEN(B22)=3,2,IF(LEN(B22)&gt;4,3,0)))</f>
        <v>3</v>
      </c>
      <c r="B22" s="176" t="s">
        <v>282</v>
      </c>
      <c r="C22" s="176" t="s">
        <v>283</v>
      </c>
      <c r="K22" s="177"/>
    </row>
    <row r="23" spans="1:11">
      <c r="A23" s="174">
        <v>4</v>
      </c>
      <c r="B23" s="176" t="s">
        <v>284</v>
      </c>
      <c r="C23" s="176" t="s">
        <v>285</v>
      </c>
    </row>
    <row r="24" spans="1:11">
      <c r="A24" s="174">
        <v>4</v>
      </c>
      <c r="B24" s="176" t="s">
        <v>286</v>
      </c>
      <c r="C24" s="176" t="s">
        <v>287</v>
      </c>
    </row>
    <row r="25" spans="1:11">
      <c r="A25" s="174">
        <v>4</v>
      </c>
      <c r="B25" s="176" t="s">
        <v>288</v>
      </c>
      <c r="C25" s="176" t="s">
        <v>289</v>
      </c>
    </row>
    <row r="26" spans="1:11">
      <c r="A26" s="174">
        <v>4</v>
      </c>
      <c r="B26" s="176" t="s">
        <v>290</v>
      </c>
      <c r="C26" s="176" t="s">
        <v>291</v>
      </c>
    </row>
    <row r="27" spans="1:11">
      <c r="A27" s="174">
        <f>IF(LEN(B27)=1,1,IF(LEN(B27)=3,2,IF(LEN(B27)&gt;4,3,0)))</f>
        <v>3</v>
      </c>
      <c r="B27" s="176" t="s">
        <v>292</v>
      </c>
      <c r="C27" s="176" t="s">
        <v>293</v>
      </c>
      <c r="K27" s="177"/>
    </row>
    <row r="28" spans="1:11">
      <c r="A28" s="174">
        <v>4</v>
      </c>
      <c r="B28" s="176" t="s">
        <v>294</v>
      </c>
      <c r="C28" s="176" t="s">
        <v>295</v>
      </c>
    </row>
    <row r="29" spans="1:11">
      <c r="A29" s="174">
        <v>4</v>
      </c>
      <c r="B29" s="176" t="s">
        <v>296</v>
      </c>
      <c r="C29" s="176" t="s">
        <v>297</v>
      </c>
    </row>
    <row r="30" spans="1:11">
      <c r="A30" s="174">
        <v>4</v>
      </c>
      <c r="B30" s="176" t="s">
        <v>298</v>
      </c>
      <c r="C30" s="176" t="s">
        <v>299</v>
      </c>
    </row>
    <row r="31" spans="1:11">
      <c r="A31" s="174">
        <v>4</v>
      </c>
      <c r="B31" s="176" t="s">
        <v>300</v>
      </c>
      <c r="C31" s="176" t="s">
        <v>301</v>
      </c>
    </row>
    <row r="32" spans="1:11" ht="31.2" customHeight="1">
      <c r="A32" s="174">
        <f t="shared" ref="A32:A45" si="0">IF(LEN(B32)=1,1,IF(LEN(B32)=3,2,IF(LEN(B32)&gt;4,3,0)))</f>
        <v>2</v>
      </c>
      <c r="B32" s="185">
        <v>1.2</v>
      </c>
      <c r="C32" s="185" t="s">
        <v>302</v>
      </c>
      <c r="D32" s="184" t="s">
        <v>303</v>
      </c>
      <c r="E32" s="184" t="s">
        <v>304</v>
      </c>
      <c r="F32" s="186"/>
      <c r="J32" s="184" t="s">
        <v>305</v>
      </c>
      <c r="K32" s="177"/>
    </row>
    <row r="33" spans="1:11">
      <c r="A33" s="174">
        <f t="shared" si="0"/>
        <v>3</v>
      </c>
      <c r="B33" s="176" t="s">
        <v>306</v>
      </c>
      <c r="C33" s="176" t="s">
        <v>307</v>
      </c>
      <c r="K33" s="177"/>
    </row>
    <row r="34" spans="1:11">
      <c r="A34" s="174">
        <f t="shared" si="0"/>
        <v>3</v>
      </c>
      <c r="B34" s="176" t="s">
        <v>308</v>
      </c>
      <c r="C34" s="176" t="s">
        <v>309</v>
      </c>
      <c r="K34" s="177"/>
    </row>
    <row r="35" spans="1:11">
      <c r="A35" s="174">
        <f t="shared" si="0"/>
        <v>3</v>
      </c>
      <c r="B35" s="176" t="s">
        <v>310</v>
      </c>
      <c r="C35" s="176" t="s">
        <v>311</v>
      </c>
      <c r="K35" s="177"/>
    </row>
    <row r="36" spans="1:11">
      <c r="A36" s="174">
        <f t="shared" si="0"/>
        <v>3</v>
      </c>
      <c r="B36" s="176" t="s">
        <v>312</v>
      </c>
      <c r="C36" s="176" t="s">
        <v>313</v>
      </c>
      <c r="K36" s="177"/>
    </row>
    <row r="37" spans="1:11">
      <c r="A37" s="174">
        <f t="shared" si="0"/>
        <v>3</v>
      </c>
      <c r="B37" s="176" t="s">
        <v>314</v>
      </c>
      <c r="C37" s="176" t="s">
        <v>315</v>
      </c>
      <c r="K37" s="177"/>
    </row>
    <row r="38" spans="1:11">
      <c r="A38" s="174">
        <f t="shared" si="0"/>
        <v>3</v>
      </c>
      <c r="B38" s="176" t="s">
        <v>316</v>
      </c>
      <c r="C38" s="176" t="s">
        <v>317</v>
      </c>
      <c r="K38" s="177"/>
    </row>
    <row r="39" spans="1:11">
      <c r="A39" s="174">
        <f t="shared" si="0"/>
        <v>3</v>
      </c>
      <c r="B39" s="176" t="s">
        <v>318</v>
      </c>
      <c r="C39" s="176" t="s">
        <v>319</v>
      </c>
      <c r="K39" s="177"/>
    </row>
    <row r="40" spans="1:11">
      <c r="A40" s="174">
        <f t="shared" si="0"/>
        <v>3</v>
      </c>
      <c r="B40" s="176" t="s">
        <v>320</v>
      </c>
      <c r="C40" s="176" t="s">
        <v>321</v>
      </c>
      <c r="K40" s="177"/>
    </row>
    <row r="41" spans="1:11">
      <c r="A41" s="174">
        <f t="shared" si="0"/>
        <v>3</v>
      </c>
      <c r="B41" s="176" t="s">
        <v>322</v>
      </c>
      <c r="C41" s="176" t="s">
        <v>323</v>
      </c>
      <c r="K41" s="177"/>
    </row>
    <row r="42" spans="1:11">
      <c r="A42" s="174">
        <f t="shared" si="0"/>
        <v>3</v>
      </c>
      <c r="B42" s="176" t="s">
        <v>324</v>
      </c>
      <c r="C42" s="176" t="s">
        <v>325</v>
      </c>
      <c r="E42" s="184" t="s">
        <v>326</v>
      </c>
      <c r="K42" s="177"/>
    </row>
    <row r="43" spans="1:11">
      <c r="A43" s="174">
        <f t="shared" si="0"/>
        <v>2</v>
      </c>
      <c r="B43" s="185">
        <v>1.3</v>
      </c>
      <c r="C43" s="185" t="s">
        <v>327</v>
      </c>
      <c r="E43" s="184" t="s">
        <v>328</v>
      </c>
      <c r="G43" s="184" t="s">
        <v>329</v>
      </c>
      <c r="K43" s="177"/>
    </row>
    <row r="44" spans="1:11" ht="31.2" customHeight="1">
      <c r="A44" s="174">
        <f t="shared" si="0"/>
        <v>3</v>
      </c>
      <c r="B44" s="176" t="s">
        <v>330</v>
      </c>
      <c r="C44" s="176" t="s">
        <v>331</v>
      </c>
      <c r="G44" s="184" t="s">
        <v>332</v>
      </c>
      <c r="K44" s="177"/>
    </row>
    <row r="45" spans="1:11">
      <c r="A45" s="174">
        <f t="shared" si="0"/>
        <v>3</v>
      </c>
      <c r="B45" s="176" t="s">
        <v>333</v>
      </c>
      <c r="C45" s="176" t="s">
        <v>334</v>
      </c>
      <c r="K45" s="177"/>
    </row>
    <row r="46" spans="1:11">
      <c r="A46" s="174">
        <v>4</v>
      </c>
      <c r="B46" s="176" t="s">
        <v>335</v>
      </c>
      <c r="C46" s="176" t="s">
        <v>336</v>
      </c>
    </row>
    <row r="47" spans="1:11">
      <c r="A47" s="174">
        <v>4</v>
      </c>
      <c r="B47" s="176" t="s">
        <v>337</v>
      </c>
      <c r="C47" s="176" t="s">
        <v>338</v>
      </c>
    </row>
    <row r="48" spans="1:11">
      <c r="A48" s="174">
        <f>IF(LEN(B48)=1,1,IF(LEN(B48)=3,2,IF(LEN(B48)&gt;4,3,0)))</f>
        <v>3</v>
      </c>
      <c r="B48" s="176" t="s">
        <v>339</v>
      </c>
      <c r="C48" s="176" t="s">
        <v>340</v>
      </c>
      <c r="K48" s="177"/>
    </row>
    <row r="49" spans="1:11">
      <c r="A49" s="174">
        <v>4</v>
      </c>
      <c r="B49" s="176" t="s">
        <v>341</v>
      </c>
      <c r="C49" s="176" t="s">
        <v>342</v>
      </c>
    </row>
    <row r="50" spans="1:11">
      <c r="A50" s="174">
        <v>4</v>
      </c>
      <c r="B50" s="176" t="s">
        <v>343</v>
      </c>
      <c r="C50" s="176" t="s">
        <v>344</v>
      </c>
    </row>
    <row r="51" spans="1:11">
      <c r="A51" s="174">
        <v>4</v>
      </c>
      <c r="B51" s="176" t="s">
        <v>345</v>
      </c>
      <c r="C51" s="176" t="s">
        <v>346</v>
      </c>
    </row>
    <row r="52" spans="1:11">
      <c r="A52" s="174">
        <v>4</v>
      </c>
      <c r="B52" s="176" t="s">
        <v>347</v>
      </c>
      <c r="C52" s="176" t="s">
        <v>348</v>
      </c>
    </row>
    <row r="53" spans="1:11">
      <c r="A53" s="174">
        <v>4</v>
      </c>
      <c r="B53" s="176" t="s">
        <v>349</v>
      </c>
      <c r="C53" s="176" t="s">
        <v>350</v>
      </c>
    </row>
    <row r="54" spans="1:11">
      <c r="A54" s="174">
        <f>IF(LEN(B54)=1,1,IF(LEN(B54)=3,2,IF(LEN(B54)&gt;4,3,0)))</f>
        <v>3</v>
      </c>
      <c r="B54" s="176" t="s">
        <v>351</v>
      </c>
      <c r="C54" s="176" t="s">
        <v>352</v>
      </c>
      <c r="K54" s="177"/>
    </row>
    <row r="55" spans="1:11">
      <c r="A55" s="174">
        <v>4</v>
      </c>
      <c r="B55" s="176" t="s">
        <v>353</v>
      </c>
      <c r="C55" s="176" t="s">
        <v>354</v>
      </c>
    </row>
    <row r="56" spans="1:11">
      <c r="A56" s="174">
        <v>4</v>
      </c>
      <c r="B56" s="176" t="s">
        <v>355</v>
      </c>
      <c r="C56" s="176" t="s">
        <v>356</v>
      </c>
    </row>
    <row r="57" spans="1:11">
      <c r="A57" s="174">
        <v>4</v>
      </c>
      <c r="B57" s="176" t="s">
        <v>357</v>
      </c>
      <c r="C57" s="176" t="s">
        <v>358</v>
      </c>
    </row>
    <row r="58" spans="1:11">
      <c r="A58" s="174">
        <f>IF(LEN(B58)=1,1,IF(LEN(B58)=3,2,IF(LEN(B58)&gt;4,3,0)))</f>
        <v>3</v>
      </c>
      <c r="B58" s="176" t="s">
        <v>359</v>
      </c>
      <c r="C58" s="176" t="s">
        <v>360</v>
      </c>
      <c r="K58" s="177"/>
    </row>
    <row r="59" spans="1:11">
      <c r="A59" s="174">
        <f>IF(LEN(B59)=1,1,IF(LEN(B59)=3,2,IF(LEN(B59)&gt;4,3,0)))</f>
        <v>3</v>
      </c>
      <c r="B59" s="176" t="s">
        <v>361</v>
      </c>
      <c r="C59" s="176" t="s">
        <v>362</v>
      </c>
      <c r="K59" s="177"/>
    </row>
    <row r="60" spans="1:11">
      <c r="A60" s="174">
        <v>4</v>
      </c>
      <c r="B60" s="176" t="s">
        <v>363</v>
      </c>
      <c r="C60" s="176" t="s">
        <v>364</v>
      </c>
    </row>
    <row r="61" spans="1:11">
      <c r="A61" s="174">
        <v>4</v>
      </c>
      <c r="B61" s="176" t="s">
        <v>365</v>
      </c>
      <c r="C61" s="176" t="s">
        <v>366</v>
      </c>
    </row>
    <row r="62" spans="1:11">
      <c r="A62" s="174">
        <v>4</v>
      </c>
      <c r="B62" s="176" t="s">
        <v>367</v>
      </c>
      <c r="C62" s="176" t="s">
        <v>368</v>
      </c>
    </row>
    <row r="63" spans="1:11">
      <c r="A63" s="174">
        <v>4</v>
      </c>
      <c r="B63" s="176" t="s">
        <v>369</v>
      </c>
      <c r="C63" s="176" t="s">
        <v>370</v>
      </c>
    </row>
    <row r="64" spans="1:11">
      <c r="A64" s="174">
        <v>4</v>
      </c>
      <c r="B64" s="176" t="s">
        <v>371</v>
      </c>
      <c r="C64" s="176" t="s">
        <v>372</v>
      </c>
    </row>
    <row r="65" spans="1:11">
      <c r="A65" s="174">
        <f>IF(LEN(B65)=1,1,IF(LEN(B65)=3,2,IF(LEN(B65)&gt;4,3,0)))</f>
        <v>2</v>
      </c>
      <c r="B65" s="185">
        <v>1.4</v>
      </c>
      <c r="C65" s="185" t="s">
        <v>373</v>
      </c>
      <c r="E65" s="184" t="s">
        <v>374</v>
      </c>
      <c r="G65" s="184" t="s">
        <v>375</v>
      </c>
      <c r="K65" s="177"/>
    </row>
    <row r="66" spans="1:11">
      <c r="A66" s="174">
        <f>IF(LEN(B66)=1,1,IF(LEN(B66)=3,2,IF(LEN(B66)&gt;4,3,0)))</f>
        <v>3</v>
      </c>
      <c r="B66" s="176" t="s">
        <v>376</v>
      </c>
      <c r="C66" s="176" t="s">
        <v>331</v>
      </c>
    </row>
    <row r="67" spans="1:11">
      <c r="A67" s="174">
        <f>IF(LEN(B67)=1,1,IF(LEN(B67)=3,2,IF(LEN(B67)&gt;4,3,0)))</f>
        <v>3</v>
      </c>
      <c r="B67" s="176" t="s">
        <v>377</v>
      </c>
      <c r="C67" s="176" t="s">
        <v>378</v>
      </c>
    </row>
    <row r="68" spans="1:11">
      <c r="A68" s="174">
        <f>IF(LEN(B68)=1,1,IF(LEN(B68)=3,2,IF(LEN(B68)&gt;4,3,0)))</f>
        <v>3</v>
      </c>
      <c r="B68" s="176" t="s">
        <v>379</v>
      </c>
      <c r="C68" s="176" t="s">
        <v>380</v>
      </c>
    </row>
    <row r="69" spans="1:11">
      <c r="B69" s="176" t="s">
        <v>381</v>
      </c>
      <c r="C69" s="176" t="s">
        <v>340</v>
      </c>
    </row>
    <row r="70" spans="1:11">
      <c r="B70" s="176" t="s">
        <v>382</v>
      </c>
      <c r="C70" s="176" t="s">
        <v>342</v>
      </c>
    </row>
    <row r="71" spans="1:11">
      <c r="B71" s="176" t="s">
        <v>383</v>
      </c>
      <c r="C71" s="176" t="s">
        <v>350</v>
      </c>
    </row>
    <row r="72" spans="1:11">
      <c r="B72" s="176" t="s">
        <v>384</v>
      </c>
      <c r="C72" s="176" t="s">
        <v>385</v>
      </c>
    </row>
    <row r="73" spans="1:11">
      <c r="B73" s="176" t="s">
        <v>386</v>
      </c>
      <c r="C73" s="176" t="s">
        <v>362</v>
      </c>
    </row>
    <row r="74" spans="1:11">
      <c r="B74" s="176" t="s">
        <v>387</v>
      </c>
      <c r="C74" s="176" t="s">
        <v>388</v>
      </c>
    </row>
    <row r="75" spans="1:11">
      <c r="B75" s="176" t="s">
        <v>389</v>
      </c>
      <c r="C75" s="176" t="s">
        <v>390</v>
      </c>
    </row>
    <row r="76" spans="1:11">
      <c r="B76" s="176" t="s">
        <v>391</v>
      </c>
      <c r="C76" s="176" t="s">
        <v>392</v>
      </c>
    </row>
    <row r="77" spans="1:11">
      <c r="B77" s="176" t="s">
        <v>393</v>
      </c>
      <c r="C77" s="176" t="s">
        <v>394</v>
      </c>
    </row>
    <row r="78" spans="1:11">
      <c r="B78" s="176" t="s">
        <v>395</v>
      </c>
      <c r="C78" s="176" t="s">
        <v>396</v>
      </c>
    </row>
    <row r="79" spans="1:11">
      <c r="B79" s="176" t="s">
        <v>397</v>
      </c>
      <c r="C79" s="176" t="s">
        <v>398</v>
      </c>
    </row>
    <row r="80" spans="1:11">
      <c r="B80" s="185">
        <v>1.5</v>
      </c>
      <c r="C80" s="185" t="s">
        <v>399</v>
      </c>
      <c r="E80" s="184" t="s">
        <v>400</v>
      </c>
      <c r="G80" s="184" t="s">
        <v>401</v>
      </c>
    </row>
    <row r="81" spans="2:3">
      <c r="B81" s="176" t="s">
        <v>402</v>
      </c>
      <c r="C81" s="176" t="s">
        <v>403</v>
      </c>
    </row>
    <row r="82" spans="2:3">
      <c r="B82" s="176" t="s">
        <v>404</v>
      </c>
      <c r="C82" s="176" t="s">
        <v>405</v>
      </c>
    </row>
    <row r="83" spans="2:3">
      <c r="B83" s="176" t="s">
        <v>406</v>
      </c>
      <c r="C83" s="176" t="s">
        <v>407</v>
      </c>
    </row>
    <row r="84" spans="2:3">
      <c r="B84" s="176" t="s">
        <v>408</v>
      </c>
      <c r="C84" s="176" t="s">
        <v>409</v>
      </c>
    </row>
    <row r="85" spans="2:3">
      <c r="B85" s="176" t="s">
        <v>410</v>
      </c>
      <c r="C85" s="176" t="s">
        <v>411</v>
      </c>
    </row>
    <row r="86" spans="2:3">
      <c r="B86" s="176" t="s">
        <v>412</v>
      </c>
      <c r="C86" s="176" t="s">
        <v>413</v>
      </c>
    </row>
    <row r="87" spans="2:3">
      <c r="B87" s="176" t="s">
        <v>414</v>
      </c>
      <c r="C87" s="176" t="s">
        <v>415</v>
      </c>
    </row>
    <row r="88" spans="2:3">
      <c r="B88" s="176" t="s">
        <v>416</v>
      </c>
      <c r="C88" s="176" t="s">
        <v>417</v>
      </c>
    </row>
    <row r="89" spans="2:3">
      <c r="B89" s="176" t="s">
        <v>418</v>
      </c>
      <c r="C89" s="176" t="s">
        <v>419</v>
      </c>
    </row>
    <row r="90" spans="2:3">
      <c r="B90" s="176" t="s">
        <v>420</v>
      </c>
      <c r="C90" s="176" t="s">
        <v>421</v>
      </c>
    </row>
    <row r="91" spans="2:3">
      <c r="B91" s="176" t="s">
        <v>422</v>
      </c>
      <c r="C91" s="176" t="s">
        <v>289</v>
      </c>
    </row>
    <row r="92" spans="2:3">
      <c r="B92" s="176" t="s">
        <v>423</v>
      </c>
      <c r="C92" s="176" t="s">
        <v>424</v>
      </c>
    </row>
    <row r="93" spans="2:3">
      <c r="B93" s="176" t="s">
        <v>425</v>
      </c>
      <c r="C93" s="176" t="s">
        <v>426</v>
      </c>
    </row>
    <row r="94" spans="2:3">
      <c r="B94" s="176" t="s">
        <v>427</v>
      </c>
      <c r="C94" s="176" t="s">
        <v>428</v>
      </c>
    </row>
    <row r="95" spans="2:3">
      <c r="B95" s="176" t="s">
        <v>429</v>
      </c>
      <c r="C95" s="176" t="s">
        <v>430</v>
      </c>
    </row>
    <row r="96" spans="2:3">
      <c r="B96" s="176" t="s">
        <v>431</v>
      </c>
      <c r="C96" s="176" t="s">
        <v>432</v>
      </c>
    </row>
    <row r="97" spans="2:7">
      <c r="B97" s="176" t="s">
        <v>433</v>
      </c>
      <c r="C97" s="176" t="s">
        <v>434</v>
      </c>
    </row>
    <row r="98" spans="2:7">
      <c r="B98" s="176" t="s">
        <v>435</v>
      </c>
      <c r="C98" s="176" t="s">
        <v>436</v>
      </c>
    </row>
    <row r="99" spans="2:7">
      <c r="B99" s="176" t="s">
        <v>437</v>
      </c>
      <c r="C99" s="176" t="s">
        <v>438</v>
      </c>
    </row>
    <row r="100" spans="2:7">
      <c r="B100" s="176" t="s">
        <v>439</v>
      </c>
      <c r="C100" s="176" t="s">
        <v>440</v>
      </c>
    </row>
    <row r="101" spans="2:7">
      <c r="B101" s="176" t="s">
        <v>441</v>
      </c>
      <c r="C101" s="176" t="s">
        <v>442</v>
      </c>
    </row>
    <row r="102" spans="2:7">
      <c r="B102" s="176" t="s">
        <v>443</v>
      </c>
      <c r="C102" s="176" t="s">
        <v>444</v>
      </c>
    </row>
    <row r="103" spans="2:7">
      <c r="B103" s="176" t="s">
        <v>445</v>
      </c>
      <c r="C103" s="176" t="s">
        <v>446</v>
      </c>
    </row>
    <row r="104" spans="2:7">
      <c r="B104" s="176" t="s">
        <v>447</v>
      </c>
      <c r="C104" s="176" t="s">
        <v>448</v>
      </c>
    </row>
    <row r="105" spans="2:7">
      <c r="B105" s="176" t="s">
        <v>449</v>
      </c>
      <c r="C105" s="176" t="s">
        <v>450</v>
      </c>
    </row>
    <row r="106" spans="2:7">
      <c r="B106" s="176" t="s">
        <v>451</v>
      </c>
      <c r="C106" s="176" t="s">
        <v>452</v>
      </c>
    </row>
    <row r="107" spans="2:7">
      <c r="B107" s="176" t="s">
        <v>453</v>
      </c>
      <c r="C107" s="176" t="s">
        <v>454</v>
      </c>
    </row>
    <row r="108" spans="2:7">
      <c r="B108" s="185">
        <v>1.6</v>
      </c>
      <c r="C108" s="185" t="s">
        <v>455</v>
      </c>
      <c r="G108" s="184" t="s">
        <v>456</v>
      </c>
    </row>
    <row r="109" spans="2:7">
      <c r="B109" s="176" t="s">
        <v>457</v>
      </c>
      <c r="C109" s="176" t="s">
        <v>458</v>
      </c>
      <c r="E109" s="184" t="s">
        <v>459</v>
      </c>
    </row>
    <row r="110" spans="2:7">
      <c r="B110" s="176" t="s">
        <v>460</v>
      </c>
      <c r="C110" s="176" t="s">
        <v>461</v>
      </c>
    </row>
    <row r="111" spans="2:7">
      <c r="B111" s="176" t="s">
        <v>462</v>
      </c>
      <c r="C111" s="176" t="s">
        <v>463</v>
      </c>
    </row>
    <row r="112" spans="2:7">
      <c r="B112" s="176" t="s">
        <v>464</v>
      </c>
      <c r="C112" s="176" t="s">
        <v>465</v>
      </c>
    </row>
    <row r="113" spans="2:9">
      <c r="B113" s="176" t="s">
        <v>466</v>
      </c>
      <c r="C113" s="176" t="s">
        <v>467</v>
      </c>
    </row>
    <row r="114" spans="2:9">
      <c r="B114" s="176" t="s">
        <v>468</v>
      </c>
      <c r="C114" s="176" t="s">
        <v>469</v>
      </c>
    </row>
    <row r="115" spans="2:9">
      <c r="B115" s="176" t="s">
        <v>470</v>
      </c>
      <c r="C115" s="176" t="s">
        <v>471</v>
      </c>
    </row>
    <row r="116" spans="2:9">
      <c r="B116" s="176" t="s">
        <v>472</v>
      </c>
      <c r="C116" s="176" t="s">
        <v>473</v>
      </c>
      <c r="E116" s="184" t="s">
        <v>474</v>
      </c>
    </row>
    <row r="117" spans="2:9">
      <c r="B117" s="176" t="s">
        <v>475</v>
      </c>
      <c r="C117" s="176" t="s">
        <v>476</v>
      </c>
    </row>
    <row r="118" spans="2:9">
      <c r="B118" s="176" t="s">
        <v>477</v>
      </c>
      <c r="C118" s="176" t="s">
        <v>478</v>
      </c>
    </row>
    <row r="119" spans="2:9">
      <c r="B119" s="176" t="s">
        <v>479</v>
      </c>
      <c r="C119" s="176" t="s">
        <v>480</v>
      </c>
    </row>
    <row r="120" spans="2:9">
      <c r="B120" s="176" t="s">
        <v>481</v>
      </c>
      <c r="C120" s="176" t="s">
        <v>482</v>
      </c>
    </row>
    <row r="121" spans="2:9">
      <c r="B121" s="176" t="s">
        <v>483</v>
      </c>
      <c r="C121" s="176" t="s">
        <v>484</v>
      </c>
    </row>
    <row r="122" spans="2:9">
      <c r="B122" s="176" t="s">
        <v>485</v>
      </c>
      <c r="C122" s="176" t="s">
        <v>486</v>
      </c>
    </row>
    <row r="123" spans="2:9">
      <c r="B123" s="176" t="s">
        <v>487</v>
      </c>
      <c r="C123" s="176" t="s">
        <v>488</v>
      </c>
    </row>
    <row r="124" spans="2:9">
      <c r="B124" s="176" t="s">
        <v>489</v>
      </c>
      <c r="C124" s="176" t="s">
        <v>490</v>
      </c>
    </row>
    <row r="125" spans="2:9">
      <c r="B125" s="176" t="s">
        <v>491</v>
      </c>
      <c r="C125" s="176" t="s">
        <v>492</v>
      </c>
    </row>
    <row r="126" spans="2:9" ht="18.350000000000001" customHeight="1">
      <c r="B126" s="183">
        <v>2</v>
      </c>
      <c r="C126" s="183" t="s">
        <v>493</v>
      </c>
    </row>
    <row r="127" spans="2:9">
      <c r="B127" s="185">
        <v>2.1</v>
      </c>
      <c r="C127" s="185" t="s">
        <v>494</v>
      </c>
      <c r="G127" s="184" t="s">
        <v>495</v>
      </c>
    </row>
    <row r="128" spans="2:9">
      <c r="B128" s="176" t="s">
        <v>496</v>
      </c>
      <c r="C128" s="176" t="s">
        <v>497</v>
      </c>
      <c r="I128" s="184" t="s">
        <v>498</v>
      </c>
    </row>
    <row r="129" spans="1:10">
      <c r="B129" s="176" t="s">
        <v>499</v>
      </c>
      <c r="C129" s="176" t="s">
        <v>500</v>
      </c>
    </row>
    <row r="130" spans="1:10">
      <c r="B130" s="176" t="s">
        <v>501</v>
      </c>
      <c r="C130" s="176" t="s">
        <v>502</v>
      </c>
    </row>
    <row r="131" spans="1:10">
      <c r="B131" s="176" t="s">
        <v>503</v>
      </c>
      <c r="C131" s="176" t="s">
        <v>504</v>
      </c>
    </row>
    <row r="132" spans="1:10">
      <c r="B132" s="176" t="s">
        <v>505</v>
      </c>
      <c r="C132" s="176" t="s">
        <v>506</v>
      </c>
      <c r="I132" s="184" t="s">
        <v>507</v>
      </c>
    </row>
    <row r="133" spans="1:10">
      <c r="A133" s="174">
        <v>4</v>
      </c>
      <c r="B133" s="176" t="s">
        <v>508</v>
      </c>
      <c r="C133" s="176" t="s">
        <v>509</v>
      </c>
      <c r="D133" s="184" t="s">
        <v>510</v>
      </c>
    </row>
    <row r="134" spans="1:10">
      <c r="A134" s="174">
        <v>4</v>
      </c>
      <c r="B134" s="176" t="s">
        <v>511</v>
      </c>
      <c r="C134" s="176" t="s">
        <v>512</v>
      </c>
    </row>
    <row r="135" spans="1:10">
      <c r="A135" s="174">
        <v>4</v>
      </c>
      <c r="B135" s="176" t="s">
        <v>513</v>
      </c>
      <c r="C135" s="176" t="s">
        <v>514</v>
      </c>
    </row>
    <row r="136" spans="1:10">
      <c r="A136" s="174">
        <v>4</v>
      </c>
      <c r="B136" s="176" t="s">
        <v>515</v>
      </c>
      <c r="C136" s="176" t="s">
        <v>516</v>
      </c>
    </row>
    <row r="137" spans="1:10" ht="31.2" customHeight="1">
      <c r="B137" s="176" t="s">
        <v>517</v>
      </c>
      <c r="C137" s="176" t="s">
        <v>518</v>
      </c>
      <c r="I137" s="184" t="s">
        <v>519</v>
      </c>
    </row>
    <row r="138" spans="1:10">
      <c r="B138" s="176" t="s">
        <v>520</v>
      </c>
      <c r="C138" s="176" t="s">
        <v>521</v>
      </c>
    </row>
    <row r="139" spans="1:10">
      <c r="B139" s="176" t="s">
        <v>522</v>
      </c>
      <c r="C139" s="176" t="s">
        <v>523</v>
      </c>
    </row>
    <row r="140" spans="1:10">
      <c r="B140" s="176" t="s">
        <v>524</v>
      </c>
      <c r="C140" s="176" t="s">
        <v>525</v>
      </c>
      <c r="D140" s="184" t="s">
        <v>510</v>
      </c>
    </row>
    <row r="141" spans="1:10">
      <c r="B141" s="176" t="s">
        <v>526</v>
      </c>
      <c r="C141" s="176" t="s">
        <v>527</v>
      </c>
    </row>
    <row r="142" spans="1:10">
      <c r="B142" s="176" t="s">
        <v>528</v>
      </c>
      <c r="C142" s="176" t="s">
        <v>529</v>
      </c>
    </row>
    <row r="143" spans="1:10" ht="31.2" customHeight="1">
      <c r="B143" s="185">
        <v>2.2000000000000002</v>
      </c>
      <c r="C143" s="185" t="s">
        <v>530</v>
      </c>
      <c r="D143" s="184" t="s">
        <v>531</v>
      </c>
      <c r="E143" s="186" t="s">
        <v>532</v>
      </c>
      <c r="G143" s="184" t="s">
        <v>533</v>
      </c>
      <c r="H143" s="184" t="s">
        <v>534</v>
      </c>
      <c r="I143" s="184" t="s">
        <v>535</v>
      </c>
      <c r="J143" s="184" t="s">
        <v>536</v>
      </c>
    </row>
    <row r="144" spans="1:10">
      <c r="B144" s="176" t="s">
        <v>537</v>
      </c>
      <c r="C144" s="176" t="s">
        <v>538</v>
      </c>
      <c r="I144" s="184" t="s">
        <v>539</v>
      </c>
    </row>
    <row r="145" spans="2:12">
      <c r="B145" s="176" t="s">
        <v>540</v>
      </c>
      <c r="C145" s="176" t="s">
        <v>541</v>
      </c>
      <c r="I145" s="184" t="s">
        <v>542</v>
      </c>
    </row>
    <row r="146" spans="2:12">
      <c r="B146" s="176" t="s">
        <v>543</v>
      </c>
      <c r="C146" s="176" t="s">
        <v>544</v>
      </c>
    </row>
    <row r="147" spans="2:12">
      <c r="B147" s="176" t="s">
        <v>545</v>
      </c>
      <c r="C147" s="176" t="s">
        <v>546</v>
      </c>
    </row>
    <row r="148" spans="2:12">
      <c r="B148" s="176" t="s">
        <v>547</v>
      </c>
      <c r="C148" s="176" t="s">
        <v>548</v>
      </c>
    </row>
    <row r="149" spans="2:12">
      <c r="B149" s="176" t="s">
        <v>549</v>
      </c>
      <c r="C149" s="176" t="s">
        <v>550</v>
      </c>
    </row>
    <row r="150" spans="2:12">
      <c r="B150" s="176" t="s">
        <v>551</v>
      </c>
      <c r="C150" s="176" t="s">
        <v>552</v>
      </c>
    </row>
    <row r="151" spans="2:12">
      <c r="B151" s="176" t="s">
        <v>553</v>
      </c>
      <c r="C151" s="176" t="s">
        <v>554</v>
      </c>
    </row>
    <row r="152" spans="2:12">
      <c r="B152" s="176" t="s">
        <v>555</v>
      </c>
      <c r="C152" s="176" t="s">
        <v>556</v>
      </c>
    </row>
    <row r="153" spans="2:12">
      <c r="B153" s="176" t="s">
        <v>557</v>
      </c>
      <c r="C153" s="176" t="s">
        <v>558</v>
      </c>
    </row>
    <row r="154" spans="2:12" ht="31.2" customHeight="1">
      <c r="B154" s="176" t="s">
        <v>559</v>
      </c>
      <c r="C154" s="176" t="s">
        <v>560</v>
      </c>
      <c r="D154" s="184" t="s">
        <v>561</v>
      </c>
    </row>
    <row r="155" spans="2:12">
      <c r="B155" s="176" t="s">
        <v>562</v>
      </c>
      <c r="C155" s="176" t="s">
        <v>563</v>
      </c>
      <c r="D155" s="184" t="s">
        <v>564</v>
      </c>
    </row>
    <row r="156" spans="2:12">
      <c r="B156" s="176" t="s">
        <v>565</v>
      </c>
      <c r="C156" s="176" t="s">
        <v>566</v>
      </c>
      <c r="D156" s="184" t="s">
        <v>564</v>
      </c>
    </row>
    <row r="157" spans="2:12">
      <c r="B157" s="176" t="s">
        <v>567</v>
      </c>
      <c r="C157" s="176" t="s">
        <v>568</v>
      </c>
    </row>
    <row r="158" spans="2:12">
      <c r="B158" s="176" t="s">
        <v>569</v>
      </c>
      <c r="C158" s="176" t="s">
        <v>570</v>
      </c>
    </row>
    <row r="159" spans="2:12" ht="18.350000000000001" customHeight="1">
      <c r="B159" s="183">
        <v>3</v>
      </c>
      <c r="C159" s="183" t="s">
        <v>571</v>
      </c>
    </row>
    <row r="160" spans="2:12">
      <c r="B160" s="185">
        <v>3.1</v>
      </c>
      <c r="C160" s="185" t="s">
        <v>572</v>
      </c>
      <c r="D160" s="187"/>
      <c r="E160" s="187"/>
      <c r="F160" s="187"/>
      <c r="G160" s="184" t="s">
        <v>573</v>
      </c>
      <c r="H160" s="187"/>
      <c r="I160" s="187"/>
      <c r="J160" s="187"/>
      <c r="K160" s="187"/>
      <c r="L160" s="187"/>
    </row>
    <row r="161" spans="2:12" ht="31.2" customHeight="1">
      <c r="B161" s="176" t="s">
        <v>574</v>
      </c>
      <c r="C161" s="176" t="s">
        <v>340</v>
      </c>
      <c r="D161" s="187"/>
      <c r="E161" s="184" t="s">
        <v>575</v>
      </c>
      <c r="F161" s="187"/>
      <c r="G161" s="187"/>
      <c r="H161" s="187"/>
      <c r="I161" s="187"/>
      <c r="J161" s="187"/>
      <c r="K161" s="187"/>
      <c r="L161" s="187"/>
    </row>
    <row r="162" spans="2:12">
      <c r="B162" s="176" t="s">
        <v>576</v>
      </c>
      <c r="C162" s="176" t="s">
        <v>577</v>
      </c>
      <c r="D162" s="188"/>
      <c r="E162" s="188"/>
      <c r="F162" s="188"/>
      <c r="G162" s="188"/>
      <c r="H162" s="188"/>
      <c r="I162" s="188"/>
      <c r="J162" s="188"/>
      <c r="K162" s="188"/>
      <c r="L162" s="188"/>
    </row>
    <row r="163" spans="2:12">
      <c r="B163" s="176" t="s">
        <v>578</v>
      </c>
      <c r="C163" s="176" t="s">
        <v>579</v>
      </c>
      <c r="D163" s="188"/>
      <c r="E163" s="188"/>
      <c r="F163" s="188"/>
      <c r="G163" s="188"/>
      <c r="H163" s="188"/>
      <c r="I163" s="188"/>
      <c r="J163" s="188"/>
      <c r="K163" s="188"/>
      <c r="L163" s="188"/>
    </row>
    <row r="164" spans="2:12">
      <c r="B164" s="176" t="s">
        <v>580</v>
      </c>
      <c r="C164" s="176" t="s">
        <v>581</v>
      </c>
      <c r="D164" s="188"/>
      <c r="E164" s="188"/>
      <c r="F164" s="188"/>
      <c r="G164" s="188"/>
      <c r="H164" s="188"/>
      <c r="I164" s="188"/>
      <c r="J164" s="188"/>
      <c r="K164" s="188"/>
      <c r="L164" s="188"/>
    </row>
    <row r="165" spans="2:12" ht="31.2" customHeight="1">
      <c r="B165" s="176" t="s">
        <v>582</v>
      </c>
      <c r="C165" s="176" t="s">
        <v>583</v>
      </c>
      <c r="D165" s="187"/>
      <c r="E165" s="184" t="s">
        <v>584</v>
      </c>
      <c r="F165" s="187"/>
      <c r="G165" s="187"/>
      <c r="H165" s="187"/>
      <c r="I165" s="187"/>
      <c r="J165" s="187"/>
      <c r="K165" s="187"/>
      <c r="L165" s="187"/>
    </row>
    <row r="166" spans="2:12">
      <c r="B166" s="176" t="s">
        <v>585</v>
      </c>
      <c r="C166" s="176" t="s">
        <v>586</v>
      </c>
      <c r="D166" s="188"/>
      <c r="E166" s="188"/>
      <c r="F166" s="188"/>
      <c r="G166" s="188"/>
      <c r="H166" s="188"/>
      <c r="I166" s="188"/>
      <c r="J166" s="188"/>
      <c r="K166" s="188"/>
      <c r="L166" s="188"/>
    </row>
    <row r="167" spans="2:12">
      <c r="B167" s="176" t="s">
        <v>587</v>
      </c>
      <c r="C167" s="176" t="s">
        <v>588</v>
      </c>
      <c r="D167" s="188"/>
      <c r="E167" s="188"/>
      <c r="F167" s="188"/>
      <c r="G167" s="188"/>
      <c r="H167" s="188"/>
      <c r="I167" s="188"/>
      <c r="J167" s="188"/>
      <c r="K167" s="188"/>
      <c r="L167" s="188"/>
    </row>
    <row r="168" spans="2:12">
      <c r="B168" s="176" t="s">
        <v>589</v>
      </c>
      <c r="C168" s="176" t="s">
        <v>590</v>
      </c>
      <c r="D168" s="188"/>
      <c r="E168" s="188"/>
      <c r="F168" s="188"/>
      <c r="G168" s="188"/>
      <c r="H168" s="188"/>
      <c r="I168" s="188"/>
      <c r="J168" s="188"/>
      <c r="K168" s="188"/>
      <c r="L168" s="188"/>
    </row>
    <row r="169" spans="2:12">
      <c r="B169" s="185">
        <v>3.2</v>
      </c>
      <c r="C169" s="185" t="s">
        <v>591</v>
      </c>
      <c r="D169" s="187"/>
      <c r="E169" s="187"/>
      <c r="F169" s="187"/>
      <c r="G169" s="184" t="s">
        <v>592</v>
      </c>
      <c r="H169" s="187"/>
      <c r="I169" s="187"/>
      <c r="J169" s="187"/>
      <c r="K169" s="187"/>
      <c r="L169" s="187"/>
    </row>
    <row r="170" spans="2:12" ht="31.2" customHeight="1">
      <c r="B170" s="176" t="s">
        <v>593</v>
      </c>
      <c r="C170" s="176" t="s">
        <v>594</v>
      </c>
      <c r="D170" s="187"/>
      <c r="E170" s="184" t="s">
        <v>595</v>
      </c>
      <c r="F170" s="187"/>
      <c r="G170" s="187"/>
      <c r="H170" s="187"/>
      <c r="I170" s="187"/>
      <c r="J170" s="187"/>
      <c r="K170" s="187"/>
      <c r="L170" s="187"/>
    </row>
    <row r="171" spans="2:12">
      <c r="B171" s="176" t="s">
        <v>596</v>
      </c>
      <c r="C171" s="176" t="s">
        <v>597</v>
      </c>
      <c r="D171" s="188"/>
      <c r="E171" s="188"/>
      <c r="F171" s="188"/>
      <c r="G171" s="188"/>
      <c r="H171" s="188"/>
      <c r="I171" s="188"/>
      <c r="J171" s="188"/>
      <c r="K171" s="188"/>
      <c r="L171" s="188"/>
    </row>
    <row r="172" spans="2:12">
      <c r="B172" s="176" t="s">
        <v>598</v>
      </c>
      <c r="C172" s="176" t="s">
        <v>599</v>
      </c>
      <c r="D172" s="188"/>
      <c r="E172" s="188"/>
      <c r="F172" s="188"/>
      <c r="G172" s="188"/>
      <c r="H172" s="188"/>
      <c r="I172" s="188"/>
      <c r="J172" s="188"/>
      <c r="K172" s="188"/>
      <c r="L172" s="188"/>
    </row>
    <row r="173" spans="2:12">
      <c r="B173" s="176" t="s">
        <v>600</v>
      </c>
      <c r="C173" s="176" t="s">
        <v>601</v>
      </c>
      <c r="D173" s="189" t="s">
        <v>602</v>
      </c>
      <c r="E173" s="188"/>
      <c r="F173" s="188"/>
      <c r="G173" s="188"/>
      <c r="H173" s="188"/>
      <c r="I173" s="188"/>
      <c r="J173" s="188"/>
      <c r="K173" s="188"/>
      <c r="L173" s="188"/>
    </row>
    <row r="174" spans="2:12" ht="31.2" customHeight="1">
      <c r="B174" s="176" t="s">
        <v>603</v>
      </c>
      <c r="C174" s="176" t="s">
        <v>604</v>
      </c>
      <c r="D174" s="187"/>
      <c r="E174" s="184" t="s">
        <v>605</v>
      </c>
      <c r="F174" s="187"/>
      <c r="G174" s="184" t="s">
        <v>606</v>
      </c>
      <c r="H174" s="187"/>
      <c r="I174" s="187"/>
      <c r="J174" s="187"/>
      <c r="K174" s="187"/>
      <c r="L174" s="187"/>
    </row>
    <row r="175" spans="2:12">
      <c r="B175" s="176" t="s">
        <v>607</v>
      </c>
      <c r="C175" s="176" t="s">
        <v>608</v>
      </c>
      <c r="D175" s="188"/>
      <c r="E175" s="188"/>
      <c r="F175" s="188"/>
      <c r="G175" s="188"/>
      <c r="H175" s="188"/>
      <c r="I175" s="188"/>
      <c r="J175" s="188"/>
      <c r="K175" s="188"/>
      <c r="L175" s="188"/>
    </row>
    <row r="176" spans="2:12">
      <c r="B176" s="176" t="s">
        <v>609</v>
      </c>
      <c r="C176" s="176" t="s">
        <v>599</v>
      </c>
      <c r="D176" s="188"/>
      <c r="E176" s="188"/>
      <c r="F176" s="188"/>
      <c r="G176" s="188"/>
      <c r="H176" s="188"/>
      <c r="I176" s="188"/>
      <c r="J176" s="188"/>
      <c r="K176" s="188"/>
      <c r="L176" s="188"/>
    </row>
    <row r="177" spans="2:12">
      <c r="B177" s="176" t="s">
        <v>610</v>
      </c>
      <c r="C177" s="176" t="s">
        <v>611</v>
      </c>
      <c r="D177" s="188"/>
      <c r="E177" s="188"/>
      <c r="F177" s="188"/>
      <c r="G177" s="188"/>
      <c r="H177" s="188"/>
      <c r="I177" s="188"/>
      <c r="J177" s="188"/>
      <c r="K177" s="188"/>
      <c r="L177" s="188"/>
    </row>
    <row r="178" spans="2:12" ht="18.350000000000001" customHeight="1">
      <c r="B178" s="183">
        <v>4</v>
      </c>
      <c r="C178" s="183" t="s">
        <v>612</v>
      </c>
      <c r="J178" s="184" t="s">
        <v>613</v>
      </c>
    </row>
    <row r="179" spans="2:12">
      <c r="B179" s="185">
        <v>4.0999999999999996</v>
      </c>
      <c r="C179" s="185" t="s">
        <v>614</v>
      </c>
      <c r="G179" s="184" t="s">
        <v>615</v>
      </c>
    </row>
    <row r="180" spans="2:12">
      <c r="B180" s="176" t="s">
        <v>616</v>
      </c>
      <c r="C180" s="176" t="s">
        <v>617</v>
      </c>
      <c r="E180" s="177" t="s">
        <v>618</v>
      </c>
    </row>
    <row r="181" spans="2:12" ht="31.2" customHeight="1">
      <c r="B181" s="176" t="s">
        <v>619</v>
      </c>
      <c r="C181" s="176" t="s">
        <v>620</v>
      </c>
      <c r="E181" s="184" t="s">
        <v>621</v>
      </c>
    </row>
    <row r="182" spans="2:12">
      <c r="B182" s="185">
        <v>4.2</v>
      </c>
      <c r="C182" s="185" t="s">
        <v>622</v>
      </c>
    </row>
    <row r="183" spans="2:12">
      <c r="B183" s="176" t="s">
        <v>623</v>
      </c>
      <c r="C183" s="176" t="s">
        <v>624</v>
      </c>
    </row>
    <row r="184" spans="2:12" ht="31.2" customHeight="1">
      <c r="F184" s="184"/>
    </row>
    <row r="185" spans="2:12" ht="31.2" customHeight="1">
      <c r="B185" s="176" t="s">
        <v>625</v>
      </c>
      <c r="C185" s="176" t="s">
        <v>626</v>
      </c>
      <c r="F185" s="184"/>
    </row>
    <row r="186" spans="2:12" ht="31.2" customHeight="1">
      <c r="B186" s="176" t="s">
        <v>627</v>
      </c>
      <c r="C186" s="176" t="s">
        <v>628</v>
      </c>
      <c r="F186" s="184"/>
    </row>
    <row r="187" spans="2:12" ht="31.2" customHeight="1">
      <c r="B187" s="176" t="s">
        <v>629</v>
      </c>
      <c r="C187" s="176" t="s">
        <v>630</v>
      </c>
      <c r="F187" s="184"/>
    </row>
    <row r="188" spans="2:12" ht="31.2" customHeight="1">
      <c r="F188" s="184"/>
    </row>
    <row r="189" spans="2:12" ht="31.2" customHeight="1">
      <c r="B189" s="176" t="s">
        <v>631</v>
      </c>
      <c r="C189" s="176" t="s">
        <v>632</v>
      </c>
      <c r="F189" s="184"/>
    </row>
    <row r="190" spans="2:12">
      <c r="F190" s="184"/>
    </row>
    <row r="191" spans="2:12" ht="31.2" customHeight="1">
      <c r="B191" s="176" t="s">
        <v>633</v>
      </c>
      <c r="C191" s="176" t="s">
        <v>634</v>
      </c>
      <c r="E191" s="184" t="s">
        <v>635</v>
      </c>
      <c r="F191" s="177"/>
      <c r="G191" s="184" t="s">
        <v>615</v>
      </c>
    </row>
    <row r="192" spans="2:12">
      <c r="B192" s="176" t="s">
        <v>636</v>
      </c>
      <c r="C192" s="176" t="s">
        <v>637</v>
      </c>
    </row>
    <row r="193" spans="1:7">
      <c r="B193" s="176" t="s">
        <v>638</v>
      </c>
      <c r="C193" s="176" t="s">
        <v>639</v>
      </c>
    </row>
    <row r="194" spans="1:7">
      <c r="B194" s="176" t="s">
        <v>640</v>
      </c>
      <c r="C194" s="176" t="s">
        <v>641</v>
      </c>
    </row>
    <row r="195" spans="1:7" ht="31.2" customHeight="1">
      <c r="B195" s="176" t="s">
        <v>642</v>
      </c>
      <c r="C195" s="176" t="s">
        <v>643</v>
      </c>
      <c r="E195" s="177" t="s">
        <v>644</v>
      </c>
      <c r="F195" s="177"/>
      <c r="G195" s="184" t="s">
        <v>645</v>
      </c>
    </row>
    <row r="196" spans="1:7">
      <c r="A196" s="174">
        <v>4</v>
      </c>
      <c r="B196" s="176" t="s">
        <v>646</v>
      </c>
      <c r="C196" s="176" t="s">
        <v>647</v>
      </c>
      <c r="G196" s="184"/>
    </row>
    <row r="197" spans="1:7">
      <c r="A197" s="174">
        <v>4</v>
      </c>
      <c r="B197" s="176" t="s">
        <v>648</v>
      </c>
      <c r="C197" s="176" t="s">
        <v>649</v>
      </c>
      <c r="G197" s="184"/>
    </row>
    <row r="198" spans="1:7">
      <c r="A198" s="174">
        <v>4</v>
      </c>
      <c r="B198" s="176" t="s">
        <v>650</v>
      </c>
      <c r="C198" s="176" t="s">
        <v>651</v>
      </c>
      <c r="G198" s="184"/>
    </row>
    <row r="199" spans="1:7">
      <c r="A199" s="174">
        <v>4</v>
      </c>
      <c r="B199" s="176" t="s">
        <v>652</v>
      </c>
      <c r="C199" s="176" t="s">
        <v>653</v>
      </c>
      <c r="G199" s="184"/>
    </row>
    <row r="200" spans="1:7">
      <c r="A200" s="174">
        <v>4</v>
      </c>
      <c r="B200" s="176" t="s">
        <v>654</v>
      </c>
      <c r="C200" s="176" t="s">
        <v>655</v>
      </c>
      <c r="G200" s="184"/>
    </row>
    <row r="201" spans="1:7">
      <c r="A201" s="174">
        <v>4</v>
      </c>
      <c r="B201" s="176" t="s">
        <v>656</v>
      </c>
      <c r="C201" s="176" t="s">
        <v>657</v>
      </c>
      <c r="G201" s="184"/>
    </row>
    <row r="202" spans="1:7" ht="31.2" customHeight="1">
      <c r="B202" s="176" t="s">
        <v>658</v>
      </c>
      <c r="C202" s="176" t="s">
        <v>659</v>
      </c>
      <c r="E202" s="177" t="s">
        <v>660</v>
      </c>
      <c r="F202" s="177"/>
      <c r="G202" s="184" t="s">
        <v>661</v>
      </c>
    </row>
    <row r="203" spans="1:7">
      <c r="B203" s="176" t="s">
        <v>662</v>
      </c>
      <c r="C203" s="176" t="s">
        <v>663</v>
      </c>
    </row>
    <row r="204" spans="1:7">
      <c r="B204" s="176" t="s">
        <v>664</v>
      </c>
      <c r="C204" s="176" t="s">
        <v>665</v>
      </c>
    </row>
    <row r="205" spans="1:7">
      <c r="B205" s="176" t="s">
        <v>666</v>
      </c>
      <c r="C205" s="176" t="s">
        <v>667</v>
      </c>
    </row>
    <row r="206" spans="1:7" ht="31.2" customHeight="1">
      <c r="B206" s="185">
        <v>4.3</v>
      </c>
      <c r="C206" s="185" t="s">
        <v>668</v>
      </c>
      <c r="E206" s="177" t="s">
        <v>669</v>
      </c>
    </row>
    <row r="207" spans="1:7">
      <c r="B207" s="176" t="s">
        <v>670</v>
      </c>
      <c r="C207" s="176" t="s">
        <v>671</v>
      </c>
    </row>
    <row r="208" spans="1:7">
      <c r="B208" s="176" t="s">
        <v>672</v>
      </c>
      <c r="C208" s="176" t="s">
        <v>673</v>
      </c>
    </row>
    <row r="209" spans="2:7">
      <c r="B209" s="176" t="s">
        <v>674</v>
      </c>
      <c r="C209" s="176" t="s">
        <v>675</v>
      </c>
    </row>
    <row r="210" spans="2:7">
      <c r="B210" s="176" t="s">
        <v>676</v>
      </c>
      <c r="C210" s="176" t="s">
        <v>677</v>
      </c>
    </row>
    <row r="211" spans="2:7">
      <c r="B211" s="176" t="s">
        <v>678</v>
      </c>
      <c r="C211" s="176" t="s">
        <v>679</v>
      </c>
      <c r="E211" s="177" t="s">
        <v>680</v>
      </c>
      <c r="G211" s="184" t="s">
        <v>681</v>
      </c>
    </row>
    <row r="212" spans="2:7">
      <c r="B212" s="176" t="s">
        <v>682</v>
      </c>
      <c r="C212" s="176" t="s">
        <v>683</v>
      </c>
      <c r="G212" s="184"/>
    </row>
    <row r="213" spans="2:7">
      <c r="B213" s="176" t="s">
        <v>684</v>
      </c>
      <c r="C213" s="176" t="s">
        <v>685</v>
      </c>
    </row>
    <row r="214" spans="2:7">
      <c r="B214" s="176" t="s">
        <v>686</v>
      </c>
      <c r="C214" s="176" t="s">
        <v>687</v>
      </c>
      <c r="D214" s="177" t="s">
        <v>688</v>
      </c>
    </row>
    <row r="215" spans="2:7">
      <c r="B215" s="176" t="s">
        <v>689</v>
      </c>
      <c r="C215" s="176" t="s">
        <v>690</v>
      </c>
    </row>
    <row r="216" spans="2:7">
      <c r="B216" s="176" t="s">
        <v>691</v>
      </c>
      <c r="C216" s="176" t="s">
        <v>692</v>
      </c>
    </row>
    <row r="217" spans="2:7">
      <c r="B217" s="185">
        <v>4.4000000000000004</v>
      </c>
      <c r="C217" s="185" t="s">
        <v>693</v>
      </c>
      <c r="E217" s="184" t="s">
        <v>694</v>
      </c>
      <c r="G217" s="184" t="s">
        <v>695</v>
      </c>
    </row>
    <row r="218" spans="2:7">
      <c r="B218" s="176" t="s">
        <v>696</v>
      </c>
      <c r="C218" s="176" t="s">
        <v>697</v>
      </c>
      <c r="E218" s="184"/>
      <c r="G218" s="184"/>
    </row>
    <row r="219" spans="2:7" ht="31.2" customHeight="1">
      <c r="B219" s="176" t="s">
        <v>698</v>
      </c>
      <c r="C219" s="176" t="s">
        <v>699</v>
      </c>
      <c r="E219" s="184" t="s">
        <v>700</v>
      </c>
      <c r="G219" s="184" t="s">
        <v>701</v>
      </c>
    </row>
    <row r="220" spans="2:7">
      <c r="B220" s="176" t="s">
        <v>702</v>
      </c>
      <c r="C220" s="176" t="s">
        <v>703</v>
      </c>
      <c r="G220" s="184"/>
    </row>
    <row r="221" spans="2:7">
      <c r="B221" s="176" t="s">
        <v>704</v>
      </c>
      <c r="C221" s="176" t="s">
        <v>705</v>
      </c>
    </row>
    <row r="222" spans="2:7">
      <c r="B222" s="176" t="s">
        <v>706</v>
      </c>
      <c r="C222" s="176" t="s">
        <v>707</v>
      </c>
    </row>
    <row r="223" spans="2:7">
      <c r="B223" s="176" t="s">
        <v>708</v>
      </c>
      <c r="C223" s="176" t="s">
        <v>709</v>
      </c>
    </row>
    <row r="224" spans="2:7">
      <c r="B224" s="176" t="s">
        <v>710</v>
      </c>
      <c r="C224" s="176" t="s">
        <v>711</v>
      </c>
    </row>
    <row r="225" spans="2:10">
      <c r="B225" s="176" t="s">
        <v>712</v>
      </c>
      <c r="C225" s="176" t="s">
        <v>713</v>
      </c>
    </row>
    <row r="226" spans="2:10">
      <c r="B226" s="176" t="s">
        <v>714</v>
      </c>
      <c r="C226" s="176" t="s">
        <v>715</v>
      </c>
    </row>
    <row r="227" spans="2:10">
      <c r="B227" s="185">
        <v>4.5</v>
      </c>
      <c r="C227" s="185" t="s">
        <v>716</v>
      </c>
    </row>
    <row r="228" spans="2:10">
      <c r="B228" s="176" t="s">
        <v>717</v>
      </c>
      <c r="C228" s="176" t="s">
        <v>718</v>
      </c>
    </row>
    <row r="229" spans="2:10">
      <c r="B229" s="176" t="s">
        <v>719</v>
      </c>
      <c r="C229" s="176" t="s">
        <v>720</v>
      </c>
    </row>
    <row r="230" spans="2:10" ht="31.2" customHeight="1">
      <c r="B230" s="176" t="s">
        <v>721</v>
      </c>
      <c r="C230" s="176" t="s">
        <v>722</v>
      </c>
      <c r="E230" s="177" t="s">
        <v>723</v>
      </c>
    </row>
    <row r="231" spans="2:10">
      <c r="B231" s="176" t="s">
        <v>724</v>
      </c>
      <c r="C231" s="176" t="s">
        <v>725</v>
      </c>
      <c r="E231" s="177" t="s">
        <v>726</v>
      </c>
    </row>
    <row r="232" spans="2:10">
      <c r="B232" s="176" t="s">
        <v>727</v>
      </c>
      <c r="C232" s="176" t="s">
        <v>728</v>
      </c>
    </row>
    <row r="233" spans="2:10">
      <c r="B233" s="176" t="s">
        <v>729</v>
      </c>
      <c r="C233" s="176" t="s">
        <v>730</v>
      </c>
    </row>
    <row r="234" spans="2:10">
      <c r="B234" s="176" t="s">
        <v>731</v>
      </c>
      <c r="C234" s="176" t="s">
        <v>732</v>
      </c>
      <c r="E234" s="184" t="s">
        <v>733</v>
      </c>
    </row>
    <row r="235" spans="2:10">
      <c r="B235" s="176" t="s">
        <v>734</v>
      </c>
      <c r="C235" s="176" t="s">
        <v>735</v>
      </c>
    </row>
    <row r="236" spans="2:10">
      <c r="B236" s="176" t="s">
        <v>736</v>
      </c>
      <c r="C236" s="176" t="s">
        <v>737</v>
      </c>
    </row>
    <row r="237" spans="2:10">
      <c r="B237" s="176" t="s">
        <v>738</v>
      </c>
      <c r="C237" s="176" t="s">
        <v>739</v>
      </c>
      <c r="E237" s="184"/>
      <c r="J237" s="189" t="s">
        <v>740</v>
      </c>
    </row>
    <row r="238" spans="2:10">
      <c r="B238" s="176" t="s">
        <v>741</v>
      </c>
      <c r="C238" s="176" t="s">
        <v>742</v>
      </c>
      <c r="E238" s="184"/>
    </row>
    <row r="239" spans="2:10">
      <c r="B239" s="176" t="s">
        <v>743</v>
      </c>
      <c r="C239" s="176" t="s">
        <v>744</v>
      </c>
      <c r="E239" s="184"/>
    </row>
    <row r="240" spans="2:10">
      <c r="B240" s="176" t="s">
        <v>745</v>
      </c>
      <c r="C240" s="176" t="s">
        <v>746</v>
      </c>
      <c r="E240" s="184" t="s">
        <v>747</v>
      </c>
      <c r="G240" s="184" t="s">
        <v>748</v>
      </c>
    </row>
    <row r="241" spans="1:7">
      <c r="B241" s="176" t="s">
        <v>749</v>
      </c>
      <c r="C241" s="176" t="s">
        <v>750</v>
      </c>
      <c r="E241" s="184"/>
    </row>
    <row r="242" spans="1:7">
      <c r="B242" s="176" t="s">
        <v>751</v>
      </c>
      <c r="C242" s="176" t="s">
        <v>752</v>
      </c>
    </row>
    <row r="243" spans="1:7">
      <c r="B243" s="176" t="s">
        <v>753</v>
      </c>
      <c r="C243" s="176" t="s">
        <v>754</v>
      </c>
      <c r="E243" s="184"/>
      <c r="G243" s="184"/>
    </row>
    <row r="244" spans="1:7">
      <c r="B244" s="176" t="s">
        <v>755</v>
      </c>
      <c r="C244" s="176" t="s">
        <v>756</v>
      </c>
      <c r="G244" s="184"/>
    </row>
    <row r="245" spans="1:7">
      <c r="B245" s="176" t="s">
        <v>757</v>
      </c>
      <c r="C245" s="176" t="s">
        <v>758</v>
      </c>
      <c r="D245" s="189" t="s">
        <v>759</v>
      </c>
    </row>
    <row r="246" spans="1:7">
      <c r="B246" s="185">
        <v>4.5999999999999996</v>
      </c>
      <c r="C246" s="185" t="s">
        <v>760</v>
      </c>
    </row>
    <row r="247" spans="1:7">
      <c r="B247" s="176" t="s">
        <v>761</v>
      </c>
      <c r="C247" s="176" t="s">
        <v>762</v>
      </c>
      <c r="E247" s="184" t="s">
        <v>763</v>
      </c>
    </row>
    <row r="248" spans="1:7">
      <c r="B248" s="176" t="s">
        <v>764</v>
      </c>
      <c r="C248" s="176" t="s">
        <v>765</v>
      </c>
    </row>
    <row r="249" spans="1:7">
      <c r="B249" s="176" t="s">
        <v>766</v>
      </c>
      <c r="C249" s="176" t="s">
        <v>767</v>
      </c>
    </row>
    <row r="250" spans="1:7">
      <c r="B250" s="176" t="s">
        <v>768</v>
      </c>
      <c r="C250" s="176" t="s">
        <v>769</v>
      </c>
      <c r="E250" s="184"/>
    </row>
    <row r="251" spans="1:7" ht="31.2" customHeight="1">
      <c r="B251" s="176" t="s">
        <v>770</v>
      </c>
      <c r="C251" s="176" t="s">
        <v>771</v>
      </c>
      <c r="E251" s="184" t="s">
        <v>772</v>
      </c>
    </row>
    <row r="252" spans="1:7" ht="31.2" customHeight="1">
      <c r="B252" s="176" t="s">
        <v>773</v>
      </c>
      <c r="C252" s="176" t="s">
        <v>774</v>
      </c>
      <c r="E252" s="184" t="s">
        <v>775</v>
      </c>
      <c r="G252" s="184" t="s">
        <v>776</v>
      </c>
    </row>
    <row r="253" spans="1:7">
      <c r="B253" s="185">
        <v>4.7</v>
      </c>
      <c r="C253" s="185" t="s">
        <v>777</v>
      </c>
    </row>
    <row r="254" spans="1:7">
      <c r="B254" s="176" t="s">
        <v>778</v>
      </c>
      <c r="C254" s="176" t="s">
        <v>779</v>
      </c>
    </row>
    <row r="255" spans="1:7">
      <c r="A255" s="174">
        <v>4</v>
      </c>
      <c r="B255" s="176" t="s">
        <v>780</v>
      </c>
      <c r="C255" s="176" t="s">
        <v>781</v>
      </c>
      <c r="F255" s="177"/>
    </row>
    <row r="256" spans="1:7">
      <c r="A256" s="174">
        <v>4</v>
      </c>
      <c r="B256" s="176" t="s">
        <v>782</v>
      </c>
      <c r="C256" s="176" t="s">
        <v>783</v>
      </c>
    </row>
    <row r="257" spans="1:11">
      <c r="A257" s="174">
        <v>4</v>
      </c>
      <c r="B257" s="176" t="s">
        <v>784</v>
      </c>
      <c r="C257" s="176" t="s">
        <v>785</v>
      </c>
      <c r="E257" s="177" t="s">
        <v>786</v>
      </c>
    </row>
    <row r="258" spans="1:11" ht="31.2" customHeight="1">
      <c r="A258" s="174">
        <v>4</v>
      </c>
      <c r="B258" s="176" t="s">
        <v>787</v>
      </c>
      <c r="C258" s="176" t="s">
        <v>788</v>
      </c>
      <c r="D258" s="189" t="s">
        <v>789</v>
      </c>
      <c r="E258" s="184" t="s">
        <v>790</v>
      </c>
    </row>
    <row r="259" spans="1:11">
      <c r="B259" s="176" t="s">
        <v>791</v>
      </c>
      <c r="C259" s="176" t="s">
        <v>792</v>
      </c>
      <c r="D259" s="177" t="s">
        <v>793</v>
      </c>
      <c r="G259" s="184" t="s">
        <v>794</v>
      </c>
    </row>
    <row r="260" spans="1:11">
      <c r="B260" s="176" t="s">
        <v>795</v>
      </c>
      <c r="C260" s="176" t="s">
        <v>796</v>
      </c>
      <c r="D260" s="189" t="s">
        <v>797</v>
      </c>
      <c r="J260" s="189" t="s">
        <v>798</v>
      </c>
    </row>
    <row r="261" spans="1:11">
      <c r="B261" s="176" t="s">
        <v>799</v>
      </c>
      <c r="C261" s="176" t="s">
        <v>800</v>
      </c>
    </row>
    <row r="262" spans="1:11" ht="18.350000000000001" customHeight="1">
      <c r="B262" s="183">
        <v>5</v>
      </c>
      <c r="C262" s="183" t="s">
        <v>801</v>
      </c>
      <c r="H262" s="184" t="s">
        <v>802</v>
      </c>
    </row>
    <row r="263" spans="1:11" ht="31.2" customHeight="1">
      <c r="B263" s="185">
        <v>5.0999999999999996</v>
      </c>
      <c r="C263" s="185" t="s">
        <v>803</v>
      </c>
      <c r="G263" s="184" t="s">
        <v>804</v>
      </c>
      <c r="H263" s="184" t="s">
        <v>805</v>
      </c>
    </row>
    <row r="264" spans="1:11">
      <c r="B264" s="176" t="s">
        <v>806</v>
      </c>
      <c r="C264" s="176" t="s">
        <v>807</v>
      </c>
      <c r="K264" s="184"/>
    </row>
    <row r="265" spans="1:11">
      <c r="B265" s="176" t="s">
        <v>808</v>
      </c>
      <c r="C265" s="176" t="s">
        <v>809</v>
      </c>
      <c r="E265" s="187"/>
    </row>
    <row r="266" spans="1:11">
      <c r="B266" s="185">
        <v>5.2</v>
      </c>
      <c r="C266" s="185" t="s">
        <v>810</v>
      </c>
    </row>
    <row r="267" spans="1:11" ht="31.2" customHeight="1">
      <c r="B267" s="176" t="s">
        <v>811</v>
      </c>
      <c r="C267" s="176" t="s">
        <v>812</v>
      </c>
      <c r="E267" s="184" t="s">
        <v>813</v>
      </c>
      <c r="G267" s="184" t="s">
        <v>814</v>
      </c>
    </row>
    <row r="268" spans="1:11">
      <c r="B268" s="176" t="s">
        <v>815</v>
      </c>
      <c r="C268" s="176" t="s">
        <v>816</v>
      </c>
      <c r="E268" s="184" t="s">
        <v>817</v>
      </c>
    </row>
    <row r="269" spans="1:11">
      <c r="B269" s="176" t="s">
        <v>818</v>
      </c>
      <c r="C269" s="176" t="s">
        <v>819</v>
      </c>
    </row>
    <row r="270" spans="1:11">
      <c r="B270" s="176" t="s">
        <v>820</v>
      </c>
      <c r="C270" s="176" t="s">
        <v>821</v>
      </c>
    </row>
    <row r="271" spans="1:11">
      <c r="B271" s="176" t="s">
        <v>822</v>
      </c>
      <c r="C271" s="176" t="s">
        <v>823</v>
      </c>
    </row>
    <row r="272" spans="1:11" ht="31.2" customHeight="1">
      <c r="B272" s="185">
        <v>5.3</v>
      </c>
      <c r="C272" s="185" t="s">
        <v>824</v>
      </c>
      <c r="E272" s="177" t="s">
        <v>825</v>
      </c>
      <c r="G272" s="184" t="s">
        <v>826</v>
      </c>
    </row>
    <row r="273" spans="1:8">
      <c r="B273" s="176" t="s">
        <v>827</v>
      </c>
      <c r="C273" s="176" t="s">
        <v>828</v>
      </c>
      <c r="H273" s="184" t="s">
        <v>829</v>
      </c>
    </row>
    <row r="274" spans="1:8">
      <c r="B274" s="176" t="s">
        <v>830</v>
      </c>
      <c r="C274" s="176" t="s">
        <v>831</v>
      </c>
      <c r="H274" s="184"/>
    </row>
    <row r="275" spans="1:8">
      <c r="B275" s="176" t="s">
        <v>832</v>
      </c>
      <c r="C275" s="176" t="s">
        <v>833</v>
      </c>
      <c r="H275" s="184"/>
    </row>
    <row r="276" spans="1:8">
      <c r="B276" s="176" t="s">
        <v>834</v>
      </c>
      <c r="C276" s="176" t="s">
        <v>835</v>
      </c>
      <c r="H276" s="184"/>
    </row>
    <row r="277" spans="1:8">
      <c r="B277" s="176" t="s">
        <v>836</v>
      </c>
      <c r="C277" s="176" t="s">
        <v>837</v>
      </c>
    </row>
    <row r="278" spans="1:8" ht="31.2" customHeight="1">
      <c r="B278" s="176" t="s">
        <v>838</v>
      </c>
      <c r="C278" s="176" t="s">
        <v>839</v>
      </c>
    </row>
    <row r="279" spans="1:8">
      <c r="B279" s="176" t="s">
        <v>840</v>
      </c>
      <c r="C279" s="176" t="s">
        <v>841</v>
      </c>
      <c r="D279" s="177" t="s">
        <v>842</v>
      </c>
      <c r="H279" s="184" t="s">
        <v>843</v>
      </c>
    </row>
    <row r="280" spans="1:8">
      <c r="B280" s="176" t="s">
        <v>844</v>
      </c>
      <c r="C280" s="176" t="s">
        <v>845</v>
      </c>
      <c r="E280" s="177" t="s">
        <v>846</v>
      </c>
    </row>
    <row r="281" spans="1:8">
      <c r="B281" s="176" t="s">
        <v>847</v>
      </c>
      <c r="C281" s="176" t="s">
        <v>848</v>
      </c>
    </row>
    <row r="282" spans="1:8">
      <c r="B282" s="176" t="s">
        <v>849</v>
      </c>
      <c r="C282" s="176" t="s">
        <v>850</v>
      </c>
    </row>
    <row r="283" spans="1:8">
      <c r="A283" s="174">
        <v>4</v>
      </c>
      <c r="B283" s="176" t="s">
        <v>851</v>
      </c>
      <c r="C283" s="176" t="s">
        <v>852</v>
      </c>
    </row>
  </sheetData>
  <autoFilter ref="A2:AN283" xr:uid="{00000000-0009-0000-0000-000000000000}"/>
  <hyperlinks>
    <hyperlink ref="D2" r:id="rId1" xr:uid="{E4F695BD-8AFE-4B30-8901-DB28180D1162}"/>
    <hyperlink ref="E2" r:id="rId2" location="ConfigurationGuides" xr:uid="{588F16CC-E0E7-4516-A3BA-5CECAFDE4532}"/>
    <hyperlink ref="F2" r:id="rId3" display="https://www.cisco.com/c/en/us/td/docs/switches/lan/catalyst3750x_3560x/software/release/15-2_4_e/configurationguide/b_1524e_consolidated_3750x_3560x_cg.html" xr:uid="{3CCD06E5-01D2-4397-A1D7-3845F6C0A647}"/>
    <hyperlink ref="G2" r:id="rId4" xr:uid="{E87A3C96-2EDC-4731-9ECD-225E2A453520}"/>
    <hyperlink ref="H2" r:id="rId5" xr:uid="{E173F7A6-D11C-4330-939F-D242FB2FEA24}"/>
    <hyperlink ref="I2" r:id="rId6" xr:uid="{8258202B-8A7B-4343-BD3A-3BEF21EB591F}"/>
    <hyperlink ref="J2" r:id="rId7" xr:uid="{AE45EDB4-49EF-4EFD-9BC7-F57BB83565D7}"/>
    <hyperlink ref="K2" location="Sheet1!A1" display="Books - CLICK HERE" xr:uid="{232A7B5B-3501-4133-BC8D-4EAEBA2669B6}"/>
    <hyperlink ref="L2" location="Training!A1" display="Training - CLICK HERE" xr:uid="{D9616A3C-D35D-48C7-A628-398A6310AFAA}"/>
    <hyperlink ref="I4" r:id="rId8" xr:uid="{CF1A2B18-0865-4EBB-A568-16D0A8B4AD46}"/>
    <hyperlink ref="J4" r:id="rId9" xr:uid="{73DBD1ED-3BC0-4F93-9D9F-CFE908A52C1E}"/>
    <hyperlink ref="F5" r:id="rId10" display="https://www.cisco.com/c/en/us/td/docs/switches/lan/catalyst3750x_3560x/software/release/15-0_1_se/configuration/guide/3750xcg/swadmin.html" xr:uid="{0B59CC29-3E3F-4CAB-A4A0-980DAE7C25AF}"/>
    <hyperlink ref="G5" r:id="rId11" xr:uid="{AEA009D0-6EA6-4D99-BC4C-EB579404E2A0}"/>
    <hyperlink ref="I5" r:id="rId12" xr:uid="{A92AA4CE-0F8B-47FC-B7ED-849732E9F7C8}"/>
    <hyperlink ref="J5" r:id="rId13" xr:uid="{B943A7BF-C1AE-4F50-B62A-4FB52848D201}"/>
    <hyperlink ref="E13" r:id="rId14" xr:uid="{DA9A0116-33A5-4F9B-BC1C-3B8D7CD888EC}"/>
    <hyperlink ref="D32" r:id="rId15" xr:uid="{A1DA736C-701F-4DD2-9588-DFBBC7B59724}"/>
    <hyperlink ref="E32" r:id="rId16" xr:uid="{A19F3A80-99F0-4D8D-B07B-4BBF0007AE6B}"/>
    <hyperlink ref="J32" r:id="rId17" xr:uid="{33D092DE-23D2-4CDA-88B3-31841BA56DC2}"/>
    <hyperlink ref="E42" r:id="rId18" xr:uid="{4F39CAE4-CD81-43F8-84DB-565B750CED93}"/>
    <hyperlink ref="E43" r:id="rId19" xr:uid="{3E25E734-230A-44B1-A314-71936455D7A5}"/>
    <hyperlink ref="G43" r:id="rId20" xr:uid="{FFF6A577-E0B2-4032-A025-FD765EDCDC35}"/>
    <hyperlink ref="G44" r:id="rId21" xr:uid="{229B7F60-192E-4D46-943F-5DCAAB518FEA}"/>
    <hyperlink ref="E65" r:id="rId22" xr:uid="{3EC1A0CE-510A-4B6A-9589-A06CB60923FC}"/>
    <hyperlink ref="G65" r:id="rId23" xr:uid="{C636306A-B335-40CF-88BB-8CD8FFCFB902}"/>
    <hyperlink ref="E80" r:id="rId24" xr:uid="{CD2240FD-DFEB-43C2-BEB6-C2B79C4C475B}"/>
    <hyperlink ref="G80" r:id="rId25" xr:uid="{2A774524-DFE9-4314-927F-98BEDF45C300}"/>
    <hyperlink ref="G108" r:id="rId26" xr:uid="{177A1C70-5CE0-48DC-803B-B8C2EECBC56D}"/>
    <hyperlink ref="E109" r:id="rId27" xr:uid="{3056B45F-0BEB-4249-9DD6-E6E85B4AA20D}"/>
    <hyperlink ref="E116" r:id="rId28" xr:uid="{63358EBB-6507-48CC-BC34-CB6CB535C1E8}"/>
    <hyperlink ref="G127" r:id="rId29" xr:uid="{2C673550-90F7-44EC-996D-B47728B1CC3D}"/>
    <hyperlink ref="I128" r:id="rId30" xr:uid="{3FE98FD0-A98D-4761-A05C-DE1A04AB8E41}"/>
    <hyperlink ref="I132" r:id="rId31" xr:uid="{6B887FB1-588F-4F5D-B404-86FD0D967E57}"/>
    <hyperlink ref="D133" r:id="rId32" xr:uid="{8714474C-589E-48F9-84D7-B9568B03F3F7}"/>
    <hyperlink ref="I137" r:id="rId33" xr:uid="{4AF074DE-9D1D-4DDD-A995-BA4B9D99B0F3}"/>
    <hyperlink ref="D140" r:id="rId34" xr:uid="{E09DD654-A74F-467C-9B93-3E8D040DFBE0}"/>
    <hyperlink ref="D143" r:id="rId35" xr:uid="{884432A0-3234-401F-93DD-275F8DF0A299}"/>
    <hyperlink ref="G143" r:id="rId36" xr:uid="{9FDED380-53EF-4931-858D-77BF78CA8A78}"/>
    <hyperlink ref="H143" r:id="rId37" xr:uid="{1FF56604-94C3-4923-A0B0-461834EAC78A}"/>
    <hyperlink ref="I143" r:id="rId38" xr:uid="{AAE40BD9-F86A-42AA-BD00-33A52C90DCAE}"/>
    <hyperlink ref="J143" r:id="rId39" xr:uid="{9E4541D6-FCE6-45E7-A5D4-BA0CD284B89E}"/>
    <hyperlink ref="I144" r:id="rId40" xr:uid="{E06868A4-67A0-441E-8AE0-F291455A22A3}"/>
    <hyperlink ref="I145" r:id="rId41" xr:uid="{F100E875-B453-4B5A-A23F-3EF2CBFCE271}"/>
    <hyperlink ref="D154" r:id="rId42" xr:uid="{3AB4BAB8-2C89-45E3-9B29-5BD234B2EDBB}"/>
    <hyperlink ref="D155" r:id="rId43" xr:uid="{8E4EDD0E-BEC1-46DE-9435-B657D9438421}"/>
    <hyperlink ref="D156" r:id="rId44" xr:uid="{F72A7396-CFF9-4259-80B2-C493E081F5E0}"/>
    <hyperlink ref="G160" r:id="rId45" display="https://www.ciscolive.com/global/on-demand-library.html?search=MPLS" xr:uid="{76A8B57A-3CAC-41F7-BD99-DDF0B3686D35}"/>
    <hyperlink ref="E161" r:id="rId46" display="https://www.cisco.com/c/en/us/td/docs/ios-xml/ios/mp_ldp/configuration/xe-16/mp-ldp-xe-16-book.html" xr:uid="{439851CD-43D9-40F4-A7EB-F4D5B4DA9164}"/>
    <hyperlink ref="E165" r:id="rId47" display="https://www.cisco.com/c/en/us/td/docs/ios-xml/ios/mp_l3_vpns/configuration/xe-16-10/mp-l3-vpns-xe-16-10-book.html" xr:uid="{674316AD-CBE3-45E6-94C0-3CD43FCCAD1D}"/>
    <hyperlink ref="G169" r:id="rId48" display="https://www.ciscolive.com/global/on-demand-library.html?search=DMVPN" xr:uid="{7FA0090E-550B-4CFF-BA19-D6181E6DB438}"/>
    <hyperlink ref="E170" r:id="rId49" display="https://www.cisco.com/c/en/us/td/docs/ios-xml/ios/sec_conn_dmvpn/configuration/xe-16-10/sec-conn-dmvpn-xe-16-10-book.html" xr:uid="{391304F6-A341-4EE8-B324-1588BD1823B1}"/>
    <hyperlink ref="D173" r:id="rId50" display="https://www.cisco.com/c/en/us/td/docs/ios-xml/ios/sec_conn_dmvpn/configuration/15-mt/sec-conn-dmvpn-15-mt-book/sec-conn-dmvpn-per-tunnel-qos.html" xr:uid="{8985EDEC-29FF-44AC-B72A-87A49AED0132}"/>
    <hyperlink ref="E174" r:id="rId51" display="https://www.cisco.com/c/en/us/td/docs/ios-xml/ios/sec_conn_ike2vpn/configuration/xe-16-10/sec-flex-vpn-xe-16-10-book.html" xr:uid="{03A11A77-F4B6-469E-8099-4D4510AF51DC}"/>
    <hyperlink ref="G174" r:id="rId52" display="https://www.ciscolive.com/global/on-demand-library.html?search=Flexvpn" xr:uid="{1104DA05-718C-4E2C-B6A7-3EAD3C21DC22}"/>
    <hyperlink ref="J178" r:id="rId53" xr:uid="{D5AB57CA-F2E7-4D33-A377-377E2FAD58E7}"/>
    <hyperlink ref="G179" r:id="rId54" xr:uid="{1C528EBF-E62E-4387-959A-8149F2536BD6}"/>
    <hyperlink ref="E180" r:id="rId55" xr:uid="{756BFB9D-8D05-45EC-9E62-A03C44BD48A4}"/>
    <hyperlink ref="E181" r:id="rId56" xr:uid="{4CCBF796-F1AE-441F-A919-C6CF3DF27B65}"/>
    <hyperlink ref="E191" r:id="rId57" xr:uid="{B5595A0D-ACC0-4273-B635-C113499F3AFB}"/>
    <hyperlink ref="F191" r:id="rId58" display="https://www.cisco.com/c/en/us/td/docs/switches/lan/catalyst3750x_3560x/software/release/15-2_4_e/configurationguide/b_1524e_consolidated_3750x_3560x_cg/b_1524e_consolidated_3750x_3560x_cg_chapter_0101101.html" xr:uid="{FDEB7DB8-5981-43FB-A0A9-C21C52CEFD0B}"/>
    <hyperlink ref="G191" r:id="rId59" xr:uid="{E20A1CB0-6BCD-4FB5-BB3B-EB43528947EA}"/>
    <hyperlink ref="E195" r:id="rId60" xr:uid="{FB1E48AD-D7C3-4977-9E57-7F4C21B4B0E4}"/>
    <hyperlink ref="F195" r:id="rId61" location="d307081e4854a1635" display="https://www.cisco.com/c/en/us/td/docs/switches/lan/catalyst3750x_3560x/software/release/15-2_4_e/configurationguide/b_1524e_consolidated_3750x_3560x_cg/b_1524e_consolidated_3750x_3560x_cg_chapter_0110011.html?bookSearch=true - d307081e4854a1635" xr:uid="{118AF602-E77A-4FB0-B8C3-F01D99A0AA31}"/>
    <hyperlink ref="G195" r:id="rId62" xr:uid="{81F34A98-D27A-4DD4-A635-0DD13A1ACA03}"/>
    <hyperlink ref="E202" r:id="rId63" xr:uid="{D960E65C-4870-4FCC-A265-7FB041C011D5}"/>
    <hyperlink ref="F202" r:id="rId64" display="https://www.cisco.com/c/en/us/td/docs/switches/lan/catalyst3750x_3560x/software/release/15-2_4_e/configurationguide/b_1524e_consolidated_3750x_3560x_cg/b_1524e_consolidated_3750x_3560x_cg_chapter_01010.html" xr:uid="{1C861727-8597-4025-BD09-45276D50AE7B}"/>
    <hyperlink ref="G202" r:id="rId65" xr:uid="{9B868691-1D71-4841-A23C-B4AECBC78606}"/>
    <hyperlink ref="E206" r:id="rId66" xr:uid="{473C47CC-4ED0-4610-A26F-6B19F308F2B8}"/>
    <hyperlink ref="E211" r:id="rId67" xr:uid="{B4EAFCAF-AA05-43BC-803C-C51860A3E21E}"/>
    <hyperlink ref="G211" r:id="rId68" xr:uid="{06BA320F-8D2A-46EF-B08E-4B21F79A6594}"/>
    <hyperlink ref="D214" r:id="rId69" xr:uid="{98EF4D86-937F-4EAB-836E-43BE6B2A2FE9}"/>
    <hyperlink ref="E217" r:id="rId70" xr:uid="{EF1AD414-F45E-4FF9-892B-BD423BADC658}"/>
    <hyperlink ref="G217" r:id="rId71" xr:uid="{F07D89A5-98DA-47CC-B98D-89F7EEF539FF}"/>
    <hyperlink ref="E219" r:id="rId72" xr:uid="{AEDC68F1-8798-4BDA-9923-D947F2C87018}"/>
    <hyperlink ref="G219" r:id="rId73" xr:uid="{8655DCB3-0F4A-483C-B0E9-78F7CE0EC03D}"/>
    <hyperlink ref="E230" r:id="rId74" xr:uid="{E76DB266-A04F-41E0-9C27-AADAA0E3208F}"/>
    <hyperlink ref="E231" r:id="rId75" xr:uid="{0AA4CB9A-E753-4617-B9F8-ED605B415E2D}"/>
    <hyperlink ref="E234" r:id="rId76" xr:uid="{30DDC74D-C833-4F35-9AEF-126A458A3082}"/>
    <hyperlink ref="J237" r:id="rId77" xr:uid="{AA576814-203D-43AB-A7E5-914AC3973D83}"/>
    <hyperlink ref="E240" r:id="rId78" xr:uid="{6FCE7E00-ADD4-4F73-B823-02CFDC865835}"/>
    <hyperlink ref="G240" r:id="rId79" xr:uid="{441CA353-5A05-49C9-BF25-128FE11071D7}"/>
    <hyperlink ref="D245" r:id="rId80" xr:uid="{44783CC7-BC1F-4FF6-9DE5-4B5E96CA28EF}"/>
    <hyperlink ref="E247" r:id="rId81" xr:uid="{A0663467-1B74-4A6F-9DDA-A62488DDB528}"/>
    <hyperlink ref="E251" r:id="rId82" xr:uid="{3EF7DA14-B2A1-4CEC-90A9-3A2162E541A3}"/>
    <hyperlink ref="E252" r:id="rId83" xr:uid="{DEDD476C-2453-427C-AA15-A7D353F9A3B6}"/>
    <hyperlink ref="G252" r:id="rId84" xr:uid="{767D8062-9DA9-4973-B5F3-58675C18FFC7}"/>
    <hyperlink ref="F255" r:id="rId85" display="https://www.cisco.com/c/en/us/td/docs/switches/lan/catalyst3750x_3560x/software/release/15-2_4_e/configurationguide/b_1524e_consolidated_3750x_3560x_cg/b_1524e_consolidated_3750x_3560x_cg_chapter_0101000.html?bookSearch=true" xr:uid="{CB8199D4-4E46-4DB6-AE12-F327EAF1D466}"/>
    <hyperlink ref="E257" r:id="rId86" xr:uid="{922131C6-EBB1-4EA0-ABC4-75A9F891B2BC}"/>
    <hyperlink ref="D258" r:id="rId87" xr:uid="{246C6083-47DF-4F1A-93A2-0096FC68C73E}"/>
    <hyperlink ref="E258" r:id="rId88" xr:uid="{20873C8E-FCB5-4008-BB31-DFF2C773550F}"/>
    <hyperlink ref="D259" r:id="rId89" xr:uid="{9521999D-6964-4825-BF3E-C8DF4EA598A2}"/>
    <hyperlink ref="G259" r:id="rId90" xr:uid="{0EB180B4-6B96-48BE-BA46-C0FCBE104FE1}"/>
    <hyperlink ref="D260" r:id="rId91" xr:uid="{F77CD1F6-0163-40AA-BA19-491D005247F1}"/>
    <hyperlink ref="J260" r:id="rId92" xr:uid="{D41A723D-731E-4661-892D-E9C4047ED2D7}"/>
    <hyperlink ref="H262" r:id="rId93" xr:uid="{C4B6F551-86BC-40AD-AA66-D451EE9F1408}"/>
    <hyperlink ref="G263" r:id="rId94" xr:uid="{6EBFE433-DEAD-472B-801F-A461B64E72C5}"/>
    <hyperlink ref="H263" r:id="rId95" xr:uid="{F57CCADA-245B-45CF-B939-CA5D5712AEC5}"/>
    <hyperlink ref="E267" r:id="rId96" xr:uid="{64BC5A48-F44D-4129-BB2D-5114071287D5}"/>
    <hyperlink ref="G267" r:id="rId97" xr:uid="{AEF36210-4771-4540-AEDE-2A915CD7D425}"/>
    <hyperlink ref="E268" r:id="rId98" xr:uid="{DCDC365B-E1F7-4D93-BAF0-FD425CCB08CC}"/>
    <hyperlink ref="E272" r:id="rId99" xr:uid="{02BD6A37-8222-412C-8EF9-805FB3C53EFA}"/>
    <hyperlink ref="G272" r:id="rId100" xr:uid="{9B5E33DD-7389-447C-BA77-AB3A7469EB7B}"/>
    <hyperlink ref="H273" r:id="rId101" xr:uid="{6012A2AA-B5A0-4380-A317-27891250DC5A}"/>
    <hyperlink ref="D279" r:id="rId102" xr:uid="{60BC7429-4E93-458C-9EC2-3CFEE3804F4F}"/>
    <hyperlink ref="H279" r:id="rId103" xr:uid="{BD89E410-91ED-4DB2-9B36-7C6DEEE98442}"/>
    <hyperlink ref="E280" r:id="rId104" xr:uid="{5E299C26-9199-44F5-95A1-BDB13A58D06A}"/>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D70B3-D3B1-47FC-AF68-E7ECE350E3BF}">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f t="shared" ref="C43:H45" si="0">C20+C29+C38</f>
        <v>0</v>
      </c>
      <c r="D43" s="359">
        <f t="shared" si="0"/>
        <v>0</v>
      </c>
      <c r="E43" s="359">
        <f t="shared" si="0"/>
        <v>0</v>
      </c>
      <c r="F43" s="359">
        <f t="shared" si="0"/>
        <v>0</v>
      </c>
      <c r="G43" s="359">
        <f t="shared" si="0"/>
        <v>0</v>
      </c>
      <c r="H43" s="359">
        <f t="shared" si="0"/>
        <v>0</v>
      </c>
    </row>
    <row r="44" spans="1:8" ht="15.8" customHeight="1">
      <c r="A44" s="355"/>
      <c r="B44" s="344" t="s">
        <v>1462</v>
      </c>
      <c r="C44" s="360">
        <f t="shared" si="0"/>
        <v>0</v>
      </c>
      <c r="D44" s="360">
        <f t="shared" si="0"/>
        <v>0</v>
      </c>
      <c r="E44" s="360">
        <f t="shared" si="0"/>
        <v>0</v>
      </c>
      <c r="F44" s="360">
        <f t="shared" si="0"/>
        <v>0</v>
      </c>
      <c r="G44" s="360">
        <f t="shared" si="0"/>
        <v>0</v>
      </c>
      <c r="H44" s="360">
        <f t="shared" si="0"/>
        <v>0</v>
      </c>
    </row>
    <row r="45" spans="1:8" ht="15.8" customHeight="1">
      <c r="A45" s="355"/>
      <c r="B45" s="344" t="s">
        <v>1463</v>
      </c>
      <c r="C45" s="362">
        <f t="shared" si="0"/>
        <v>0</v>
      </c>
      <c r="D45" s="362">
        <f t="shared" si="0"/>
        <v>0</v>
      </c>
      <c r="E45" s="362">
        <f t="shared" si="0"/>
        <v>0</v>
      </c>
      <c r="F45" s="362">
        <f t="shared" si="0"/>
        <v>0</v>
      </c>
      <c r="G45" s="362">
        <f t="shared" si="0"/>
        <v>0</v>
      </c>
      <c r="H45" s="362">
        <f t="shared" si="0"/>
        <v>0</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58944-D273-429B-8E65-AEF1C46A3BC2}">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c r="B43" s="344"/>
      <c r="C43" s="359"/>
      <c r="D43" s="359"/>
      <c r="E43" s="359"/>
      <c r="F43" s="359"/>
      <c r="G43" s="359"/>
      <c r="H43" s="359"/>
    </row>
    <row r="44" spans="1:8" ht="15.8" customHeight="1">
      <c r="A44" s="355"/>
      <c r="B44" s="344" t="s">
        <v>1462</v>
      </c>
      <c r="C44" s="360">
        <f t="shared" ref="C44:H45" si="0">C21+C30+C39</f>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2CDEA-5193-43EA-9B55-4584C2A9ADC2}">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0"/>
      <c r="D6" s="371"/>
      <c r="E6" s="371"/>
      <c r="F6" s="371"/>
      <c r="G6" s="371"/>
      <c r="H6" s="372"/>
    </row>
    <row r="7" spans="1:9" ht="15.8" customHeight="1">
      <c r="A7" s="366">
        <v>4</v>
      </c>
      <c r="B7" s="369" t="s">
        <v>1469</v>
      </c>
      <c r="C7" s="373"/>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c r="D41" s="359"/>
      <c r="E41" s="359"/>
      <c r="F41" s="359"/>
      <c r="G41" s="359"/>
      <c r="H41" s="359"/>
      <c r="I41" s="372"/>
    </row>
    <row r="42" spans="1:9" ht="15.8" customHeight="1">
      <c r="A42" s="355"/>
      <c r="B42" s="344" t="s">
        <v>1462</v>
      </c>
      <c r="C42" s="360"/>
      <c r="D42" s="360"/>
      <c r="E42" s="360"/>
      <c r="F42" s="360"/>
      <c r="G42" s="360"/>
      <c r="H42" s="360"/>
      <c r="I42" s="372"/>
    </row>
    <row r="43" spans="1:9" ht="15.8" customHeight="1">
      <c r="A43" s="355"/>
      <c r="B43" s="344" t="s">
        <v>1463</v>
      </c>
      <c r="C43" s="362"/>
      <c r="D43" s="362"/>
      <c r="E43" s="362"/>
      <c r="F43" s="362"/>
      <c r="G43" s="362"/>
      <c r="H43" s="362"/>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C736-EBD9-419F-BC1E-A66EA541E3B9}">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c r="B41" s="344"/>
      <c r="C41" s="359"/>
      <c r="D41" s="359"/>
      <c r="E41" s="359"/>
      <c r="F41" s="359"/>
      <c r="G41" s="359"/>
      <c r="H41" s="359"/>
      <c r="I41" s="372"/>
    </row>
    <row r="42" spans="1:9" ht="15.8" customHeight="1">
      <c r="A42" s="355"/>
      <c r="B42" s="344" t="s">
        <v>1462</v>
      </c>
      <c r="C42" s="360">
        <f t="shared" ref="C42:H43" si="0">C19+C28+C37</f>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7798-9D8B-43F9-A18E-86933BB66037}">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c r="D43" s="359"/>
      <c r="E43" s="359"/>
      <c r="F43" s="359"/>
      <c r="G43" s="359"/>
      <c r="H43" s="359"/>
    </row>
    <row r="44" spans="1:8" ht="15.8" customHeight="1">
      <c r="A44" s="355"/>
      <c r="B44" s="344" t="s">
        <v>1462</v>
      </c>
      <c r="C44" s="360"/>
      <c r="D44" s="360"/>
      <c r="E44" s="360"/>
      <c r="F44" s="360"/>
      <c r="G44" s="360"/>
      <c r="H44" s="360"/>
    </row>
    <row r="45" spans="1:8" ht="15.8" customHeight="1">
      <c r="A45" s="355"/>
      <c r="B45" s="344" t="s">
        <v>1463</v>
      </c>
      <c r="C45" s="362"/>
      <c r="D45" s="362"/>
      <c r="E45" s="362"/>
      <c r="F45" s="362"/>
      <c r="G45" s="362"/>
      <c r="H45" s="362"/>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349A5-2E09-415B-A86F-F8D2B378FC3E}">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f t="shared" ref="C43:H45" si="0">C20+C29+C38</f>
        <v>70</v>
      </c>
      <c r="D43" s="359">
        <f t="shared" si="0"/>
        <v>80</v>
      </c>
      <c r="E43" s="359">
        <f t="shared" si="0"/>
        <v>90</v>
      </c>
      <c r="F43" s="359">
        <f t="shared" si="0"/>
        <v>100</v>
      </c>
      <c r="G43" s="359">
        <f t="shared" si="0"/>
        <v>115</v>
      </c>
      <c r="H43" s="359">
        <f t="shared" si="0"/>
        <v>130</v>
      </c>
    </row>
    <row r="44" spans="1:8" ht="15.8" customHeight="1">
      <c r="A44" s="355"/>
      <c r="B44" s="344" t="s">
        <v>1462</v>
      </c>
      <c r="C44" s="360">
        <f t="shared" si="0"/>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A2B2A-9019-4624-944F-0DDCFCB74472}">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0"/>
      <c r="D6" s="371"/>
      <c r="E6" s="371"/>
      <c r="F6" s="371"/>
      <c r="G6" s="371"/>
      <c r="H6" s="372"/>
    </row>
    <row r="7" spans="1:9" ht="15.8" customHeight="1">
      <c r="A7" s="366">
        <v>4</v>
      </c>
      <c r="B7" s="369" t="s">
        <v>1469</v>
      </c>
      <c r="C7" s="373"/>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c r="D41" s="359"/>
      <c r="E41" s="359"/>
      <c r="F41" s="359"/>
      <c r="G41" s="359"/>
      <c r="H41" s="359"/>
      <c r="I41" s="372"/>
    </row>
    <row r="42" spans="1:9" ht="15.8" customHeight="1">
      <c r="A42" s="355"/>
      <c r="B42" s="344" t="s">
        <v>1462</v>
      </c>
      <c r="C42" s="360"/>
      <c r="D42" s="360"/>
      <c r="E42" s="360"/>
      <c r="F42" s="360"/>
      <c r="G42" s="360"/>
      <c r="H42" s="360"/>
      <c r="I42" s="372"/>
    </row>
    <row r="43" spans="1:9" ht="15.8" customHeight="1">
      <c r="A43" s="355"/>
      <c r="B43" s="344" t="s">
        <v>1463</v>
      </c>
      <c r="C43" s="362"/>
      <c r="D43" s="362"/>
      <c r="E43" s="362"/>
      <c r="F43" s="362"/>
      <c r="G43" s="362"/>
      <c r="H43" s="362"/>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B29DA-E1CA-4DBF-B6FB-428F679F8689}">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c r="B41" s="344"/>
      <c r="C41" s="359"/>
      <c r="D41" s="359"/>
      <c r="E41" s="359"/>
      <c r="F41" s="359"/>
      <c r="G41" s="359"/>
      <c r="H41" s="359"/>
      <c r="I41" s="372"/>
    </row>
    <row r="42" spans="1:9" ht="15.8" customHeight="1">
      <c r="A42" s="355"/>
      <c r="B42" s="344" t="s">
        <v>1462</v>
      </c>
      <c r="C42" s="360">
        <f t="shared" ref="C42:H43" si="0">C19+C28+C37</f>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CAB3A-2DCE-4449-9C12-96072769BCA3}">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c r="D43" s="359"/>
      <c r="E43" s="359"/>
      <c r="F43" s="359"/>
      <c r="G43" s="359"/>
      <c r="H43" s="359"/>
    </row>
    <row r="44" spans="1:8" ht="15.8" customHeight="1">
      <c r="A44" s="355"/>
      <c r="B44" s="344" t="s">
        <v>1462</v>
      </c>
      <c r="C44" s="360"/>
      <c r="D44" s="360"/>
      <c r="E44" s="360"/>
      <c r="F44" s="360"/>
      <c r="G44" s="360"/>
      <c r="H44" s="360"/>
    </row>
    <row r="45" spans="1:8" ht="15.8" customHeight="1">
      <c r="A45" s="355"/>
      <c r="B45" s="344" t="s">
        <v>1463</v>
      </c>
      <c r="C45" s="362"/>
      <c r="D45" s="362"/>
      <c r="E45" s="362"/>
      <c r="F45" s="362"/>
      <c r="G45" s="362"/>
      <c r="H45" s="362"/>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86683-15BD-44A6-B767-06BCEC61B85C}">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c r="B43" s="344"/>
      <c r="C43" s="359"/>
      <c r="D43" s="359"/>
      <c r="E43" s="359"/>
      <c r="F43" s="359"/>
      <c r="G43" s="359"/>
      <c r="H43" s="359"/>
    </row>
    <row r="44" spans="1:8" ht="15.8" customHeight="1">
      <c r="A44" s="355"/>
      <c r="B44" s="344" t="s">
        <v>1462</v>
      </c>
      <c r="C44" s="360">
        <f t="shared" ref="C44:H45" si="0">C21+C30+C39</f>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8CD6-A6BF-4E64-B166-E21430F40E55}">
  <dimension ref="A1:L283"/>
  <sheetViews>
    <sheetView zoomScale="80" zoomScaleNormal="80" workbookViewId="0">
      <pane xSplit="3" ySplit="2" topLeftCell="D3" activePane="bottomRight" state="frozenSplit"/>
      <selection pane="topRight" activeCell="F1" sqref="F1"/>
      <selection pane="bottomLeft" activeCell="A17" sqref="A17"/>
      <selection pane="bottomRight" activeCell="C240" sqref="C240"/>
    </sheetView>
  </sheetViews>
  <sheetFormatPr defaultColWidth="11.75" defaultRowHeight="15.6"/>
  <cols>
    <col min="1" max="1" width="6" style="174" customWidth="1"/>
    <col min="2" max="2" width="11.75" style="176" customWidth="1"/>
    <col min="3" max="3" width="61.84765625" style="176" customWidth="1"/>
    <col min="4" max="12" width="33.25" style="176" customWidth="1"/>
    <col min="13" max="13" width="11.75" style="176" customWidth="1"/>
    <col min="14" max="16384" width="11.75" style="176"/>
  </cols>
  <sheetData>
    <row r="1" spans="1:12" ht="23.15" customHeight="1">
      <c r="B1" s="175" t="s">
        <v>230</v>
      </c>
      <c r="K1" s="177"/>
    </row>
    <row r="2" spans="1:12" ht="24.75" customHeight="1">
      <c r="A2" s="178"/>
      <c r="B2" s="179" t="s">
        <v>232</v>
      </c>
      <c r="C2" s="180" t="s">
        <v>233</v>
      </c>
      <c r="D2" s="181" t="s">
        <v>234</v>
      </c>
      <c r="E2" s="181" t="s">
        <v>235</v>
      </c>
      <c r="F2" s="181"/>
      <c r="G2" s="181" t="s">
        <v>236</v>
      </c>
      <c r="H2" s="181" t="s">
        <v>237</v>
      </c>
      <c r="I2" s="181" t="s">
        <v>238</v>
      </c>
      <c r="J2" s="181" t="s">
        <v>239</v>
      </c>
      <c r="K2" s="181" t="s">
        <v>240</v>
      </c>
      <c r="L2" s="182" t="s">
        <v>241</v>
      </c>
    </row>
    <row r="4" spans="1:12" ht="31.2" customHeight="1">
      <c r="B4" s="183">
        <v>1</v>
      </c>
      <c r="C4" s="183" t="s">
        <v>242</v>
      </c>
      <c r="I4" s="184" t="s">
        <v>243</v>
      </c>
      <c r="J4" s="184" t="s">
        <v>244</v>
      </c>
      <c r="K4" s="177"/>
    </row>
    <row r="5" spans="1:12" ht="31.2" customHeight="1">
      <c r="B5" s="185">
        <v>1.1000000000000001</v>
      </c>
      <c r="C5" s="185" t="s">
        <v>245</v>
      </c>
      <c r="F5" s="184"/>
      <c r="G5" s="184" t="s">
        <v>246</v>
      </c>
      <c r="I5" s="184" t="s">
        <v>247</v>
      </c>
      <c r="J5" s="184" t="s">
        <v>248</v>
      </c>
      <c r="K5" s="177"/>
    </row>
    <row r="6" spans="1:12">
      <c r="B6" s="176" t="s">
        <v>249</v>
      </c>
      <c r="C6" s="176" t="s">
        <v>250</v>
      </c>
      <c r="K6" s="177"/>
    </row>
    <row r="7" spans="1:12">
      <c r="B7" s="176" t="s">
        <v>251</v>
      </c>
      <c r="C7" s="176" t="s">
        <v>252</v>
      </c>
    </row>
    <row r="8" spans="1:12">
      <c r="B8" s="176" t="s">
        <v>253</v>
      </c>
      <c r="C8" s="176" t="s">
        <v>254</v>
      </c>
    </row>
    <row r="9" spans="1:12">
      <c r="B9" s="176" t="s">
        <v>255</v>
      </c>
      <c r="C9" s="176" t="s">
        <v>256</v>
      </c>
    </row>
    <row r="10" spans="1:12">
      <c r="B10" s="176" t="s">
        <v>257</v>
      </c>
      <c r="C10" s="176" t="s">
        <v>258</v>
      </c>
      <c r="K10" s="177"/>
    </row>
    <row r="11" spans="1:12">
      <c r="B11" s="176" t="s">
        <v>259</v>
      </c>
      <c r="C11" s="176" t="s">
        <v>260</v>
      </c>
    </row>
    <row r="12" spans="1:12">
      <c r="B12" s="176" t="s">
        <v>261</v>
      </c>
      <c r="C12" s="176" t="s">
        <v>262</v>
      </c>
    </row>
    <row r="13" spans="1:12">
      <c r="B13" s="176" t="s">
        <v>263</v>
      </c>
      <c r="C13" s="176" t="s">
        <v>264</v>
      </c>
      <c r="E13" s="184" t="s">
        <v>265</v>
      </c>
      <c r="K13" s="177"/>
    </row>
    <row r="14" spans="1:12">
      <c r="B14" s="176" t="s">
        <v>266</v>
      </c>
      <c r="C14" s="176" t="s">
        <v>267</v>
      </c>
    </row>
    <row r="15" spans="1:12">
      <c r="B15" s="176" t="s">
        <v>268</v>
      </c>
      <c r="C15" s="176" t="s">
        <v>269</v>
      </c>
    </row>
    <row r="16" spans="1:12">
      <c r="B16" s="176" t="s">
        <v>270</v>
      </c>
      <c r="C16" s="176" t="s">
        <v>271</v>
      </c>
    </row>
    <row r="17" spans="2:11">
      <c r="B17" s="176" t="s">
        <v>272</v>
      </c>
      <c r="C17" s="176" t="s">
        <v>273</v>
      </c>
    </row>
    <row r="18" spans="2:11">
      <c r="B18" s="176" t="s">
        <v>274</v>
      </c>
      <c r="C18" s="176" t="s">
        <v>275</v>
      </c>
    </row>
    <row r="19" spans="2:11">
      <c r="B19" s="176" t="s">
        <v>276</v>
      </c>
      <c r="C19" s="176" t="s">
        <v>277</v>
      </c>
    </row>
    <row r="20" spans="2:11">
      <c r="B20" s="176" t="s">
        <v>278</v>
      </c>
      <c r="C20" s="176" t="s">
        <v>279</v>
      </c>
    </row>
    <row r="21" spans="2:11">
      <c r="B21" s="176" t="s">
        <v>280</v>
      </c>
      <c r="C21" s="176" t="s">
        <v>281</v>
      </c>
    </row>
    <row r="22" spans="2:11">
      <c r="B22" s="176" t="s">
        <v>282</v>
      </c>
      <c r="C22" s="176" t="s">
        <v>283</v>
      </c>
      <c r="K22" s="177"/>
    </row>
    <row r="23" spans="2:11">
      <c r="B23" s="176" t="s">
        <v>284</v>
      </c>
      <c r="C23" s="176" t="s">
        <v>285</v>
      </c>
    </row>
    <row r="24" spans="2:11">
      <c r="B24" s="176" t="s">
        <v>286</v>
      </c>
      <c r="C24" s="176" t="s">
        <v>287</v>
      </c>
    </row>
    <row r="25" spans="2:11">
      <c r="B25" s="176" t="s">
        <v>288</v>
      </c>
      <c r="C25" s="176" t="s">
        <v>289</v>
      </c>
    </row>
    <row r="26" spans="2:11">
      <c r="B26" s="176" t="s">
        <v>290</v>
      </c>
      <c r="C26" s="176" t="s">
        <v>291</v>
      </c>
    </row>
    <row r="27" spans="2:11">
      <c r="B27" s="176" t="s">
        <v>292</v>
      </c>
      <c r="C27" s="176" t="s">
        <v>293</v>
      </c>
      <c r="K27" s="177"/>
    </row>
    <row r="28" spans="2:11">
      <c r="B28" s="176" t="s">
        <v>294</v>
      </c>
      <c r="C28" s="176" t="s">
        <v>295</v>
      </c>
    </row>
    <row r="29" spans="2:11">
      <c r="B29" s="176" t="s">
        <v>296</v>
      </c>
      <c r="C29" s="176" t="s">
        <v>297</v>
      </c>
    </row>
    <row r="30" spans="2:11">
      <c r="B30" s="176" t="s">
        <v>298</v>
      </c>
      <c r="C30" s="176" t="s">
        <v>299</v>
      </c>
    </row>
    <row r="31" spans="2:11">
      <c r="B31" s="176" t="s">
        <v>300</v>
      </c>
      <c r="C31" s="176" t="s">
        <v>301</v>
      </c>
    </row>
    <row r="32" spans="2:11" ht="31.2" customHeight="1">
      <c r="B32" s="185">
        <v>1.2</v>
      </c>
      <c r="C32" s="185" t="s">
        <v>302</v>
      </c>
      <c r="D32" s="184" t="s">
        <v>303</v>
      </c>
      <c r="E32" s="184" t="s">
        <v>304</v>
      </c>
      <c r="F32" s="186"/>
      <c r="J32" s="184" t="s">
        <v>305</v>
      </c>
      <c r="K32" s="177"/>
    </row>
    <row r="33" spans="2:11">
      <c r="B33" s="176" t="s">
        <v>306</v>
      </c>
      <c r="C33" s="176" t="s">
        <v>307</v>
      </c>
      <c r="K33" s="177"/>
    </row>
    <row r="34" spans="2:11">
      <c r="B34" s="176" t="s">
        <v>308</v>
      </c>
      <c r="C34" s="176" t="s">
        <v>309</v>
      </c>
      <c r="K34" s="177"/>
    </row>
    <row r="35" spans="2:11">
      <c r="B35" s="176" t="s">
        <v>310</v>
      </c>
      <c r="C35" s="176" t="s">
        <v>311</v>
      </c>
      <c r="K35" s="177"/>
    </row>
    <row r="36" spans="2:11">
      <c r="B36" s="176" t="s">
        <v>312</v>
      </c>
      <c r="C36" s="176" t="s">
        <v>313</v>
      </c>
      <c r="K36" s="177"/>
    </row>
    <row r="37" spans="2:11">
      <c r="B37" s="176" t="s">
        <v>314</v>
      </c>
      <c r="C37" s="176" t="s">
        <v>315</v>
      </c>
      <c r="K37" s="177"/>
    </row>
    <row r="38" spans="2:11">
      <c r="B38" s="176" t="s">
        <v>316</v>
      </c>
      <c r="C38" s="176" t="s">
        <v>317</v>
      </c>
      <c r="K38" s="177"/>
    </row>
    <row r="39" spans="2:11">
      <c r="B39" s="176" t="s">
        <v>318</v>
      </c>
      <c r="C39" s="176" t="s">
        <v>319</v>
      </c>
      <c r="K39" s="177"/>
    </row>
    <row r="40" spans="2:11">
      <c r="B40" s="176" t="s">
        <v>320</v>
      </c>
      <c r="C40" s="176" t="s">
        <v>321</v>
      </c>
      <c r="K40" s="177"/>
    </row>
    <row r="41" spans="2:11">
      <c r="B41" s="176" t="s">
        <v>322</v>
      </c>
      <c r="C41" s="176" t="s">
        <v>323</v>
      </c>
      <c r="K41" s="177"/>
    </row>
    <row r="42" spans="2:11">
      <c r="B42" s="176" t="s">
        <v>324</v>
      </c>
      <c r="C42" s="176" t="s">
        <v>325</v>
      </c>
      <c r="E42" s="184" t="s">
        <v>326</v>
      </c>
      <c r="K42" s="177"/>
    </row>
    <row r="43" spans="2:11">
      <c r="B43" s="185">
        <v>1.3</v>
      </c>
      <c r="C43" s="185" t="s">
        <v>327</v>
      </c>
      <c r="E43" s="184" t="s">
        <v>328</v>
      </c>
      <c r="G43" s="184" t="s">
        <v>329</v>
      </c>
      <c r="K43" s="177"/>
    </row>
    <row r="44" spans="2:11" ht="31.2" customHeight="1">
      <c r="B44" s="176" t="s">
        <v>330</v>
      </c>
      <c r="C44" s="176" t="s">
        <v>331</v>
      </c>
      <c r="G44" s="184" t="s">
        <v>332</v>
      </c>
      <c r="K44" s="177"/>
    </row>
    <row r="45" spans="2:11">
      <c r="B45" s="176" t="s">
        <v>333</v>
      </c>
      <c r="C45" s="176" t="s">
        <v>334</v>
      </c>
      <c r="K45" s="177"/>
    </row>
    <row r="46" spans="2:11">
      <c r="B46" s="176" t="s">
        <v>335</v>
      </c>
      <c r="C46" s="176" t="s">
        <v>336</v>
      </c>
    </row>
    <row r="47" spans="2:11">
      <c r="B47" s="176" t="s">
        <v>337</v>
      </c>
      <c r="C47" s="176" t="s">
        <v>338</v>
      </c>
    </row>
    <row r="48" spans="2:11">
      <c r="B48" s="176" t="s">
        <v>339</v>
      </c>
      <c r="C48" s="176" t="s">
        <v>340</v>
      </c>
      <c r="K48" s="177"/>
    </row>
    <row r="49" spans="2:11">
      <c r="B49" s="176" t="s">
        <v>341</v>
      </c>
      <c r="C49" s="176" t="s">
        <v>342</v>
      </c>
    </row>
    <row r="50" spans="2:11">
      <c r="B50" s="176" t="s">
        <v>343</v>
      </c>
      <c r="C50" s="176" t="s">
        <v>344</v>
      </c>
    </row>
    <row r="51" spans="2:11">
      <c r="B51" s="176" t="s">
        <v>345</v>
      </c>
      <c r="C51" s="176" t="s">
        <v>346</v>
      </c>
    </row>
    <row r="52" spans="2:11">
      <c r="B52" s="176" t="s">
        <v>347</v>
      </c>
      <c r="C52" s="176" t="s">
        <v>348</v>
      </c>
    </row>
    <row r="53" spans="2:11">
      <c r="B53" s="176" t="s">
        <v>349</v>
      </c>
      <c r="C53" s="176" t="s">
        <v>350</v>
      </c>
    </row>
    <row r="54" spans="2:11">
      <c r="B54" s="176" t="s">
        <v>351</v>
      </c>
      <c r="C54" s="176" t="s">
        <v>352</v>
      </c>
      <c r="K54" s="177"/>
    </row>
    <row r="55" spans="2:11">
      <c r="B55" s="176" t="s">
        <v>353</v>
      </c>
      <c r="C55" s="176" t="s">
        <v>354</v>
      </c>
    </row>
    <row r="56" spans="2:11">
      <c r="B56" s="176" t="s">
        <v>355</v>
      </c>
      <c r="C56" s="176" t="s">
        <v>356</v>
      </c>
    </row>
    <row r="57" spans="2:11">
      <c r="B57" s="176" t="s">
        <v>357</v>
      </c>
      <c r="C57" s="176" t="s">
        <v>358</v>
      </c>
    </row>
    <row r="58" spans="2:11">
      <c r="B58" s="176" t="s">
        <v>359</v>
      </c>
      <c r="C58" s="176" t="s">
        <v>360</v>
      </c>
      <c r="K58" s="177"/>
    </row>
    <row r="59" spans="2:11">
      <c r="B59" s="176" t="s">
        <v>361</v>
      </c>
      <c r="C59" s="176" t="s">
        <v>362</v>
      </c>
      <c r="K59" s="177"/>
    </row>
    <row r="60" spans="2:11">
      <c r="B60" s="176" t="s">
        <v>363</v>
      </c>
      <c r="C60" s="176" t="s">
        <v>364</v>
      </c>
    </row>
    <row r="61" spans="2:11">
      <c r="B61" s="176" t="s">
        <v>365</v>
      </c>
      <c r="C61" s="176" t="s">
        <v>366</v>
      </c>
    </row>
    <row r="62" spans="2:11">
      <c r="B62" s="176" t="s">
        <v>367</v>
      </c>
      <c r="C62" s="176" t="s">
        <v>368</v>
      </c>
    </row>
    <row r="63" spans="2:11">
      <c r="B63" s="176" t="s">
        <v>369</v>
      </c>
      <c r="C63" s="176" t="s">
        <v>370</v>
      </c>
    </row>
    <row r="64" spans="2:11">
      <c r="B64" s="176" t="s">
        <v>371</v>
      </c>
      <c r="C64" s="176" t="s">
        <v>372</v>
      </c>
    </row>
    <row r="65" spans="1:11">
      <c r="B65" s="185">
        <v>1.4</v>
      </c>
      <c r="C65" s="185" t="s">
        <v>373</v>
      </c>
      <c r="E65" s="184" t="s">
        <v>374</v>
      </c>
      <c r="G65" s="184" t="s">
        <v>375</v>
      </c>
      <c r="K65" s="177"/>
    </row>
    <row r="66" spans="1:11">
      <c r="B66" s="176" t="s">
        <v>376</v>
      </c>
      <c r="C66" s="176" t="s">
        <v>331</v>
      </c>
    </row>
    <row r="67" spans="1:11">
      <c r="B67" s="176" t="s">
        <v>377</v>
      </c>
      <c r="C67" s="176" t="s">
        <v>378</v>
      </c>
    </row>
    <row r="68" spans="1:11">
      <c r="B68" s="176" t="s">
        <v>379</v>
      </c>
      <c r="C68" s="176" t="s">
        <v>380</v>
      </c>
    </row>
    <row r="69" spans="1:11">
      <c r="A69" s="174">
        <f>IF(LEN(B69)=1,1,IF(LEN(B69)=3,2,IF(LEN(B69)&gt;4,3,0)))</f>
        <v>3</v>
      </c>
      <c r="B69" s="176" t="s">
        <v>381</v>
      </c>
      <c r="C69" s="176" t="s">
        <v>340</v>
      </c>
    </row>
    <row r="70" spans="1:11">
      <c r="A70" s="174">
        <v>4</v>
      </c>
      <c r="B70" s="176" t="s">
        <v>382</v>
      </c>
      <c r="C70" s="176" t="s">
        <v>342</v>
      </c>
    </row>
    <row r="71" spans="1:11">
      <c r="A71" s="174">
        <v>4</v>
      </c>
      <c r="B71" s="176" t="s">
        <v>383</v>
      </c>
      <c r="C71" s="176" t="s">
        <v>350</v>
      </c>
    </row>
    <row r="72" spans="1:11">
      <c r="A72" s="174">
        <v>4</v>
      </c>
      <c r="B72" s="176" t="s">
        <v>384</v>
      </c>
      <c r="C72" s="176" t="s">
        <v>385</v>
      </c>
    </row>
    <row r="73" spans="1:11">
      <c r="A73" s="174">
        <f>IF(LEN(B73)=1,1,IF(LEN(B73)=3,2,IF(LEN(B73)&gt;4,3,0)))</f>
        <v>3</v>
      </c>
      <c r="B73" s="176" t="s">
        <v>386</v>
      </c>
      <c r="C73" s="176" t="s">
        <v>362</v>
      </c>
    </row>
    <row r="74" spans="1:11">
      <c r="A74" s="174">
        <v>4</v>
      </c>
      <c r="B74" s="176" t="s">
        <v>387</v>
      </c>
      <c r="C74" s="176" t="s">
        <v>388</v>
      </c>
    </row>
    <row r="75" spans="1:11">
      <c r="A75" s="174">
        <v>4</v>
      </c>
      <c r="B75" s="176" t="s">
        <v>389</v>
      </c>
      <c r="C75" s="176" t="s">
        <v>390</v>
      </c>
    </row>
    <row r="76" spans="1:11">
      <c r="A76" s="174">
        <v>4</v>
      </c>
      <c r="B76" s="176" t="s">
        <v>391</v>
      </c>
      <c r="C76" s="176" t="s">
        <v>392</v>
      </c>
    </row>
    <row r="77" spans="1:11">
      <c r="A77" s="174">
        <v>4</v>
      </c>
      <c r="B77" s="176" t="s">
        <v>393</v>
      </c>
      <c r="C77" s="176" t="s">
        <v>394</v>
      </c>
    </row>
    <row r="78" spans="1:11">
      <c r="A78" s="174">
        <v>4</v>
      </c>
      <c r="B78" s="176" t="s">
        <v>395</v>
      </c>
      <c r="C78" s="176" t="s">
        <v>396</v>
      </c>
    </row>
    <row r="79" spans="1:11">
      <c r="A79" s="174">
        <v>4</v>
      </c>
      <c r="B79" s="176" t="s">
        <v>397</v>
      </c>
      <c r="C79" s="176" t="s">
        <v>398</v>
      </c>
    </row>
    <row r="80" spans="1:11">
      <c r="A80" s="174">
        <f>IF(LEN(B80)=1,1,IF(LEN(B80)=3,2,IF(LEN(B80)&gt;4,3,0)))</f>
        <v>2</v>
      </c>
      <c r="B80" s="185">
        <v>1.5</v>
      </c>
      <c r="C80" s="185" t="s">
        <v>399</v>
      </c>
      <c r="E80" s="184" t="s">
        <v>400</v>
      </c>
      <c r="G80" s="184" t="s">
        <v>401</v>
      </c>
    </row>
    <row r="81" spans="1:3">
      <c r="A81" s="174">
        <f>IF(LEN(B81)=1,1,IF(LEN(B81)=3,2,IF(LEN(B81)&gt;4,3,0)))</f>
        <v>3</v>
      </c>
      <c r="B81" s="176" t="s">
        <v>402</v>
      </c>
      <c r="C81" s="176" t="s">
        <v>403</v>
      </c>
    </row>
    <row r="82" spans="1:3">
      <c r="A82" s="174">
        <v>4</v>
      </c>
      <c r="B82" s="176" t="s">
        <v>404</v>
      </c>
      <c r="C82" s="176" t="s">
        <v>405</v>
      </c>
    </row>
    <row r="83" spans="1:3">
      <c r="A83" s="174">
        <v>4</v>
      </c>
      <c r="B83" s="176" t="s">
        <v>406</v>
      </c>
      <c r="C83" s="176" t="s">
        <v>407</v>
      </c>
    </row>
    <row r="84" spans="1:3">
      <c r="A84" s="174">
        <v>4</v>
      </c>
      <c r="B84" s="176" t="s">
        <v>408</v>
      </c>
      <c r="C84" s="176" t="s">
        <v>409</v>
      </c>
    </row>
    <row r="85" spans="1:3">
      <c r="A85" s="174">
        <v>4</v>
      </c>
      <c r="B85" s="176" t="s">
        <v>410</v>
      </c>
      <c r="C85" s="176" t="s">
        <v>411</v>
      </c>
    </row>
    <row r="86" spans="1:3">
      <c r="A86" s="174">
        <v>4</v>
      </c>
      <c r="B86" s="176" t="s">
        <v>412</v>
      </c>
      <c r="C86" s="176" t="s">
        <v>413</v>
      </c>
    </row>
    <row r="87" spans="1:3">
      <c r="A87" s="174">
        <v>4</v>
      </c>
      <c r="B87" s="176" t="s">
        <v>414</v>
      </c>
      <c r="C87" s="176" t="s">
        <v>415</v>
      </c>
    </row>
    <row r="88" spans="1:3">
      <c r="A88" s="174">
        <f>IF(LEN(B88)=1,1,IF(LEN(B88)=3,2,IF(LEN(B88)&gt;4,3,0)))</f>
        <v>3</v>
      </c>
      <c r="B88" s="176" t="s">
        <v>416</v>
      </c>
      <c r="C88" s="176" t="s">
        <v>417</v>
      </c>
    </row>
    <row r="89" spans="1:3">
      <c r="A89" s="174">
        <v>4</v>
      </c>
      <c r="B89" s="176" t="s">
        <v>418</v>
      </c>
      <c r="C89" s="176" t="s">
        <v>419</v>
      </c>
    </row>
    <row r="90" spans="1:3">
      <c r="A90" s="174">
        <v>4</v>
      </c>
      <c r="B90" s="176" t="s">
        <v>420</v>
      </c>
      <c r="C90" s="176" t="s">
        <v>421</v>
      </c>
    </row>
    <row r="91" spans="1:3">
      <c r="A91" s="174">
        <v>4</v>
      </c>
      <c r="B91" s="176" t="s">
        <v>422</v>
      </c>
      <c r="C91" s="176" t="s">
        <v>289</v>
      </c>
    </row>
    <row r="92" spans="1:3">
      <c r="A92" s="174">
        <f>IF(LEN(B92)=1,1,IF(LEN(B92)=3,2,IF(LEN(B92)&gt;4,3,0)))</f>
        <v>3</v>
      </c>
      <c r="B92" s="176" t="s">
        <v>423</v>
      </c>
      <c r="C92" s="176" t="s">
        <v>424</v>
      </c>
    </row>
    <row r="93" spans="1:3">
      <c r="A93" s="174">
        <v>4</v>
      </c>
      <c r="B93" s="176" t="s">
        <v>425</v>
      </c>
      <c r="C93" s="176" t="s">
        <v>426</v>
      </c>
    </row>
    <row r="94" spans="1:3">
      <c r="A94" s="174">
        <v>4</v>
      </c>
      <c r="B94" s="176" t="s">
        <v>427</v>
      </c>
      <c r="C94" s="176" t="s">
        <v>428</v>
      </c>
    </row>
    <row r="95" spans="1:3">
      <c r="A95" s="174">
        <v>4</v>
      </c>
      <c r="B95" s="176" t="s">
        <v>429</v>
      </c>
      <c r="C95" s="176" t="s">
        <v>430</v>
      </c>
    </row>
    <row r="96" spans="1:3">
      <c r="A96" s="174">
        <v>4</v>
      </c>
      <c r="B96" s="176" t="s">
        <v>431</v>
      </c>
      <c r="C96" s="176" t="s">
        <v>432</v>
      </c>
    </row>
    <row r="97" spans="1:7">
      <c r="A97" s="174">
        <v>4</v>
      </c>
      <c r="B97" s="176" t="s">
        <v>433</v>
      </c>
      <c r="C97" s="176" t="s">
        <v>434</v>
      </c>
    </row>
    <row r="98" spans="1:7">
      <c r="A98" s="174">
        <f>IF(LEN(B98)=1,1,IF(LEN(B98)=3,2,IF(LEN(B98)&gt;4,3,0)))</f>
        <v>3</v>
      </c>
      <c r="B98" s="176" t="s">
        <v>435</v>
      </c>
      <c r="C98" s="176" t="s">
        <v>436</v>
      </c>
    </row>
    <row r="99" spans="1:7">
      <c r="A99" s="174">
        <v>4</v>
      </c>
      <c r="B99" s="176" t="s">
        <v>437</v>
      </c>
      <c r="C99" s="176" t="s">
        <v>438</v>
      </c>
    </row>
    <row r="100" spans="1:7">
      <c r="A100" s="174">
        <v>4</v>
      </c>
      <c r="B100" s="176" t="s">
        <v>439</v>
      </c>
      <c r="C100" s="176" t="s">
        <v>440</v>
      </c>
    </row>
    <row r="101" spans="1:7">
      <c r="A101" s="174">
        <v>4</v>
      </c>
      <c r="B101" s="176" t="s">
        <v>441</v>
      </c>
      <c r="C101" s="176" t="s">
        <v>442</v>
      </c>
    </row>
    <row r="102" spans="1:7">
      <c r="A102" s="174">
        <f>IF(LEN(B102)=1,1,IF(LEN(B102)=3,2,IF(LEN(B102)&gt;4,3,0)))</f>
        <v>3</v>
      </c>
      <c r="B102" s="176" t="s">
        <v>443</v>
      </c>
      <c r="C102" s="176" t="s">
        <v>444</v>
      </c>
    </row>
    <row r="103" spans="1:7">
      <c r="A103" s="174">
        <v>4</v>
      </c>
      <c r="B103" s="176" t="s">
        <v>445</v>
      </c>
      <c r="C103" s="176" t="s">
        <v>446</v>
      </c>
    </row>
    <row r="104" spans="1:7">
      <c r="A104" s="174">
        <v>4</v>
      </c>
      <c r="B104" s="176" t="s">
        <v>447</v>
      </c>
      <c r="C104" s="176" t="s">
        <v>448</v>
      </c>
    </row>
    <row r="105" spans="1:7">
      <c r="A105" s="174">
        <f>IF(LEN(B105)=1,1,IF(LEN(B105)=3,2,IF(LEN(B105)&gt;4,3,0)))</f>
        <v>3</v>
      </c>
      <c r="B105" s="176" t="s">
        <v>449</v>
      </c>
      <c r="C105" s="176" t="s">
        <v>450</v>
      </c>
    </row>
    <row r="106" spans="1:7">
      <c r="A106" s="174">
        <v>4</v>
      </c>
      <c r="B106" s="176" t="s">
        <v>451</v>
      </c>
      <c r="C106" s="176" t="s">
        <v>452</v>
      </c>
    </row>
    <row r="107" spans="1:7">
      <c r="A107" s="174">
        <v>4</v>
      </c>
      <c r="B107" s="176" t="s">
        <v>453</v>
      </c>
      <c r="C107" s="176" t="s">
        <v>454</v>
      </c>
    </row>
    <row r="108" spans="1:7">
      <c r="A108" s="174">
        <f>IF(LEN(B108)=1,1,IF(LEN(B108)=3,2,IF(LEN(B108)&gt;4,3,0)))</f>
        <v>2</v>
      </c>
      <c r="B108" s="185">
        <v>1.6</v>
      </c>
      <c r="C108" s="185" t="s">
        <v>455</v>
      </c>
      <c r="G108" s="184" t="s">
        <v>456</v>
      </c>
    </row>
    <row r="109" spans="1:7">
      <c r="A109" s="174">
        <f>IF(LEN(B109)=1,1,IF(LEN(B109)=3,2,IF(LEN(B109)&gt;4,3,0)))</f>
        <v>3</v>
      </c>
      <c r="B109" s="176" t="s">
        <v>457</v>
      </c>
      <c r="C109" s="176" t="s">
        <v>458</v>
      </c>
      <c r="E109" s="184" t="s">
        <v>459</v>
      </c>
    </row>
    <row r="110" spans="1:7">
      <c r="A110" s="174">
        <v>4</v>
      </c>
      <c r="B110" s="176" t="s">
        <v>460</v>
      </c>
      <c r="C110" s="176" t="s">
        <v>461</v>
      </c>
    </row>
    <row r="111" spans="1:7">
      <c r="A111" s="174">
        <v>4</v>
      </c>
      <c r="B111" s="176" t="s">
        <v>462</v>
      </c>
      <c r="C111" s="176" t="s">
        <v>463</v>
      </c>
    </row>
    <row r="112" spans="1:7">
      <c r="A112" s="174">
        <v>4</v>
      </c>
      <c r="B112" s="176" t="s">
        <v>464</v>
      </c>
      <c r="C112" s="176" t="s">
        <v>465</v>
      </c>
    </row>
    <row r="113" spans="1:9">
      <c r="A113" s="174">
        <v>4</v>
      </c>
      <c r="B113" s="176" t="s">
        <v>466</v>
      </c>
      <c r="C113" s="176" t="s">
        <v>467</v>
      </c>
    </row>
    <row r="114" spans="1:9">
      <c r="A114" s="174">
        <v>4</v>
      </c>
      <c r="B114" s="176" t="s">
        <v>468</v>
      </c>
      <c r="C114" s="176" t="s">
        <v>469</v>
      </c>
    </row>
    <row r="115" spans="1:9">
      <c r="A115" s="174">
        <f>IF(LEN(B115)=1,1,IF(LEN(B115)=3,2,IF(LEN(B115)&gt;4,3,0)))</f>
        <v>3</v>
      </c>
      <c r="B115" s="176" t="s">
        <v>470</v>
      </c>
      <c r="C115" s="176" t="s">
        <v>471</v>
      </c>
    </row>
    <row r="116" spans="1:9">
      <c r="A116" s="174">
        <f>IF(LEN(B116)=1,1,IF(LEN(B116)=3,2,IF(LEN(B116)&gt;4,3,0)))</f>
        <v>3</v>
      </c>
      <c r="B116" s="176" t="s">
        <v>472</v>
      </c>
      <c r="C116" s="176" t="s">
        <v>473</v>
      </c>
      <c r="E116" s="184" t="s">
        <v>474</v>
      </c>
    </row>
    <row r="117" spans="1:9">
      <c r="A117" s="174">
        <v>4</v>
      </c>
      <c r="B117" s="176" t="s">
        <v>475</v>
      </c>
      <c r="C117" s="176" t="s">
        <v>476</v>
      </c>
    </row>
    <row r="118" spans="1:9">
      <c r="A118" s="174">
        <v>4</v>
      </c>
      <c r="B118" s="176" t="s">
        <v>477</v>
      </c>
      <c r="C118" s="176" t="s">
        <v>478</v>
      </c>
    </row>
    <row r="119" spans="1:9">
      <c r="A119" s="174">
        <v>4</v>
      </c>
      <c r="B119" s="176" t="s">
        <v>479</v>
      </c>
      <c r="C119" s="176" t="s">
        <v>480</v>
      </c>
    </row>
    <row r="120" spans="1:9">
      <c r="A120" s="174">
        <v>4</v>
      </c>
      <c r="B120" s="176" t="s">
        <v>481</v>
      </c>
      <c r="C120" s="176" t="s">
        <v>482</v>
      </c>
    </row>
    <row r="121" spans="1:9">
      <c r="A121" s="174">
        <v>4</v>
      </c>
      <c r="B121" s="176" t="s">
        <v>483</v>
      </c>
      <c r="C121" s="176" t="s">
        <v>484</v>
      </c>
    </row>
    <row r="122" spans="1:9">
      <c r="A122" s="174">
        <v>4</v>
      </c>
      <c r="B122" s="176" t="s">
        <v>485</v>
      </c>
      <c r="C122" s="176" t="s">
        <v>486</v>
      </c>
    </row>
    <row r="123" spans="1:9">
      <c r="A123" s="174">
        <v>4</v>
      </c>
      <c r="B123" s="176" t="s">
        <v>487</v>
      </c>
      <c r="C123" s="176" t="s">
        <v>488</v>
      </c>
    </row>
    <row r="124" spans="1:9">
      <c r="A124" s="174">
        <v>4</v>
      </c>
      <c r="B124" s="176" t="s">
        <v>489</v>
      </c>
      <c r="C124" s="176" t="s">
        <v>490</v>
      </c>
    </row>
    <row r="125" spans="1:9">
      <c r="A125" s="174">
        <v>4</v>
      </c>
      <c r="B125" s="176" t="s">
        <v>491</v>
      </c>
      <c r="C125" s="176" t="s">
        <v>492</v>
      </c>
    </row>
    <row r="126" spans="1:9" ht="18.350000000000001" customHeight="1">
      <c r="A126" s="174">
        <f>IF(LEN(B126)=1,1,IF(LEN(B126)=3,2,IF(LEN(B126)&gt;4,3,0)))</f>
        <v>1</v>
      </c>
      <c r="B126" s="183">
        <v>2</v>
      </c>
      <c r="C126" s="183" t="s">
        <v>493</v>
      </c>
    </row>
    <row r="127" spans="1:9">
      <c r="A127" s="174">
        <f>IF(LEN(B127)=1,1,IF(LEN(B127)=3,2,IF(LEN(B127)&gt;4,3,0)))</f>
        <v>2</v>
      </c>
      <c r="B127" s="185">
        <v>2.1</v>
      </c>
      <c r="C127" s="185" t="s">
        <v>494</v>
      </c>
      <c r="G127" s="184" t="s">
        <v>495</v>
      </c>
    </row>
    <row r="128" spans="1:9">
      <c r="A128" s="174">
        <f>IF(LEN(B128)=1,1,IF(LEN(B128)=3,2,IF(LEN(B128)&gt;4,3,0)))</f>
        <v>3</v>
      </c>
      <c r="B128" s="176" t="s">
        <v>496</v>
      </c>
      <c r="C128" s="176" t="s">
        <v>497</v>
      </c>
      <c r="I128" s="184" t="s">
        <v>498</v>
      </c>
    </row>
    <row r="129" spans="1:10">
      <c r="A129" s="174">
        <v>4</v>
      </c>
      <c r="B129" s="176" t="s">
        <v>499</v>
      </c>
      <c r="C129" s="176" t="s">
        <v>500</v>
      </c>
    </row>
    <row r="130" spans="1:10">
      <c r="A130" s="174">
        <v>4</v>
      </c>
      <c r="B130" s="176" t="s">
        <v>501</v>
      </c>
      <c r="C130" s="176" t="s">
        <v>502</v>
      </c>
    </row>
    <row r="131" spans="1:10">
      <c r="A131" s="174">
        <v>4</v>
      </c>
      <c r="B131" s="176" t="s">
        <v>503</v>
      </c>
      <c r="C131" s="176" t="s">
        <v>504</v>
      </c>
    </row>
    <row r="132" spans="1:10">
      <c r="A132" s="174">
        <f>IF(LEN(B132)=1,1,IF(LEN(B132)=3,2,IF(LEN(B132)&gt;4,3,0)))</f>
        <v>3</v>
      </c>
      <c r="B132" s="176" t="s">
        <v>505</v>
      </c>
      <c r="C132" s="176" t="s">
        <v>506</v>
      </c>
      <c r="I132" s="184" t="s">
        <v>507</v>
      </c>
    </row>
    <row r="133" spans="1:10">
      <c r="A133" s="174">
        <v>4</v>
      </c>
      <c r="B133" s="176" t="s">
        <v>508</v>
      </c>
      <c r="C133" s="176" t="s">
        <v>509</v>
      </c>
      <c r="D133" s="184" t="s">
        <v>510</v>
      </c>
    </row>
    <row r="134" spans="1:10">
      <c r="A134" s="174">
        <v>4</v>
      </c>
      <c r="B134" s="176" t="s">
        <v>511</v>
      </c>
      <c r="C134" s="176" t="s">
        <v>512</v>
      </c>
    </row>
    <row r="135" spans="1:10">
      <c r="A135" s="174">
        <v>4</v>
      </c>
      <c r="B135" s="176" t="s">
        <v>513</v>
      </c>
      <c r="C135" s="176" t="s">
        <v>514</v>
      </c>
    </row>
    <row r="136" spans="1:10">
      <c r="A136" s="174">
        <v>4</v>
      </c>
      <c r="B136" s="176" t="s">
        <v>515</v>
      </c>
      <c r="C136" s="176" t="s">
        <v>516</v>
      </c>
    </row>
    <row r="137" spans="1:10" ht="31.2" customHeight="1">
      <c r="B137" s="176" t="s">
        <v>517</v>
      </c>
      <c r="C137" s="176" t="s">
        <v>518</v>
      </c>
      <c r="I137" s="184" t="s">
        <v>519</v>
      </c>
    </row>
    <row r="138" spans="1:10">
      <c r="B138" s="176" t="s">
        <v>520</v>
      </c>
      <c r="C138" s="176" t="s">
        <v>521</v>
      </c>
    </row>
    <row r="139" spans="1:10">
      <c r="B139" s="176" t="s">
        <v>522</v>
      </c>
      <c r="C139" s="176" t="s">
        <v>523</v>
      </c>
    </row>
    <row r="140" spans="1:10">
      <c r="B140" s="176" t="s">
        <v>524</v>
      </c>
      <c r="C140" s="176" t="s">
        <v>525</v>
      </c>
      <c r="D140" s="184" t="s">
        <v>510</v>
      </c>
    </row>
    <row r="141" spans="1:10">
      <c r="B141" s="176" t="s">
        <v>526</v>
      </c>
      <c r="C141" s="176" t="s">
        <v>527</v>
      </c>
    </row>
    <row r="142" spans="1:10">
      <c r="B142" s="176" t="s">
        <v>528</v>
      </c>
      <c r="C142" s="176" t="s">
        <v>529</v>
      </c>
    </row>
    <row r="143" spans="1:10" ht="31.2" customHeight="1">
      <c r="B143" s="185">
        <v>2.2000000000000002</v>
      </c>
      <c r="C143" s="185" t="s">
        <v>530</v>
      </c>
      <c r="D143" s="184" t="s">
        <v>531</v>
      </c>
      <c r="E143" s="186" t="s">
        <v>532</v>
      </c>
      <c r="G143" s="184" t="s">
        <v>533</v>
      </c>
      <c r="H143" s="184" t="s">
        <v>534</v>
      </c>
      <c r="I143" s="184" t="s">
        <v>535</v>
      </c>
      <c r="J143" s="184" t="s">
        <v>536</v>
      </c>
    </row>
    <row r="144" spans="1:10">
      <c r="B144" s="176" t="s">
        <v>537</v>
      </c>
      <c r="C144" s="176" t="s">
        <v>538</v>
      </c>
      <c r="I144" s="184" t="s">
        <v>539</v>
      </c>
    </row>
    <row r="145" spans="2:12">
      <c r="B145" s="176" t="s">
        <v>540</v>
      </c>
      <c r="C145" s="176" t="s">
        <v>541</v>
      </c>
      <c r="I145" s="184" t="s">
        <v>542</v>
      </c>
    </row>
    <row r="146" spans="2:12">
      <c r="B146" s="176" t="s">
        <v>543</v>
      </c>
      <c r="C146" s="176" t="s">
        <v>544</v>
      </c>
    </row>
    <row r="147" spans="2:12">
      <c r="B147" s="176" t="s">
        <v>545</v>
      </c>
      <c r="C147" s="176" t="s">
        <v>546</v>
      </c>
    </row>
    <row r="148" spans="2:12">
      <c r="B148" s="176" t="s">
        <v>547</v>
      </c>
      <c r="C148" s="176" t="s">
        <v>548</v>
      </c>
    </row>
    <row r="149" spans="2:12">
      <c r="B149" s="176" t="s">
        <v>549</v>
      </c>
      <c r="C149" s="176" t="s">
        <v>550</v>
      </c>
    </row>
    <row r="150" spans="2:12">
      <c r="B150" s="176" t="s">
        <v>551</v>
      </c>
      <c r="C150" s="176" t="s">
        <v>552</v>
      </c>
    </row>
    <row r="151" spans="2:12">
      <c r="B151" s="176" t="s">
        <v>553</v>
      </c>
      <c r="C151" s="176" t="s">
        <v>554</v>
      </c>
    </row>
    <row r="152" spans="2:12">
      <c r="B152" s="176" t="s">
        <v>555</v>
      </c>
      <c r="C152" s="176" t="s">
        <v>556</v>
      </c>
    </row>
    <row r="153" spans="2:12">
      <c r="B153" s="176" t="s">
        <v>557</v>
      </c>
      <c r="C153" s="176" t="s">
        <v>558</v>
      </c>
    </row>
    <row r="154" spans="2:12" ht="31.2" customHeight="1">
      <c r="B154" s="176" t="s">
        <v>559</v>
      </c>
      <c r="C154" s="176" t="s">
        <v>560</v>
      </c>
      <c r="D154" s="184" t="s">
        <v>561</v>
      </c>
    </row>
    <row r="155" spans="2:12">
      <c r="B155" s="176" t="s">
        <v>562</v>
      </c>
      <c r="C155" s="176" t="s">
        <v>563</v>
      </c>
      <c r="D155" s="184" t="s">
        <v>564</v>
      </c>
    </row>
    <row r="156" spans="2:12">
      <c r="B156" s="176" t="s">
        <v>565</v>
      </c>
      <c r="C156" s="176" t="s">
        <v>566</v>
      </c>
      <c r="D156" s="184" t="s">
        <v>564</v>
      </c>
    </row>
    <row r="157" spans="2:12">
      <c r="B157" s="176" t="s">
        <v>567</v>
      </c>
      <c r="C157" s="176" t="s">
        <v>568</v>
      </c>
    </row>
    <row r="158" spans="2:12">
      <c r="B158" s="176" t="s">
        <v>569</v>
      </c>
      <c r="C158" s="176" t="s">
        <v>570</v>
      </c>
    </row>
    <row r="159" spans="2:12" ht="18.350000000000001" customHeight="1">
      <c r="B159" s="183">
        <v>3</v>
      </c>
      <c r="C159" s="183" t="s">
        <v>571</v>
      </c>
    </row>
    <row r="160" spans="2:12">
      <c r="B160" s="185">
        <v>3.1</v>
      </c>
      <c r="C160" s="185" t="s">
        <v>572</v>
      </c>
      <c r="D160" s="187"/>
      <c r="E160" s="187"/>
      <c r="F160" s="187"/>
      <c r="G160" s="184" t="s">
        <v>573</v>
      </c>
      <c r="H160" s="187"/>
      <c r="I160" s="187"/>
      <c r="J160" s="187"/>
      <c r="K160" s="187"/>
      <c r="L160" s="187"/>
    </row>
    <row r="161" spans="2:12" ht="31.2" customHeight="1">
      <c r="B161" s="176" t="s">
        <v>574</v>
      </c>
      <c r="C161" s="176" t="s">
        <v>340</v>
      </c>
      <c r="D161" s="187"/>
      <c r="E161" s="184" t="s">
        <v>575</v>
      </c>
      <c r="F161" s="187"/>
      <c r="G161" s="187"/>
      <c r="H161" s="187"/>
      <c r="I161" s="187"/>
      <c r="J161" s="187"/>
      <c r="K161" s="187"/>
      <c r="L161" s="187"/>
    </row>
    <row r="162" spans="2:12">
      <c r="B162" s="176" t="s">
        <v>576</v>
      </c>
      <c r="C162" s="176" t="s">
        <v>577</v>
      </c>
      <c r="D162" s="188"/>
      <c r="E162" s="188"/>
      <c r="F162" s="188"/>
      <c r="G162" s="188"/>
      <c r="H162" s="188"/>
      <c r="I162" s="188"/>
      <c r="J162" s="188"/>
      <c r="K162" s="188"/>
      <c r="L162" s="188"/>
    </row>
    <row r="163" spans="2:12">
      <c r="B163" s="176" t="s">
        <v>578</v>
      </c>
      <c r="C163" s="176" t="s">
        <v>579</v>
      </c>
      <c r="D163" s="188"/>
      <c r="E163" s="188"/>
      <c r="F163" s="188"/>
      <c r="G163" s="188"/>
      <c r="H163" s="188"/>
      <c r="I163" s="188"/>
      <c r="J163" s="188"/>
      <c r="K163" s="188"/>
      <c r="L163" s="188"/>
    </row>
    <row r="164" spans="2:12">
      <c r="B164" s="176" t="s">
        <v>580</v>
      </c>
      <c r="C164" s="176" t="s">
        <v>581</v>
      </c>
      <c r="D164" s="188"/>
      <c r="E164" s="188"/>
      <c r="F164" s="188"/>
      <c r="G164" s="188"/>
      <c r="H164" s="188"/>
      <c r="I164" s="188"/>
      <c r="J164" s="188"/>
      <c r="K164" s="188"/>
      <c r="L164" s="188"/>
    </row>
    <row r="165" spans="2:12" ht="31.2" customHeight="1">
      <c r="B165" s="176" t="s">
        <v>582</v>
      </c>
      <c r="C165" s="176" t="s">
        <v>583</v>
      </c>
      <c r="D165" s="187"/>
      <c r="E165" s="184" t="s">
        <v>584</v>
      </c>
      <c r="F165" s="187"/>
      <c r="G165" s="187"/>
      <c r="H165" s="187"/>
      <c r="I165" s="187"/>
      <c r="J165" s="187"/>
      <c r="K165" s="187"/>
      <c r="L165" s="187"/>
    </row>
    <row r="166" spans="2:12">
      <c r="B166" s="176" t="s">
        <v>585</v>
      </c>
      <c r="C166" s="176" t="s">
        <v>586</v>
      </c>
      <c r="D166" s="188"/>
      <c r="E166" s="188"/>
      <c r="F166" s="188"/>
      <c r="G166" s="188"/>
      <c r="H166" s="188"/>
      <c r="I166" s="188"/>
      <c r="J166" s="188"/>
      <c r="K166" s="188"/>
      <c r="L166" s="188"/>
    </row>
    <row r="167" spans="2:12">
      <c r="B167" s="176" t="s">
        <v>587</v>
      </c>
      <c r="C167" s="176" t="s">
        <v>588</v>
      </c>
      <c r="D167" s="188"/>
      <c r="E167" s="188"/>
      <c r="F167" s="188"/>
      <c r="G167" s="188"/>
      <c r="H167" s="188"/>
      <c r="I167" s="188"/>
      <c r="J167" s="188"/>
      <c r="K167" s="188"/>
      <c r="L167" s="188"/>
    </row>
    <row r="168" spans="2:12">
      <c r="B168" s="176" t="s">
        <v>589</v>
      </c>
      <c r="C168" s="176" t="s">
        <v>590</v>
      </c>
      <c r="D168" s="188"/>
      <c r="E168" s="188"/>
      <c r="F168" s="188"/>
      <c r="G168" s="188"/>
      <c r="H168" s="188"/>
      <c r="I168" s="188"/>
      <c r="J168" s="188"/>
      <c r="K168" s="188"/>
      <c r="L168" s="188"/>
    </row>
    <row r="169" spans="2:12">
      <c r="B169" s="185">
        <v>3.2</v>
      </c>
      <c r="C169" s="185" t="s">
        <v>591</v>
      </c>
      <c r="D169" s="187"/>
      <c r="E169" s="187"/>
      <c r="F169" s="187"/>
      <c r="G169" s="184" t="s">
        <v>592</v>
      </c>
      <c r="H169" s="187"/>
      <c r="I169" s="187"/>
      <c r="J169" s="187"/>
      <c r="K169" s="187"/>
      <c r="L169" s="187"/>
    </row>
    <row r="170" spans="2:12" ht="31.2" customHeight="1">
      <c r="B170" s="176" t="s">
        <v>593</v>
      </c>
      <c r="C170" s="176" t="s">
        <v>594</v>
      </c>
      <c r="D170" s="187"/>
      <c r="E170" s="184" t="s">
        <v>595</v>
      </c>
      <c r="F170" s="187"/>
      <c r="G170" s="187"/>
      <c r="H170" s="187"/>
      <c r="I170" s="187"/>
      <c r="J170" s="187"/>
      <c r="K170" s="187"/>
      <c r="L170" s="187"/>
    </row>
    <row r="171" spans="2:12">
      <c r="B171" s="176" t="s">
        <v>596</v>
      </c>
      <c r="C171" s="176" t="s">
        <v>597</v>
      </c>
      <c r="D171" s="188"/>
      <c r="E171" s="188"/>
      <c r="F171" s="188"/>
      <c r="G171" s="188"/>
      <c r="H171" s="188"/>
      <c r="I171" s="188"/>
      <c r="J171" s="188"/>
      <c r="K171" s="188"/>
      <c r="L171" s="188"/>
    </row>
    <row r="172" spans="2:12">
      <c r="B172" s="176" t="s">
        <v>598</v>
      </c>
      <c r="C172" s="176" t="s">
        <v>599</v>
      </c>
      <c r="D172" s="188"/>
      <c r="E172" s="188"/>
      <c r="F172" s="188"/>
      <c r="G172" s="188"/>
      <c r="H172" s="188"/>
      <c r="I172" s="188"/>
      <c r="J172" s="188"/>
      <c r="K172" s="188"/>
      <c r="L172" s="188"/>
    </row>
    <row r="173" spans="2:12">
      <c r="B173" s="176" t="s">
        <v>600</v>
      </c>
      <c r="C173" s="176" t="s">
        <v>601</v>
      </c>
      <c r="D173" s="189" t="s">
        <v>602</v>
      </c>
      <c r="E173" s="188"/>
      <c r="F173" s="188"/>
      <c r="G173" s="188"/>
      <c r="H173" s="188"/>
      <c r="I173" s="188"/>
      <c r="J173" s="188"/>
      <c r="K173" s="188"/>
      <c r="L173" s="188"/>
    </row>
    <row r="174" spans="2:12" ht="31.2" customHeight="1">
      <c r="B174" s="176" t="s">
        <v>603</v>
      </c>
      <c r="C174" s="176" t="s">
        <v>604</v>
      </c>
      <c r="D174" s="187"/>
      <c r="E174" s="184" t="s">
        <v>605</v>
      </c>
      <c r="F174" s="187"/>
      <c r="G174" s="184" t="s">
        <v>606</v>
      </c>
      <c r="H174" s="187"/>
      <c r="I174" s="187"/>
      <c r="J174" s="187"/>
      <c r="K174" s="187"/>
      <c r="L174" s="187"/>
    </row>
    <row r="175" spans="2:12">
      <c r="B175" s="176" t="s">
        <v>607</v>
      </c>
      <c r="C175" s="176" t="s">
        <v>608</v>
      </c>
      <c r="D175" s="188"/>
      <c r="E175" s="188"/>
      <c r="F175" s="188"/>
      <c r="G175" s="188"/>
      <c r="H175" s="188"/>
      <c r="I175" s="188"/>
      <c r="J175" s="188"/>
      <c r="K175" s="188"/>
      <c r="L175" s="188"/>
    </row>
    <row r="176" spans="2:12">
      <c r="B176" s="176" t="s">
        <v>609</v>
      </c>
      <c r="C176" s="176" t="s">
        <v>599</v>
      </c>
      <c r="D176" s="188"/>
      <c r="E176" s="188"/>
      <c r="F176" s="188"/>
      <c r="G176" s="188"/>
      <c r="H176" s="188"/>
      <c r="I176" s="188"/>
      <c r="J176" s="188"/>
      <c r="K176" s="188"/>
      <c r="L176" s="188"/>
    </row>
    <row r="177" spans="2:12">
      <c r="B177" s="176" t="s">
        <v>610</v>
      </c>
      <c r="C177" s="176" t="s">
        <v>611</v>
      </c>
      <c r="D177" s="188"/>
      <c r="E177" s="188"/>
      <c r="F177" s="188"/>
      <c r="G177" s="188"/>
      <c r="H177" s="188"/>
      <c r="I177" s="188"/>
      <c r="J177" s="188"/>
      <c r="K177" s="188"/>
      <c r="L177" s="188"/>
    </row>
    <row r="178" spans="2:12" ht="18.350000000000001" customHeight="1">
      <c r="B178" s="183">
        <v>4</v>
      </c>
      <c r="C178" s="183" t="s">
        <v>612</v>
      </c>
      <c r="J178" s="184" t="s">
        <v>613</v>
      </c>
    </row>
    <row r="179" spans="2:12">
      <c r="B179" s="185">
        <v>4.0999999999999996</v>
      </c>
      <c r="C179" s="185" t="s">
        <v>614</v>
      </c>
      <c r="G179" s="184" t="s">
        <v>615</v>
      </c>
    </row>
    <row r="180" spans="2:12">
      <c r="B180" s="176" t="s">
        <v>616</v>
      </c>
      <c r="C180" s="176" t="s">
        <v>617</v>
      </c>
      <c r="E180" s="177" t="s">
        <v>618</v>
      </c>
    </row>
    <row r="181" spans="2:12" ht="31.2" customHeight="1">
      <c r="B181" s="176" t="s">
        <v>619</v>
      </c>
      <c r="C181" s="176" t="s">
        <v>620</v>
      </c>
      <c r="E181" s="184" t="s">
        <v>621</v>
      </c>
    </row>
    <row r="182" spans="2:12">
      <c r="B182" s="185">
        <v>4.2</v>
      </c>
      <c r="C182" s="185" t="s">
        <v>622</v>
      </c>
    </row>
    <row r="183" spans="2:12">
      <c r="B183" s="176" t="s">
        <v>623</v>
      </c>
      <c r="C183" s="176" t="s">
        <v>624</v>
      </c>
    </row>
    <row r="184" spans="2:12" ht="31.2" customHeight="1">
      <c r="F184" s="184"/>
    </row>
    <row r="185" spans="2:12" ht="31.2" customHeight="1">
      <c r="B185" s="176" t="s">
        <v>625</v>
      </c>
      <c r="C185" s="176" t="s">
        <v>626</v>
      </c>
      <c r="F185" s="184"/>
    </row>
    <row r="186" spans="2:12" ht="31.2" customHeight="1">
      <c r="B186" s="176" t="s">
        <v>627</v>
      </c>
      <c r="C186" s="176" t="s">
        <v>628</v>
      </c>
      <c r="F186" s="184"/>
    </row>
    <row r="187" spans="2:12" ht="31.2" customHeight="1">
      <c r="B187" s="176" t="s">
        <v>629</v>
      </c>
      <c r="C187" s="176" t="s">
        <v>630</v>
      </c>
      <c r="F187" s="184"/>
    </row>
    <row r="188" spans="2:12" ht="31.2" customHeight="1">
      <c r="F188" s="184"/>
    </row>
    <row r="189" spans="2:12" ht="31.2" customHeight="1">
      <c r="B189" s="176" t="s">
        <v>631</v>
      </c>
      <c r="C189" s="176" t="s">
        <v>632</v>
      </c>
      <c r="F189" s="184"/>
    </row>
    <row r="190" spans="2:12">
      <c r="F190" s="184"/>
    </row>
    <row r="191" spans="2:12" ht="31.2" customHeight="1">
      <c r="B191" s="176" t="s">
        <v>633</v>
      </c>
      <c r="C191" s="176" t="s">
        <v>634</v>
      </c>
      <c r="E191" s="184" t="s">
        <v>635</v>
      </c>
      <c r="F191" s="177"/>
      <c r="G191" s="184" t="s">
        <v>615</v>
      </c>
    </row>
    <row r="192" spans="2:12">
      <c r="B192" s="176" t="s">
        <v>636</v>
      </c>
      <c r="C192" s="176" t="s">
        <v>637</v>
      </c>
    </row>
    <row r="193" spans="1:7">
      <c r="B193" s="176" t="s">
        <v>638</v>
      </c>
      <c r="C193" s="176" t="s">
        <v>639</v>
      </c>
    </row>
    <row r="194" spans="1:7">
      <c r="B194" s="176" t="s">
        <v>640</v>
      </c>
      <c r="C194" s="176" t="s">
        <v>641</v>
      </c>
    </row>
    <row r="195" spans="1:7" ht="31.2" customHeight="1">
      <c r="B195" s="176" t="s">
        <v>642</v>
      </c>
      <c r="C195" s="176" t="s">
        <v>643</v>
      </c>
      <c r="E195" s="177" t="s">
        <v>644</v>
      </c>
      <c r="F195" s="177"/>
      <c r="G195" s="184" t="s">
        <v>645</v>
      </c>
    </row>
    <row r="196" spans="1:7">
      <c r="A196" s="174">
        <v>4</v>
      </c>
      <c r="B196" s="176" t="s">
        <v>646</v>
      </c>
      <c r="C196" s="176" t="s">
        <v>647</v>
      </c>
      <c r="G196" s="184"/>
    </row>
    <row r="197" spans="1:7">
      <c r="A197" s="174">
        <v>4</v>
      </c>
      <c r="B197" s="176" t="s">
        <v>648</v>
      </c>
      <c r="C197" s="176" t="s">
        <v>649</v>
      </c>
      <c r="G197" s="184"/>
    </row>
    <row r="198" spans="1:7">
      <c r="A198" s="174">
        <v>4</v>
      </c>
      <c r="B198" s="176" t="s">
        <v>650</v>
      </c>
      <c r="C198" s="176" t="s">
        <v>651</v>
      </c>
      <c r="G198" s="184"/>
    </row>
    <row r="199" spans="1:7">
      <c r="A199" s="174">
        <v>4</v>
      </c>
      <c r="B199" s="176" t="s">
        <v>652</v>
      </c>
      <c r="C199" s="176" t="s">
        <v>653</v>
      </c>
      <c r="G199" s="184"/>
    </row>
    <row r="200" spans="1:7">
      <c r="A200" s="174">
        <v>4</v>
      </c>
      <c r="B200" s="176" t="s">
        <v>654</v>
      </c>
      <c r="C200" s="176" t="s">
        <v>655</v>
      </c>
      <c r="G200" s="184"/>
    </row>
    <row r="201" spans="1:7">
      <c r="A201" s="174">
        <v>4</v>
      </c>
      <c r="B201" s="176" t="s">
        <v>656</v>
      </c>
      <c r="C201" s="176" t="s">
        <v>657</v>
      </c>
      <c r="G201" s="184"/>
    </row>
    <row r="202" spans="1:7" ht="31.2" customHeight="1">
      <c r="B202" s="176" t="s">
        <v>658</v>
      </c>
      <c r="C202" s="176" t="s">
        <v>659</v>
      </c>
      <c r="E202" s="177" t="s">
        <v>660</v>
      </c>
      <c r="F202" s="177"/>
      <c r="G202" s="184" t="s">
        <v>661</v>
      </c>
    </row>
    <row r="203" spans="1:7">
      <c r="B203" s="176" t="s">
        <v>662</v>
      </c>
      <c r="C203" s="176" t="s">
        <v>663</v>
      </c>
    </row>
    <row r="204" spans="1:7">
      <c r="B204" s="176" t="s">
        <v>664</v>
      </c>
      <c r="C204" s="176" t="s">
        <v>665</v>
      </c>
    </row>
    <row r="205" spans="1:7">
      <c r="B205" s="176" t="s">
        <v>666</v>
      </c>
      <c r="C205" s="176" t="s">
        <v>667</v>
      </c>
    </row>
    <row r="206" spans="1:7" ht="31.2" customHeight="1">
      <c r="B206" s="185">
        <v>4.3</v>
      </c>
      <c r="C206" s="185" t="s">
        <v>668</v>
      </c>
      <c r="E206" s="177" t="s">
        <v>669</v>
      </c>
    </row>
    <row r="207" spans="1:7">
      <c r="B207" s="176" t="s">
        <v>670</v>
      </c>
      <c r="C207" s="176" t="s">
        <v>671</v>
      </c>
    </row>
    <row r="208" spans="1:7">
      <c r="B208" s="176" t="s">
        <v>672</v>
      </c>
      <c r="C208" s="176" t="s">
        <v>673</v>
      </c>
    </row>
    <row r="209" spans="2:7">
      <c r="B209" s="176" t="s">
        <v>674</v>
      </c>
      <c r="C209" s="176" t="s">
        <v>675</v>
      </c>
    </row>
    <row r="210" spans="2:7">
      <c r="B210" s="176" t="s">
        <v>676</v>
      </c>
      <c r="C210" s="176" t="s">
        <v>677</v>
      </c>
    </row>
    <row r="211" spans="2:7">
      <c r="B211" s="176" t="s">
        <v>678</v>
      </c>
      <c r="C211" s="176" t="s">
        <v>679</v>
      </c>
      <c r="E211" s="177" t="s">
        <v>680</v>
      </c>
      <c r="G211" s="184" t="s">
        <v>681</v>
      </c>
    </row>
    <row r="212" spans="2:7">
      <c r="B212" s="176" t="s">
        <v>682</v>
      </c>
      <c r="C212" s="176" t="s">
        <v>683</v>
      </c>
      <c r="G212" s="184"/>
    </row>
    <row r="213" spans="2:7">
      <c r="B213" s="176" t="s">
        <v>684</v>
      </c>
      <c r="C213" s="176" t="s">
        <v>685</v>
      </c>
    </row>
    <row r="214" spans="2:7">
      <c r="B214" s="176" t="s">
        <v>686</v>
      </c>
      <c r="C214" s="176" t="s">
        <v>687</v>
      </c>
      <c r="D214" s="177" t="s">
        <v>688</v>
      </c>
    </row>
    <row r="215" spans="2:7">
      <c r="B215" s="176" t="s">
        <v>689</v>
      </c>
      <c r="C215" s="176" t="s">
        <v>690</v>
      </c>
    </row>
    <row r="216" spans="2:7">
      <c r="B216" s="176" t="s">
        <v>691</v>
      </c>
      <c r="C216" s="176" t="s">
        <v>692</v>
      </c>
    </row>
    <row r="217" spans="2:7">
      <c r="B217" s="185">
        <v>4.4000000000000004</v>
      </c>
      <c r="C217" s="185" t="s">
        <v>693</v>
      </c>
      <c r="E217" s="184" t="s">
        <v>694</v>
      </c>
      <c r="G217" s="184" t="s">
        <v>695</v>
      </c>
    </row>
    <row r="218" spans="2:7">
      <c r="B218" s="176" t="s">
        <v>696</v>
      </c>
      <c r="C218" s="176" t="s">
        <v>697</v>
      </c>
      <c r="E218" s="184"/>
      <c r="G218" s="184"/>
    </row>
    <row r="219" spans="2:7" ht="31.2" customHeight="1">
      <c r="B219" s="176" t="s">
        <v>698</v>
      </c>
      <c r="C219" s="176" t="s">
        <v>699</v>
      </c>
      <c r="E219" s="184" t="s">
        <v>700</v>
      </c>
      <c r="G219" s="184" t="s">
        <v>701</v>
      </c>
    </row>
    <row r="220" spans="2:7">
      <c r="B220" s="176" t="s">
        <v>702</v>
      </c>
      <c r="C220" s="176" t="s">
        <v>703</v>
      </c>
      <c r="G220" s="184"/>
    </row>
    <row r="221" spans="2:7">
      <c r="B221" s="176" t="s">
        <v>704</v>
      </c>
      <c r="C221" s="176" t="s">
        <v>705</v>
      </c>
    </row>
    <row r="222" spans="2:7">
      <c r="B222" s="176" t="s">
        <v>706</v>
      </c>
      <c r="C222" s="176" t="s">
        <v>707</v>
      </c>
    </row>
    <row r="223" spans="2:7">
      <c r="B223" s="176" t="s">
        <v>708</v>
      </c>
      <c r="C223" s="176" t="s">
        <v>709</v>
      </c>
    </row>
    <row r="224" spans="2:7">
      <c r="B224" s="176" t="s">
        <v>710</v>
      </c>
      <c r="C224" s="176" t="s">
        <v>711</v>
      </c>
    </row>
    <row r="225" spans="2:10">
      <c r="B225" s="176" t="s">
        <v>712</v>
      </c>
      <c r="C225" s="176" t="s">
        <v>713</v>
      </c>
    </row>
    <row r="226" spans="2:10">
      <c r="B226" s="176" t="s">
        <v>714</v>
      </c>
      <c r="C226" s="176" t="s">
        <v>715</v>
      </c>
    </row>
    <row r="227" spans="2:10">
      <c r="B227" s="185">
        <v>4.5</v>
      </c>
      <c r="C227" s="185" t="s">
        <v>716</v>
      </c>
    </row>
    <row r="228" spans="2:10">
      <c r="B228" s="176" t="s">
        <v>717</v>
      </c>
      <c r="C228" s="176" t="s">
        <v>718</v>
      </c>
    </row>
    <row r="229" spans="2:10">
      <c r="B229" s="176" t="s">
        <v>719</v>
      </c>
      <c r="C229" s="176" t="s">
        <v>720</v>
      </c>
    </row>
    <row r="230" spans="2:10" ht="31.2" customHeight="1">
      <c r="B230" s="176" t="s">
        <v>721</v>
      </c>
      <c r="C230" s="176" t="s">
        <v>722</v>
      </c>
      <c r="E230" s="177" t="s">
        <v>723</v>
      </c>
    </row>
    <row r="231" spans="2:10">
      <c r="B231" s="176" t="s">
        <v>724</v>
      </c>
      <c r="C231" s="176" t="s">
        <v>725</v>
      </c>
      <c r="E231" s="177" t="s">
        <v>726</v>
      </c>
    </row>
    <row r="232" spans="2:10">
      <c r="B232" s="176" t="s">
        <v>727</v>
      </c>
      <c r="C232" s="176" t="s">
        <v>728</v>
      </c>
    </row>
    <row r="233" spans="2:10">
      <c r="B233" s="176" t="s">
        <v>729</v>
      </c>
      <c r="C233" s="176" t="s">
        <v>730</v>
      </c>
    </row>
    <row r="234" spans="2:10">
      <c r="B234" s="176" t="s">
        <v>731</v>
      </c>
      <c r="C234" s="176" t="s">
        <v>732</v>
      </c>
      <c r="E234" s="184" t="s">
        <v>733</v>
      </c>
    </row>
    <row r="235" spans="2:10">
      <c r="B235" s="176" t="s">
        <v>734</v>
      </c>
      <c r="C235" s="176" t="s">
        <v>735</v>
      </c>
    </row>
    <row r="236" spans="2:10">
      <c r="B236" s="176" t="s">
        <v>736</v>
      </c>
      <c r="C236" s="176" t="s">
        <v>737</v>
      </c>
    </row>
    <row r="237" spans="2:10">
      <c r="B237" s="176" t="s">
        <v>738</v>
      </c>
      <c r="C237" s="176" t="s">
        <v>739</v>
      </c>
      <c r="E237" s="184"/>
      <c r="J237" s="189" t="s">
        <v>740</v>
      </c>
    </row>
    <row r="238" spans="2:10">
      <c r="B238" s="176" t="s">
        <v>741</v>
      </c>
      <c r="C238" s="176" t="s">
        <v>742</v>
      </c>
      <c r="E238" s="184"/>
    </row>
    <row r="239" spans="2:10">
      <c r="B239" s="176" t="s">
        <v>743</v>
      </c>
      <c r="C239" s="176" t="s">
        <v>744</v>
      </c>
      <c r="E239" s="184"/>
    </row>
    <row r="240" spans="2:10">
      <c r="B240" s="176" t="s">
        <v>745</v>
      </c>
      <c r="C240" s="176" t="s">
        <v>746</v>
      </c>
      <c r="E240" s="184" t="s">
        <v>747</v>
      </c>
      <c r="G240" s="184" t="s">
        <v>748</v>
      </c>
    </row>
    <row r="241" spans="1:7">
      <c r="B241" s="176" t="s">
        <v>749</v>
      </c>
      <c r="C241" s="176" t="s">
        <v>750</v>
      </c>
      <c r="E241" s="184"/>
    </row>
    <row r="242" spans="1:7">
      <c r="B242" s="176" t="s">
        <v>751</v>
      </c>
      <c r="C242" s="176" t="s">
        <v>752</v>
      </c>
    </row>
    <row r="243" spans="1:7">
      <c r="B243" s="176" t="s">
        <v>753</v>
      </c>
      <c r="C243" s="176" t="s">
        <v>754</v>
      </c>
      <c r="E243" s="184"/>
      <c r="G243" s="184"/>
    </row>
    <row r="244" spans="1:7">
      <c r="B244" s="176" t="s">
        <v>755</v>
      </c>
      <c r="C244" s="176" t="s">
        <v>756</v>
      </c>
      <c r="G244" s="184"/>
    </row>
    <row r="245" spans="1:7">
      <c r="B245" s="176" t="s">
        <v>757</v>
      </c>
      <c r="C245" s="176" t="s">
        <v>758</v>
      </c>
      <c r="D245" s="189" t="s">
        <v>759</v>
      </c>
    </row>
    <row r="246" spans="1:7">
      <c r="B246" s="185">
        <v>4.5999999999999996</v>
      </c>
      <c r="C246" s="185" t="s">
        <v>760</v>
      </c>
    </row>
    <row r="247" spans="1:7">
      <c r="B247" s="176" t="s">
        <v>761</v>
      </c>
      <c r="C247" s="176" t="s">
        <v>762</v>
      </c>
      <c r="E247" s="184" t="s">
        <v>763</v>
      </c>
    </row>
    <row r="248" spans="1:7">
      <c r="B248" s="176" t="s">
        <v>764</v>
      </c>
      <c r="C248" s="176" t="s">
        <v>765</v>
      </c>
    </row>
    <row r="249" spans="1:7">
      <c r="B249" s="176" t="s">
        <v>766</v>
      </c>
      <c r="C249" s="176" t="s">
        <v>767</v>
      </c>
    </row>
    <row r="250" spans="1:7">
      <c r="B250" s="176" t="s">
        <v>768</v>
      </c>
      <c r="C250" s="176" t="s">
        <v>769</v>
      </c>
      <c r="E250" s="184"/>
    </row>
    <row r="251" spans="1:7" ht="31.2" customHeight="1">
      <c r="B251" s="176" t="s">
        <v>770</v>
      </c>
      <c r="C251" s="176" t="s">
        <v>771</v>
      </c>
      <c r="E251" s="184" t="s">
        <v>772</v>
      </c>
    </row>
    <row r="252" spans="1:7" ht="31.2" customHeight="1">
      <c r="B252" s="176" t="s">
        <v>773</v>
      </c>
      <c r="C252" s="176" t="s">
        <v>774</v>
      </c>
      <c r="E252" s="184" t="s">
        <v>775</v>
      </c>
      <c r="G252" s="184" t="s">
        <v>776</v>
      </c>
    </row>
    <row r="253" spans="1:7">
      <c r="B253" s="185">
        <v>4.7</v>
      </c>
      <c r="C253" s="185" t="s">
        <v>777</v>
      </c>
    </row>
    <row r="254" spans="1:7">
      <c r="B254" s="176" t="s">
        <v>778</v>
      </c>
      <c r="C254" s="176" t="s">
        <v>779</v>
      </c>
    </row>
    <row r="255" spans="1:7">
      <c r="A255" s="174">
        <v>4</v>
      </c>
      <c r="B255" s="176" t="s">
        <v>780</v>
      </c>
      <c r="C255" s="176" t="s">
        <v>781</v>
      </c>
      <c r="F255" s="177"/>
    </row>
    <row r="256" spans="1:7">
      <c r="A256" s="174">
        <v>4</v>
      </c>
      <c r="B256" s="176" t="s">
        <v>782</v>
      </c>
      <c r="C256" s="176" t="s">
        <v>783</v>
      </c>
    </row>
    <row r="257" spans="1:11">
      <c r="A257" s="174">
        <v>4</v>
      </c>
      <c r="B257" s="176" t="s">
        <v>784</v>
      </c>
      <c r="C257" s="176" t="s">
        <v>785</v>
      </c>
      <c r="E257" s="177" t="s">
        <v>786</v>
      </c>
    </row>
    <row r="258" spans="1:11" ht="31.2" customHeight="1">
      <c r="A258" s="174">
        <v>4</v>
      </c>
      <c r="B258" s="176" t="s">
        <v>787</v>
      </c>
      <c r="C258" s="176" t="s">
        <v>788</v>
      </c>
      <c r="D258" s="189" t="s">
        <v>789</v>
      </c>
      <c r="E258" s="184" t="s">
        <v>790</v>
      </c>
    </row>
    <row r="259" spans="1:11">
      <c r="B259" s="176" t="s">
        <v>791</v>
      </c>
      <c r="C259" s="176" t="s">
        <v>792</v>
      </c>
      <c r="D259" s="177" t="s">
        <v>793</v>
      </c>
      <c r="G259" s="184" t="s">
        <v>794</v>
      </c>
    </row>
    <row r="260" spans="1:11">
      <c r="B260" s="176" t="s">
        <v>795</v>
      </c>
      <c r="C260" s="176" t="s">
        <v>796</v>
      </c>
      <c r="D260" s="189" t="s">
        <v>797</v>
      </c>
      <c r="J260" s="189" t="s">
        <v>798</v>
      </c>
    </row>
    <row r="261" spans="1:11">
      <c r="B261" s="176" t="s">
        <v>799</v>
      </c>
      <c r="C261" s="176" t="s">
        <v>800</v>
      </c>
    </row>
    <row r="262" spans="1:11" ht="18.350000000000001" customHeight="1">
      <c r="B262" s="183">
        <v>5</v>
      </c>
      <c r="C262" s="183" t="s">
        <v>801</v>
      </c>
      <c r="H262" s="184" t="s">
        <v>802</v>
      </c>
    </row>
    <row r="263" spans="1:11" ht="31.2" customHeight="1">
      <c r="B263" s="185">
        <v>5.0999999999999996</v>
      </c>
      <c r="C263" s="185" t="s">
        <v>803</v>
      </c>
      <c r="G263" s="184" t="s">
        <v>804</v>
      </c>
      <c r="H263" s="184" t="s">
        <v>805</v>
      </c>
    </row>
    <row r="264" spans="1:11">
      <c r="B264" s="176" t="s">
        <v>806</v>
      </c>
      <c r="C264" s="176" t="s">
        <v>807</v>
      </c>
      <c r="K264" s="184"/>
    </row>
    <row r="265" spans="1:11">
      <c r="B265" s="176" t="s">
        <v>808</v>
      </c>
      <c r="C265" s="176" t="s">
        <v>809</v>
      </c>
      <c r="E265" s="187"/>
    </row>
    <row r="266" spans="1:11">
      <c r="B266" s="185">
        <v>5.2</v>
      </c>
      <c r="C266" s="185" t="s">
        <v>810</v>
      </c>
    </row>
    <row r="267" spans="1:11" ht="31.2" customHeight="1">
      <c r="B267" s="176" t="s">
        <v>811</v>
      </c>
      <c r="C267" s="176" t="s">
        <v>812</v>
      </c>
      <c r="E267" s="184" t="s">
        <v>813</v>
      </c>
      <c r="G267" s="184" t="s">
        <v>814</v>
      </c>
    </row>
    <row r="268" spans="1:11">
      <c r="B268" s="176" t="s">
        <v>815</v>
      </c>
      <c r="C268" s="176" t="s">
        <v>816</v>
      </c>
      <c r="E268" s="184" t="s">
        <v>817</v>
      </c>
    </row>
    <row r="269" spans="1:11">
      <c r="B269" s="176" t="s">
        <v>818</v>
      </c>
      <c r="C269" s="176" t="s">
        <v>819</v>
      </c>
    </row>
    <row r="270" spans="1:11">
      <c r="B270" s="176" t="s">
        <v>820</v>
      </c>
      <c r="C270" s="176" t="s">
        <v>821</v>
      </c>
    </row>
    <row r="271" spans="1:11">
      <c r="B271" s="176" t="s">
        <v>822</v>
      </c>
      <c r="C271" s="176" t="s">
        <v>823</v>
      </c>
    </row>
    <row r="272" spans="1:11" ht="31.2" customHeight="1">
      <c r="B272" s="185">
        <v>5.3</v>
      </c>
      <c r="C272" s="185" t="s">
        <v>824</v>
      </c>
      <c r="E272" s="177" t="s">
        <v>825</v>
      </c>
      <c r="G272" s="184" t="s">
        <v>826</v>
      </c>
    </row>
    <row r="273" spans="1:8">
      <c r="B273" s="176" t="s">
        <v>827</v>
      </c>
      <c r="C273" s="176" t="s">
        <v>828</v>
      </c>
      <c r="H273" s="184" t="s">
        <v>829</v>
      </c>
    </row>
    <row r="274" spans="1:8">
      <c r="B274" s="176" t="s">
        <v>830</v>
      </c>
      <c r="C274" s="176" t="s">
        <v>831</v>
      </c>
      <c r="H274" s="184"/>
    </row>
    <row r="275" spans="1:8">
      <c r="B275" s="176" t="s">
        <v>832</v>
      </c>
      <c r="C275" s="176" t="s">
        <v>833</v>
      </c>
      <c r="H275" s="184"/>
    </row>
    <row r="276" spans="1:8">
      <c r="B276" s="176" t="s">
        <v>834</v>
      </c>
      <c r="C276" s="176" t="s">
        <v>835</v>
      </c>
      <c r="H276" s="184"/>
    </row>
    <row r="277" spans="1:8">
      <c r="B277" s="176" t="s">
        <v>836</v>
      </c>
      <c r="C277" s="176" t="s">
        <v>837</v>
      </c>
    </row>
    <row r="278" spans="1:8" ht="31.2" customHeight="1">
      <c r="B278" s="176" t="s">
        <v>838</v>
      </c>
      <c r="C278" s="176" t="s">
        <v>839</v>
      </c>
    </row>
    <row r="279" spans="1:8">
      <c r="B279" s="176" t="s">
        <v>840</v>
      </c>
      <c r="C279" s="176" t="s">
        <v>841</v>
      </c>
      <c r="D279" s="177" t="s">
        <v>842</v>
      </c>
      <c r="H279" s="184" t="s">
        <v>843</v>
      </c>
    </row>
    <row r="280" spans="1:8">
      <c r="B280" s="176" t="s">
        <v>844</v>
      </c>
      <c r="C280" s="176" t="s">
        <v>845</v>
      </c>
      <c r="E280" s="177" t="s">
        <v>846</v>
      </c>
    </row>
    <row r="281" spans="1:8">
      <c r="B281" s="176" t="s">
        <v>847</v>
      </c>
      <c r="C281" s="176" t="s">
        <v>848</v>
      </c>
    </row>
    <row r="282" spans="1:8">
      <c r="B282" s="176" t="s">
        <v>849</v>
      </c>
      <c r="C282" s="176" t="s">
        <v>850</v>
      </c>
    </row>
    <row r="283" spans="1:8">
      <c r="A283" s="174">
        <v>4</v>
      </c>
      <c r="B283" s="176" t="s">
        <v>851</v>
      </c>
      <c r="C283" s="176" t="s">
        <v>852</v>
      </c>
    </row>
  </sheetData>
  <autoFilter ref="A2:AN283" xr:uid="{00000000-0009-0000-0000-000000000000}"/>
  <hyperlinks>
    <hyperlink ref="D2" r:id="rId1" xr:uid="{1151136B-82D8-428C-8237-429B8270F165}"/>
    <hyperlink ref="E2" r:id="rId2" location="ConfigurationGuides" xr:uid="{818A3A60-7653-430D-8FEB-04CEDAB39FA2}"/>
    <hyperlink ref="F2" r:id="rId3" display="https://www.cisco.com/c/en/us/td/docs/switches/lan/catalyst3750x_3560x/software/release/15-2_4_e/configurationguide/b_1524e_consolidated_3750x_3560x_cg.html" xr:uid="{E539BC3B-913E-43C2-B37A-39F6211D5D98}"/>
    <hyperlink ref="G2" r:id="rId4" xr:uid="{A6380CE5-665F-4534-AEF6-5C3E2B9E3279}"/>
    <hyperlink ref="H2" r:id="rId5" xr:uid="{3BF62F66-3773-4CD8-9FBB-B5C92135D9F4}"/>
    <hyperlink ref="I2" r:id="rId6" xr:uid="{BA520A17-204F-4EE7-BCB9-09C218BC493F}"/>
    <hyperlink ref="J2" r:id="rId7" xr:uid="{B0B1CEA3-8CA4-4753-ABEF-463751018416}"/>
    <hyperlink ref="K2" location="Sheet1!A1" display="Books - CLICK HERE" xr:uid="{0AB97170-F321-4E0C-8955-33657B032C8A}"/>
    <hyperlink ref="L2" location="Training!A1" display="Training - CLICK HERE" xr:uid="{57EDD9B4-B805-44CE-8D1A-49C5B188C2AC}"/>
    <hyperlink ref="I4" r:id="rId8" xr:uid="{BB8D357A-57AE-4DDB-B942-C77641DA67D4}"/>
    <hyperlink ref="J4" r:id="rId9" xr:uid="{7688D527-D6E7-4658-A81F-60D08ECC82C0}"/>
    <hyperlink ref="F5" r:id="rId10" display="https://www.cisco.com/c/en/us/td/docs/switches/lan/catalyst3750x_3560x/software/release/15-0_1_se/configuration/guide/3750xcg/swadmin.html" xr:uid="{AA00E4AB-F0D7-470B-90A0-49095D71CCA1}"/>
    <hyperlink ref="G5" r:id="rId11" xr:uid="{97C027CB-E02D-49A3-9D06-7B8DE1604792}"/>
    <hyperlink ref="I5" r:id="rId12" xr:uid="{5729BD89-89CE-4DC0-BE3C-046C291192AD}"/>
    <hyperlink ref="J5" r:id="rId13" xr:uid="{0BE1460E-E1EA-466B-B103-B9B3A74DA8BE}"/>
    <hyperlink ref="E13" r:id="rId14" xr:uid="{B7DB77C1-B674-4127-B8BE-D1A1B933F778}"/>
    <hyperlink ref="D32" r:id="rId15" xr:uid="{E9597BF6-914A-422A-8375-1639FFBC230B}"/>
    <hyperlink ref="E32" r:id="rId16" xr:uid="{8ED9DEFA-883E-4D26-9894-274455B12230}"/>
    <hyperlink ref="J32" r:id="rId17" xr:uid="{BE5D85C2-3763-479F-94BF-7C9B18F253B5}"/>
    <hyperlink ref="E42" r:id="rId18" xr:uid="{658FB378-4829-4436-824D-FEDE2CA2B2D3}"/>
    <hyperlink ref="E43" r:id="rId19" xr:uid="{73843488-BC42-4349-9F7A-DC7E05A63838}"/>
    <hyperlink ref="G43" r:id="rId20" xr:uid="{216981A3-AA69-4010-836F-317B5F58EBAE}"/>
    <hyperlink ref="G44" r:id="rId21" xr:uid="{AC4AEAEC-BFD1-4786-8188-91FDB56DD3D8}"/>
    <hyperlink ref="E65" r:id="rId22" xr:uid="{32EB5789-B5D2-473E-ADC2-4F7A7369612E}"/>
    <hyperlink ref="G65" r:id="rId23" xr:uid="{3408E444-E847-4315-889D-5BC51CE72025}"/>
    <hyperlink ref="E80" r:id="rId24" xr:uid="{EA294CDC-5E2E-479F-AA37-0D199B42A20B}"/>
    <hyperlink ref="G80" r:id="rId25" xr:uid="{B0D95C2C-CCD1-4BBA-B8D0-10C796C43BD2}"/>
    <hyperlink ref="G108" r:id="rId26" xr:uid="{D5FF0C5A-9DA9-49AB-94D1-D984B18FEB80}"/>
    <hyperlink ref="E109" r:id="rId27" xr:uid="{101AA852-7EC6-42A4-B9AC-935B858D7F64}"/>
    <hyperlink ref="E116" r:id="rId28" xr:uid="{4EDC21A4-A90E-41EF-89AF-C594F4321A68}"/>
    <hyperlink ref="G127" r:id="rId29" xr:uid="{F1BA3A2B-00C3-4250-A544-6FD257902568}"/>
    <hyperlink ref="I128" r:id="rId30" xr:uid="{E1F8A9AA-DD3F-4BEB-9779-E05D8662619C}"/>
    <hyperlink ref="I132" r:id="rId31" xr:uid="{A3845925-5023-4DD5-ABB0-82052DEFFF98}"/>
    <hyperlink ref="D133" r:id="rId32" xr:uid="{890FC625-0751-4CAD-9508-725BDAA1ECFB}"/>
    <hyperlink ref="I137" r:id="rId33" xr:uid="{0EE0F817-E23A-4289-B762-84C8290FBFF8}"/>
    <hyperlink ref="D140" r:id="rId34" xr:uid="{9F7C4201-A338-439B-B1EE-54F09619F536}"/>
    <hyperlink ref="D143" r:id="rId35" xr:uid="{8EE46A44-ABF4-47C8-B5E9-E8524DBFC88B}"/>
    <hyperlink ref="G143" r:id="rId36" xr:uid="{449F4DF4-0A00-428F-9596-72BDF0C49681}"/>
    <hyperlink ref="H143" r:id="rId37" xr:uid="{DF12B1F9-1559-4C5E-B3C0-0F5C1E8CB341}"/>
    <hyperlink ref="I143" r:id="rId38" xr:uid="{C0BE0E99-810C-4541-A0D3-DF875A9654DF}"/>
    <hyperlink ref="J143" r:id="rId39" xr:uid="{B989107E-EE0B-4BBD-89C7-C28F398B41D6}"/>
    <hyperlink ref="I144" r:id="rId40" xr:uid="{A2496F1F-D738-4F7E-9CBA-223F8BF8928C}"/>
    <hyperlink ref="I145" r:id="rId41" xr:uid="{32626E1D-45A9-4AD0-8275-652878800ED0}"/>
    <hyperlink ref="D154" r:id="rId42" xr:uid="{8F480CD8-9D25-416A-B3D2-A66E7D20E1F7}"/>
    <hyperlink ref="D155" r:id="rId43" xr:uid="{9367C3BD-C43D-432D-8AB0-036B7A34F452}"/>
    <hyperlink ref="D156" r:id="rId44" xr:uid="{E5D5A3F0-A9C2-476F-957C-B84BE1A6643E}"/>
    <hyperlink ref="G160" r:id="rId45" display="https://www.ciscolive.com/global/on-demand-library.html?search=MPLS" xr:uid="{63886E30-F839-42BB-9C25-4432209B8449}"/>
    <hyperlink ref="E161" r:id="rId46" display="https://www.cisco.com/c/en/us/td/docs/ios-xml/ios/mp_ldp/configuration/xe-16/mp-ldp-xe-16-book.html" xr:uid="{F77ABCE1-CBB5-4F39-B8A0-6F368DE6B25A}"/>
    <hyperlink ref="E165" r:id="rId47" display="https://www.cisco.com/c/en/us/td/docs/ios-xml/ios/mp_l3_vpns/configuration/xe-16-10/mp-l3-vpns-xe-16-10-book.html" xr:uid="{1C295556-FAED-4CDE-B752-4F0C160B6B79}"/>
    <hyperlink ref="G169" r:id="rId48" display="https://www.ciscolive.com/global/on-demand-library.html?search=DMVPN" xr:uid="{372847DA-ABFD-4F4F-A94D-3F5D76579FF9}"/>
    <hyperlink ref="E170" r:id="rId49" display="https://www.cisco.com/c/en/us/td/docs/ios-xml/ios/sec_conn_dmvpn/configuration/xe-16-10/sec-conn-dmvpn-xe-16-10-book.html" xr:uid="{9B6A7FA0-14D7-482E-8E52-BCF7C2C45BA3}"/>
    <hyperlink ref="D173" r:id="rId50" display="https://www.cisco.com/c/en/us/td/docs/ios-xml/ios/sec_conn_dmvpn/configuration/15-mt/sec-conn-dmvpn-15-mt-book/sec-conn-dmvpn-per-tunnel-qos.html" xr:uid="{7AF19D7D-0B90-4208-8765-5A19C0C35BC3}"/>
    <hyperlink ref="E174" r:id="rId51" display="https://www.cisco.com/c/en/us/td/docs/ios-xml/ios/sec_conn_ike2vpn/configuration/xe-16-10/sec-flex-vpn-xe-16-10-book.html" xr:uid="{22732787-1077-458F-BF25-37709EB4C9C4}"/>
    <hyperlink ref="G174" r:id="rId52" display="https://www.ciscolive.com/global/on-demand-library.html?search=Flexvpn" xr:uid="{BE0C0F09-6C31-4147-B5EB-D4F081A086CE}"/>
    <hyperlink ref="J178" r:id="rId53" xr:uid="{603D5C2C-3321-4F30-9818-6593F43A9F0E}"/>
    <hyperlink ref="G179" r:id="rId54" xr:uid="{C9965CBD-113B-4915-9AEE-6A564E11D0BD}"/>
    <hyperlink ref="E180" r:id="rId55" xr:uid="{7F24873D-B6F4-4F92-9DBE-ECC133DFAE1C}"/>
    <hyperlink ref="E181" r:id="rId56" xr:uid="{F325BD03-B445-4050-B4B3-E11E24937D3F}"/>
    <hyperlink ref="E191" r:id="rId57" xr:uid="{904560E6-426E-4203-82A2-47C7A10B28EB}"/>
    <hyperlink ref="F191" r:id="rId58" display="https://www.cisco.com/c/en/us/td/docs/switches/lan/catalyst3750x_3560x/software/release/15-2_4_e/configurationguide/b_1524e_consolidated_3750x_3560x_cg/b_1524e_consolidated_3750x_3560x_cg_chapter_0101101.html" xr:uid="{B6339AD9-F0F3-4513-8713-7E075BAAC7E5}"/>
    <hyperlink ref="G191" r:id="rId59" xr:uid="{DCBFC34D-7254-45C5-89ED-D012245DF4F8}"/>
    <hyperlink ref="E195" r:id="rId60" xr:uid="{6F39840A-9A75-447F-AB31-19E086710D3B}"/>
    <hyperlink ref="F195" r:id="rId61" location="d307081e4854a1635" display="https://www.cisco.com/c/en/us/td/docs/switches/lan/catalyst3750x_3560x/software/release/15-2_4_e/configurationguide/b_1524e_consolidated_3750x_3560x_cg/b_1524e_consolidated_3750x_3560x_cg_chapter_0110011.html?bookSearch=true - d307081e4854a1635" xr:uid="{EE8A64DB-9524-433E-921B-AEEE59A9E567}"/>
    <hyperlink ref="G195" r:id="rId62" xr:uid="{5FC71BDE-F068-4E0C-99B5-5B30B49A5736}"/>
    <hyperlink ref="E202" r:id="rId63" xr:uid="{2DF9453E-3B7C-4E8A-9A21-E8D750E25592}"/>
    <hyperlink ref="F202" r:id="rId64" display="https://www.cisco.com/c/en/us/td/docs/switches/lan/catalyst3750x_3560x/software/release/15-2_4_e/configurationguide/b_1524e_consolidated_3750x_3560x_cg/b_1524e_consolidated_3750x_3560x_cg_chapter_01010.html" xr:uid="{3DAB3F72-9256-4F1A-9419-1F13DCD16173}"/>
    <hyperlink ref="G202" r:id="rId65" xr:uid="{76F608DA-1986-4F83-B706-66DCCBF0600E}"/>
    <hyperlink ref="E206" r:id="rId66" xr:uid="{C45756A8-FF69-4D4C-8EDF-99C26BC4A964}"/>
    <hyperlink ref="E211" r:id="rId67" xr:uid="{8B7CD796-4629-449E-9B27-1CD03BFEC8C7}"/>
    <hyperlink ref="G211" r:id="rId68" xr:uid="{CC0B1F89-29AD-4211-BC0E-FE4B553D75A4}"/>
    <hyperlink ref="D214" r:id="rId69" xr:uid="{CB822BD0-2913-4E45-B842-A39399202A99}"/>
    <hyperlink ref="E217" r:id="rId70" xr:uid="{C9A854E6-E4A4-4A92-AAF9-D5C53C2439E5}"/>
    <hyperlink ref="G217" r:id="rId71" xr:uid="{A10FC702-3C85-4FAB-A6F2-23AA0800731A}"/>
    <hyperlink ref="E219" r:id="rId72" xr:uid="{B49E6C3A-C2D5-43EA-BC88-21B471EF4CEA}"/>
    <hyperlink ref="G219" r:id="rId73" xr:uid="{C60986B9-FF1E-42E7-A168-37D1A68D7D78}"/>
    <hyperlink ref="E230" r:id="rId74" xr:uid="{E12742CC-AB53-4BE9-8FC5-5A909CBDDA8D}"/>
    <hyperlink ref="E231" r:id="rId75" xr:uid="{625BCBF7-36C3-4DDF-BD55-86217F20FD5F}"/>
    <hyperlink ref="E234" r:id="rId76" xr:uid="{869C57EE-A435-420F-A266-4B605CBBCA14}"/>
    <hyperlink ref="J237" r:id="rId77" xr:uid="{124DF6D6-AA97-463C-A67A-136995DEEDE8}"/>
    <hyperlink ref="E240" r:id="rId78" xr:uid="{DB44584B-0559-4A14-89CF-A685D265D30E}"/>
    <hyperlink ref="G240" r:id="rId79" xr:uid="{95829F12-83FF-4F9A-AD73-CDA1BD0E1CF6}"/>
    <hyperlink ref="D245" r:id="rId80" xr:uid="{1BA379EE-07BD-4343-B7AE-7D54A2AC06B9}"/>
    <hyperlink ref="E247" r:id="rId81" xr:uid="{379BD656-6BAB-486D-8B67-AA785714375C}"/>
    <hyperlink ref="E251" r:id="rId82" xr:uid="{5902CF0E-1508-4A40-933D-19EF72A00737}"/>
    <hyperlink ref="E252" r:id="rId83" xr:uid="{537051DC-5601-4E4B-855C-A1DBE655D700}"/>
    <hyperlink ref="G252" r:id="rId84" xr:uid="{89F66487-E909-425B-94A8-8B99F246882F}"/>
    <hyperlink ref="F255" r:id="rId85" display="https://www.cisco.com/c/en/us/td/docs/switches/lan/catalyst3750x_3560x/software/release/15-2_4_e/configurationguide/b_1524e_consolidated_3750x_3560x_cg/b_1524e_consolidated_3750x_3560x_cg_chapter_0101000.html?bookSearch=true" xr:uid="{1288B148-6B7C-428A-9A2A-13C5092ADF85}"/>
    <hyperlink ref="E257" r:id="rId86" xr:uid="{73C93940-FF19-492E-AE43-D274D365F2BB}"/>
    <hyperlink ref="D258" r:id="rId87" xr:uid="{343385BF-3803-42FC-9D51-DCFED7D5EC5A}"/>
    <hyperlink ref="E258" r:id="rId88" xr:uid="{87F819F3-F812-42FE-8505-4F4308679A49}"/>
    <hyperlink ref="D259" r:id="rId89" xr:uid="{429C64C5-8FC2-44D5-B4C0-2A949CE454C2}"/>
    <hyperlink ref="G259" r:id="rId90" xr:uid="{0FBCA797-8CD4-4156-80E7-B2B780233777}"/>
    <hyperlink ref="D260" r:id="rId91" xr:uid="{F9EB8496-17B5-43B7-ADFA-9BE84440537F}"/>
    <hyperlink ref="J260" r:id="rId92" xr:uid="{05AA0B0C-C0A6-4002-9310-D6A1F069639F}"/>
    <hyperlink ref="H262" r:id="rId93" xr:uid="{BAB1B0E7-5815-41D3-908C-F529B5B218AC}"/>
    <hyperlink ref="G263" r:id="rId94" xr:uid="{4E7478D0-9165-48ED-BF7D-F914E5782AD1}"/>
    <hyperlink ref="H263" r:id="rId95" xr:uid="{48C369CE-3C73-4149-9E0A-E6BE3A94A226}"/>
    <hyperlink ref="E267" r:id="rId96" xr:uid="{A0C06F02-960E-4EDD-A186-737614A57AE1}"/>
    <hyperlink ref="G267" r:id="rId97" xr:uid="{05B3CBCE-FF4D-4ACD-A66F-1C44E26BC910}"/>
    <hyperlink ref="E268" r:id="rId98" xr:uid="{699C3E74-4B20-4682-B06E-E6C81D25F76F}"/>
    <hyperlink ref="E272" r:id="rId99" xr:uid="{52D898B2-6585-482A-BB26-C4F29841AC2B}"/>
    <hyperlink ref="G272" r:id="rId100" xr:uid="{32CBD251-BA28-40A1-8C0E-CF65EBA1FA9E}"/>
    <hyperlink ref="H273" r:id="rId101" xr:uid="{11B8436D-0ABA-485A-927E-C05C3F620C5F}"/>
    <hyperlink ref="D279" r:id="rId102" xr:uid="{E0DB12BF-3378-4EE1-8C0C-1F5BE6E37607}"/>
    <hyperlink ref="H279" r:id="rId103" xr:uid="{9440F0EE-B187-46BE-9221-10FDC0A835F8}"/>
    <hyperlink ref="E280" r:id="rId104" xr:uid="{5F616763-399B-43D7-A432-7C9FEF355A97}"/>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4681A-8CE6-4E86-A27B-11D0CBD7187D}">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t="s">
        <v>1427</v>
      </c>
      <c r="D4" s="482"/>
      <c r="E4" s="482"/>
      <c r="F4" s="482"/>
      <c r="G4" s="482"/>
      <c r="H4" s="482"/>
    </row>
    <row r="5" spans="1:9" ht="54.8" customHeight="1">
      <c r="A5" s="353">
        <v>2</v>
      </c>
      <c r="B5" s="368" t="s">
        <v>1433</v>
      </c>
      <c r="C5" s="602" t="s">
        <v>1486</v>
      </c>
      <c r="D5" s="482"/>
      <c r="E5" s="482"/>
      <c r="F5" s="482"/>
      <c r="G5" s="482"/>
      <c r="H5" s="482"/>
    </row>
    <row r="6" spans="1:9" ht="15.8" customHeight="1">
      <c r="A6" s="366">
        <v>3</v>
      </c>
      <c r="B6" s="369" t="s">
        <v>1468</v>
      </c>
      <c r="C6" s="370" t="s">
        <v>1487</v>
      </c>
      <c r="D6" s="371"/>
      <c r="E6" s="371"/>
      <c r="F6" s="371"/>
      <c r="G6" s="371"/>
      <c r="H6" s="372"/>
    </row>
    <row r="7" spans="1:9" ht="15.8" customHeight="1">
      <c r="A7" s="366">
        <v>4</v>
      </c>
      <c r="B7" s="369" t="s">
        <v>1469</v>
      </c>
      <c r="C7" s="373" t="s">
        <v>1487</v>
      </c>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t="s">
        <v>1427</v>
      </c>
      <c r="D14" s="482"/>
      <c r="E14" s="482"/>
      <c r="F14" s="483"/>
      <c r="G14" s="372"/>
      <c r="H14" s="372"/>
      <c r="I14" s="372"/>
    </row>
    <row r="15" spans="1:9" ht="36.799999999999997" customHeight="1">
      <c r="A15" s="355"/>
      <c r="B15" s="345" t="s">
        <v>1472</v>
      </c>
      <c r="C15" s="597" t="s">
        <v>1427</v>
      </c>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t="s">
        <v>1450</v>
      </c>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f>C19</f>
        <v>0</v>
      </c>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f>C28</f>
        <v>0</v>
      </c>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f>C37</f>
        <v>0</v>
      </c>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c r="D41" s="359"/>
      <c r="E41" s="359"/>
      <c r="F41" s="359"/>
      <c r="G41" s="359"/>
      <c r="H41" s="359"/>
      <c r="I41" s="372"/>
    </row>
    <row r="42" spans="1:9" ht="15.8" customHeight="1">
      <c r="A42" s="355"/>
      <c r="B42" s="344" t="s">
        <v>1462</v>
      </c>
      <c r="C42" s="360"/>
      <c r="D42" s="360"/>
      <c r="E42" s="360"/>
      <c r="F42" s="360"/>
      <c r="G42" s="360"/>
      <c r="H42" s="360"/>
      <c r="I42" s="372"/>
    </row>
    <row r="43" spans="1:9" ht="15.8" customHeight="1">
      <c r="A43" s="355"/>
      <c r="B43" s="344" t="s">
        <v>1463</v>
      </c>
      <c r="C43" s="362"/>
      <c r="D43" s="362"/>
      <c r="E43" s="362"/>
      <c r="F43" s="362"/>
      <c r="G43" s="362"/>
      <c r="H43" s="362"/>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t="s">
        <v>1476</v>
      </c>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E430C-6BE4-46F3-B851-74C30DED16BC}">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c r="B41" s="344"/>
      <c r="C41" s="359"/>
      <c r="D41" s="359"/>
      <c r="E41" s="359"/>
      <c r="F41" s="359"/>
      <c r="G41" s="359"/>
      <c r="H41" s="359"/>
      <c r="I41" s="372"/>
    </row>
    <row r="42" spans="1:9" ht="15.8" customHeight="1">
      <c r="A42" s="355"/>
      <c r="B42" s="344" t="s">
        <v>1462</v>
      </c>
      <c r="C42" s="360">
        <f t="shared" ref="C42:H43" si="0">C19+C28+C37</f>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697B0-9227-47C2-9DA7-4F0BEEF5AF6C}">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c r="D43" s="359"/>
      <c r="E43" s="359"/>
      <c r="F43" s="359"/>
      <c r="G43" s="359"/>
      <c r="H43" s="359"/>
    </row>
    <row r="44" spans="1:8" ht="15.8" customHeight="1">
      <c r="A44" s="355"/>
      <c r="B44" s="344" t="s">
        <v>1462</v>
      </c>
      <c r="C44" s="360"/>
      <c r="D44" s="360"/>
      <c r="E44" s="360"/>
      <c r="F44" s="360"/>
      <c r="G44" s="360"/>
      <c r="H44" s="360"/>
    </row>
    <row r="45" spans="1:8" ht="15.8" customHeight="1">
      <c r="A45" s="355"/>
      <c r="B45" s="344" t="s">
        <v>1463</v>
      </c>
      <c r="C45" s="362"/>
      <c r="D45" s="362"/>
      <c r="E45" s="362"/>
      <c r="F45" s="362"/>
      <c r="G45" s="362"/>
      <c r="H45" s="362"/>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CC931-7841-4F18-B98A-52FE2288B3D9}">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c r="B43" s="344"/>
      <c r="C43" s="359"/>
      <c r="D43" s="359"/>
      <c r="E43" s="359"/>
      <c r="F43" s="359"/>
      <c r="G43" s="359"/>
      <c r="H43" s="359"/>
    </row>
    <row r="44" spans="1:8" ht="15.8" customHeight="1">
      <c r="A44" s="355"/>
      <c r="B44" s="344" t="s">
        <v>1462</v>
      </c>
      <c r="C44" s="360">
        <f t="shared" ref="C44:H45" si="0">C21+C30+C39</f>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2BF80-ACE2-4D82-98F9-FC4E808602BD}">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t="s">
        <v>1427</v>
      </c>
      <c r="D4" s="482"/>
      <c r="E4" s="482"/>
      <c r="F4" s="482"/>
      <c r="G4" s="482"/>
      <c r="H4" s="482"/>
    </row>
    <row r="5" spans="1:9" ht="54.8" customHeight="1">
      <c r="A5" s="353">
        <v>2</v>
      </c>
      <c r="B5" s="368" t="s">
        <v>1433</v>
      </c>
      <c r="C5" s="602" t="s">
        <v>1486</v>
      </c>
      <c r="D5" s="482"/>
      <c r="E5" s="482"/>
      <c r="F5" s="482"/>
      <c r="G5" s="482"/>
      <c r="H5" s="482"/>
    </row>
    <row r="6" spans="1:9" ht="15.8" customHeight="1">
      <c r="A6" s="366">
        <v>3</v>
      </c>
      <c r="B6" s="369" t="s">
        <v>1468</v>
      </c>
      <c r="C6" s="370" t="s">
        <v>1487</v>
      </c>
      <c r="D6" s="371"/>
      <c r="E6" s="371"/>
      <c r="F6" s="371"/>
      <c r="G6" s="371"/>
      <c r="H6" s="372"/>
    </row>
    <row r="7" spans="1:9" ht="15.8" customHeight="1">
      <c r="A7" s="366">
        <v>4</v>
      </c>
      <c r="B7" s="369" t="s">
        <v>1469</v>
      </c>
      <c r="C7" s="373" t="s">
        <v>1487</v>
      </c>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t="s">
        <v>1427</v>
      </c>
      <c r="D14" s="482"/>
      <c r="E14" s="482"/>
      <c r="F14" s="483"/>
      <c r="G14" s="372"/>
      <c r="H14" s="372"/>
      <c r="I14" s="372"/>
    </row>
    <row r="15" spans="1:9" ht="36.799999999999997" customHeight="1">
      <c r="A15" s="355"/>
      <c r="B15" s="345" t="s">
        <v>1472</v>
      </c>
      <c r="C15" s="597" t="s">
        <v>1427</v>
      </c>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t="s">
        <v>1450</v>
      </c>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f>C19</f>
        <v>0</v>
      </c>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f>C28</f>
        <v>0</v>
      </c>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f>C37</f>
        <v>0</v>
      </c>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c r="D41" s="359"/>
      <c r="E41" s="359"/>
      <c r="F41" s="359"/>
      <c r="G41" s="359"/>
      <c r="H41" s="359"/>
      <c r="I41" s="372"/>
    </row>
    <row r="42" spans="1:9" ht="15.8" customHeight="1">
      <c r="A42" s="355"/>
      <c r="B42" s="344" t="s">
        <v>1462</v>
      </c>
      <c r="C42" s="360"/>
      <c r="D42" s="360"/>
      <c r="E42" s="360"/>
      <c r="F42" s="360"/>
      <c r="G42" s="360"/>
      <c r="H42" s="360"/>
      <c r="I42" s="372"/>
    </row>
    <row r="43" spans="1:9" ht="15.8" customHeight="1">
      <c r="A43" s="355"/>
      <c r="B43" s="344" t="s">
        <v>1463</v>
      </c>
      <c r="C43" s="362"/>
      <c r="D43" s="362"/>
      <c r="E43" s="362"/>
      <c r="F43" s="362"/>
      <c r="G43" s="362"/>
      <c r="H43" s="362"/>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t="s">
        <v>1476</v>
      </c>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017CF-BCE3-438E-A572-CFDB3594B980}">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c r="B41" s="344"/>
      <c r="C41" s="359"/>
      <c r="D41" s="359"/>
      <c r="E41" s="359"/>
      <c r="F41" s="359"/>
      <c r="G41" s="359"/>
      <c r="H41" s="359"/>
      <c r="I41" s="372"/>
    </row>
    <row r="42" spans="1:9" ht="15.8" customHeight="1">
      <c r="A42" s="355"/>
      <c r="B42" s="344" t="s">
        <v>1462</v>
      </c>
      <c r="C42" s="360">
        <f t="shared" ref="C42:H43" si="0">C19+C28+C37</f>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BB86D-EA99-466A-BBA1-169FCE2A5248}">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c r="D43" s="359"/>
      <c r="E43" s="359"/>
      <c r="F43" s="359"/>
      <c r="G43" s="359"/>
      <c r="H43" s="359"/>
    </row>
    <row r="44" spans="1:8" ht="15.8" customHeight="1">
      <c r="A44" s="355"/>
      <c r="B44" s="344" t="s">
        <v>1462</v>
      </c>
      <c r="C44" s="360"/>
      <c r="D44" s="360"/>
      <c r="E44" s="360"/>
      <c r="F44" s="360"/>
      <c r="G44" s="360"/>
      <c r="H44" s="360"/>
    </row>
    <row r="45" spans="1:8" ht="15.8" customHeight="1">
      <c r="A45" s="355"/>
      <c r="B45" s="344" t="s">
        <v>1463</v>
      </c>
      <c r="C45" s="362"/>
      <c r="D45" s="362"/>
      <c r="E45" s="362"/>
      <c r="F45" s="362"/>
      <c r="G45" s="362"/>
      <c r="H45" s="362"/>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21BB-A231-4F48-B9AD-C5A8A0B567EA}">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c r="B43" s="344"/>
      <c r="C43" s="359"/>
      <c r="D43" s="359"/>
      <c r="E43" s="359"/>
      <c r="F43" s="359"/>
      <c r="G43" s="359"/>
      <c r="H43" s="359"/>
    </row>
    <row r="44" spans="1:8" ht="15.8" customHeight="1">
      <c r="A44" s="355"/>
      <c r="B44" s="344" t="s">
        <v>1462</v>
      </c>
      <c r="C44" s="360">
        <f t="shared" ref="C44:H45" si="0">C21+C30+C39</f>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E2434-82E1-43C0-ABC1-B59048DC2F24}">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t="s">
        <v>1427</v>
      </c>
      <c r="D4" s="482"/>
      <c r="E4" s="482"/>
      <c r="F4" s="482"/>
      <c r="G4" s="482"/>
      <c r="H4" s="482"/>
    </row>
    <row r="5" spans="1:9" ht="54.8" customHeight="1">
      <c r="A5" s="353">
        <v>2</v>
      </c>
      <c r="B5" s="368" t="s">
        <v>1433</v>
      </c>
      <c r="C5" s="602" t="s">
        <v>1486</v>
      </c>
      <c r="D5" s="482"/>
      <c r="E5" s="482"/>
      <c r="F5" s="482"/>
      <c r="G5" s="482"/>
      <c r="H5" s="482"/>
    </row>
    <row r="6" spans="1:9" ht="15.8" customHeight="1">
      <c r="A6" s="366">
        <v>3</v>
      </c>
      <c r="B6" s="369" t="s">
        <v>1468</v>
      </c>
      <c r="C6" s="370" t="s">
        <v>1487</v>
      </c>
      <c r="D6" s="371"/>
      <c r="E6" s="371"/>
      <c r="F6" s="371"/>
      <c r="G6" s="371"/>
      <c r="H6" s="372"/>
    </row>
    <row r="7" spans="1:9" ht="15.8" customHeight="1">
      <c r="A7" s="366">
        <v>4</v>
      </c>
      <c r="B7" s="369" t="s">
        <v>1469</v>
      </c>
      <c r="C7" s="373" t="s">
        <v>1487</v>
      </c>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t="s">
        <v>1427</v>
      </c>
      <c r="D14" s="482"/>
      <c r="E14" s="482"/>
      <c r="F14" s="483"/>
      <c r="G14" s="372"/>
      <c r="H14" s="372"/>
      <c r="I14" s="372"/>
    </row>
    <row r="15" spans="1:9" ht="36.799999999999997" customHeight="1">
      <c r="A15" s="355"/>
      <c r="B15" s="345" t="s">
        <v>1472</v>
      </c>
      <c r="C15" s="597" t="s">
        <v>1427</v>
      </c>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t="s">
        <v>1450</v>
      </c>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f>C19</f>
        <v>0</v>
      </c>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f>C28</f>
        <v>0</v>
      </c>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f>C37</f>
        <v>0</v>
      </c>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c r="D41" s="359"/>
      <c r="E41" s="359"/>
      <c r="F41" s="359"/>
      <c r="G41" s="359"/>
      <c r="H41" s="359"/>
      <c r="I41" s="372"/>
    </row>
    <row r="42" spans="1:9" ht="15.8" customHeight="1">
      <c r="A42" s="355"/>
      <c r="B42" s="344" t="s">
        <v>1462</v>
      </c>
      <c r="C42" s="360"/>
      <c r="D42" s="360"/>
      <c r="E42" s="360"/>
      <c r="F42" s="360"/>
      <c r="G42" s="360"/>
      <c r="H42" s="360"/>
      <c r="I42" s="372"/>
    </row>
    <row r="43" spans="1:9" ht="15.8" customHeight="1">
      <c r="A43" s="355"/>
      <c r="B43" s="344" t="s">
        <v>1463</v>
      </c>
      <c r="C43" s="362"/>
      <c r="D43" s="362"/>
      <c r="E43" s="362"/>
      <c r="F43" s="362"/>
      <c r="G43" s="362"/>
      <c r="H43" s="362"/>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t="s">
        <v>1476</v>
      </c>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590B-7811-4A4E-B0FD-CB0F56AEF38A}">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c r="B41" s="344"/>
      <c r="C41" s="359"/>
      <c r="D41" s="359"/>
      <c r="E41" s="359"/>
      <c r="F41" s="359"/>
      <c r="G41" s="359"/>
      <c r="H41" s="359"/>
      <c r="I41" s="372"/>
    </row>
    <row r="42" spans="1:9" ht="15.8" customHeight="1">
      <c r="A42" s="355"/>
      <c r="B42" s="344" t="s">
        <v>1462</v>
      </c>
      <c r="C42" s="360">
        <f t="shared" ref="C42:H43" si="0">C19+C28+C37</f>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B0F20-BED8-4C3E-B2E8-2002C95D6A76}">
  <dimension ref="A1:L283"/>
  <sheetViews>
    <sheetView zoomScale="80" zoomScaleNormal="80" workbookViewId="0">
      <pane xSplit="3" ySplit="2" topLeftCell="D3" activePane="bottomRight" state="frozenSplit"/>
      <selection pane="topRight" activeCell="F1" sqref="F1"/>
      <selection pane="bottomLeft" activeCell="A17" sqref="A17"/>
      <selection pane="bottomRight" activeCell="C240" sqref="C240"/>
    </sheetView>
  </sheetViews>
  <sheetFormatPr defaultColWidth="11.75" defaultRowHeight="15.6"/>
  <cols>
    <col min="1" max="1" width="6" style="174" customWidth="1"/>
    <col min="2" max="2" width="11.75" style="176" customWidth="1"/>
    <col min="3" max="3" width="61.84765625" style="176" customWidth="1"/>
    <col min="4" max="12" width="33.25" style="176" customWidth="1"/>
    <col min="13" max="13" width="11.75" style="176" customWidth="1"/>
    <col min="14" max="16384" width="11.75" style="176"/>
  </cols>
  <sheetData>
    <row r="1" spans="1:12" ht="23.15" customHeight="1">
      <c r="B1" s="175" t="s">
        <v>230</v>
      </c>
      <c r="K1" s="177"/>
    </row>
    <row r="2" spans="1:12" ht="24.75" customHeight="1">
      <c r="A2" s="178"/>
      <c r="B2" s="179" t="s">
        <v>232</v>
      </c>
      <c r="C2" s="180" t="s">
        <v>233</v>
      </c>
      <c r="D2" s="181" t="s">
        <v>234</v>
      </c>
      <c r="E2" s="181" t="s">
        <v>235</v>
      </c>
      <c r="F2" s="181"/>
      <c r="G2" s="181" t="s">
        <v>236</v>
      </c>
      <c r="H2" s="181" t="s">
        <v>237</v>
      </c>
      <c r="I2" s="181" t="s">
        <v>238</v>
      </c>
      <c r="J2" s="181" t="s">
        <v>239</v>
      </c>
      <c r="K2" s="181" t="s">
        <v>240</v>
      </c>
      <c r="L2" s="182" t="s">
        <v>241</v>
      </c>
    </row>
    <row r="4" spans="1:12" ht="31.2" customHeight="1">
      <c r="B4" s="183">
        <v>1</v>
      </c>
      <c r="C4" s="183" t="s">
        <v>242</v>
      </c>
      <c r="I4" s="184" t="s">
        <v>243</v>
      </c>
      <c r="J4" s="184" t="s">
        <v>244</v>
      </c>
      <c r="K4" s="177"/>
    </row>
    <row r="5" spans="1:12" ht="31.2" customHeight="1">
      <c r="B5" s="185">
        <v>1.1000000000000001</v>
      </c>
      <c r="C5" s="185" t="s">
        <v>245</v>
      </c>
      <c r="F5" s="184"/>
      <c r="G5" s="184" t="s">
        <v>246</v>
      </c>
      <c r="I5" s="184" t="s">
        <v>247</v>
      </c>
      <c r="J5" s="184" t="s">
        <v>248</v>
      </c>
      <c r="K5" s="177"/>
    </row>
    <row r="6" spans="1:12">
      <c r="B6" s="176" t="s">
        <v>249</v>
      </c>
      <c r="C6" s="176" t="s">
        <v>250</v>
      </c>
      <c r="K6" s="177"/>
    </row>
    <row r="7" spans="1:12">
      <c r="B7" s="176" t="s">
        <v>251</v>
      </c>
      <c r="C7" s="176" t="s">
        <v>252</v>
      </c>
    </row>
    <row r="8" spans="1:12">
      <c r="B8" s="176" t="s">
        <v>253</v>
      </c>
      <c r="C8" s="176" t="s">
        <v>254</v>
      </c>
    </row>
    <row r="9" spans="1:12">
      <c r="B9" s="176" t="s">
        <v>255</v>
      </c>
      <c r="C9" s="176" t="s">
        <v>256</v>
      </c>
    </row>
    <row r="10" spans="1:12">
      <c r="B10" s="176" t="s">
        <v>257</v>
      </c>
      <c r="C10" s="176" t="s">
        <v>258</v>
      </c>
      <c r="K10" s="177"/>
    </row>
    <row r="11" spans="1:12">
      <c r="B11" s="176" t="s">
        <v>259</v>
      </c>
      <c r="C11" s="176" t="s">
        <v>260</v>
      </c>
    </row>
    <row r="12" spans="1:12">
      <c r="B12" s="176" t="s">
        <v>261</v>
      </c>
      <c r="C12" s="176" t="s">
        <v>262</v>
      </c>
    </row>
    <row r="13" spans="1:12">
      <c r="B13" s="176" t="s">
        <v>263</v>
      </c>
      <c r="C13" s="176" t="s">
        <v>264</v>
      </c>
      <c r="E13" s="184" t="s">
        <v>265</v>
      </c>
      <c r="K13" s="177"/>
    </row>
    <row r="14" spans="1:12">
      <c r="B14" s="176" t="s">
        <v>266</v>
      </c>
      <c r="C14" s="176" t="s">
        <v>267</v>
      </c>
    </row>
    <row r="15" spans="1:12">
      <c r="B15" s="176" t="s">
        <v>268</v>
      </c>
      <c r="C15" s="176" t="s">
        <v>269</v>
      </c>
    </row>
    <row r="16" spans="1:12">
      <c r="B16" s="176" t="s">
        <v>270</v>
      </c>
      <c r="C16" s="176" t="s">
        <v>271</v>
      </c>
    </row>
    <row r="17" spans="2:11">
      <c r="B17" s="176" t="s">
        <v>272</v>
      </c>
      <c r="C17" s="176" t="s">
        <v>273</v>
      </c>
    </row>
    <row r="18" spans="2:11">
      <c r="B18" s="176" t="s">
        <v>274</v>
      </c>
      <c r="C18" s="176" t="s">
        <v>275</v>
      </c>
    </row>
    <row r="19" spans="2:11">
      <c r="B19" s="176" t="s">
        <v>276</v>
      </c>
      <c r="C19" s="176" t="s">
        <v>277</v>
      </c>
    </row>
    <row r="20" spans="2:11">
      <c r="B20" s="176" t="s">
        <v>278</v>
      </c>
      <c r="C20" s="176" t="s">
        <v>279</v>
      </c>
    </row>
    <row r="21" spans="2:11">
      <c r="B21" s="176" t="s">
        <v>280</v>
      </c>
      <c r="C21" s="176" t="s">
        <v>281</v>
      </c>
    </row>
    <row r="22" spans="2:11">
      <c r="B22" s="176" t="s">
        <v>282</v>
      </c>
      <c r="C22" s="176" t="s">
        <v>283</v>
      </c>
      <c r="K22" s="177"/>
    </row>
    <row r="23" spans="2:11">
      <c r="B23" s="176" t="s">
        <v>284</v>
      </c>
      <c r="C23" s="176" t="s">
        <v>285</v>
      </c>
    </row>
    <row r="24" spans="2:11">
      <c r="B24" s="176" t="s">
        <v>286</v>
      </c>
      <c r="C24" s="176" t="s">
        <v>287</v>
      </c>
    </row>
    <row r="25" spans="2:11">
      <c r="B25" s="176" t="s">
        <v>288</v>
      </c>
      <c r="C25" s="176" t="s">
        <v>289</v>
      </c>
    </row>
    <row r="26" spans="2:11">
      <c r="B26" s="176" t="s">
        <v>290</v>
      </c>
      <c r="C26" s="176" t="s">
        <v>291</v>
      </c>
    </row>
    <row r="27" spans="2:11">
      <c r="B27" s="176" t="s">
        <v>292</v>
      </c>
      <c r="C27" s="176" t="s">
        <v>293</v>
      </c>
      <c r="K27" s="177"/>
    </row>
    <row r="28" spans="2:11">
      <c r="B28" s="176" t="s">
        <v>294</v>
      </c>
      <c r="C28" s="176" t="s">
        <v>295</v>
      </c>
    </row>
    <row r="29" spans="2:11">
      <c r="B29" s="176" t="s">
        <v>296</v>
      </c>
      <c r="C29" s="176" t="s">
        <v>297</v>
      </c>
    </row>
    <row r="30" spans="2:11">
      <c r="B30" s="176" t="s">
        <v>298</v>
      </c>
      <c r="C30" s="176" t="s">
        <v>299</v>
      </c>
    </row>
    <row r="31" spans="2:11">
      <c r="B31" s="176" t="s">
        <v>300</v>
      </c>
      <c r="C31" s="176" t="s">
        <v>301</v>
      </c>
    </row>
    <row r="32" spans="2:11" ht="31.2" customHeight="1">
      <c r="B32" s="185">
        <v>1.2</v>
      </c>
      <c r="C32" s="185" t="s">
        <v>302</v>
      </c>
      <c r="D32" s="184" t="s">
        <v>303</v>
      </c>
      <c r="E32" s="184" t="s">
        <v>304</v>
      </c>
      <c r="F32" s="186"/>
      <c r="J32" s="184" t="s">
        <v>305</v>
      </c>
      <c r="K32" s="177"/>
    </row>
    <row r="33" spans="2:11">
      <c r="B33" s="176" t="s">
        <v>306</v>
      </c>
      <c r="C33" s="176" t="s">
        <v>307</v>
      </c>
      <c r="K33" s="177"/>
    </row>
    <row r="34" spans="2:11">
      <c r="B34" s="176" t="s">
        <v>308</v>
      </c>
      <c r="C34" s="176" t="s">
        <v>309</v>
      </c>
      <c r="K34" s="177"/>
    </row>
    <row r="35" spans="2:11">
      <c r="B35" s="176" t="s">
        <v>310</v>
      </c>
      <c r="C35" s="176" t="s">
        <v>311</v>
      </c>
      <c r="K35" s="177"/>
    </row>
    <row r="36" spans="2:11">
      <c r="B36" s="176" t="s">
        <v>312</v>
      </c>
      <c r="C36" s="176" t="s">
        <v>313</v>
      </c>
      <c r="K36" s="177"/>
    </row>
    <row r="37" spans="2:11">
      <c r="B37" s="176" t="s">
        <v>314</v>
      </c>
      <c r="C37" s="176" t="s">
        <v>315</v>
      </c>
      <c r="K37" s="177"/>
    </row>
    <row r="38" spans="2:11">
      <c r="B38" s="176" t="s">
        <v>316</v>
      </c>
      <c r="C38" s="176" t="s">
        <v>317</v>
      </c>
      <c r="K38" s="177"/>
    </row>
    <row r="39" spans="2:11">
      <c r="B39" s="176" t="s">
        <v>318</v>
      </c>
      <c r="C39" s="176" t="s">
        <v>319</v>
      </c>
      <c r="K39" s="177"/>
    </row>
    <row r="40" spans="2:11">
      <c r="B40" s="176" t="s">
        <v>320</v>
      </c>
      <c r="C40" s="176" t="s">
        <v>321</v>
      </c>
      <c r="K40" s="177"/>
    </row>
    <row r="41" spans="2:11">
      <c r="B41" s="176" t="s">
        <v>322</v>
      </c>
      <c r="C41" s="176" t="s">
        <v>323</v>
      </c>
      <c r="K41" s="177"/>
    </row>
    <row r="42" spans="2:11">
      <c r="B42" s="176" t="s">
        <v>324</v>
      </c>
      <c r="C42" s="176" t="s">
        <v>325</v>
      </c>
      <c r="E42" s="184" t="s">
        <v>326</v>
      </c>
      <c r="K42" s="177"/>
    </row>
    <row r="43" spans="2:11">
      <c r="B43" s="185">
        <v>1.3</v>
      </c>
      <c r="C43" s="185" t="s">
        <v>327</v>
      </c>
      <c r="E43" s="184" t="s">
        <v>328</v>
      </c>
      <c r="G43" s="184" t="s">
        <v>329</v>
      </c>
      <c r="K43" s="177"/>
    </row>
    <row r="44" spans="2:11" ht="31.2" customHeight="1">
      <c r="B44" s="176" t="s">
        <v>330</v>
      </c>
      <c r="C44" s="176" t="s">
        <v>331</v>
      </c>
      <c r="G44" s="184" t="s">
        <v>332</v>
      </c>
      <c r="K44" s="177"/>
    </row>
    <row r="45" spans="2:11">
      <c r="B45" s="176" t="s">
        <v>333</v>
      </c>
      <c r="C45" s="176" t="s">
        <v>334</v>
      </c>
      <c r="K45" s="177"/>
    </row>
    <row r="46" spans="2:11">
      <c r="B46" s="176" t="s">
        <v>335</v>
      </c>
      <c r="C46" s="176" t="s">
        <v>336</v>
      </c>
    </row>
    <row r="47" spans="2:11">
      <c r="B47" s="176" t="s">
        <v>337</v>
      </c>
      <c r="C47" s="176" t="s">
        <v>338</v>
      </c>
    </row>
    <row r="48" spans="2:11">
      <c r="B48" s="176" t="s">
        <v>339</v>
      </c>
      <c r="C48" s="176" t="s">
        <v>340</v>
      </c>
      <c r="K48" s="177"/>
    </row>
    <row r="49" spans="2:11">
      <c r="B49" s="176" t="s">
        <v>341</v>
      </c>
      <c r="C49" s="176" t="s">
        <v>342</v>
      </c>
    </row>
    <row r="50" spans="2:11">
      <c r="B50" s="176" t="s">
        <v>343</v>
      </c>
      <c r="C50" s="176" t="s">
        <v>344</v>
      </c>
    </row>
    <row r="51" spans="2:11">
      <c r="B51" s="176" t="s">
        <v>345</v>
      </c>
      <c r="C51" s="176" t="s">
        <v>346</v>
      </c>
    </row>
    <row r="52" spans="2:11">
      <c r="B52" s="176" t="s">
        <v>347</v>
      </c>
      <c r="C52" s="176" t="s">
        <v>348</v>
      </c>
    </row>
    <row r="53" spans="2:11">
      <c r="B53" s="176" t="s">
        <v>349</v>
      </c>
      <c r="C53" s="176" t="s">
        <v>350</v>
      </c>
    </row>
    <row r="54" spans="2:11">
      <c r="B54" s="176" t="s">
        <v>351</v>
      </c>
      <c r="C54" s="176" t="s">
        <v>352</v>
      </c>
      <c r="K54" s="177"/>
    </row>
    <row r="55" spans="2:11">
      <c r="B55" s="176" t="s">
        <v>353</v>
      </c>
      <c r="C55" s="176" t="s">
        <v>354</v>
      </c>
    </row>
    <row r="56" spans="2:11">
      <c r="B56" s="176" t="s">
        <v>355</v>
      </c>
      <c r="C56" s="176" t="s">
        <v>356</v>
      </c>
    </row>
    <row r="57" spans="2:11">
      <c r="B57" s="176" t="s">
        <v>357</v>
      </c>
      <c r="C57" s="176" t="s">
        <v>358</v>
      </c>
    </row>
    <row r="58" spans="2:11">
      <c r="B58" s="176" t="s">
        <v>359</v>
      </c>
      <c r="C58" s="176" t="s">
        <v>360</v>
      </c>
      <c r="K58" s="177"/>
    </row>
    <row r="59" spans="2:11">
      <c r="B59" s="176" t="s">
        <v>361</v>
      </c>
      <c r="C59" s="176" t="s">
        <v>362</v>
      </c>
      <c r="K59" s="177"/>
    </row>
    <row r="60" spans="2:11">
      <c r="B60" s="176" t="s">
        <v>363</v>
      </c>
      <c r="C60" s="176" t="s">
        <v>364</v>
      </c>
    </row>
    <row r="61" spans="2:11">
      <c r="B61" s="176" t="s">
        <v>365</v>
      </c>
      <c r="C61" s="176" t="s">
        <v>366</v>
      </c>
    </row>
    <row r="62" spans="2:11">
      <c r="B62" s="176" t="s">
        <v>367</v>
      </c>
      <c r="C62" s="176" t="s">
        <v>368</v>
      </c>
    </row>
    <row r="63" spans="2:11">
      <c r="B63" s="176" t="s">
        <v>369</v>
      </c>
      <c r="C63" s="176" t="s">
        <v>370</v>
      </c>
    </row>
    <row r="64" spans="2:11">
      <c r="B64" s="176" t="s">
        <v>371</v>
      </c>
      <c r="C64" s="176" t="s">
        <v>372</v>
      </c>
    </row>
    <row r="65" spans="2:11">
      <c r="B65" s="185">
        <v>1.4</v>
      </c>
      <c r="C65" s="185" t="s">
        <v>373</v>
      </c>
      <c r="E65" s="184" t="s">
        <v>374</v>
      </c>
      <c r="G65" s="184" t="s">
        <v>375</v>
      </c>
      <c r="K65" s="177"/>
    </row>
    <row r="66" spans="2:11">
      <c r="B66" s="176" t="s">
        <v>376</v>
      </c>
      <c r="C66" s="176" t="s">
        <v>331</v>
      </c>
    </row>
    <row r="67" spans="2:11">
      <c r="B67" s="176" t="s">
        <v>377</v>
      </c>
      <c r="C67" s="176" t="s">
        <v>378</v>
      </c>
    </row>
    <row r="68" spans="2:11">
      <c r="B68" s="176" t="s">
        <v>379</v>
      </c>
      <c r="C68" s="176" t="s">
        <v>380</v>
      </c>
    </row>
    <row r="69" spans="2:11">
      <c r="B69" s="176" t="s">
        <v>381</v>
      </c>
      <c r="C69" s="176" t="s">
        <v>340</v>
      </c>
    </row>
    <row r="70" spans="2:11">
      <c r="B70" s="176" t="s">
        <v>382</v>
      </c>
      <c r="C70" s="176" t="s">
        <v>342</v>
      </c>
    </row>
    <row r="71" spans="2:11">
      <c r="B71" s="176" t="s">
        <v>383</v>
      </c>
      <c r="C71" s="176" t="s">
        <v>350</v>
      </c>
    </row>
    <row r="72" spans="2:11">
      <c r="B72" s="176" t="s">
        <v>384</v>
      </c>
      <c r="C72" s="176" t="s">
        <v>385</v>
      </c>
    </row>
    <row r="73" spans="2:11">
      <c r="B73" s="176" t="s">
        <v>386</v>
      </c>
      <c r="C73" s="176" t="s">
        <v>362</v>
      </c>
    </row>
    <row r="74" spans="2:11">
      <c r="B74" s="176" t="s">
        <v>387</v>
      </c>
      <c r="C74" s="176" t="s">
        <v>388</v>
      </c>
    </row>
    <row r="75" spans="2:11">
      <c r="B75" s="176" t="s">
        <v>389</v>
      </c>
      <c r="C75" s="176" t="s">
        <v>390</v>
      </c>
    </row>
    <row r="76" spans="2:11">
      <c r="B76" s="176" t="s">
        <v>391</v>
      </c>
      <c r="C76" s="176" t="s">
        <v>392</v>
      </c>
    </row>
    <row r="77" spans="2:11">
      <c r="B77" s="176" t="s">
        <v>393</v>
      </c>
      <c r="C77" s="176" t="s">
        <v>394</v>
      </c>
    </row>
    <row r="78" spans="2:11">
      <c r="B78" s="176" t="s">
        <v>395</v>
      </c>
      <c r="C78" s="176" t="s">
        <v>396</v>
      </c>
    </row>
    <row r="79" spans="2:11">
      <c r="B79" s="176" t="s">
        <v>397</v>
      </c>
      <c r="C79" s="176" t="s">
        <v>398</v>
      </c>
    </row>
    <row r="80" spans="2:11">
      <c r="B80" s="185">
        <v>1.5</v>
      </c>
      <c r="C80" s="185" t="s">
        <v>399</v>
      </c>
      <c r="E80" s="184" t="s">
        <v>400</v>
      </c>
      <c r="G80" s="184" t="s">
        <v>401</v>
      </c>
    </row>
    <row r="81" spans="2:3">
      <c r="B81" s="176" t="s">
        <v>402</v>
      </c>
      <c r="C81" s="176" t="s">
        <v>403</v>
      </c>
    </row>
    <row r="82" spans="2:3">
      <c r="B82" s="176" t="s">
        <v>404</v>
      </c>
      <c r="C82" s="176" t="s">
        <v>405</v>
      </c>
    </row>
    <row r="83" spans="2:3">
      <c r="B83" s="176" t="s">
        <v>406</v>
      </c>
      <c r="C83" s="176" t="s">
        <v>407</v>
      </c>
    </row>
    <row r="84" spans="2:3">
      <c r="B84" s="176" t="s">
        <v>408</v>
      </c>
      <c r="C84" s="176" t="s">
        <v>409</v>
      </c>
    </row>
    <row r="85" spans="2:3">
      <c r="B85" s="176" t="s">
        <v>410</v>
      </c>
      <c r="C85" s="176" t="s">
        <v>411</v>
      </c>
    </row>
    <row r="86" spans="2:3">
      <c r="B86" s="176" t="s">
        <v>412</v>
      </c>
      <c r="C86" s="176" t="s">
        <v>413</v>
      </c>
    </row>
    <row r="87" spans="2:3">
      <c r="B87" s="176" t="s">
        <v>414</v>
      </c>
      <c r="C87" s="176" t="s">
        <v>415</v>
      </c>
    </row>
    <row r="88" spans="2:3">
      <c r="B88" s="176" t="s">
        <v>416</v>
      </c>
      <c r="C88" s="176" t="s">
        <v>417</v>
      </c>
    </row>
    <row r="89" spans="2:3">
      <c r="B89" s="176" t="s">
        <v>418</v>
      </c>
      <c r="C89" s="176" t="s">
        <v>419</v>
      </c>
    </row>
    <row r="90" spans="2:3">
      <c r="B90" s="176" t="s">
        <v>420</v>
      </c>
      <c r="C90" s="176" t="s">
        <v>421</v>
      </c>
    </row>
    <row r="91" spans="2:3">
      <c r="B91" s="176" t="s">
        <v>422</v>
      </c>
      <c r="C91" s="176" t="s">
        <v>289</v>
      </c>
    </row>
    <row r="92" spans="2:3">
      <c r="B92" s="176" t="s">
        <v>423</v>
      </c>
      <c r="C92" s="176" t="s">
        <v>424</v>
      </c>
    </row>
    <row r="93" spans="2:3">
      <c r="B93" s="176" t="s">
        <v>425</v>
      </c>
      <c r="C93" s="176" t="s">
        <v>426</v>
      </c>
    </row>
    <row r="94" spans="2:3">
      <c r="B94" s="176" t="s">
        <v>427</v>
      </c>
      <c r="C94" s="176" t="s">
        <v>428</v>
      </c>
    </row>
    <row r="95" spans="2:3">
      <c r="B95" s="176" t="s">
        <v>429</v>
      </c>
      <c r="C95" s="176" t="s">
        <v>430</v>
      </c>
    </row>
    <row r="96" spans="2:3">
      <c r="B96" s="176" t="s">
        <v>431</v>
      </c>
      <c r="C96" s="176" t="s">
        <v>432</v>
      </c>
    </row>
    <row r="97" spans="2:7">
      <c r="B97" s="176" t="s">
        <v>433</v>
      </c>
      <c r="C97" s="176" t="s">
        <v>434</v>
      </c>
    </row>
    <row r="98" spans="2:7">
      <c r="B98" s="176" t="s">
        <v>435</v>
      </c>
      <c r="C98" s="176" t="s">
        <v>436</v>
      </c>
    </row>
    <row r="99" spans="2:7">
      <c r="B99" s="176" t="s">
        <v>437</v>
      </c>
      <c r="C99" s="176" t="s">
        <v>438</v>
      </c>
    </row>
    <row r="100" spans="2:7">
      <c r="B100" s="176" t="s">
        <v>439</v>
      </c>
      <c r="C100" s="176" t="s">
        <v>440</v>
      </c>
    </row>
    <row r="101" spans="2:7">
      <c r="B101" s="176" t="s">
        <v>441</v>
      </c>
      <c r="C101" s="176" t="s">
        <v>442</v>
      </c>
    </row>
    <row r="102" spans="2:7">
      <c r="B102" s="176" t="s">
        <v>443</v>
      </c>
      <c r="C102" s="176" t="s">
        <v>444</v>
      </c>
    </row>
    <row r="103" spans="2:7">
      <c r="B103" s="176" t="s">
        <v>445</v>
      </c>
      <c r="C103" s="176" t="s">
        <v>446</v>
      </c>
    </row>
    <row r="104" spans="2:7">
      <c r="B104" s="176" t="s">
        <v>447</v>
      </c>
      <c r="C104" s="176" t="s">
        <v>448</v>
      </c>
    </row>
    <row r="105" spans="2:7">
      <c r="B105" s="176" t="s">
        <v>449</v>
      </c>
      <c r="C105" s="176" t="s">
        <v>450</v>
      </c>
    </row>
    <row r="106" spans="2:7">
      <c r="B106" s="176" t="s">
        <v>451</v>
      </c>
      <c r="C106" s="176" t="s">
        <v>452</v>
      </c>
    </row>
    <row r="107" spans="2:7">
      <c r="B107" s="176" t="s">
        <v>453</v>
      </c>
      <c r="C107" s="176" t="s">
        <v>454</v>
      </c>
    </row>
    <row r="108" spans="2:7">
      <c r="B108" s="185">
        <v>1.6</v>
      </c>
      <c r="C108" s="185" t="s">
        <v>455</v>
      </c>
      <c r="G108" s="184" t="s">
        <v>456</v>
      </c>
    </row>
    <row r="109" spans="2:7">
      <c r="B109" s="176" t="s">
        <v>457</v>
      </c>
      <c r="C109" s="176" t="s">
        <v>458</v>
      </c>
      <c r="E109" s="184" t="s">
        <v>459</v>
      </c>
    </row>
    <row r="110" spans="2:7">
      <c r="B110" s="176" t="s">
        <v>460</v>
      </c>
      <c r="C110" s="176" t="s">
        <v>461</v>
      </c>
    </row>
    <row r="111" spans="2:7">
      <c r="B111" s="176" t="s">
        <v>462</v>
      </c>
      <c r="C111" s="176" t="s">
        <v>463</v>
      </c>
    </row>
    <row r="112" spans="2:7">
      <c r="B112" s="176" t="s">
        <v>464</v>
      </c>
      <c r="C112" s="176" t="s">
        <v>465</v>
      </c>
    </row>
    <row r="113" spans="2:9">
      <c r="B113" s="176" t="s">
        <v>466</v>
      </c>
      <c r="C113" s="176" t="s">
        <v>467</v>
      </c>
    </row>
    <row r="114" spans="2:9">
      <c r="B114" s="176" t="s">
        <v>468</v>
      </c>
      <c r="C114" s="176" t="s">
        <v>469</v>
      </c>
    </row>
    <row r="115" spans="2:9">
      <c r="B115" s="176" t="s">
        <v>470</v>
      </c>
      <c r="C115" s="176" t="s">
        <v>471</v>
      </c>
    </row>
    <row r="116" spans="2:9">
      <c r="B116" s="176" t="s">
        <v>472</v>
      </c>
      <c r="C116" s="176" t="s">
        <v>473</v>
      </c>
      <c r="E116" s="184" t="s">
        <v>474</v>
      </c>
    </row>
    <row r="117" spans="2:9">
      <c r="B117" s="176" t="s">
        <v>475</v>
      </c>
      <c r="C117" s="176" t="s">
        <v>476</v>
      </c>
    </row>
    <row r="118" spans="2:9">
      <c r="B118" s="176" t="s">
        <v>477</v>
      </c>
      <c r="C118" s="176" t="s">
        <v>478</v>
      </c>
    </row>
    <row r="119" spans="2:9">
      <c r="B119" s="176" t="s">
        <v>479</v>
      </c>
      <c r="C119" s="176" t="s">
        <v>480</v>
      </c>
    </row>
    <row r="120" spans="2:9">
      <c r="B120" s="176" t="s">
        <v>481</v>
      </c>
      <c r="C120" s="176" t="s">
        <v>482</v>
      </c>
    </row>
    <row r="121" spans="2:9">
      <c r="B121" s="176" t="s">
        <v>483</v>
      </c>
      <c r="C121" s="176" t="s">
        <v>484</v>
      </c>
    </row>
    <row r="122" spans="2:9">
      <c r="B122" s="176" t="s">
        <v>485</v>
      </c>
      <c r="C122" s="176" t="s">
        <v>486</v>
      </c>
    </row>
    <row r="123" spans="2:9">
      <c r="B123" s="176" t="s">
        <v>487</v>
      </c>
      <c r="C123" s="176" t="s">
        <v>488</v>
      </c>
    </row>
    <row r="124" spans="2:9">
      <c r="B124" s="176" t="s">
        <v>489</v>
      </c>
      <c r="C124" s="176" t="s">
        <v>490</v>
      </c>
    </row>
    <row r="125" spans="2:9">
      <c r="B125" s="176" t="s">
        <v>491</v>
      </c>
      <c r="C125" s="176" t="s">
        <v>492</v>
      </c>
    </row>
    <row r="126" spans="2:9" ht="18.350000000000001" customHeight="1">
      <c r="B126" s="183">
        <v>2</v>
      </c>
      <c r="C126" s="183" t="s">
        <v>493</v>
      </c>
    </row>
    <row r="127" spans="2:9">
      <c r="B127" s="185">
        <v>2.1</v>
      </c>
      <c r="C127" s="185" t="s">
        <v>494</v>
      </c>
      <c r="G127" s="184" t="s">
        <v>495</v>
      </c>
    </row>
    <row r="128" spans="2:9">
      <c r="B128" s="176" t="s">
        <v>496</v>
      </c>
      <c r="C128" s="176" t="s">
        <v>497</v>
      </c>
      <c r="I128" s="184" t="s">
        <v>498</v>
      </c>
    </row>
    <row r="129" spans="1:10">
      <c r="B129" s="176" t="s">
        <v>499</v>
      </c>
      <c r="C129" s="176" t="s">
        <v>500</v>
      </c>
    </row>
    <row r="130" spans="1:10">
      <c r="B130" s="176" t="s">
        <v>501</v>
      </c>
      <c r="C130" s="176" t="s">
        <v>502</v>
      </c>
    </row>
    <row r="131" spans="1:10">
      <c r="B131" s="176" t="s">
        <v>503</v>
      </c>
      <c r="C131" s="176" t="s">
        <v>504</v>
      </c>
    </row>
    <row r="132" spans="1:10">
      <c r="B132" s="176" t="s">
        <v>505</v>
      </c>
      <c r="C132" s="176" t="s">
        <v>506</v>
      </c>
      <c r="I132" s="184" t="s">
        <v>507</v>
      </c>
    </row>
    <row r="133" spans="1:10">
      <c r="A133" s="174">
        <v>4</v>
      </c>
      <c r="B133" s="176" t="s">
        <v>508</v>
      </c>
      <c r="C133" s="176" t="s">
        <v>509</v>
      </c>
      <c r="D133" s="184" t="s">
        <v>510</v>
      </c>
    </row>
    <row r="134" spans="1:10">
      <c r="A134" s="174">
        <v>4</v>
      </c>
      <c r="B134" s="176" t="s">
        <v>511</v>
      </c>
      <c r="C134" s="176" t="s">
        <v>512</v>
      </c>
    </row>
    <row r="135" spans="1:10">
      <c r="A135" s="174">
        <v>4</v>
      </c>
      <c r="B135" s="176" t="s">
        <v>513</v>
      </c>
      <c r="C135" s="176" t="s">
        <v>514</v>
      </c>
    </row>
    <row r="136" spans="1:10">
      <c r="A136" s="174">
        <v>4</v>
      </c>
      <c r="B136" s="176" t="s">
        <v>515</v>
      </c>
      <c r="C136" s="176" t="s">
        <v>516</v>
      </c>
    </row>
    <row r="137" spans="1:10" ht="31.2" customHeight="1">
      <c r="A137" s="174">
        <f>IF(LEN(B137)=1,1,IF(LEN(B137)=3,2,IF(LEN(B137)&gt;4,3,0)))</f>
        <v>3</v>
      </c>
      <c r="B137" s="176" t="s">
        <v>517</v>
      </c>
      <c r="C137" s="176" t="s">
        <v>518</v>
      </c>
      <c r="I137" s="184" t="s">
        <v>519</v>
      </c>
    </row>
    <row r="138" spans="1:10">
      <c r="A138" s="174">
        <v>4</v>
      </c>
      <c r="B138" s="176" t="s">
        <v>520</v>
      </c>
      <c r="C138" s="176" t="s">
        <v>521</v>
      </c>
    </row>
    <row r="139" spans="1:10">
      <c r="A139" s="174">
        <v>4</v>
      </c>
      <c r="B139" s="176" t="s">
        <v>522</v>
      </c>
      <c r="C139" s="176" t="s">
        <v>523</v>
      </c>
    </row>
    <row r="140" spans="1:10">
      <c r="A140" s="174">
        <f>IF(LEN(B140)=1,1,IF(LEN(B140)=3,2,IF(LEN(B140)&gt;4,3,0)))</f>
        <v>3</v>
      </c>
      <c r="B140" s="176" t="s">
        <v>524</v>
      </c>
      <c r="C140" s="176" t="s">
        <v>525</v>
      </c>
      <c r="D140" s="184" t="s">
        <v>510</v>
      </c>
    </row>
    <row r="141" spans="1:10">
      <c r="A141" s="174">
        <v>4</v>
      </c>
      <c r="B141" s="176" t="s">
        <v>526</v>
      </c>
      <c r="C141" s="176" t="s">
        <v>527</v>
      </c>
    </row>
    <row r="142" spans="1:10">
      <c r="A142" s="174">
        <v>4</v>
      </c>
      <c r="B142" s="176" t="s">
        <v>528</v>
      </c>
      <c r="C142" s="176" t="s">
        <v>529</v>
      </c>
    </row>
    <row r="143" spans="1:10" ht="31.2" customHeight="1">
      <c r="A143" s="174">
        <f>IF(LEN(B143)=1,1,IF(LEN(B143)=3,2,IF(LEN(B143)&gt;4,3,0)))</f>
        <v>2</v>
      </c>
      <c r="B143" s="185">
        <v>2.2000000000000002</v>
      </c>
      <c r="C143" s="185" t="s">
        <v>530</v>
      </c>
      <c r="D143" s="184" t="s">
        <v>531</v>
      </c>
      <c r="E143" s="186" t="s">
        <v>532</v>
      </c>
      <c r="G143" s="184" t="s">
        <v>533</v>
      </c>
      <c r="H143" s="184" t="s">
        <v>534</v>
      </c>
      <c r="I143" s="184" t="s">
        <v>535</v>
      </c>
      <c r="J143" s="184" t="s">
        <v>536</v>
      </c>
    </row>
    <row r="144" spans="1:10">
      <c r="A144" s="174">
        <f>IF(LEN(B144)=1,1,IF(LEN(B144)=3,2,IF(LEN(B144)&gt;4,3,0)))</f>
        <v>3</v>
      </c>
      <c r="B144" s="176" t="s">
        <v>537</v>
      </c>
      <c r="C144" s="176" t="s">
        <v>538</v>
      </c>
      <c r="I144" s="184" t="s">
        <v>539</v>
      </c>
    </row>
    <row r="145" spans="1:12">
      <c r="A145" s="174">
        <v>4</v>
      </c>
      <c r="B145" s="176" t="s">
        <v>540</v>
      </c>
      <c r="C145" s="176" t="s">
        <v>541</v>
      </c>
      <c r="I145" s="184" t="s">
        <v>542</v>
      </c>
    </row>
    <row r="146" spans="1:12">
      <c r="A146" s="174">
        <v>4</v>
      </c>
      <c r="B146" s="176" t="s">
        <v>543</v>
      </c>
      <c r="C146" s="176" t="s">
        <v>544</v>
      </c>
    </row>
    <row r="147" spans="1:12">
      <c r="A147" s="174">
        <v>4</v>
      </c>
      <c r="B147" s="176" t="s">
        <v>545</v>
      </c>
      <c r="C147" s="176" t="s">
        <v>546</v>
      </c>
    </row>
    <row r="148" spans="1:12">
      <c r="A148" s="174">
        <v>4</v>
      </c>
      <c r="B148" s="176" t="s">
        <v>547</v>
      </c>
      <c r="C148" s="176" t="s">
        <v>548</v>
      </c>
    </row>
    <row r="149" spans="1:12">
      <c r="A149" s="174">
        <f>IF(LEN(B149)=1,1,IF(LEN(B149)=3,2,IF(LEN(B149)&gt;4,3,0)))</f>
        <v>3</v>
      </c>
      <c r="B149" s="176" t="s">
        <v>549</v>
      </c>
      <c r="C149" s="176" t="s">
        <v>550</v>
      </c>
    </row>
    <row r="150" spans="1:12">
      <c r="A150" s="174">
        <v>4</v>
      </c>
      <c r="B150" s="176" t="s">
        <v>551</v>
      </c>
      <c r="C150" s="176" t="s">
        <v>552</v>
      </c>
    </row>
    <row r="151" spans="1:12">
      <c r="A151" s="174">
        <v>4</v>
      </c>
      <c r="B151" s="176" t="s">
        <v>553</v>
      </c>
      <c r="C151" s="176" t="s">
        <v>554</v>
      </c>
    </row>
    <row r="152" spans="1:12">
      <c r="A152" s="174">
        <v>4</v>
      </c>
      <c r="B152" s="176" t="s">
        <v>555</v>
      </c>
      <c r="C152" s="176" t="s">
        <v>556</v>
      </c>
    </row>
    <row r="153" spans="1:12">
      <c r="A153" s="174">
        <v>4</v>
      </c>
      <c r="B153" s="176" t="s">
        <v>557</v>
      </c>
      <c r="C153" s="176" t="s">
        <v>558</v>
      </c>
    </row>
    <row r="154" spans="1:12" ht="31.2" customHeight="1">
      <c r="A154" s="174">
        <f>IF(LEN(B154)=1,1,IF(LEN(B154)=3,2,IF(LEN(B154)&gt;4,3,0)))</f>
        <v>3</v>
      </c>
      <c r="B154" s="176" t="s">
        <v>559</v>
      </c>
      <c r="C154" s="176" t="s">
        <v>560</v>
      </c>
      <c r="D154" s="184" t="s">
        <v>561</v>
      </c>
    </row>
    <row r="155" spans="1:12">
      <c r="A155" s="174">
        <f>IF(LEN(B155)=1,1,IF(LEN(B155)=3,2,IF(LEN(B155)&gt;4,3,0)))</f>
        <v>3</v>
      </c>
      <c r="B155" s="176" t="s">
        <v>562</v>
      </c>
      <c r="C155" s="176" t="s">
        <v>563</v>
      </c>
      <c r="D155" s="184" t="s">
        <v>564</v>
      </c>
    </row>
    <row r="156" spans="1:12">
      <c r="A156" s="174">
        <f>IF(LEN(B156)=1,1,IF(LEN(B156)=3,2,IF(LEN(B156)&gt;4,3,0)))</f>
        <v>3</v>
      </c>
      <c r="B156" s="176" t="s">
        <v>565</v>
      </c>
      <c r="C156" s="176" t="s">
        <v>566</v>
      </c>
      <c r="D156" s="184" t="s">
        <v>564</v>
      </c>
    </row>
    <row r="157" spans="1:12">
      <c r="A157" s="174">
        <v>4</v>
      </c>
      <c r="B157" s="176" t="s">
        <v>567</v>
      </c>
      <c r="C157" s="176" t="s">
        <v>568</v>
      </c>
    </row>
    <row r="158" spans="1:12">
      <c r="A158" s="174">
        <v>4</v>
      </c>
      <c r="B158" s="176" t="s">
        <v>569</v>
      </c>
      <c r="C158" s="176" t="s">
        <v>570</v>
      </c>
    </row>
    <row r="159" spans="1:12" ht="18.350000000000001" customHeight="1">
      <c r="A159" s="174">
        <f>IF(LEN(B159)=1,1,IF(LEN(B159)=3,2,IF(LEN(B159)&gt;4,3,0)))</f>
        <v>1</v>
      </c>
      <c r="B159" s="183">
        <v>3</v>
      </c>
      <c r="C159" s="183" t="s">
        <v>571</v>
      </c>
    </row>
    <row r="160" spans="1:12">
      <c r="A160" s="174">
        <f>IF(LEN(B160)=1,1,IF(LEN(B160)=3,2,IF(LEN(B160)&gt;4,3,0)))</f>
        <v>2</v>
      </c>
      <c r="B160" s="185">
        <v>3.1</v>
      </c>
      <c r="C160" s="185" t="s">
        <v>572</v>
      </c>
      <c r="D160" s="187"/>
      <c r="E160" s="187"/>
      <c r="F160" s="187"/>
      <c r="G160" s="184" t="s">
        <v>573</v>
      </c>
      <c r="H160" s="187"/>
      <c r="I160" s="187"/>
      <c r="J160" s="187"/>
      <c r="K160" s="187"/>
      <c r="L160" s="187"/>
    </row>
    <row r="161" spans="1:12" ht="31.2" customHeight="1">
      <c r="A161" s="174">
        <f>IF(LEN(B161)=1,1,IF(LEN(B161)=3,2,IF(LEN(B161)&gt;4,3,0)))</f>
        <v>3</v>
      </c>
      <c r="B161" s="176" t="s">
        <v>574</v>
      </c>
      <c r="C161" s="176" t="s">
        <v>340</v>
      </c>
      <c r="D161" s="187"/>
      <c r="E161" s="184" t="s">
        <v>575</v>
      </c>
      <c r="F161" s="187"/>
      <c r="G161" s="187"/>
      <c r="H161" s="187"/>
      <c r="I161" s="187"/>
      <c r="J161" s="187"/>
      <c r="K161" s="187"/>
      <c r="L161" s="187"/>
    </row>
    <row r="162" spans="1:12">
      <c r="A162" s="174">
        <v>4</v>
      </c>
      <c r="B162" s="176" t="s">
        <v>576</v>
      </c>
      <c r="C162" s="176" t="s">
        <v>577</v>
      </c>
      <c r="D162" s="188"/>
      <c r="E162" s="188"/>
      <c r="F162" s="188"/>
      <c r="G162" s="188"/>
      <c r="H162" s="188"/>
      <c r="I162" s="188"/>
      <c r="J162" s="188"/>
      <c r="K162" s="188"/>
      <c r="L162" s="188"/>
    </row>
    <row r="163" spans="1:12">
      <c r="A163" s="174">
        <v>4</v>
      </c>
      <c r="B163" s="176" t="s">
        <v>578</v>
      </c>
      <c r="C163" s="176" t="s">
        <v>579</v>
      </c>
      <c r="D163" s="188"/>
      <c r="E163" s="188"/>
      <c r="F163" s="188"/>
      <c r="G163" s="188"/>
      <c r="H163" s="188"/>
      <c r="I163" s="188"/>
      <c r="J163" s="188"/>
      <c r="K163" s="188"/>
      <c r="L163" s="188"/>
    </row>
    <row r="164" spans="1:12">
      <c r="A164" s="174">
        <v>4</v>
      </c>
      <c r="B164" s="176" t="s">
        <v>580</v>
      </c>
      <c r="C164" s="176" t="s">
        <v>581</v>
      </c>
      <c r="D164" s="188"/>
      <c r="E164" s="188"/>
      <c r="F164" s="188"/>
      <c r="G164" s="188"/>
      <c r="H164" s="188"/>
      <c r="I164" s="188"/>
      <c r="J164" s="188"/>
      <c r="K164" s="188"/>
      <c r="L164" s="188"/>
    </row>
    <row r="165" spans="1:12" ht="31.2" customHeight="1">
      <c r="A165" s="174">
        <f>IF(LEN(B165)=1,1,IF(LEN(B165)=3,2,IF(LEN(B165)&gt;4,3,0)))</f>
        <v>3</v>
      </c>
      <c r="B165" s="176" t="s">
        <v>582</v>
      </c>
      <c r="C165" s="176" t="s">
        <v>583</v>
      </c>
      <c r="D165" s="187"/>
      <c r="E165" s="184" t="s">
        <v>584</v>
      </c>
      <c r="F165" s="187"/>
      <c r="G165" s="187"/>
      <c r="H165" s="187"/>
      <c r="I165" s="187"/>
      <c r="J165" s="187"/>
      <c r="K165" s="187"/>
      <c r="L165" s="187"/>
    </row>
    <row r="166" spans="1:12">
      <c r="A166" s="174">
        <v>4</v>
      </c>
      <c r="B166" s="176" t="s">
        <v>585</v>
      </c>
      <c r="C166" s="176" t="s">
        <v>586</v>
      </c>
      <c r="D166" s="188"/>
      <c r="E166" s="188"/>
      <c r="F166" s="188"/>
      <c r="G166" s="188"/>
      <c r="H166" s="188"/>
      <c r="I166" s="188"/>
      <c r="J166" s="188"/>
      <c r="K166" s="188"/>
      <c r="L166" s="188"/>
    </row>
    <row r="167" spans="1:12">
      <c r="A167" s="174">
        <v>4</v>
      </c>
      <c r="B167" s="176" t="s">
        <v>587</v>
      </c>
      <c r="C167" s="176" t="s">
        <v>588</v>
      </c>
      <c r="D167" s="188"/>
      <c r="E167" s="188"/>
      <c r="F167" s="188"/>
      <c r="G167" s="188"/>
      <c r="H167" s="188"/>
      <c r="I167" s="188"/>
      <c r="J167" s="188"/>
      <c r="K167" s="188"/>
      <c r="L167" s="188"/>
    </row>
    <row r="168" spans="1:12">
      <c r="A168" s="174">
        <v>4</v>
      </c>
      <c r="B168" s="176" t="s">
        <v>589</v>
      </c>
      <c r="C168" s="176" t="s">
        <v>590</v>
      </c>
      <c r="D168" s="188"/>
      <c r="E168" s="188"/>
      <c r="F168" s="188"/>
      <c r="G168" s="188"/>
      <c r="H168" s="188"/>
      <c r="I168" s="188"/>
      <c r="J168" s="188"/>
      <c r="K168" s="188"/>
      <c r="L168" s="188"/>
    </row>
    <row r="169" spans="1:12">
      <c r="A169" s="174">
        <f>IF(LEN(B169)=1,1,IF(LEN(B169)=3,2,IF(LEN(B169)&gt;4,3,0)))</f>
        <v>2</v>
      </c>
      <c r="B169" s="185">
        <v>3.2</v>
      </c>
      <c r="C169" s="185" t="s">
        <v>591</v>
      </c>
      <c r="D169" s="187"/>
      <c r="E169" s="187"/>
      <c r="F169" s="187"/>
      <c r="G169" s="184" t="s">
        <v>592</v>
      </c>
      <c r="H169" s="187"/>
      <c r="I169" s="187"/>
      <c r="J169" s="187"/>
      <c r="K169" s="187"/>
      <c r="L169" s="187"/>
    </row>
    <row r="170" spans="1:12" ht="31.2" customHeight="1">
      <c r="A170" s="174">
        <f>IF(LEN(B170)=1,1,IF(LEN(B170)=3,2,IF(LEN(B170)&gt;4,3,0)))</f>
        <v>3</v>
      </c>
      <c r="B170" s="176" t="s">
        <v>593</v>
      </c>
      <c r="C170" s="176" t="s">
        <v>594</v>
      </c>
      <c r="D170" s="187"/>
      <c r="E170" s="184" t="s">
        <v>595</v>
      </c>
      <c r="F170" s="187"/>
      <c r="G170" s="187"/>
      <c r="H170" s="187"/>
      <c r="I170" s="187"/>
      <c r="J170" s="187"/>
      <c r="K170" s="187"/>
      <c r="L170" s="187"/>
    </row>
    <row r="171" spans="1:12">
      <c r="A171" s="174">
        <v>4</v>
      </c>
      <c r="B171" s="176" t="s">
        <v>596</v>
      </c>
      <c r="C171" s="176" t="s">
        <v>597</v>
      </c>
      <c r="D171" s="188"/>
      <c r="E171" s="188"/>
      <c r="F171" s="188"/>
      <c r="G171" s="188"/>
      <c r="H171" s="188"/>
      <c r="I171" s="188"/>
      <c r="J171" s="188"/>
      <c r="K171" s="188"/>
      <c r="L171" s="188"/>
    </row>
    <row r="172" spans="1:12">
      <c r="A172" s="174">
        <v>4</v>
      </c>
      <c r="B172" s="176" t="s">
        <v>598</v>
      </c>
      <c r="C172" s="176" t="s">
        <v>599</v>
      </c>
      <c r="D172" s="188"/>
      <c r="E172" s="188"/>
      <c r="F172" s="188"/>
      <c r="G172" s="188"/>
      <c r="H172" s="188"/>
      <c r="I172" s="188"/>
      <c r="J172" s="188"/>
      <c r="K172" s="188"/>
      <c r="L172" s="188"/>
    </row>
    <row r="173" spans="1:12">
      <c r="A173" s="174">
        <v>4</v>
      </c>
      <c r="B173" s="176" t="s">
        <v>600</v>
      </c>
      <c r="C173" s="176" t="s">
        <v>601</v>
      </c>
      <c r="D173" s="189" t="s">
        <v>602</v>
      </c>
      <c r="E173" s="188"/>
      <c r="F173" s="188"/>
      <c r="G173" s="188"/>
      <c r="H173" s="188"/>
      <c r="I173" s="188"/>
      <c r="J173" s="188"/>
      <c r="K173" s="188"/>
      <c r="L173" s="188"/>
    </row>
    <row r="174" spans="1:12" ht="31.2" customHeight="1">
      <c r="A174" s="174">
        <f>IF(LEN(B174)=1,1,IF(LEN(B174)=3,2,IF(LEN(B174)&gt;4,3,0)))</f>
        <v>3</v>
      </c>
      <c r="B174" s="176" t="s">
        <v>603</v>
      </c>
      <c r="C174" s="176" t="s">
        <v>604</v>
      </c>
      <c r="D174" s="187"/>
      <c r="E174" s="184" t="s">
        <v>605</v>
      </c>
      <c r="F174" s="187"/>
      <c r="G174" s="184" t="s">
        <v>606</v>
      </c>
      <c r="H174" s="187"/>
      <c r="I174" s="187"/>
      <c r="J174" s="187"/>
      <c r="K174" s="187"/>
      <c r="L174" s="187"/>
    </row>
    <row r="175" spans="1:12">
      <c r="A175" s="174">
        <v>4</v>
      </c>
      <c r="B175" s="176" t="s">
        <v>607</v>
      </c>
      <c r="C175" s="176" t="s">
        <v>608</v>
      </c>
      <c r="D175" s="188"/>
      <c r="E175" s="188"/>
      <c r="F175" s="188"/>
      <c r="G175" s="188"/>
      <c r="H175" s="188"/>
      <c r="I175" s="188"/>
      <c r="J175" s="188"/>
      <c r="K175" s="188"/>
      <c r="L175" s="188"/>
    </row>
    <row r="176" spans="1:12">
      <c r="A176" s="174">
        <v>4</v>
      </c>
      <c r="B176" s="176" t="s">
        <v>609</v>
      </c>
      <c r="C176" s="176" t="s">
        <v>599</v>
      </c>
      <c r="D176" s="188"/>
      <c r="E176" s="188"/>
      <c r="F176" s="188"/>
      <c r="G176" s="188"/>
      <c r="H176" s="188"/>
      <c r="I176" s="188"/>
      <c r="J176" s="188"/>
      <c r="K176" s="188"/>
      <c r="L176" s="188"/>
    </row>
    <row r="177" spans="1:12">
      <c r="A177" s="174">
        <v>4</v>
      </c>
      <c r="B177" s="176" t="s">
        <v>610</v>
      </c>
      <c r="C177" s="176" t="s">
        <v>611</v>
      </c>
      <c r="D177" s="188"/>
      <c r="E177" s="188"/>
      <c r="F177" s="188"/>
      <c r="G177" s="188"/>
      <c r="H177" s="188"/>
      <c r="I177" s="188"/>
      <c r="J177" s="188"/>
      <c r="K177" s="188"/>
      <c r="L177" s="188"/>
    </row>
    <row r="178" spans="1:12" ht="18.350000000000001" customHeight="1">
      <c r="A178" s="174">
        <f t="shared" ref="A178:A183" si="0">IF(LEN(B178)=1,1,IF(LEN(B178)=3,2,IF(LEN(B178)&gt;4,3,0)))</f>
        <v>1</v>
      </c>
      <c r="B178" s="183">
        <v>4</v>
      </c>
      <c r="C178" s="183" t="s">
        <v>612</v>
      </c>
      <c r="J178" s="184" t="s">
        <v>613</v>
      </c>
    </row>
    <row r="179" spans="1:12">
      <c r="A179" s="174">
        <f t="shared" si="0"/>
        <v>2</v>
      </c>
      <c r="B179" s="185">
        <v>4.0999999999999996</v>
      </c>
      <c r="C179" s="185" t="s">
        <v>614</v>
      </c>
      <c r="G179" s="184" t="s">
        <v>615</v>
      </c>
    </row>
    <row r="180" spans="1:12">
      <c r="A180" s="174">
        <f t="shared" si="0"/>
        <v>3</v>
      </c>
      <c r="B180" s="176" t="s">
        <v>616</v>
      </c>
      <c r="C180" s="176" t="s">
        <v>617</v>
      </c>
      <c r="E180" s="177" t="s">
        <v>618</v>
      </c>
    </row>
    <row r="181" spans="1:12" ht="31.2" customHeight="1">
      <c r="A181" s="174">
        <f t="shared" si="0"/>
        <v>3</v>
      </c>
      <c r="B181" s="176" t="s">
        <v>619</v>
      </c>
      <c r="C181" s="176" t="s">
        <v>620</v>
      </c>
      <c r="E181" s="184" t="s">
        <v>621</v>
      </c>
    </row>
    <row r="182" spans="1:12">
      <c r="A182" s="174">
        <f t="shared" si="0"/>
        <v>2</v>
      </c>
      <c r="B182" s="185">
        <v>4.2</v>
      </c>
      <c r="C182" s="185" t="s">
        <v>622</v>
      </c>
    </row>
    <row r="183" spans="1:12">
      <c r="A183" s="174">
        <f t="shared" si="0"/>
        <v>3</v>
      </c>
      <c r="B183" s="176" t="s">
        <v>623</v>
      </c>
      <c r="C183" s="176" t="s">
        <v>624</v>
      </c>
    </row>
    <row r="184" spans="1:12" ht="31.2" customHeight="1">
      <c r="A184" s="174">
        <v>4</v>
      </c>
      <c r="F184" s="184"/>
    </row>
    <row r="185" spans="1:12" ht="31.2" customHeight="1">
      <c r="A185" s="174">
        <v>4</v>
      </c>
      <c r="B185" s="176" t="s">
        <v>625</v>
      </c>
      <c r="C185" s="176" t="s">
        <v>626</v>
      </c>
      <c r="F185" s="184"/>
    </row>
    <row r="186" spans="1:12" ht="31.2" customHeight="1">
      <c r="A186" s="174">
        <v>4</v>
      </c>
      <c r="B186" s="176" t="s">
        <v>627</v>
      </c>
      <c r="C186" s="176" t="s">
        <v>628</v>
      </c>
      <c r="F186" s="184"/>
    </row>
    <row r="187" spans="1:12" ht="31.2" customHeight="1">
      <c r="A187" s="174">
        <v>4</v>
      </c>
      <c r="B187" s="176" t="s">
        <v>629</v>
      </c>
      <c r="C187" s="176" t="s">
        <v>630</v>
      </c>
      <c r="F187" s="184"/>
    </row>
    <row r="188" spans="1:12" ht="31.2" customHeight="1">
      <c r="A188" s="174">
        <v>4</v>
      </c>
      <c r="F188" s="184"/>
    </row>
    <row r="189" spans="1:12" ht="31.2" customHeight="1">
      <c r="A189" s="174">
        <v>4</v>
      </c>
      <c r="B189" s="176" t="s">
        <v>631</v>
      </c>
      <c r="C189" s="176" t="s">
        <v>632</v>
      </c>
      <c r="F189" s="184"/>
    </row>
    <row r="190" spans="1:12">
      <c r="A190" s="174">
        <v>4</v>
      </c>
      <c r="F190" s="184"/>
    </row>
    <row r="191" spans="1:12" ht="31.2" customHeight="1">
      <c r="A191" s="174">
        <f>IF(LEN(B191)=1,1,IF(LEN(B191)=3,2,IF(LEN(B191)&gt;4,3,0)))</f>
        <v>3</v>
      </c>
      <c r="B191" s="176" t="s">
        <v>633</v>
      </c>
      <c r="C191" s="176" t="s">
        <v>634</v>
      </c>
      <c r="E191" s="184" t="s">
        <v>635</v>
      </c>
      <c r="F191" s="177"/>
      <c r="G191" s="184" t="s">
        <v>615</v>
      </c>
    </row>
    <row r="192" spans="1:12">
      <c r="A192" s="174">
        <v>4</v>
      </c>
      <c r="B192" s="176" t="s">
        <v>636</v>
      </c>
      <c r="C192" s="176" t="s">
        <v>637</v>
      </c>
    </row>
    <row r="193" spans="1:7">
      <c r="A193" s="174">
        <v>4</v>
      </c>
      <c r="B193" s="176" t="s">
        <v>638</v>
      </c>
      <c r="C193" s="176" t="s">
        <v>639</v>
      </c>
    </row>
    <row r="194" spans="1:7">
      <c r="A194" s="174">
        <v>4</v>
      </c>
      <c r="B194" s="176" t="s">
        <v>640</v>
      </c>
      <c r="C194" s="176" t="s">
        <v>641</v>
      </c>
    </row>
    <row r="195" spans="1:7" ht="31.2" customHeight="1">
      <c r="A195" s="174">
        <f>IF(LEN(B195)=1,1,IF(LEN(B195)=3,2,IF(LEN(B195)&gt;4,3,0)))</f>
        <v>3</v>
      </c>
      <c r="B195" s="176" t="s">
        <v>642</v>
      </c>
      <c r="C195" s="176" t="s">
        <v>643</v>
      </c>
      <c r="E195" s="177" t="s">
        <v>644</v>
      </c>
      <c r="F195" s="177"/>
      <c r="G195" s="184" t="s">
        <v>645</v>
      </c>
    </row>
    <row r="196" spans="1:7">
      <c r="A196" s="174">
        <v>4</v>
      </c>
      <c r="B196" s="176" t="s">
        <v>646</v>
      </c>
      <c r="C196" s="176" t="s">
        <v>647</v>
      </c>
      <c r="G196" s="184"/>
    </row>
    <row r="197" spans="1:7">
      <c r="A197" s="174">
        <v>4</v>
      </c>
      <c r="B197" s="176" t="s">
        <v>648</v>
      </c>
      <c r="C197" s="176" t="s">
        <v>649</v>
      </c>
      <c r="G197" s="184"/>
    </row>
    <row r="198" spans="1:7">
      <c r="A198" s="174">
        <v>4</v>
      </c>
      <c r="B198" s="176" t="s">
        <v>650</v>
      </c>
      <c r="C198" s="176" t="s">
        <v>651</v>
      </c>
      <c r="G198" s="184"/>
    </row>
    <row r="199" spans="1:7">
      <c r="A199" s="174">
        <v>4</v>
      </c>
      <c r="B199" s="176" t="s">
        <v>652</v>
      </c>
      <c r="C199" s="176" t="s">
        <v>653</v>
      </c>
      <c r="G199" s="184"/>
    </row>
    <row r="200" spans="1:7">
      <c r="A200" s="174">
        <v>4</v>
      </c>
      <c r="B200" s="176" t="s">
        <v>654</v>
      </c>
      <c r="C200" s="176" t="s">
        <v>655</v>
      </c>
      <c r="G200" s="184"/>
    </row>
    <row r="201" spans="1:7">
      <c r="A201" s="174">
        <v>4</v>
      </c>
      <c r="B201" s="176" t="s">
        <v>656</v>
      </c>
      <c r="C201" s="176" t="s">
        <v>657</v>
      </c>
      <c r="G201" s="184"/>
    </row>
    <row r="202" spans="1:7" ht="31.2" customHeight="1">
      <c r="B202" s="176" t="s">
        <v>658</v>
      </c>
      <c r="C202" s="176" t="s">
        <v>659</v>
      </c>
      <c r="E202" s="177" t="s">
        <v>660</v>
      </c>
      <c r="F202" s="177"/>
      <c r="G202" s="184" t="s">
        <v>661</v>
      </c>
    </row>
    <row r="203" spans="1:7">
      <c r="B203" s="176" t="s">
        <v>662</v>
      </c>
      <c r="C203" s="176" t="s">
        <v>663</v>
      </c>
    </row>
    <row r="204" spans="1:7">
      <c r="B204" s="176" t="s">
        <v>664</v>
      </c>
      <c r="C204" s="176" t="s">
        <v>665</v>
      </c>
    </row>
    <row r="205" spans="1:7">
      <c r="B205" s="176" t="s">
        <v>666</v>
      </c>
      <c r="C205" s="176" t="s">
        <v>667</v>
      </c>
    </row>
    <row r="206" spans="1:7" ht="31.2" customHeight="1">
      <c r="B206" s="185">
        <v>4.3</v>
      </c>
      <c r="C206" s="185" t="s">
        <v>668</v>
      </c>
      <c r="E206" s="177" t="s">
        <v>669</v>
      </c>
    </row>
    <row r="207" spans="1:7">
      <c r="B207" s="176" t="s">
        <v>670</v>
      </c>
      <c r="C207" s="176" t="s">
        <v>671</v>
      </c>
    </row>
    <row r="208" spans="1:7">
      <c r="B208" s="176" t="s">
        <v>672</v>
      </c>
      <c r="C208" s="176" t="s">
        <v>673</v>
      </c>
    </row>
    <row r="209" spans="2:7">
      <c r="B209" s="176" t="s">
        <v>674</v>
      </c>
      <c r="C209" s="176" t="s">
        <v>675</v>
      </c>
    </row>
    <row r="210" spans="2:7">
      <c r="B210" s="176" t="s">
        <v>676</v>
      </c>
      <c r="C210" s="176" t="s">
        <v>677</v>
      </c>
    </row>
    <row r="211" spans="2:7">
      <c r="B211" s="176" t="s">
        <v>678</v>
      </c>
      <c r="C211" s="176" t="s">
        <v>679</v>
      </c>
      <c r="E211" s="177" t="s">
        <v>680</v>
      </c>
      <c r="G211" s="184" t="s">
        <v>681</v>
      </c>
    </row>
    <row r="212" spans="2:7">
      <c r="B212" s="176" t="s">
        <v>682</v>
      </c>
      <c r="C212" s="176" t="s">
        <v>683</v>
      </c>
      <c r="G212" s="184"/>
    </row>
    <row r="213" spans="2:7">
      <c r="B213" s="176" t="s">
        <v>684</v>
      </c>
      <c r="C213" s="176" t="s">
        <v>685</v>
      </c>
    </row>
    <row r="214" spans="2:7">
      <c r="B214" s="176" t="s">
        <v>686</v>
      </c>
      <c r="C214" s="176" t="s">
        <v>687</v>
      </c>
      <c r="D214" s="177" t="s">
        <v>688</v>
      </c>
    </row>
    <row r="215" spans="2:7">
      <c r="B215" s="176" t="s">
        <v>689</v>
      </c>
      <c r="C215" s="176" t="s">
        <v>690</v>
      </c>
    </row>
    <row r="216" spans="2:7">
      <c r="B216" s="176" t="s">
        <v>691</v>
      </c>
      <c r="C216" s="176" t="s">
        <v>692</v>
      </c>
    </row>
    <row r="217" spans="2:7">
      <c r="B217" s="185">
        <v>4.4000000000000004</v>
      </c>
      <c r="C217" s="185" t="s">
        <v>693</v>
      </c>
      <c r="E217" s="184" t="s">
        <v>694</v>
      </c>
      <c r="G217" s="184" t="s">
        <v>695</v>
      </c>
    </row>
    <row r="218" spans="2:7">
      <c r="B218" s="176" t="s">
        <v>696</v>
      </c>
      <c r="C218" s="176" t="s">
        <v>697</v>
      </c>
      <c r="E218" s="184"/>
      <c r="G218" s="184"/>
    </row>
    <row r="219" spans="2:7" ht="31.2" customHeight="1">
      <c r="B219" s="176" t="s">
        <v>698</v>
      </c>
      <c r="C219" s="176" t="s">
        <v>699</v>
      </c>
      <c r="E219" s="184" t="s">
        <v>700</v>
      </c>
      <c r="G219" s="184" t="s">
        <v>701</v>
      </c>
    </row>
    <row r="220" spans="2:7">
      <c r="B220" s="176" t="s">
        <v>702</v>
      </c>
      <c r="C220" s="176" t="s">
        <v>703</v>
      </c>
      <c r="G220" s="184"/>
    </row>
    <row r="221" spans="2:7">
      <c r="B221" s="176" t="s">
        <v>704</v>
      </c>
      <c r="C221" s="176" t="s">
        <v>705</v>
      </c>
    </row>
    <row r="222" spans="2:7">
      <c r="B222" s="176" t="s">
        <v>706</v>
      </c>
      <c r="C222" s="176" t="s">
        <v>707</v>
      </c>
    </row>
    <row r="223" spans="2:7">
      <c r="B223" s="176" t="s">
        <v>708</v>
      </c>
      <c r="C223" s="176" t="s">
        <v>709</v>
      </c>
    </row>
    <row r="224" spans="2:7">
      <c r="B224" s="176" t="s">
        <v>710</v>
      </c>
      <c r="C224" s="176" t="s">
        <v>711</v>
      </c>
    </row>
    <row r="225" spans="2:10">
      <c r="B225" s="176" t="s">
        <v>712</v>
      </c>
      <c r="C225" s="176" t="s">
        <v>713</v>
      </c>
    </row>
    <row r="226" spans="2:10">
      <c r="B226" s="176" t="s">
        <v>714</v>
      </c>
      <c r="C226" s="176" t="s">
        <v>715</v>
      </c>
    </row>
    <row r="227" spans="2:10">
      <c r="B227" s="185">
        <v>4.5</v>
      </c>
      <c r="C227" s="185" t="s">
        <v>716</v>
      </c>
    </row>
    <row r="228" spans="2:10">
      <c r="B228" s="176" t="s">
        <v>717</v>
      </c>
      <c r="C228" s="176" t="s">
        <v>718</v>
      </c>
    </row>
    <row r="229" spans="2:10">
      <c r="B229" s="176" t="s">
        <v>719</v>
      </c>
      <c r="C229" s="176" t="s">
        <v>720</v>
      </c>
    </row>
    <row r="230" spans="2:10" ht="31.2" customHeight="1">
      <c r="B230" s="176" t="s">
        <v>721</v>
      </c>
      <c r="C230" s="176" t="s">
        <v>722</v>
      </c>
      <c r="E230" s="177" t="s">
        <v>723</v>
      </c>
    </row>
    <row r="231" spans="2:10">
      <c r="B231" s="176" t="s">
        <v>724</v>
      </c>
      <c r="C231" s="176" t="s">
        <v>725</v>
      </c>
      <c r="E231" s="177" t="s">
        <v>726</v>
      </c>
    </row>
    <row r="232" spans="2:10">
      <c r="B232" s="176" t="s">
        <v>727</v>
      </c>
      <c r="C232" s="176" t="s">
        <v>728</v>
      </c>
    </row>
    <row r="233" spans="2:10">
      <c r="B233" s="176" t="s">
        <v>729</v>
      </c>
      <c r="C233" s="176" t="s">
        <v>730</v>
      </c>
    </row>
    <row r="234" spans="2:10">
      <c r="B234" s="176" t="s">
        <v>731</v>
      </c>
      <c r="C234" s="176" t="s">
        <v>732</v>
      </c>
      <c r="E234" s="184" t="s">
        <v>733</v>
      </c>
    </row>
    <row r="235" spans="2:10">
      <c r="B235" s="176" t="s">
        <v>734</v>
      </c>
      <c r="C235" s="176" t="s">
        <v>735</v>
      </c>
    </row>
    <row r="236" spans="2:10">
      <c r="B236" s="176" t="s">
        <v>736</v>
      </c>
      <c r="C236" s="176" t="s">
        <v>737</v>
      </c>
    </row>
    <row r="237" spans="2:10">
      <c r="B237" s="176" t="s">
        <v>738</v>
      </c>
      <c r="C237" s="176" t="s">
        <v>739</v>
      </c>
      <c r="E237" s="184"/>
      <c r="J237" s="189" t="s">
        <v>740</v>
      </c>
    </row>
    <row r="238" spans="2:10">
      <c r="B238" s="176" t="s">
        <v>741</v>
      </c>
      <c r="C238" s="176" t="s">
        <v>742</v>
      </c>
      <c r="E238" s="184"/>
    </row>
    <row r="239" spans="2:10">
      <c r="B239" s="176" t="s">
        <v>743</v>
      </c>
      <c r="C239" s="176" t="s">
        <v>744</v>
      </c>
      <c r="E239" s="184"/>
    </row>
    <row r="240" spans="2:10">
      <c r="B240" s="176" t="s">
        <v>745</v>
      </c>
      <c r="C240" s="176" t="s">
        <v>746</v>
      </c>
      <c r="E240" s="184" t="s">
        <v>747</v>
      </c>
      <c r="G240" s="184" t="s">
        <v>748</v>
      </c>
    </row>
    <row r="241" spans="1:7">
      <c r="B241" s="176" t="s">
        <v>749</v>
      </c>
      <c r="C241" s="176" t="s">
        <v>750</v>
      </c>
      <c r="E241" s="184"/>
    </row>
    <row r="242" spans="1:7">
      <c r="B242" s="176" t="s">
        <v>751</v>
      </c>
      <c r="C242" s="176" t="s">
        <v>752</v>
      </c>
    </row>
    <row r="243" spans="1:7">
      <c r="B243" s="176" t="s">
        <v>753</v>
      </c>
      <c r="C243" s="176" t="s">
        <v>754</v>
      </c>
      <c r="E243" s="184"/>
      <c r="G243" s="184"/>
    </row>
    <row r="244" spans="1:7">
      <c r="B244" s="176" t="s">
        <v>755</v>
      </c>
      <c r="C244" s="176" t="s">
        <v>756</v>
      </c>
      <c r="G244" s="184"/>
    </row>
    <row r="245" spans="1:7">
      <c r="B245" s="176" t="s">
        <v>757</v>
      </c>
      <c r="C245" s="176" t="s">
        <v>758</v>
      </c>
      <c r="D245" s="189" t="s">
        <v>759</v>
      </c>
    </row>
    <row r="246" spans="1:7">
      <c r="B246" s="185">
        <v>4.5999999999999996</v>
      </c>
      <c r="C246" s="185" t="s">
        <v>760</v>
      </c>
    </row>
    <row r="247" spans="1:7">
      <c r="B247" s="176" t="s">
        <v>761</v>
      </c>
      <c r="C247" s="176" t="s">
        <v>762</v>
      </c>
      <c r="E247" s="184" t="s">
        <v>763</v>
      </c>
    </row>
    <row r="248" spans="1:7">
      <c r="B248" s="176" t="s">
        <v>764</v>
      </c>
      <c r="C248" s="176" t="s">
        <v>765</v>
      </c>
    </row>
    <row r="249" spans="1:7">
      <c r="B249" s="176" t="s">
        <v>766</v>
      </c>
      <c r="C249" s="176" t="s">
        <v>767</v>
      </c>
    </row>
    <row r="250" spans="1:7">
      <c r="B250" s="176" t="s">
        <v>768</v>
      </c>
      <c r="C250" s="176" t="s">
        <v>769</v>
      </c>
      <c r="E250" s="184"/>
    </row>
    <row r="251" spans="1:7" ht="31.2" customHeight="1">
      <c r="B251" s="176" t="s">
        <v>770</v>
      </c>
      <c r="C251" s="176" t="s">
        <v>771</v>
      </c>
      <c r="E251" s="184" t="s">
        <v>772</v>
      </c>
    </row>
    <row r="252" spans="1:7" ht="31.2" customHeight="1">
      <c r="B252" s="176" t="s">
        <v>773</v>
      </c>
      <c r="C252" s="176" t="s">
        <v>774</v>
      </c>
      <c r="E252" s="184" t="s">
        <v>775</v>
      </c>
      <c r="G252" s="184" t="s">
        <v>776</v>
      </c>
    </row>
    <row r="253" spans="1:7">
      <c r="B253" s="185">
        <v>4.7</v>
      </c>
      <c r="C253" s="185" t="s">
        <v>777</v>
      </c>
    </row>
    <row r="254" spans="1:7">
      <c r="B254" s="176" t="s">
        <v>778</v>
      </c>
      <c r="C254" s="176" t="s">
        <v>779</v>
      </c>
    </row>
    <row r="255" spans="1:7">
      <c r="A255" s="174">
        <v>4</v>
      </c>
      <c r="B255" s="176" t="s">
        <v>780</v>
      </c>
      <c r="C255" s="176" t="s">
        <v>781</v>
      </c>
      <c r="F255" s="177"/>
    </row>
    <row r="256" spans="1:7">
      <c r="A256" s="174">
        <v>4</v>
      </c>
      <c r="B256" s="176" t="s">
        <v>782</v>
      </c>
      <c r="C256" s="176" t="s">
        <v>783</v>
      </c>
    </row>
    <row r="257" spans="1:11">
      <c r="A257" s="174">
        <v>4</v>
      </c>
      <c r="B257" s="176" t="s">
        <v>784</v>
      </c>
      <c r="C257" s="176" t="s">
        <v>785</v>
      </c>
      <c r="E257" s="177" t="s">
        <v>786</v>
      </c>
    </row>
    <row r="258" spans="1:11" ht="31.2" customHeight="1">
      <c r="A258" s="174">
        <v>4</v>
      </c>
      <c r="B258" s="176" t="s">
        <v>787</v>
      </c>
      <c r="C258" s="176" t="s">
        <v>788</v>
      </c>
      <c r="D258" s="189" t="s">
        <v>789</v>
      </c>
      <c r="E258" s="184" t="s">
        <v>790</v>
      </c>
    </row>
    <row r="259" spans="1:11">
      <c r="B259" s="176" t="s">
        <v>791</v>
      </c>
      <c r="C259" s="176" t="s">
        <v>792</v>
      </c>
      <c r="D259" s="177" t="s">
        <v>793</v>
      </c>
      <c r="G259" s="184" t="s">
        <v>794</v>
      </c>
    </row>
    <row r="260" spans="1:11">
      <c r="B260" s="176" t="s">
        <v>795</v>
      </c>
      <c r="C260" s="176" t="s">
        <v>796</v>
      </c>
      <c r="D260" s="189" t="s">
        <v>797</v>
      </c>
      <c r="J260" s="189" t="s">
        <v>798</v>
      </c>
    </row>
    <row r="261" spans="1:11">
      <c r="B261" s="176" t="s">
        <v>799</v>
      </c>
      <c r="C261" s="176" t="s">
        <v>800</v>
      </c>
    </row>
    <row r="262" spans="1:11" ht="18.350000000000001" customHeight="1">
      <c r="B262" s="183">
        <v>5</v>
      </c>
      <c r="C262" s="183" t="s">
        <v>801</v>
      </c>
      <c r="H262" s="184" t="s">
        <v>802</v>
      </c>
    </row>
    <row r="263" spans="1:11" ht="31.2" customHeight="1">
      <c r="B263" s="185">
        <v>5.0999999999999996</v>
      </c>
      <c r="C263" s="185" t="s">
        <v>803</v>
      </c>
      <c r="G263" s="184" t="s">
        <v>804</v>
      </c>
      <c r="H263" s="184" t="s">
        <v>805</v>
      </c>
    </row>
    <row r="264" spans="1:11">
      <c r="B264" s="176" t="s">
        <v>806</v>
      </c>
      <c r="C264" s="176" t="s">
        <v>807</v>
      </c>
      <c r="K264" s="184"/>
    </row>
    <row r="265" spans="1:11">
      <c r="B265" s="176" t="s">
        <v>808</v>
      </c>
      <c r="C265" s="176" t="s">
        <v>809</v>
      </c>
      <c r="E265" s="187"/>
    </row>
    <row r="266" spans="1:11">
      <c r="B266" s="185">
        <v>5.2</v>
      </c>
      <c r="C266" s="185" t="s">
        <v>810</v>
      </c>
    </row>
    <row r="267" spans="1:11" ht="31.2" customHeight="1">
      <c r="B267" s="176" t="s">
        <v>811</v>
      </c>
      <c r="C267" s="176" t="s">
        <v>812</v>
      </c>
      <c r="E267" s="184" t="s">
        <v>813</v>
      </c>
      <c r="G267" s="184" t="s">
        <v>814</v>
      </c>
    </row>
    <row r="268" spans="1:11">
      <c r="B268" s="176" t="s">
        <v>815</v>
      </c>
      <c r="C268" s="176" t="s">
        <v>816</v>
      </c>
      <c r="E268" s="184" t="s">
        <v>817</v>
      </c>
    </row>
    <row r="269" spans="1:11">
      <c r="B269" s="176" t="s">
        <v>818</v>
      </c>
      <c r="C269" s="176" t="s">
        <v>819</v>
      </c>
    </row>
    <row r="270" spans="1:11">
      <c r="B270" s="176" t="s">
        <v>820</v>
      </c>
      <c r="C270" s="176" t="s">
        <v>821</v>
      </c>
    </row>
    <row r="271" spans="1:11">
      <c r="B271" s="176" t="s">
        <v>822</v>
      </c>
      <c r="C271" s="176" t="s">
        <v>823</v>
      </c>
    </row>
    <row r="272" spans="1:11" ht="31.2" customHeight="1">
      <c r="B272" s="185">
        <v>5.3</v>
      </c>
      <c r="C272" s="185" t="s">
        <v>824</v>
      </c>
      <c r="E272" s="177" t="s">
        <v>825</v>
      </c>
      <c r="G272" s="184" t="s">
        <v>826</v>
      </c>
    </row>
    <row r="273" spans="1:8">
      <c r="B273" s="176" t="s">
        <v>827</v>
      </c>
      <c r="C273" s="176" t="s">
        <v>828</v>
      </c>
      <c r="H273" s="184" t="s">
        <v>829</v>
      </c>
    </row>
    <row r="274" spans="1:8">
      <c r="B274" s="176" t="s">
        <v>830</v>
      </c>
      <c r="C274" s="176" t="s">
        <v>831</v>
      </c>
      <c r="H274" s="184"/>
    </row>
    <row r="275" spans="1:8">
      <c r="B275" s="176" t="s">
        <v>832</v>
      </c>
      <c r="C275" s="176" t="s">
        <v>833</v>
      </c>
      <c r="H275" s="184"/>
    </row>
    <row r="276" spans="1:8">
      <c r="B276" s="176" t="s">
        <v>834</v>
      </c>
      <c r="C276" s="176" t="s">
        <v>835</v>
      </c>
      <c r="H276" s="184"/>
    </row>
    <row r="277" spans="1:8">
      <c r="B277" s="176" t="s">
        <v>836</v>
      </c>
      <c r="C277" s="176" t="s">
        <v>837</v>
      </c>
    </row>
    <row r="278" spans="1:8" ht="31.2" customHeight="1">
      <c r="B278" s="176" t="s">
        <v>838</v>
      </c>
      <c r="C278" s="176" t="s">
        <v>839</v>
      </c>
    </row>
    <row r="279" spans="1:8">
      <c r="B279" s="176" t="s">
        <v>840</v>
      </c>
      <c r="C279" s="176" t="s">
        <v>841</v>
      </c>
      <c r="D279" s="177" t="s">
        <v>842</v>
      </c>
      <c r="H279" s="184" t="s">
        <v>843</v>
      </c>
    </row>
    <row r="280" spans="1:8">
      <c r="B280" s="176" t="s">
        <v>844</v>
      </c>
      <c r="C280" s="176" t="s">
        <v>845</v>
      </c>
      <c r="E280" s="177" t="s">
        <v>846</v>
      </c>
    </row>
    <row r="281" spans="1:8">
      <c r="B281" s="176" t="s">
        <v>847</v>
      </c>
      <c r="C281" s="176" t="s">
        <v>848</v>
      </c>
    </row>
    <row r="282" spans="1:8">
      <c r="B282" s="176" t="s">
        <v>849</v>
      </c>
      <c r="C282" s="176" t="s">
        <v>850</v>
      </c>
    </row>
    <row r="283" spans="1:8">
      <c r="A283" s="174">
        <v>4</v>
      </c>
      <c r="B283" s="176" t="s">
        <v>851</v>
      </c>
      <c r="C283" s="176" t="s">
        <v>852</v>
      </c>
    </row>
  </sheetData>
  <autoFilter ref="A2:AN283" xr:uid="{00000000-0009-0000-0000-000000000000}"/>
  <hyperlinks>
    <hyperlink ref="D2" r:id="rId1" xr:uid="{E01B3A44-53F0-4932-B9CE-0B8BE6F522EA}"/>
    <hyperlink ref="E2" r:id="rId2" location="ConfigurationGuides" xr:uid="{FEFCECAF-A597-4D73-898F-E618954216DD}"/>
    <hyperlink ref="F2" r:id="rId3" display="https://www.cisco.com/c/en/us/td/docs/switches/lan/catalyst3750x_3560x/software/release/15-2_4_e/configurationguide/b_1524e_consolidated_3750x_3560x_cg.html" xr:uid="{C6C8C967-B8E6-44FA-B1BE-6244EB967D38}"/>
    <hyperlink ref="G2" r:id="rId4" xr:uid="{EA6F63B5-3101-4CE5-9A13-FF208BFAEFD1}"/>
    <hyperlink ref="H2" r:id="rId5" xr:uid="{FCB7D059-2558-4857-A6B5-E8C8922543FE}"/>
    <hyperlink ref="I2" r:id="rId6" xr:uid="{C459E586-F8EE-4580-BEE1-A33C4B2E7864}"/>
    <hyperlink ref="J2" r:id="rId7" xr:uid="{6DD94306-A75D-482E-8DAA-BEAE7498AF80}"/>
    <hyperlink ref="K2" location="Sheet1!A1" display="Books - CLICK HERE" xr:uid="{4E4EBB32-A08A-4D54-AD30-336AC04FF73C}"/>
    <hyperlink ref="L2" location="Training!A1" display="Training - CLICK HERE" xr:uid="{19C5D28A-D5DD-4EC4-ACDC-CA3ED5E973AC}"/>
    <hyperlink ref="I4" r:id="rId8" xr:uid="{6D3110A1-D2BD-4EDC-BA34-09800AECC970}"/>
    <hyperlink ref="J4" r:id="rId9" xr:uid="{D8188A5E-FD16-4606-A979-F0CE3A6ED7C8}"/>
    <hyperlink ref="F5" r:id="rId10" display="https://www.cisco.com/c/en/us/td/docs/switches/lan/catalyst3750x_3560x/software/release/15-0_1_se/configuration/guide/3750xcg/swadmin.html" xr:uid="{710ED882-6F6A-440F-B0BD-995EF85822A5}"/>
    <hyperlink ref="G5" r:id="rId11" xr:uid="{7F133F25-1689-4229-A508-8CAB99BD6692}"/>
    <hyperlink ref="I5" r:id="rId12" xr:uid="{894EF578-CD90-44F2-AAC7-7FEDDE21020D}"/>
    <hyperlink ref="J5" r:id="rId13" xr:uid="{2686A13C-521A-4184-9630-AD5BCCB6956F}"/>
    <hyperlink ref="E13" r:id="rId14" xr:uid="{E19B45E5-3A81-446F-8433-3BA246D09C7F}"/>
    <hyperlink ref="D32" r:id="rId15" xr:uid="{21DCF48A-C6DF-436D-9928-8F944F18AFB7}"/>
    <hyperlink ref="E32" r:id="rId16" xr:uid="{7FDFB804-F0BF-4F7B-9305-2C471443B73A}"/>
    <hyperlink ref="J32" r:id="rId17" xr:uid="{B177B238-E15D-4448-95FE-D060B15E62EA}"/>
    <hyperlink ref="E42" r:id="rId18" xr:uid="{118A46A5-62A9-4678-9546-CB917DE2528E}"/>
    <hyperlink ref="E43" r:id="rId19" xr:uid="{9C08F95C-07EC-4EEC-ABF9-C2F2096BC9A6}"/>
    <hyperlink ref="G43" r:id="rId20" xr:uid="{9954A9C9-5F88-4928-B2AE-78485175A773}"/>
    <hyperlink ref="G44" r:id="rId21" xr:uid="{270220B8-B862-47FB-8219-D0C252CFEDE8}"/>
    <hyperlink ref="E65" r:id="rId22" xr:uid="{33AF0DE4-8703-47C3-9572-5C8A4BDF67A6}"/>
    <hyperlink ref="G65" r:id="rId23" xr:uid="{16B15311-9B16-46A2-AA24-E1AA7699F52B}"/>
    <hyperlink ref="E80" r:id="rId24" xr:uid="{3D60F04A-BD55-486B-8DE5-82AC5B823E3A}"/>
    <hyperlink ref="G80" r:id="rId25" xr:uid="{1F2E77C2-133B-4D92-BC9B-8F4B8EBD4BCC}"/>
    <hyperlink ref="G108" r:id="rId26" xr:uid="{8170C397-1866-4C30-85B5-7EA5C1FE1B2E}"/>
    <hyperlink ref="E109" r:id="rId27" xr:uid="{85E460D5-B0A5-405A-8627-C01632DAEBFA}"/>
    <hyperlink ref="E116" r:id="rId28" xr:uid="{CB4CCFDB-8485-42ED-BBD8-16FBB3DDE86E}"/>
    <hyperlink ref="G127" r:id="rId29" xr:uid="{02D5E67E-615A-4F36-A1CC-352915E25718}"/>
    <hyperlink ref="I128" r:id="rId30" xr:uid="{C09F5162-65E9-499B-8A3D-4DA47292C226}"/>
    <hyperlink ref="I132" r:id="rId31" xr:uid="{B3F48679-83BD-4610-A480-BE9D012453A7}"/>
    <hyperlink ref="D133" r:id="rId32" xr:uid="{881C6706-1E0C-45D1-8858-BDA2491E4AEE}"/>
    <hyperlink ref="I137" r:id="rId33" xr:uid="{07650478-18BF-442A-9792-A3611656DA2F}"/>
    <hyperlink ref="D140" r:id="rId34" xr:uid="{9B444CC7-D6E4-46A9-86D6-A823DEFDB685}"/>
    <hyperlink ref="D143" r:id="rId35" xr:uid="{EAF13DBE-C0E9-49C8-8D74-2DB159D56CE0}"/>
    <hyperlink ref="G143" r:id="rId36" xr:uid="{049EBD1D-C232-4F45-A3A7-B36901A1F938}"/>
    <hyperlink ref="H143" r:id="rId37" xr:uid="{08F17695-B12C-4D8E-9C25-A06EE2524A58}"/>
    <hyperlink ref="I143" r:id="rId38" xr:uid="{8F4895D3-3D79-47AC-A3D1-5164C9544E15}"/>
    <hyperlink ref="J143" r:id="rId39" xr:uid="{77C9C307-2F83-420C-A6EF-AD37AE938AD1}"/>
    <hyperlink ref="I144" r:id="rId40" xr:uid="{827F80A2-1893-4560-A5D0-3606899B9AEC}"/>
    <hyperlink ref="I145" r:id="rId41" xr:uid="{56F06BF7-55AE-4711-A1B3-83DA64B8F60A}"/>
    <hyperlink ref="D154" r:id="rId42" xr:uid="{4D0B283F-1DB8-4F53-9A6D-B7FA11BF6A1D}"/>
    <hyperlink ref="D155" r:id="rId43" xr:uid="{50E4B97F-7436-4CD0-A23A-C9E54EC25788}"/>
    <hyperlink ref="D156" r:id="rId44" xr:uid="{58D6462C-A02F-4AC7-BB95-E94616707856}"/>
    <hyperlink ref="G160" r:id="rId45" display="https://www.ciscolive.com/global/on-demand-library.html?search=MPLS" xr:uid="{0053F645-F6FD-42BA-83D8-D8322FE7DF42}"/>
    <hyperlink ref="E161" r:id="rId46" display="https://www.cisco.com/c/en/us/td/docs/ios-xml/ios/mp_ldp/configuration/xe-16/mp-ldp-xe-16-book.html" xr:uid="{44A186B9-BABE-4389-AB91-AA112E041FDD}"/>
    <hyperlink ref="E165" r:id="rId47" display="https://www.cisco.com/c/en/us/td/docs/ios-xml/ios/mp_l3_vpns/configuration/xe-16-10/mp-l3-vpns-xe-16-10-book.html" xr:uid="{756827F0-EEE5-4145-9564-80C698BDE97F}"/>
    <hyperlink ref="G169" r:id="rId48" display="https://www.ciscolive.com/global/on-demand-library.html?search=DMVPN" xr:uid="{0646D823-34C7-4697-9F52-A5AA5426B86F}"/>
    <hyperlink ref="E170" r:id="rId49" display="https://www.cisco.com/c/en/us/td/docs/ios-xml/ios/sec_conn_dmvpn/configuration/xe-16-10/sec-conn-dmvpn-xe-16-10-book.html" xr:uid="{1DDAB242-C920-4C44-B1B6-E9176470C036}"/>
    <hyperlink ref="D173" r:id="rId50" display="https://www.cisco.com/c/en/us/td/docs/ios-xml/ios/sec_conn_dmvpn/configuration/15-mt/sec-conn-dmvpn-15-mt-book/sec-conn-dmvpn-per-tunnel-qos.html" xr:uid="{F80F5F06-3A1D-4F41-BE61-FADD89159508}"/>
    <hyperlink ref="E174" r:id="rId51" display="https://www.cisco.com/c/en/us/td/docs/ios-xml/ios/sec_conn_ike2vpn/configuration/xe-16-10/sec-flex-vpn-xe-16-10-book.html" xr:uid="{77365E15-F61E-400E-B1F4-B59C9A4AAD74}"/>
    <hyperlink ref="G174" r:id="rId52" display="https://www.ciscolive.com/global/on-demand-library.html?search=Flexvpn" xr:uid="{DA812C05-ECFF-4709-A215-8177912EBC75}"/>
    <hyperlink ref="J178" r:id="rId53" xr:uid="{10523418-14E4-4EEB-B620-08BA8230B4D7}"/>
    <hyperlink ref="G179" r:id="rId54" xr:uid="{FD81F97E-0139-47FA-95EC-76398106B5AA}"/>
    <hyperlink ref="E180" r:id="rId55" xr:uid="{14725692-7F43-4D0B-A858-FEAA7FFAEC6A}"/>
    <hyperlink ref="E181" r:id="rId56" xr:uid="{D30A8C3E-F500-4EC7-BEA8-C8018A22601A}"/>
    <hyperlink ref="E191" r:id="rId57" xr:uid="{6C339B73-F6E9-4D71-ADD5-D272AB116141}"/>
    <hyperlink ref="F191" r:id="rId58" display="https://www.cisco.com/c/en/us/td/docs/switches/lan/catalyst3750x_3560x/software/release/15-2_4_e/configurationguide/b_1524e_consolidated_3750x_3560x_cg/b_1524e_consolidated_3750x_3560x_cg_chapter_0101101.html" xr:uid="{3810C04B-6933-4FB8-8D4F-1276BF79D840}"/>
    <hyperlink ref="G191" r:id="rId59" xr:uid="{6CA9225A-23B8-4644-80B1-C81B2184A866}"/>
    <hyperlink ref="E195" r:id="rId60" xr:uid="{F0C667FD-A871-4BD1-B24F-D501C12D9784}"/>
    <hyperlink ref="F195" r:id="rId61" location="d307081e4854a1635" display="https://www.cisco.com/c/en/us/td/docs/switches/lan/catalyst3750x_3560x/software/release/15-2_4_e/configurationguide/b_1524e_consolidated_3750x_3560x_cg/b_1524e_consolidated_3750x_3560x_cg_chapter_0110011.html?bookSearch=true - d307081e4854a1635" xr:uid="{B052075F-2E49-415A-B9BA-9CAE3D7EA0E1}"/>
    <hyperlink ref="G195" r:id="rId62" xr:uid="{06D109FC-5E69-41E4-AA29-6423B46919BD}"/>
    <hyperlink ref="E202" r:id="rId63" xr:uid="{D21145A3-537C-4491-8F36-E37ACB1CA51E}"/>
    <hyperlink ref="F202" r:id="rId64" display="https://www.cisco.com/c/en/us/td/docs/switches/lan/catalyst3750x_3560x/software/release/15-2_4_e/configurationguide/b_1524e_consolidated_3750x_3560x_cg/b_1524e_consolidated_3750x_3560x_cg_chapter_01010.html" xr:uid="{0D5CD138-DD29-4AAE-B2A2-96050BDAE089}"/>
    <hyperlink ref="G202" r:id="rId65" xr:uid="{B663DB8C-23C8-4141-86E3-1236D2C6C88D}"/>
    <hyperlink ref="E206" r:id="rId66" xr:uid="{26EE499D-3BA6-4F4C-BF31-DA113B96A7E0}"/>
    <hyperlink ref="E211" r:id="rId67" xr:uid="{E8EE3DB9-3079-437B-87DA-554D5E2DCB7F}"/>
    <hyperlink ref="G211" r:id="rId68" xr:uid="{81016071-D539-4090-BACE-B24A94601032}"/>
    <hyperlink ref="D214" r:id="rId69" xr:uid="{D41718E6-4FD1-427D-8C1B-619EB8C9DA4E}"/>
    <hyperlink ref="E217" r:id="rId70" xr:uid="{67FDFC6B-28FE-484A-BFEB-404ACAF7F9B0}"/>
    <hyperlink ref="G217" r:id="rId71" xr:uid="{AC9F3725-D5CC-47ED-A3AE-203BB082228B}"/>
    <hyperlink ref="E219" r:id="rId72" xr:uid="{788D9FE3-F896-4D78-8881-F6B77F842660}"/>
    <hyperlink ref="G219" r:id="rId73" xr:uid="{6BBB9A7B-EE2E-4F88-A782-50806F893224}"/>
    <hyperlink ref="E230" r:id="rId74" xr:uid="{989413E3-98ED-4E1D-AC3C-DB168BB91E76}"/>
    <hyperlink ref="E231" r:id="rId75" xr:uid="{D0240638-9CB7-41BB-815A-5AB242ED00C9}"/>
    <hyperlink ref="E234" r:id="rId76" xr:uid="{32A19A03-F134-47FC-AD16-5D0EDF19913C}"/>
    <hyperlink ref="J237" r:id="rId77" xr:uid="{9A4485FE-374B-468C-B6D4-089CE438BCD5}"/>
    <hyperlink ref="E240" r:id="rId78" xr:uid="{9881AE6F-0D26-46A1-ABB0-E3EF783B0291}"/>
    <hyperlink ref="G240" r:id="rId79" xr:uid="{C1C76F3B-7D70-4204-90CB-E6161DCA1D55}"/>
    <hyperlink ref="D245" r:id="rId80" xr:uid="{59168AF2-7109-4E5D-B4FC-ACB115A3A912}"/>
    <hyperlink ref="E247" r:id="rId81" xr:uid="{C1C1AC11-166C-4515-81C6-D362E8CF7208}"/>
    <hyperlink ref="E251" r:id="rId82" xr:uid="{68BC5370-4079-4CA4-925D-3AAE1E29F785}"/>
    <hyperlink ref="E252" r:id="rId83" xr:uid="{1F131B63-5ED9-4C6B-999B-AF095C1A6E92}"/>
    <hyperlink ref="G252" r:id="rId84" xr:uid="{90793CD5-D9CB-4E5C-9BF9-1FF5D40C51DF}"/>
    <hyperlink ref="F255" r:id="rId85" display="https://www.cisco.com/c/en/us/td/docs/switches/lan/catalyst3750x_3560x/software/release/15-2_4_e/configurationguide/b_1524e_consolidated_3750x_3560x_cg/b_1524e_consolidated_3750x_3560x_cg_chapter_0101000.html?bookSearch=true" xr:uid="{73B2673F-5F4F-45ED-BC88-60E0951621AA}"/>
    <hyperlink ref="E257" r:id="rId86" xr:uid="{A935F42B-A97A-4093-B1AA-460C81E69124}"/>
    <hyperlink ref="D258" r:id="rId87" xr:uid="{47084124-0767-4C7F-A443-A9F8DAD05BC6}"/>
    <hyperlink ref="E258" r:id="rId88" xr:uid="{AAC008FB-0651-4259-8171-1273A7912528}"/>
    <hyperlink ref="D259" r:id="rId89" xr:uid="{A13D284D-75BA-4B5B-85F3-FDBAEA3F6E00}"/>
    <hyperlink ref="G259" r:id="rId90" xr:uid="{5F14C94E-6B86-4A3F-8741-DF702ED9EC43}"/>
    <hyperlink ref="D260" r:id="rId91" xr:uid="{210EFB93-4716-4DF9-BDE0-EDB17A0E67C3}"/>
    <hyperlink ref="J260" r:id="rId92" xr:uid="{2C0699B7-05EE-4525-98AF-5C1DE605C4D0}"/>
    <hyperlink ref="H262" r:id="rId93" xr:uid="{47D73949-5F96-401A-89D8-4F80827219C7}"/>
    <hyperlink ref="G263" r:id="rId94" xr:uid="{5E4A58F2-4F43-43BC-BB2A-03EDF38B3AF6}"/>
    <hyperlink ref="H263" r:id="rId95" xr:uid="{A42E4F29-798B-40E4-A7D5-1D493973A1CE}"/>
    <hyperlink ref="E267" r:id="rId96" xr:uid="{8699564F-DD4F-4D1F-972D-123AFEFFDE1F}"/>
    <hyperlink ref="G267" r:id="rId97" xr:uid="{C77A0558-FE53-40E8-8F94-655FA692E125}"/>
    <hyperlink ref="E268" r:id="rId98" xr:uid="{B979C10B-50DD-4CED-B53F-C89EDDF1A945}"/>
    <hyperlink ref="E272" r:id="rId99" xr:uid="{2FDA923E-6230-414D-AB2C-C1DF9B9C19B1}"/>
    <hyperlink ref="G272" r:id="rId100" xr:uid="{E67FBF2C-2542-44E5-BA85-7002C2E64E77}"/>
    <hyperlink ref="H273" r:id="rId101" xr:uid="{844DA6D6-E784-4F21-944E-B493BD6746D0}"/>
    <hyperlink ref="D279" r:id="rId102" xr:uid="{C88656A2-62F6-4F29-912E-D5CB695CD330}"/>
    <hyperlink ref="H279" r:id="rId103" xr:uid="{1741BE3E-8F48-4B24-9449-B404C404ACBF}"/>
    <hyperlink ref="E280" r:id="rId104" xr:uid="{3F2A948D-CB04-4A05-B174-835912F71C27}"/>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19C37-4858-42AD-B237-C392208A4998}">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c r="D43" s="359"/>
      <c r="E43" s="359"/>
      <c r="F43" s="359"/>
      <c r="G43" s="359"/>
      <c r="H43" s="359"/>
    </row>
    <row r="44" spans="1:8" ht="15.8" customHeight="1">
      <c r="A44" s="355"/>
      <c r="B44" s="344" t="s">
        <v>1462</v>
      </c>
      <c r="C44" s="360"/>
      <c r="D44" s="360"/>
      <c r="E44" s="360"/>
      <c r="F44" s="360"/>
      <c r="G44" s="360"/>
      <c r="H44" s="360"/>
    </row>
    <row r="45" spans="1:8" ht="15.8" customHeight="1">
      <c r="A45" s="355"/>
      <c r="B45" s="344" t="s">
        <v>1463</v>
      </c>
      <c r="C45" s="362"/>
      <c r="D45" s="362"/>
      <c r="E45" s="362"/>
      <c r="F45" s="362"/>
      <c r="G45" s="362"/>
      <c r="H45" s="362"/>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F8FDC-FF7C-49C1-B428-EA2857DF7C05}">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c r="B43" s="344"/>
      <c r="C43" s="359"/>
      <c r="D43" s="359"/>
      <c r="E43" s="359"/>
      <c r="F43" s="359"/>
      <c r="G43" s="359"/>
      <c r="H43" s="359"/>
    </row>
    <row r="44" spans="1:8" ht="15.8" customHeight="1">
      <c r="A44" s="355"/>
      <c r="B44" s="344" t="s">
        <v>1462</v>
      </c>
      <c r="C44" s="360">
        <f t="shared" ref="C44:H45" si="0">C21+C30+C39</f>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982B-FE83-43F4-86B7-5113AA654F1F}">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0"/>
      <c r="D6" s="371"/>
      <c r="E6" s="371"/>
      <c r="F6" s="371"/>
      <c r="G6" s="371"/>
      <c r="H6" s="372"/>
    </row>
    <row r="7" spans="1:9" ht="15.8" customHeight="1">
      <c r="A7" s="366">
        <v>4</v>
      </c>
      <c r="B7" s="369" t="s">
        <v>1469</v>
      </c>
      <c r="C7" s="373"/>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f t="shared" ref="C41:H43" si="0">C18+C27+C36</f>
        <v>0</v>
      </c>
      <c r="D41" s="359">
        <f t="shared" si="0"/>
        <v>0</v>
      </c>
      <c r="E41" s="359">
        <f t="shared" si="0"/>
        <v>0</v>
      </c>
      <c r="F41" s="359">
        <f t="shared" si="0"/>
        <v>0</v>
      </c>
      <c r="G41" s="359">
        <f t="shared" si="0"/>
        <v>0</v>
      </c>
      <c r="H41" s="359">
        <f t="shared" si="0"/>
        <v>0</v>
      </c>
      <c r="I41" s="372"/>
    </row>
    <row r="42" spans="1:9" ht="15.8" customHeight="1">
      <c r="A42" s="355"/>
      <c r="B42" s="344" t="s">
        <v>1462</v>
      </c>
      <c r="C42" s="360">
        <f t="shared" si="0"/>
        <v>0</v>
      </c>
      <c r="D42" s="360">
        <f t="shared" si="0"/>
        <v>0</v>
      </c>
      <c r="E42" s="360">
        <f t="shared" si="0"/>
        <v>0</v>
      </c>
      <c r="F42" s="360">
        <f t="shared" si="0"/>
        <v>0</v>
      </c>
      <c r="G42" s="360">
        <f t="shared" si="0"/>
        <v>0</v>
      </c>
      <c r="H42" s="360">
        <f t="shared" si="0"/>
        <v>0</v>
      </c>
      <c r="I42" s="372"/>
    </row>
    <row r="43" spans="1:9" ht="15.8" customHeight="1">
      <c r="A43" s="355"/>
      <c r="B43" s="344" t="s">
        <v>1463</v>
      </c>
      <c r="C43" s="362">
        <f t="shared" si="0"/>
        <v>0</v>
      </c>
      <c r="D43" s="362">
        <f t="shared" si="0"/>
        <v>0</v>
      </c>
      <c r="E43" s="362">
        <f t="shared" si="0"/>
        <v>0</v>
      </c>
      <c r="F43" s="362">
        <f t="shared" si="0"/>
        <v>0</v>
      </c>
      <c r="G43" s="362">
        <f t="shared" si="0"/>
        <v>0</v>
      </c>
      <c r="H43" s="362">
        <f t="shared" si="0"/>
        <v>0</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15A8-36DE-48E5-9AC8-3BFAF0994538}">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c r="B41" s="344"/>
      <c r="C41" s="359"/>
      <c r="D41" s="359"/>
      <c r="E41" s="359"/>
      <c r="F41" s="359"/>
      <c r="G41" s="359"/>
      <c r="H41" s="359"/>
      <c r="I41" s="372"/>
    </row>
    <row r="42" spans="1:9" ht="15.8" customHeight="1">
      <c r="A42" s="355"/>
      <c r="B42" s="344" t="s">
        <v>1462</v>
      </c>
      <c r="C42" s="360">
        <f t="shared" ref="C42:H43" si="0">C19+C28+C37</f>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B6F8B-9C7B-4A9C-ADD5-30EBD6739F0F}">
  <sheetPr>
    <pageSetUpPr fitToPage="1"/>
  </sheetPr>
  <dimension ref="A1:H46"/>
  <sheetViews>
    <sheetView zoomScaleNormal="100" workbookViewId="0">
      <selection activeCell="E1" sqref="E1"/>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0</v>
      </c>
      <c r="D8" s="347" t="s">
        <v>204</v>
      </c>
      <c r="E8" s="347"/>
      <c r="F8" s="347"/>
    </row>
    <row r="9" spans="1:8" ht="18.8" customHeight="1">
      <c r="A9" s="343" t="s">
        <v>1437</v>
      </c>
      <c r="B9" s="345" t="s">
        <v>1438</v>
      </c>
      <c r="C9" s="346">
        <v>0</v>
      </c>
      <c r="D9" s="348"/>
      <c r="E9" s="348"/>
      <c r="F9" s="348"/>
    </row>
    <row r="10" spans="1:8" ht="31.5" customHeight="1">
      <c r="A10" s="343" t="s">
        <v>1439</v>
      </c>
      <c r="B10" s="345" t="s">
        <v>1440</v>
      </c>
      <c r="C10" s="349"/>
      <c r="D10" s="348"/>
      <c r="E10" s="348"/>
      <c r="F10" s="348"/>
    </row>
    <row r="11" spans="1:8" ht="18.8" customHeight="1">
      <c r="A11" s="343" t="s">
        <v>1441</v>
      </c>
      <c r="B11" s="344" t="s">
        <v>1442</v>
      </c>
      <c r="C11" s="350">
        <v>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0</v>
      </c>
      <c r="D20" s="359">
        <v>0</v>
      </c>
      <c r="E20" s="359">
        <v>0</v>
      </c>
      <c r="F20" s="359">
        <v>0</v>
      </c>
      <c r="G20" s="359">
        <v>0</v>
      </c>
      <c r="H20" s="359">
        <v>0</v>
      </c>
    </row>
    <row r="21" spans="1:8" ht="15.8" customHeight="1">
      <c r="A21" s="355"/>
      <c r="B21" s="344" t="s">
        <v>1457</v>
      </c>
      <c r="C21" s="360">
        <v>0</v>
      </c>
      <c r="D21" s="360">
        <v>0</v>
      </c>
      <c r="E21" s="360">
        <v>0</v>
      </c>
      <c r="F21" s="360">
        <v>0</v>
      </c>
      <c r="G21" s="360">
        <v>0</v>
      </c>
      <c r="H21" s="360">
        <v>0</v>
      </c>
    </row>
    <row r="22" spans="1:8" ht="15.8" customHeight="1">
      <c r="A22" s="355"/>
      <c r="B22" s="344"/>
      <c r="C22" s="361"/>
      <c r="D22" s="362"/>
      <c r="E22" s="362"/>
      <c r="F22" s="362"/>
      <c r="G22" s="362"/>
      <c r="H22" s="362"/>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t="s">
        <v>1427</v>
      </c>
      <c r="D25" s="482"/>
      <c r="E25" s="482"/>
      <c r="F25" s="483"/>
    </row>
    <row r="26" spans="1:8" ht="36.799999999999997" customHeight="1">
      <c r="A26" s="355"/>
      <c r="B26" s="345" t="s">
        <v>1448</v>
      </c>
      <c r="C26" s="597" t="s">
        <v>1427</v>
      </c>
      <c r="D26" s="482"/>
      <c r="E26" s="482"/>
      <c r="F26" s="483"/>
    </row>
    <row r="27" spans="1:8" ht="15.8" customHeight="1">
      <c r="A27" s="355"/>
    </row>
    <row r="28" spans="1:8" ht="15.8" customHeight="1">
      <c r="A28" s="343"/>
      <c r="B28" s="353" t="s">
        <v>1449</v>
      </c>
      <c r="C28" s="356" t="s">
        <v>1450</v>
      </c>
      <c r="D28" s="357" t="s">
        <v>1451</v>
      </c>
      <c r="E28" s="357" t="s">
        <v>1452</v>
      </c>
      <c r="F28" s="357" t="s">
        <v>1453</v>
      </c>
      <c r="G28" s="357" t="s">
        <v>1454</v>
      </c>
      <c r="H28" s="358" t="s">
        <v>1455</v>
      </c>
    </row>
    <row r="29" spans="1:8" ht="15.8" customHeight="1">
      <c r="A29" s="355"/>
      <c r="B29" s="344" t="s">
        <v>1456</v>
      </c>
      <c r="C29" s="359">
        <v>0</v>
      </c>
      <c r="D29" s="359">
        <v>0</v>
      </c>
      <c r="E29" s="359">
        <v>0</v>
      </c>
      <c r="F29" s="359">
        <v>0</v>
      </c>
      <c r="G29" s="359">
        <v>0</v>
      </c>
      <c r="H29" s="359">
        <v>0</v>
      </c>
    </row>
    <row r="30" spans="1:8" ht="15.8" customHeight="1">
      <c r="A30" s="355"/>
      <c r="B30" s="344" t="s">
        <v>1457</v>
      </c>
      <c r="C30" s="360">
        <v>0</v>
      </c>
      <c r="D30" s="360">
        <v>0</v>
      </c>
      <c r="E30" s="360">
        <v>0</v>
      </c>
      <c r="F30" s="360">
        <v>0</v>
      </c>
      <c r="G30" s="360">
        <v>0</v>
      </c>
      <c r="H30" s="360">
        <v>0</v>
      </c>
    </row>
    <row r="31" spans="1:8" ht="15.8" customHeight="1">
      <c r="A31" s="355"/>
      <c r="B31" s="344"/>
      <c r="C31" s="361"/>
      <c r="D31" s="362"/>
      <c r="E31" s="362"/>
      <c r="F31" s="362"/>
      <c r="G31" s="362"/>
      <c r="H31" s="362"/>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t="s">
        <v>1427</v>
      </c>
      <c r="D34" s="482"/>
      <c r="E34" s="482"/>
      <c r="F34" s="483"/>
    </row>
    <row r="35" spans="1:8" ht="36.799999999999997" customHeight="1">
      <c r="A35" s="355"/>
      <c r="B35" s="345" t="s">
        <v>1448</v>
      </c>
      <c r="C35" s="597" t="s">
        <v>1427</v>
      </c>
      <c r="D35" s="482"/>
      <c r="E35" s="482"/>
      <c r="F35" s="483"/>
    </row>
    <row r="36" spans="1:8" ht="15.8" customHeight="1">
      <c r="A36" s="355"/>
    </row>
    <row r="37" spans="1:8" ht="15.8" customHeight="1">
      <c r="A37" s="343"/>
      <c r="B37" s="353" t="s">
        <v>1449</v>
      </c>
      <c r="C37" s="356" t="s">
        <v>1450</v>
      </c>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0</v>
      </c>
      <c r="H38" s="359">
        <v>0</v>
      </c>
    </row>
    <row r="39" spans="1:8" ht="15.8" customHeight="1">
      <c r="A39" s="355"/>
      <c r="B39" s="344" t="s">
        <v>1457</v>
      </c>
      <c r="C39" s="360">
        <v>0</v>
      </c>
      <c r="D39" s="360">
        <v>0</v>
      </c>
      <c r="E39" s="360">
        <v>0</v>
      </c>
      <c r="F39" s="360">
        <v>0</v>
      </c>
      <c r="G39" s="360">
        <v>0</v>
      </c>
      <c r="H39" s="360">
        <v>0</v>
      </c>
    </row>
    <row r="40" spans="1:8" ht="15.8" customHeight="1">
      <c r="A40" s="355"/>
      <c r="B40" s="344"/>
      <c r="C40" s="361"/>
      <c r="D40" s="362"/>
      <c r="E40" s="362"/>
      <c r="F40" s="362"/>
      <c r="G40" s="362"/>
      <c r="H40" s="362"/>
    </row>
    <row r="41" spans="1:8" ht="20.149999999999999" customHeight="1">
      <c r="A41" s="363"/>
      <c r="B41" s="364"/>
      <c r="C41" s="364"/>
      <c r="D41" s="364"/>
      <c r="E41" s="364"/>
      <c r="F41" s="364"/>
      <c r="G41" s="364"/>
      <c r="H41" s="364"/>
    </row>
    <row r="42" spans="1:8" ht="20.149999999999999" customHeight="1">
      <c r="A42" s="355"/>
    </row>
    <row r="43" spans="1:8" ht="15.8" customHeight="1">
      <c r="A43" s="365" t="s">
        <v>1460</v>
      </c>
      <c r="B43" s="344" t="s">
        <v>1461</v>
      </c>
      <c r="C43" s="359"/>
      <c r="D43" s="359"/>
      <c r="E43" s="359"/>
      <c r="F43" s="359"/>
      <c r="G43" s="359"/>
      <c r="H43" s="359"/>
    </row>
    <row r="44" spans="1:8" ht="15.8" customHeight="1">
      <c r="A44" s="355"/>
      <c r="B44" s="344" t="s">
        <v>1462</v>
      </c>
      <c r="C44" s="360"/>
      <c r="D44" s="360"/>
      <c r="E44" s="360"/>
      <c r="F44" s="360"/>
      <c r="G44" s="360"/>
      <c r="H44" s="360"/>
    </row>
    <row r="45" spans="1:8" ht="15.8" customHeight="1">
      <c r="A45" s="355"/>
      <c r="B45" s="344" t="s">
        <v>1463</v>
      </c>
      <c r="C45" s="362"/>
      <c r="D45" s="362"/>
      <c r="E45" s="362"/>
      <c r="F45" s="362"/>
      <c r="G45" s="362"/>
      <c r="H45" s="362"/>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F813-0131-46FB-9BAF-9079E1587D7D}">
  <sheetPr>
    <pageSetUpPr fitToPage="1"/>
  </sheetPr>
  <dimension ref="A1:H46"/>
  <sheetViews>
    <sheetView zoomScaleNormal="100" workbookViewId="0">
      <selection activeCell="G7" sqref="G7"/>
    </sheetView>
  </sheetViews>
  <sheetFormatPr defaultRowHeight="14.45"/>
  <cols>
    <col min="1" max="1" width="3.546875" customWidth="1"/>
    <col min="2" max="2" width="37.75" customWidth="1"/>
    <col min="3" max="8" width="16.25" customWidth="1"/>
    <col min="9" max="9" width="16" customWidth="1"/>
  </cols>
  <sheetData>
    <row r="1" spans="1:8" ht="21" customHeight="1">
      <c r="A1" s="337" t="s">
        <v>1422</v>
      </c>
      <c r="E1" s="338" t="s">
        <v>1464</v>
      </c>
      <c r="G1" s="339" t="s">
        <v>1423</v>
      </c>
      <c r="H1" s="228">
        <f ca="1">TODAY()</f>
        <v>45746</v>
      </c>
    </row>
    <row r="2" spans="1:8" ht="18" customHeight="1">
      <c r="A2" s="340" t="s">
        <v>1424</v>
      </c>
      <c r="B2" s="341"/>
      <c r="C2" s="342"/>
      <c r="D2" s="342"/>
      <c r="E2" s="342"/>
      <c r="F2" s="342"/>
    </row>
    <row r="3" spans="1:8" ht="24.95" customHeight="1">
      <c r="A3" s="342"/>
      <c r="B3" s="342"/>
      <c r="C3" s="342"/>
      <c r="D3" s="342"/>
      <c r="E3" s="342"/>
      <c r="F3" s="342"/>
    </row>
    <row r="4" spans="1:8" ht="15.8" customHeight="1">
      <c r="A4" s="343" t="s">
        <v>1425</v>
      </c>
      <c r="B4" s="344" t="s">
        <v>1426</v>
      </c>
      <c r="C4" s="598"/>
      <c r="D4" s="482"/>
      <c r="E4" s="482"/>
      <c r="F4" s="483"/>
    </row>
    <row r="5" spans="1:8" ht="15.8" customHeight="1">
      <c r="A5" s="343" t="s">
        <v>1428</v>
      </c>
      <c r="B5" s="345" t="s">
        <v>1429</v>
      </c>
      <c r="C5" s="598" t="s">
        <v>1465</v>
      </c>
      <c r="D5" s="482"/>
      <c r="E5" s="482"/>
      <c r="F5" s="483"/>
    </row>
    <row r="6" spans="1:8" ht="15.8" customHeight="1">
      <c r="A6" s="343" t="s">
        <v>1430</v>
      </c>
      <c r="B6" s="344" t="s">
        <v>1431</v>
      </c>
      <c r="C6" s="598"/>
      <c r="D6" s="482"/>
      <c r="E6" s="482"/>
      <c r="F6" s="483"/>
    </row>
    <row r="7" spans="1:8" ht="79.5" customHeight="1">
      <c r="A7" s="343" t="s">
        <v>1432</v>
      </c>
      <c r="B7" s="345" t="s">
        <v>1433</v>
      </c>
      <c r="C7" s="599"/>
      <c r="D7" s="482"/>
      <c r="E7" s="482"/>
      <c r="F7" s="483"/>
    </row>
    <row r="8" spans="1:8" ht="18.8" customHeight="1">
      <c r="A8" s="343" t="s">
        <v>1435</v>
      </c>
      <c r="B8" s="344" t="s">
        <v>1436</v>
      </c>
      <c r="C8" s="346">
        <v>25000000</v>
      </c>
      <c r="D8" s="347" t="s">
        <v>204</v>
      </c>
      <c r="E8" s="347"/>
      <c r="F8" s="347"/>
    </row>
    <row r="9" spans="1:8" ht="18.8" customHeight="1">
      <c r="A9" s="343" t="s">
        <v>1437</v>
      </c>
      <c r="B9" s="345" t="s">
        <v>1438</v>
      </c>
      <c r="C9" s="346">
        <v>1000000</v>
      </c>
      <c r="D9" s="348"/>
      <c r="E9" s="348"/>
      <c r="F9" s="348"/>
    </row>
    <row r="10" spans="1:8" ht="31.5" customHeight="1">
      <c r="A10" s="343" t="s">
        <v>1439</v>
      </c>
      <c r="B10" s="345" t="s">
        <v>1440</v>
      </c>
      <c r="C10" s="349"/>
      <c r="D10" s="348"/>
      <c r="E10" s="348"/>
      <c r="F10" s="348"/>
    </row>
    <row r="11" spans="1:8" ht="18.8" customHeight="1">
      <c r="A11" s="343" t="s">
        <v>1441</v>
      </c>
      <c r="B11" s="344" t="s">
        <v>1442</v>
      </c>
      <c r="C11" s="350">
        <v>300</v>
      </c>
      <c r="D11" s="348"/>
      <c r="E11" s="348"/>
      <c r="F11" s="348"/>
    </row>
    <row r="12" spans="1:8" ht="24.95" customHeight="1">
      <c r="A12" s="343"/>
      <c r="B12" s="342"/>
      <c r="C12" s="342"/>
      <c r="D12" s="342"/>
      <c r="E12" s="342"/>
      <c r="F12" s="342"/>
    </row>
    <row r="13" spans="1:8" ht="24.95" customHeight="1">
      <c r="A13" s="343" t="s">
        <v>1443</v>
      </c>
      <c r="B13" s="351" t="s">
        <v>1444</v>
      </c>
      <c r="C13" s="342"/>
      <c r="D13" s="342"/>
      <c r="E13" s="342"/>
      <c r="F13" s="342"/>
    </row>
    <row r="14" spans="1:8" ht="47.3" customHeight="1">
      <c r="B14" s="600" t="s">
        <v>1445</v>
      </c>
      <c r="C14" s="572"/>
      <c r="D14" s="572"/>
      <c r="E14" s="572"/>
      <c r="F14" s="572"/>
      <c r="G14" s="572"/>
      <c r="H14" s="572"/>
    </row>
    <row r="15" spans="1:8" ht="24.95" customHeight="1">
      <c r="B15" s="352"/>
      <c r="C15" s="342"/>
      <c r="D15" s="342"/>
      <c r="E15" s="342"/>
      <c r="F15" s="342"/>
    </row>
    <row r="16" spans="1:8" ht="15.8" customHeight="1">
      <c r="A16" s="353" t="s">
        <v>1446</v>
      </c>
      <c r="B16" s="354" t="s">
        <v>1447</v>
      </c>
      <c r="C16" s="597"/>
      <c r="D16" s="482"/>
      <c r="E16" s="482"/>
      <c r="F16" s="483"/>
    </row>
    <row r="17" spans="1:8" ht="36.799999999999997" customHeight="1">
      <c r="A17" s="355"/>
      <c r="B17" s="345" t="s">
        <v>1448</v>
      </c>
      <c r="C17" s="597"/>
      <c r="D17" s="482"/>
      <c r="E17" s="482"/>
      <c r="F17" s="483"/>
    </row>
    <row r="18" spans="1:8" ht="15.8" customHeight="1">
      <c r="A18" s="355"/>
    </row>
    <row r="19" spans="1:8" ht="15.8" customHeight="1">
      <c r="A19" s="343"/>
      <c r="B19" s="353" t="s">
        <v>1449</v>
      </c>
      <c r="C19" s="356"/>
      <c r="D19" s="357" t="s">
        <v>1451</v>
      </c>
      <c r="E19" s="357" t="s">
        <v>1452</v>
      </c>
      <c r="F19" s="357" t="s">
        <v>1453</v>
      </c>
      <c r="G19" s="357" t="s">
        <v>1454</v>
      </c>
      <c r="H19" s="358" t="s">
        <v>1455</v>
      </c>
    </row>
    <row r="20" spans="1:8" ht="15.8" customHeight="1">
      <c r="A20" s="355"/>
      <c r="B20" s="344" t="s">
        <v>1456</v>
      </c>
      <c r="C20" s="359">
        <v>20</v>
      </c>
      <c r="D20" s="359">
        <v>30</v>
      </c>
      <c r="E20" s="359">
        <v>40</v>
      </c>
      <c r="F20" s="359">
        <v>50</v>
      </c>
      <c r="G20" s="359">
        <v>60</v>
      </c>
      <c r="H20" s="359">
        <v>70</v>
      </c>
    </row>
    <row r="21" spans="1:8" ht="15.8" customHeight="1">
      <c r="A21" s="355"/>
      <c r="B21" s="344" t="s">
        <v>1457</v>
      </c>
      <c r="C21" s="360">
        <v>44782</v>
      </c>
      <c r="D21" s="360">
        <v>67174</v>
      </c>
      <c r="E21" s="360">
        <v>89564.800000000003</v>
      </c>
      <c r="F21" s="360">
        <v>111956</v>
      </c>
      <c r="G21" s="360">
        <v>134347</v>
      </c>
      <c r="H21" s="360">
        <v>156738</v>
      </c>
    </row>
    <row r="22" spans="1:8" ht="15.8" customHeight="1">
      <c r="A22" s="355"/>
      <c r="B22" s="344" t="s">
        <v>1466</v>
      </c>
      <c r="C22" s="361">
        <f>C21</f>
        <v>44782</v>
      </c>
      <c r="D22" s="362">
        <f>C22+D21</f>
        <v>111956</v>
      </c>
      <c r="E22" s="362">
        <f>D22+E21</f>
        <v>201520.8</v>
      </c>
      <c r="F22" s="362">
        <f>E22+F21</f>
        <v>313476.8</v>
      </c>
      <c r="G22" s="362">
        <f>F22+G21</f>
        <v>447823.8</v>
      </c>
      <c r="H22" s="362">
        <f>G22+H21</f>
        <v>604561.80000000005</v>
      </c>
    </row>
    <row r="23" spans="1:8" ht="20.149999999999999" customHeight="1">
      <c r="A23" s="363"/>
      <c r="B23" s="364"/>
      <c r="C23" s="364"/>
      <c r="D23" s="364"/>
      <c r="E23" s="364"/>
      <c r="F23" s="364"/>
      <c r="G23" s="364"/>
      <c r="H23" s="364"/>
    </row>
    <row r="24" spans="1:8" ht="20.149999999999999" customHeight="1">
      <c r="A24" s="355"/>
    </row>
    <row r="25" spans="1:8" ht="15.8" customHeight="1">
      <c r="A25" s="353" t="s">
        <v>1458</v>
      </c>
      <c r="B25" s="354" t="s">
        <v>1447</v>
      </c>
      <c r="C25" s="597"/>
      <c r="D25" s="482"/>
      <c r="E25" s="482"/>
      <c r="F25" s="483"/>
    </row>
    <row r="26" spans="1:8" ht="36.799999999999997" customHeight="1">
      <c r="A26" s="355"/>
      <c r="B26" s="345" t="s">
        <v>1448</v>
      </c>
      <c r="C26" s="597"/>
      <c r="D26" s="482"/>
      <c r="E26" s="482"/>
      <c r="F26" s="483"/>
    </row>
    <row r="27" spans="1:8" ht="15.8" customHeight="1">
      <c r="A27" s="355"/>
    </row>
    <row r="28" spans="1:8" ht="15.8" customHeight="1">
      <c r="A28" s="343"/>
      <c r="B28" s="353" t="s">
        <v>1449</v>
      </c>
      <c r="C28" s="356"/>
      <c r="D28" s="357" t="s">
        <v>1451</v>
      </c>
      <c r="E28" s="357" t="s">
        <v>1452</v>
      </c>
      <c r="F28" s="357" t="s">
        <v>1453</v>
      </c>
      <c r="G28" s="357" t="s">
        <v>1454</v>
      </c>
      <c r="H28" s="358" t="s">
        <v>1455</v>
      </c>
    </row>
    <row r="29" spans="1:8" ht="15.8" customHeight="1">
      <c r="A29" s="355"/>
      <c r="B29" s="344" t="s">
        <v>1456</v>
      </c>
      <c r="C29" s="359">
        <v>50</v>
      </c>
      <c r="D29" s="359">
        <v>50</v>
      </c>
      <c r="E29" s="359">
        <v>50</v>
      </c>
      <c r="F29" s="359">
        <v>50</v>
      </c>
      <c r="G29" s="359">
        <v>50</v>
      </c>
      <c r="H29" s="359">
        <v>50</v>
      </c>
    </row>
    <row r="30" spans="1:8" ht="15.8" customHeight="1">
      <c r="A30" s="355"/>
      <c r="B30" s="344" t="s">
        <v>1457</v>
      </c>
      <c r="C30" s="360">
        <v>111965</v>
      </c>
      <c r="D30" s="360">
        <v>111965</v>
      </c>
      <c r="E30" s="360">
        <v>111965</v>
      </c>
      <c r="F30" s="360">
        <v>111965</v>
      </c>
      <c r="G30" s="360">
        <v>111965</v>
      </c>
      <c r="H30" s="360">
        <v>111965</v>
      </c>
    </row>
    <row r="31" spans="1:8" ht="15.8" customHeight="1">
      <c r="A31" s="355"/>
      <c r="B31" s="344" t="s">
        <v>1466</v>
      </c>
      <c r="C31" s="361">
        <f>C30</f>
        <v>111965</v>
      </c>
      <c r="D31" s="362">
        <f>C31+D30</f>
        <v>223930</v>
      </c>
      <c r="E31" s="362">
        <f>D31+E30</f>
        <v>335895</v>
      </c>
      <c r="F31" s="362">
        <f>E31+F30</f>
        <v>447860</v>
      </c>
      <c r="G31" s="362">
        <f>F31+G30</f>
        <v>559825</v>
      </c>
      <c r="H31" s="362">
        <f>G31+H30</f>
        <v>671790</v>
      </c>
    </row>
    <row r="32" spans="1:8" ht="20.149999999999999" customHeight="1">
      <c r="A32" s="363"/>
      <c r="B32" s="364"/>
      <c r="C32" s="364"/>
      <c r="D32" s="364"/>
      <c r="E32" s="364"/>
      <c r="F32" s="364"/>
      <c r="G32" s="364"/>
      <c r="H32" s="364"/>
    </row>
    <row r="33" spans="1:8" ht="20.149999999999999" customHeight="1">
      <c r="A33" s="355"/>
    </row>
    <row r="34" spans="1:8" ht="15.8" customHeight="1">
      <c r="A34" s="353" t="s">
        <v>1459</v>
      </c>
      <c r="B34" s="354" t="s">
        <v>1447</v>
      </c>
      <c r="C34" s="597"/>
      <c r="D34" s="482"/>
      <c r="E34" s="482"/>
      <c r="F34" s="483"/>
    </row>
    <row r="35" spans="1:8" ht="36.799999999999997" customHeight="1">
      <c r="A35" s="355"/>
      <c r="B35" s="345" t="s">
        <v>1448</v>
      </c>
      <c r="C35" s="597"/>
      <c r="D35" s="482"/>
      <c r="E35" s="482"/>
      <c r="F35" s="483"/>
    </row>
    <row r="36" spans="1:8" ht="15.8" customHeight="1">
      <c r="A36" s="355"/>
    </row>
    <row r="37" spans="1:8" ht="15.8" customHeight="1">
      <c r="A37" s="343"/>
      <c r="B37" s="353" t="s">
        <v>1449</v>
      </c>
      <c r="C37" s="356"/>
      <c r="D37" s="357" t="s">
        <v>1451</v>
      </c>
      <c r="E37" s="357" t="s">
        <v>1452</v>
      </c>
      <c r="F37" s="357" t="s">
        <v>1453</v>
      </c>
      <c r="G37" s="357" t="s">
        <v>1454</v>
      </c>
      <c r="H37" s="358" t="s">
        <v>1455</v>
      </c>
    </row>
    <row r="38" spans="1:8" ht="15.8" customHeight="1">
      <c r="A38" s="355"/>
      <c r="B38" s="344" t="s">
        <v>1456</v>
      </c>
      <c r="C38" s="359">
        <v>0</v>
      </c>
      <c r="D38" s="359">
        <v>0</v>
      </c>
      <c r="E38" s="359">
        <v>0</v>
      </c>
      <c r="F38" s="359">
        <v>0</v>
      </c>
      <c r="G38" s="359">
        <v>5</v>
      </c>
      <c r="H38" s="359">
        <v>10</v>
      </c>
    </row>
    <row r="39" spans="1:8" ht="15.8" customHeight="1">
      <c r="A39" s="355"/>
      <c r="B39" s="344" t="s">
        <v>1457</v>
      </c>
      <c r="C39" s="360">
        <v>0</v>
      </c>
      <c r="D39" s="360">
        <v>0</v>
      </c>
      <c r="E39" s="360">
        <v>0</v>
      </c>
      <c r="F39" s="360">
        <v>0</v>
      </c>
      <c r="G39" s="360">
        <v>11196</v>
      </c>
      <c r="H39" s="360">
        <v>22391</v>
      </c>
    </row>
    <row r="40" spans="1:8" ht="15.8" customHeight="1">
      <c r="A40" s="355"/>
      <c r="B40" s="344"/>
      <c r="C40" s="361"/>
      <c r="D40" s="362"/>
      <c r="E40" s="362"/>
      <c r="F40" s="362"/>
      <c r="G40" s="362">
        <f>F40+G39</f>
        <v>11196</v>
      </c>
      <c r="H40" s="362">
        <f>G40+H39</f>
        <v>33587</v>
      </c>
    </row>
    <row r="41" spans="1:8" ht="20.149999999999999" customHeight="1">
      <c r="A41" s="363"/>
      <c r="B41" s="364"/>
      <c r="C41" s="364"/>
      <c r="D41" s="364"/>
      <c r="E41" s="364"/>
      <c r="F41" s="364"/>
      <c r="G41" s="364"/>
      <c r="H41" s="364"/>
    </row>
    <row r="42" spans="1:8" ht="20.149999999999999" customHeight="1">
      <c r="A42" s="355"/>
    </row>
    <row r="43" spans="1:8" ht="15.8" customHeight="1">
      <c r="A43" s="365"/>
      <c r="B43" s="344"/>
      <c r="C43" s="359"/>
      <c r="D43" s="359"/>
      <c r="E43" s="359"/>
      <c r="F43" s="359"/>
      <c r="G43" s="359"/>
      <c r="H43" s="359"/>
    </row>
    <row r="44" spans="1:8" ht="15.8" customHeight="1">
      <c r="A44" s="355"/>
      <c r="B44" s="344" t="s">
        <v>1462</v>
      </c>
      <c r="C44" s="360">
        <f t="shared" ref="C44:H45" si="0">C21+C30+C39</f>
        <v>156747</v>
      </c>
      <c r="D44" s="360">
        <f t="shared" si="0"/>
        <v>179139</v>
      </c>
      <c r="E44" s="360">
        <f t="shared" si="0"/>
        <v>201529.8</v>
      </c>
      <c r="F44" s="360">
        <f t="shared" si="0"/>
        <v>223921</v>
      </c>
      <c r="G44" s="360">
        <f t="shared" si="0"/>
        <v>257508</v>
      </c>
      <c r="H44" s="360">
        <f t="shared" si="0"/>
        <v>291094</v>
      </c>
    </row>
    <row r="45" spans="1:8" ht="15.8" customHeight="1">
      <c r="A45" s="355"/>
      <c r="B45" s="344" t="s">
        <v>1463</v>
      </c>
      <c r="C45" s="362">
        <f t="shared" si="0"/>
        <v>156747</v>
      </c>
      <c r="D45" s="362">
        <f t="shared" si="0"/>
        <v>335886</v>
      </c>
      <c r="E45" s="362">
        <f t="shared" si="0"/>
        <v>537415.80000000005</v>
      </c>
      <c r="F45" s="362">
        <f t="shared" si="0"/>
        <v>761336.8</v>
      </c>
      <c r="G45" s="362">
        <f t="shared" si="0"/>
        <v>1018844.8</v>
      </c>
      <c r="H45" s="362">
        <f t="shared" si="0"/>
        <v>1309938.8</v>
      </c>
    </row>
    <row r="46" spans="1:8">
      <c r="A46" s="339"/>
    </row>
  </sheetData>
  <mergeCells count="11">
    <mergeCell ref="C16:F16"/>
    <mergeCell ref="C4:F4"/>
    <mergeCell ref="C5:F5"/>
    <mergeCell ref="C6:F6"/>
    <mergeCell ref="C7:F7"/>
    <mergeCell ref="B14:H14"/>
    <mergeCell ref="C17:F17"/>
    <mergeCell ref="C25:F25"/>
    <mergeCell ref="C26:F26"/>
    <mergeCell ref="C34:F34"/>
    <mergeCell ref="C35:F35"/>
  </mergeCells>
  <pageMargins left="0.45" right="0.45" top="0.75" bottom="0.75" header="0.3" footer="0.3"/>
  <pageSetup scale="92" fitToHeight="0" orientation="landscape"/>
  <rowBreaks count="1" manualBreakCount="1">
    <brk id="24" max="7" man="1"/>
  </rowBreak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F465-7F80-4F46-B5E8-C3C3180A4CB5}">
  <sheetPr>
    <pageSetUpPr fitToPage="1"/>
  </sheetPr>
  <dimension ref="A1:I52"/>
  <sheetViews>
    <sheetView workbookViewId="0">
      <selection activeCell="E10" sqref="E10"/>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1467</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0"/>
      <c r="D6" s="371"/>
      <c r="E6" s="371"/>
      <c r="F6" s="371"/>
      <c r="G6" s="371"/>
      <c r="H6" s="372"/>
    </row>
    <row r="7" spans="1:9" ht="15.8" customHeight="1">
      <c r="A7" s="366">
        <v>4</v>
      </c>
      <c r="B7" s="369" t="s">
        <v>1469</v>
      </c>
      <c r="C7" s="373"/>
      <c r="D7" s="371"/>
      <c r="E7" s="371"/>
      <c r="F7" s="371"/>
      <c r="G7" s="371"/>
      <c r="H7" s="372"/>
    </row>
    <row r="8" spans="1:9" ht="15.8" customHeight="1">
      <c r="A8" s="366">
        <v>5</v>
      </c>
      <c r="B8" s="369" t="s">
        <v>1470</v>
      </c>
      <c r="C8" s="374"/>
      <c r="D8" s="371"/>
      <c r="E8" s="371"/>
      <c r="F8" s="371"/>
      <c r="G8" s="371"/>
      <c r="H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0</v>
      </c>
      <c r="D18" s="359">
        <v>0</v>
      </c>
      <c r="E18" s="359">
        <v>0</v>
      </c>
      <c r="F18" s="359">
        <v>0</v>
      </c>
      <c r="G18" s="359">
        <v>0</v>
      </c>
      <c r="H18" s="359">
        <v>0</v>
      </c>
      <c r="I18" s="372"/>
    </row>
    <row r="19" spans="1:9" ht="15.8" customHeight="1">
      <c r="A19" s="355"/>
      <c r="B19" s="344" t="s">
        <v>1457</v>
      </c>
      <c r="C19" s="360">
        <v>0</v>
      </c>
      <c r="D19" s="360">
        <v>0</v>
      </c>
      <c r="E19" s="360">
        <v>0</v>
      </c>
      <c r="F19" s="360">
        <v>0</v>
      </c>
      <c r="G19" s="360">
        <v>0</v>
      </c>
      <c r="H19" s="360">
        <v>0</v>
      </c>
      <c r="I19" s="372"/>
    </row>
    <row r="20" spans="1:9" ht="15.8" customHeight="1">
      <c r="A20" s="355"/>
      <c r="B20" s="344"/>
      <c r="C20" s="361"/>
      <c r="D20" s="362"/>
      <c r="E20" s="362"/>
      <c r="F20" s="362"/>
      <c r="G20" s="362"/>
      <c r="H20" s="362"/>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t="s">
        <v>1427</v>
      </c>
      <c r="D23" s="482"/>
      <c r="E23" s="482"/>
      <c r="F23" s="483"/>
      <c r="G23" s="372"/>
      <c r="H23" s="372"/>
      <c r="I23" s="372"/>
    </row>
    <row r="24" spans="1:9" ht="36.799999999999997" customHeight="1">
      <c r="A24" s="355"/>
      <c r="B24" s="345" t="s">
        <v>1448</v>
      </c>
      <c r="C24" s="597" t="s">
        <v>1427</v>
      </c>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t="s">
        <v>1450</v>
      </c>
      <c r="D26" s="357" t="s">
        <v>1451</v>
      </c>
      <c r="E26" s="357" t="s">
        <v>1452</v>
      </c>
      <c r="F26" s="357" t="s">
        <v>1453</v>
      </c>
      <c r="G26" s="357" t="s">
        <v>1454</v>
      </c>
      <c r="H26" s="358" t="s">
        <v>1455</v>
      </c>
      <c r="I26" s="372"/>
    </row>
    <row r="27" spans="1:9" ht="15.8" customHeight="1">
      <c r="A27" s="355"/>
      <c r="B27" s="344" t="s">
        <v>1456</v>
      </c>
      <c r="C27" s="359">
        <v>0</v>
      </c>
      <c r="D27" s="359">
        <v>0</v>
      </c>
      <c r="E27" s="359">
        <v>0</v>
      </c>
      <c r="F27" s="359">
        <v>0</v>
      </c>
      <c r="G27" s="359">
        <v>0</v>
      </c>
      <c r="H27" s="359">
        <v>0</v>
      </c>
      <c r="I27" s="372"/>
    </row>
    <row r="28" spans="1:9" ht="15.8" customHeight="1">
      <c r="A28" s="355"/>
      <c r="B28" s="344" t="s">
        <v>1457</v>
      </c>
      <c r="C28" s="360">
        <v>0</v>
      </c>
      <c r="D28" s="360">
        <v>0</v>
      </c>
      <c r="E28" s="360">
        <v>0</v>
      </c>
      <c r="F28" s="360">
        <v>0</v>
      </c>
      <c r="G28" s="360">
        <v>0</v>
      </c>
      <c r="H28" s="360">
        <v>0</v>
      </c>
      <c r="I28" s="372"/>
    </row>
    <row r="29" spans="1:9" ht="15.8" customHeight="1">
      <c r="A29" s="355"/>
      <c r="B29" s="344"/>
      <c r="C29" s="361"/>
      <c r="D29" s="362"/>
      <c r="E29" s="362"/>
      <c r="F29" s="362"/>
      <c r="G29" s="362"/>
      <c r="H29" s="362"/>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t="s">
        <v>1427</v>
      </c>
      <c r="D32" s="482"/>
      <c r="E32" s="482"/>
      <c r="F32" s="483"/>
      <c r="G32" s="372"/>
      <c r="H32" s="372"/>
      <c r="I32" s="372"/>
    </row>
    <row r="33" spans="1:9" ht="36.799999999999997" customHeight="1">
      <c r="A33" s="355"/>
      <c r="B33" s="345" t="s">
        <v>1448</v>
      </c>
      <c r="C33" s="597" t="s">
        <v>1427</v>
      </c>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t="s">
        <v>1450</v>
      </c>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0</v>
      </c>
      <c r="H36" s="359">
        <v>0</v>
      </c>
      <c r="I36" s="372"/>
    </row>
    <row r="37" spans="1:9" ht="15.8" customHeight="1">
      <c r="A37" s="355"/>
      <c r="B37" s="344" t="s">
        <v>1457</v>
      </c>
      <c r="C37" s="360">
        <v>0</v>
      </c>
      <c r="D37" s="360">
        <v>0</v>
      </c>
      <c r="E37" s="360">
        <v>0</v>
      </c>
      <c r="F37" s="360">
        <v>0</v>
      </c>
      <c r="G37" s="360">
        <v>0</v>
      </c>
      <c r="H37" s="360">
        <v>0</v>
      </c>
      <c r="I37" s="372"/>
    </row>
    <row r="38" spans="1:9" ht="15.8" customHeight="1">
      <c r="A38" s="355"/>
      <c r="B38" s="344"/>
      <c r="C38" s="361"/>
      <c r="D38" s="362"/>
      <c r="E38" s="362"/>
      <c r="F38" s="362"/>
      <c r="G38" s="362"/>
      <c r="H38" s="362"/>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c r="D41" s="359"/>
      <c r="E41" s="359"/>
      <c r="F41" s="359"/>
      <c r="G41" s="359"/>
      <c r="H41" s="359"/>
      <c r="I41" s="372"/>
    </row>
    <row r="42" spans="1:9" ht="15.8" customHeight="1">
      <c r="A42" s="355"/>
      <c r="B42" s="344" t="s">
        <v>1462</v>
      </c>
      <c r="C42" s="360"/>
      <c r="D42" s="360"/>
      <c r="E42" s="360"/>
      <c r="F42" s="360"/>
      <c r="G42" s="360"/>
      <c r="H42" s="360"/>
      <c r="I42" s="372"/>
    </row>
    <row r="43" spans="1:9" ht="15.8" customHeight="1">
      <c r="A43" s="355"/>
      <c r="B43" s="344" t="s">
        <v>1463</v>
      </c>
      <c r="C43" s="362"/>
      <c r="D43" s="362"/>
      <c r="E43" s="362"/>
      <c r="F43" s="362"/>
      <c r="G43" s="362"/>
      <c r="H43" s="362"/>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1476</v>
      </c>
      <c r="E49" s="379" t="s">
        <v>1476</v>
      </c>
      <c r="F49" s="379" t="s">
        <v>1476</v>
      </c>
      <c r="G49" s="379" t="s">
        <v>1476</v>
      </c>
      <c r="H49" s="379" t="s">
        <v>1476</v>
      </c>
      <c r="I49" s="372"/>
    </row>
    <row r="50" spans="1:9" ht="31.5" customHeight="1">
      <c r="A50" s="372"/>
      <c r="B50" s="345" t="s">
        <v>1477</v>
      </c>
      <c r="C50" s="369"/>
      <c r="D50" s="369"/>
      <c r="E50" s="369"/>
      <c r="F50" s="369"/>
      <c r="G50" s="369"/>
      <c r="H50" s="369"/>
      <c r="I50" s="372"/>
    </row>
    <row r="51" spans="1:9" ht="31.5" customHeight="1">
      <c r="A51" s="372"/>
      <c r="B51" s="344" t="s">
        <v>1478</v>
      </c>
      <c r="C51" s="380"/>
      <c r="D51" s="380"/>
      <c r="E51" s="380"/>
      <c r="F51" s="380"/>
      <c r="G51" s="380"/>
      <c r="H51" s="380"/>
      <c r="I51" s="372"/>
    </row>
    <row r="52" spans="1:9" ht="15.8" customHeight="1">
      <c r="A52" s="372"/>
      <c r="B52" s="372"/>
      <c r="C52" s="372"/>
      <c r="D52" s="372"/>
      <c r="E52" s="372"/>
      <c r="F52" s="372"/>
      <c r="G52" s="372"/>
      <c r="H52" s="372"/>
      <c r="I52" s="37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E7C4-64CF-4E88-A756-11684E405473}">
  <sheetPr>
    <pageSetUpPr fitToPage="1"/>
  </sheetPr>
  <dimension ref="A1:I55"/>
  <sheetViews>
    <sheetView workbookViewId="0">
      <selection activeCell="E9" sqref="E9"/>
    </sheetView>
  </sheetViews>
  <sheetFormatPr defaultRowHeight="14.45"/>
  <cols>
    <col min="1" max="1" width="3.84765625" customWidth="1"/>
    <col min="2" max="2" width="49.1484375" customWidth="1"/>
    <col min="3" max="3" width="19.25" customWidth="1"/>
    <col min="4" max="4" width="18.3984375" customWidth="1"/>
    <col min="5" max="5" width="18.1484375" customWidth="1"/>
    <col min="6" max="8" width="18.25" customWidth="1"/>
    <col min="9" max="9" width="18.546875" customWidth="1"/>
  </cols>
  <sheetData>
    <row r="1" spans="1:9" ht="21" customHeight="1">
      <c r="A1" s="337" t="s">
        <v>1479</v>
      </c>
      <c r="E1" s="338"/>
      <c r="G1" s="339" t="s">
        <v>1423</v>
      </c>
      <c r="H1" s="228">
        <f ca="1">TODAY()</f>
        <v>45746</v>
      </c>
    </row>
    <row r="2" spans="1:9" ht="18" customHeight="1">
      <c r="A2" s="340" t="s">
        <v>1424</v>
      </c>
      <c r="B2" s="341"/>
      <c r="C2" s="342"/>
      <c r="D2" s="342"/>
      <c r="E2" s="342"/>
      <c r="F2" s="342"/>
    </row>
    <row r="3" spans="1:9" ht="18" customHeight="1">
      <c r="A3" s="340"/>
      <c r="B3" s="341"/>
      <c r="C3" s="342"/>
      <c r="D3" s="342"/>
      <c r="E3" s="342"/>
      <c r="F3" s="342"/>
    </row>
    <row r="4" spans="1:9" ht="15.8" customHeight="1">
      <c r="A4" s="366">
        <v>1</v>
      </c>
      <c r="B4" s="367" t="s">
        <v>1431</v>
      </c>
      <c r="C4" s="602"/>
      <c r="D4" s="482"/>
      <c r="E4" s="482"/>
      <c r="F4" s="482"/>
      <c r="G4" s="482"/>
      <c r="H4" s="482"/>
    </row>
    <row r="5" spans="1:9" ht="54.8" customHeight="1">
      <c r="A5" s="353">
        <v>2</v>
      </c>
      <c r="B5" s="368" t="s">
        <v>1433</v>
      </c>
      <c r="C5" s="602"/>
      <c r="D5" s="482"/>
      <c r="E5" s="482"/>
      <c r="F5" s="482"/>
      <c r="G5" s="482"/>
      <c r="H5" s="482"/>
    </row>
    <row r="6" spans="1:9" ht="15.8" customHeight="1">
      <c r="A6" s="366">
        <v>3</v>
      </c>
      <c r="B6" s="369" t="s">
        <v>1468</v>
      </c>
      <c r="C6" s="373">
        <v>50000000</v>
      </c>
      <c r="D6" s="371"/>
      <c r="E6" s="371"/>
      <c r="F6" s="371"/>
      <c r="G6" s="371"/>
      <c r="H6" s="372"/>
    </row>
    <row r="7" spans="1:9" ht="15.8" customHeight="1">
      <c r="A7" s="366">
        <v>4</v>
      </c>
      <c r="B7" s="369" t="s">
        <v>1480</v>
      </c>
      <c r="C7" s="373">
        <v>2000000</v>
      </c>
      <c r="D7" s="371"/>
      <c r="E7" s="371"/>
      <c r="F7" s="371"/>
      <c r="G7" s="371"/>
      <c r="H7" s="372"/>
    </row>
    <row r="8" spans="1:9" ht="15.8" customHeight="1">
      <c r="A8" s="366">
        <v>5</v>
      </c>
      <c r="B8" s="369" t="s">
        <v>1470</v>
      </c>
      <c r="C8" s="374">
        <v>600</v>
      </c>
      <c r="D8" s="371"/>
      <c r="E8" s="371"/>
      <c r="F8" s="371"/>
      <c r="G8" s="371"/>
      <c r="H8" s="372"/>
      <c r="I8" s="372"/>
    </row>
    <row r="9" spans="1:9" ht="15.8" customHeight="1">
      <c r="A9" s="366"/>
      <c r="B9" s="372"/>
      <c r="C9" s="372"/>
      <c r="D9" s="372"/>
      <c r="E9" s="372"/>
      <c r="F9" s="372"/>
      <c r="G9" s="372"/>
      <c r="H9" s="372"/>
      <c r="I9" s="372"/>
    </row>
    <row r="10" spans="1:9" ht="15.8" customHeight="1">
      <c r="A10" s="366">
        <v>6</v>
      </c>
      <c r="B10" s="375" t="s">
        <v>1471</v>
      </c>
      <c r="C10" s="375"/>
      <c r="D10" s="372"/>
      <c r="E10" s="372"/>
      <c r="F10" s="372"/>
      <c r="G10" s="372"/>
      <c r="H10" s="372"/>
      <c r="I10" s="372"/>
    </row>
    <row r="11" spans="1:9" ht="15.8" customHeight="1">
      <c r="A11" s="366"/>
      <c r="B11" s="372"/>
      <c r="C11" s="372"/>
      <c r="D11" s="372"/>
      <c r="E11" s="372"/>
      <c r="F11" s="372"/>
      <c r="G11" s="372"/>
      <c r="H11" s="372"/>
      <c r="I11" s="372"/>
    </row>
    <row r="12" spans="1:9" ht="47.3" customHeight="1">
      <c r="A12" s="372"/>
      <c r="B12" s="603" t="s">
        <v>1445</v>
      </c>
      <c r="C12" s="572"/>
      <c r="D12" s="572"/>
      <c r="E12" s="572"/>
      <c r="F12" s="572"/>
      <c r="G12" s="572"/>
      <c r="H12" s="572"/>
      <c r="I12" s="372"/>
    </row>
    <row r="13" spans="1:9" ht="15.8" customHeight="1">
      <c r="A13" s="366"/>
      <c r="B13" s="372"/>
      <c r="C13" s="372"/>
      <c r="D13" s="372"/>
      <c r="E13" s="372"/>
      <c r="F13" s="372"/>
      <c r="G13" s="372"/>
      <c r="H13" s="372"/>
      <c r="I13" s="372"/>
    </row>
    <row r="14" spans="1:9" ht="15.8" customHeight="1">
      <c r="A14" s="353" t="s">
        <v>1446</v>
      </c>
      <c r="B14" s="354" t="s">
        <v>1447</v>
      </c>
      <c r="C14" s="597"/>
      <c r="D14" s="482"/>
      <c r="E14" s="482"/>
      <c r="F14" s="483"/>
      <c r="G14" s="372"/>
      <c r="H14" s="372"/>
      <c r="I14" s="372"/>
    </row>
    <row r="15" spans="1:9" ht="36.799999999999997" customHeight="1">
      <c r="A15" s="355"/>
      <c r="B15" s="345" t="s">
        <v>1472</v>
      </c>
      <c r="C15" s="597"/>
      <c r="D15" s="482"/>
      <c r="E15" s="482"/>
      <c r="F15" s="483"/>
      <c r="G15" s="372"/>
      <c r="H15" s="372"/>
      <c r="I15" s="372"/>
    </row>
    <row r="16" spans="1:9" ht="15.8" customHeight="1">
      <c r="A16" s="355"/>
      <c r="B16" s="372"/>
      <c r="C16" s="372"/>
      <c r="D16" s="372"/>
      <c r="E16" s="372"/>
      <c r="F16" s="372"/>
      <c r="G16" s="372"/>
      <c r="H16" s="372"/>
      <c r="I16" s="372"/>
    </row>
    <row r="17" spans="1:9" ht="15.8" customHeight="1">
      <c r="A17" s="343"/>
      <c r="B17" s="353" t="s">
        <v>1449</v>
      </c>
      <c r="C17" s="356"/>
      <c r="D17" s="357" t="s">
        <v>1451</v>
      </c>
      <c r="E17" s="357" t="s">
        <v>1452</v>
      </c>
      <c r="F17" s="357" t="s">
        <v>1453</v>
      </c>
      <c r="G17" s="357" t="s">
        <v>1454</v>
      </c>
      <c r="H17" s="358" t="s">
        <v>1455</v>
      </c>
      <c r="I17" s="372"/>
    </row>
    <row r="18" spans="1:9" ht="15.8" customHeight="1">
      <c r="A18" s="355"/>
      <c r="B18" s="344" t="s">
        <v>1456</v>
      </c>
      <c r="C18" s="359">
        <v>20</v>
      </c>
      <c r="D18" s="359">
        <v>30</v>
      </c>
      <c r="E18" s="359">
        <v>40</v>
      </c>
      <c r="F18" s="359">
        <v>50</v>
      </c>
      <c r="G18" s="359">
        <v>60</v>
      </c>
      <c r="H18" s="359">
        <v>70</v>
      </c>
      <c r="I18" s="372"/>
    </row>
    <row r="19" spans="1:9" ht="15.8" customHeight="1">
      <c r="A19" s="355"/>
      <c r="B19" s="344" t="s">
        <v>1457</v>
      </c>
      <c r="C19" s="360">
        <v>44782</v>
      </c>
      <c r="D19" s="360">
        <v>67174</v>
      </c>
      <c r="E19" s="360">
        <v>89564.800000000003</v>
      </c>
      <c r="F19" s="360">
        <v>111956</v>
      </c>
      <c r="G19" s="360">
        <v>134347</v>
      </c>
      <c r="H19" s="360">
        <v>156738</v>
      </c>
      <c r="I19" s="372"/>
    </row>
    <row r="20" spans="1:9" ht="15.8" customHeight="1">
      <c r="A20" s="355"/>
      <c r="B20" s="344" t="s">
        <v>1466</v>
      </c>
      <c r="C20" s="361">
        <f>C19</f>
        <v>44782</v>
      </c>
      <c r="D20" s="362">
        <f>C20+D19</f>
        <v>111956</v>
      </c>
      <c r="E20" s="362">
        <f>D20+E19</f>
        <v>201520.8</v>
      </c>
      <c r="F20" s="362">
        <f>E20+F19</f>
        <v>313476.8</v>
      </c>
      <c r="G20" s="362">
        <f>F20+G19</f>
        <v>447823.8</v>
      </c>
      <c r="H20" s="362">
        <f>G20+H19</f>
        <v>604561.80000000005</v>
      </c>
      <c r="I20" s="372"/>
    </row>
    <row r="21" spans="1:9" ht="20.149999999999999" customHeight="1">
      <c r="A21" s="363"/>
      <c r="B21" s="376"/>
      <c r="C21" s="376"/>
      <c r="D21" s="376"/>
      <c r="E21" s="376"/>
      <c r="F21" s="376"/>
      <c r="G21" s="376"/>
      <c r="H21" s="376"/>
      <c r="I21" s="372"/>
    </row>
    <row r="22" spans="1:9" ht="20.149999999999999" customHeight="1">
      <c r="A22" s="355"/>
      <c r="B22" s="372"/>
      <c r="C22" s="372"/>
      <c r="D22" s="372"/>
      <c r="E22" s="372"/>
      <c r="F22" s="372"/>
      <c r="G22" s="372"/>
      <c r="H22" s="372"/>
      <c r="I22" s="372"/>
    </row>
    <row r="23" spans="1:9" ht="15.8" customHeight="1">
      <c r="A23" s="353" t="s">
        <v>1458</v>
      </c>
      <c r="B23" s="354" t="s">
        <v>1447</v>
      </c>
      <c r="C23" s="597"/>
      <c r="D23" s="482"/>
      <c r="E23" s="482"/>
      <c r="F23" s="483"/>
      <c r="G23" s="372"/>
      <c r="H23" s="372"/>
      <c r="I23" s="372"/>
    </row>
    <row r="24" spans="1:9" ht="36.799999999999997" customHeight="1">
      <c r="A24" s="355"/>
      <c r="B24" s="345" t="s">
        <v>1448</v>
      </c>
      <c r="C24" s="597"/>
      <c r="D24" s="482"/>
      <c r="E24" s="482"/>
      <c r="F24" s="483"/>
      <c r="G24" s="372"/>
      <c r="H24" s="372"/>
      <c r="I24" s="372"/>
    </row>
    <row r="25" spans="1:9" ht="15.8" customHeight="1">
      <c r="A25" s="355"/>
      <c r="B25" s="372"/>
      <c r="C25" s="372"/>
      <c r="D25" s="372"/>
      <c r="E25" s="372"/>
      <c r="F25" s="372"/>
      <c r="G25" s="372"/>
      <c r="H25" s="372"/>
      <c r="I25" s="372"/>
    </row>
    <row r="26" spans="1:9" ht="15.8" customHeight="1">
      <c r="A26" s="343"/>
      <c r="B26" s="353" t="s">
        <v>1449</v>
      </c>
      <c r="C26" s="356"/>
      <c r="D26" s="357" t="s">
        <v>1451</v>
      </c>
      <c r="E26" s="357" t="s">
        <v>1452</v>
      </c>
      <c r="F26" s="357" t="s">
        <v>1453</v>
      </c>
      <c r="G26" s="357" t="s">
        <v>1454</v>
      </c>
      <c r="H26" s="358" t="s">
        <v>1455</v>
      </c>
      <c r="I26" s="372"/>
    </row>
    <row r="27" spans="1:9" ht="15.8" customHeight="1">
      <c r="A27" s="355"/>
      <c r="B27" s="344" t="s">
        <v>1456</v>
      </c>
      <c r="C27" s="359">
        <v>50</v>
      </c>
      <c r="D27" s="359">
        <v>50</v>
      </c>
      <c r="E27" s="359">
        <v>50</v>
      </c>
      <c r="F27" s="359">
        <v>50</v>
      </c>
      <c r="G27" s="359">
        <v>50</v>
      </c>
      <c r="H27" s="359">
        <v>50</v>
      </c>
      <c r="I27" s="372"/>
    </row>
    <row r="28" spans="1:9" ht="15.8" customHeight="1">
      <c r="A28" s="355"/>
      <c r="B28" s="344" t="s">
        <v>1457</v>
      </c>
      <c r="C28" s="360">
        <v>111965</v>
      </c>
      <c r="D28" s="360">
        <v>111965</v>
      </c>
      <c r="E28" s="360">
        <v>111965</v>
      </c>
      <c r="F28" s="360">
        <v>111965</v>
      </c>
      <c r="G28" s="360">
        <v>111965</v>
      </c>
      <c r="H28" s="360">
        <v>111965</v>
      </c>
      <c r="I28" s="372"/>
    </row>
    <row r="29" spans="1:9" ht="15.8" customHeight="1">
      <c r="A29" s="355"/>
      <c r="B29" s="344" t="s">
        <v>1466</v>
      </c>
      <c r="C29" s="361">
        <f>C28</f>
        <v>111965</v>
      </c>
      <c r="D29" s="362">
        <f>C29+D28</f>
        <v>223930</v>
      </c>
      <c r="E29" s="362">
        <f>D29+E28</f>
        <v>335895</v>
      </c>
      <c r="F29" s="362">
        <f>E29+F28</f>
        <v>447860</v>
      </c>
      <c r="G29" s="362">
        <f>F29+G28</f>
        <v>559825</v>
      </c>
      <c r="H29" s="362">
        <f>G29+H28</f>
        <v>671790</v>
      </c>
      <c r="I29" s="372"/>
    </row>
    <row r="30" spans="1:9" ht="20.149999999999999" customHeight="1">
      <c r="A30" s="363"/>
      <c r="B30" s="376"/>
      <c r="C30" s="376"/>
      <c r="D30" s="376"/>
      <c r="E30" s="376"/>
      <c r="F30" s="376"/>
      <c r="G30" s="376"/>
      <c r="H30" s="376"/>
      <c r="I30" s="372"/>
    </row>
    <row r="31" spans="1:9" ht="20.149999999999999" customHeight="1">
      <c r="A31" s="355"/>
      <c r="B31" s="372"/>
      <c r="C31" s="372"/>
      <c r="D31" s="372"/>
      <c r="E31" s="372"/>
      <c r="F31" s="372"/>
      <c r="G31" s="372"/>
      <c r="H31" s="372"/>
      <c r="I31" s="372"/>
    </row>
    <row r="32" spans="1:9" ht="15.8" customHeight="1">
      <c r="A32" s="353" t="s">
        <v>1459</v>
      </c>
      <c r="B32" s="354" t="s">
        <v>1447</v>
      </c>
      <c r="C32" s="597"/>
      <c r="D32" s="482"/>
      <c r="E32" s="482"/>
      <c r="F32" s="483"/>
      <c r="G32" s="372"/>
      <c r="H32" s="372"/>
      <c r="I32" s="372"/>
    </row>
    <row r="33" spans="1:9" ht="36.799999999999997" customHeight="1">
      <c r="A33" s="355"/>
      <c r="B33" s="345" t="s">
        <v>1448</v>
      </c>
      <c r="C33" s="597"/>
      <c r="D33" s="482"/>
      <c r="E33" s="482"/>
      <c r="F33" s="483"/>
      <c r="G33" s="372"/>
      <c r="H33" s="372"/>
      <c r="I33" s="372"/>
    </row>
    <row r="34" spans="1:9" ht="15.8" customHeight="1">
      <c r="A34" s="355"/>
      <c r="B34" s="372"/>
      <c r="C34" s="372"/>
      <c r="D34" s="372"/>
      <c r="E34" s="372"/>
      <c r="F34" s="372"/>
      <c r="G34" s="372"/>
      <c r="H34" s="372"/>
      <c r="I34" s="372"/>
    </row>
    <row r="35" spans="1:9" ht="15.8" customHeight="1">
      <c r="A35" s="343"/>
      <c r="B35" s="353" t="s">
        <v>1449</v>
      </c>
      <c r="C35" s="356"/>
      <c r="D35" s="357" t="s">
        <v>1451</v>
      </c>
      <c r="E35" s="357" t="s">
        <v>1452</v>
      </c>
      <c r="F35" s="357" t="s">
        <v>1453</v>
      </c>
      <c r="G35" s="357" t="s">
        <v>1454</v>
      </c>
      <c r="H35" s="358" t="s">
        <v>1455</v>
      </c>
      <c r="I35" s="372"/>
    </row>
    <row r="36" spans="1:9" ht="15.8" customHeight="1">
      <c r="A36" s="355"/>
      <c r="B36" s="344" t="s">
        <v>1456</v>
      </c>
      <c r="C36" s="359">
        <v>0</v>
      </c>
      <c r="D36" s="359">
        <v>0</v>
      </c>
      <c r="E36" s="359">
        <v>0</v>
      </c>
      <c r="F36" s="359">
        <v>0</v>
      </c>
      <c r="G36" s="359">
        <v>5</v>
      </c>
      <c r="H36" s="359">
        <v>10</v>
      </c>
      <c r="I36" s="372"/>
    </row>
    <row r="37" spans="1:9" ht="15.8" customHeight="1">
      <c r="A37" s="355"/>
      <c r="B37" s="344" t="s">
        <v>1457</v>
      </c>
      <c r="C37" s="360">
        <v>0</v>
      </c>
      <c r="D37" s="360">
        <v>0</v>
      </c>
      <c r="E37" s="360">
        <v>0</v>
      </c>
      <c r="F37" s="360">
        <v>0</v>
      </c>
      <c r="G37" s="360">
        <v>11196</v>
      </c>
      <c r="H37" s="360">
        <v>22391</v>
      </c>
      <c r="I37" s="372"/>
    </row>
    <row r="38" spans="1:9" ht="15.8" customHeight="1">
      <c r="A38" s="355"/>
      <c r="B38" s="344"/>
      <c r="C38" s="361"/>
      <c r="D38" s="362"/>
      <c r="E38" s="362"/>
      <c r="F38" s="362"/>
      <c r="G38" s="362">
        <f>F38+G37</f>
        <v>11196</v>
      </c>
      <c r="H38" s="362">
        <f>G38+H37</f>
        <v>33587</v>
      </c>
      <c r="I38" s="372"/>
    </row>
    <row r="39" spans="1:9" ht="20.149999999999999" customHeight="1">
      <c r="A39" s="363"/>
      <c r="B39" s="376"/>
      <c r="C39" s="376"/>
      <c r="D39" s="376"/>
      <c r="E39" s="376"/>
      <c r="F39" s="376"/>
      <c r="G39" s="376"/>
      <c r="H39" s="376"/>
      <c r="I39" s="372"/>
    </row>
    <row r="40" spans="1:9" ht="20.149999999999999" customHeight="1">
      <c r="A40" s="355"/>
      <c r="B40" s="372"/>
      <c r="C40" s="372"/>
      <c r="D40" s="372"/>
      <c r="E40" s="372"/>
      <c r="F40" s="372"/>
      <c r="G40" s="372"/>
      <c r="H40" s="372"/>
      <c r="I40" s="372"/>
    </row>
    <row r="41" spans="1:9" ht="15.8" customHeight="1">
      <c r="A41" s="365" t="s">
        <v>1460</v>
      </c>
      <c r="B41" s="344" t="s">
        <v>1461</v>
      </c>
      <c r="C41" s="359">
        <f t="shared" ref="C41:H43" si="0">C18+C27+C36</f>
        <v>70</v>
      </c>
      <c r="D41" s="359">
        <f t="shared" si="0"/>
        <v>80</v>
      </c>
      <c r="E41" s="359">
        <f t="shared" si="0"/>
        <v>90</v>
      </c>
      <c r="F41" s="359">
        <f t="shared" si="0"/>
        <v>100</v>
      </c>
      <c r="G41" s="359">
        <f t="shared" si="0"/>
        <v>115</v>
      </c>
      <c r="H41" s="359">
        <f t="shared" si="0"/>
        <v>130</v>
      </c>
      <c r="I41" s="372"/>
    </row>
    <row r="42" spans="1:9" ht="15.8" customHeight="1">
      <c r="A42" s="355"/>
      <c r="B42" s="344" t="s">
        <v>1462</v>
      </c>
      <c r="C42" s="360">
        <f t="shared" si="0"/>
        <v>156747</v>
      </c>
      <c r="D42" s="360">
        <f t="shared" si="0"/>
        <v>179139</v>
      </c>
      <c r="E42" s="360">
        <f t="shared" si="0"/>
        <v>201529.8</v>
      </c>
      <c r="F42" s="360">
        <f t="shared" si="0"/>
        <v>223921</v>
      </c>
      <c r="G42" s="360">
        <f t="shared" si="0"/>
        <v>257508</v>
      </c>
      <c r="H42" s="360">
        <f t="shared" si="0"/>
        <v>291094</v>
      </c>
      <c r="I42" s="372"/>
    </row>
    <row r="43" spans="1:9" ht="15.8" customHeight="1">
      <c r="A43" s="355"/>
      <c r="B43" s="344" t="s">
        <v>1463</v>
      </c>
      <c r="C43" s="362">
        <f t="shared" si="0"/>
        <v>156747</v>
      </c>
      <c r="D43" s="362">
        <f t="shared" si="0"/>
        <v>335886</v>
      </c>
      <c r="E43" s="362">
        <f t="shared" si="0"/>
        <v>537415.80000000005</v>
      </c>
      <c r="F43" s="362">
        <f t="shared" si="0"/>
        <v>761336.8</v>
      </c>
      <c r="G43" s="362">
        <f t="shared" si="0"/>
        <v>1018844.8</v>
      </c>
      <c r="H43" s="362">
        <f t="shared" si="0"/>
        <v>1309938.8</v>
      </c>
      <c r="I43" s="372"/>
    </row>
    <row r="44" spans="1:9" ht="15.8" customHeight="1">
      <c r="A44" s="366"/>
      <c r="B44" s="372"/>
      <c r="C44" s="372"/>
      <c r="D44" s="372"/>
      <c r="E44" s="372"/>
      <c r="F44" s="372"/>
      <c r="G44" s="372"/>
      <c r="H44" s="372"/>
      <c r="I44" s="372"/>
    </row>
    <row r="45" spans="1:9" ht="15.8" customHeight="1">
      <c r="A45" s="366">
        <v>7</v>
      </c>
      <c r="B45" s="375" t="s">
        <v>1473</v>
      </c>
      <c r="C45" s="375"/>
      <c r="D45" s="372"/>
      <c r="E45" s="372"/>
      <c r="F45" s="372"/>
      <c r="G45" s="372"/>
      <c r="H45" s="372"/>
      <c r="I45" s="372"/>
    </row>
    <row r="46" spans="1:9" ht="15.8" customHeight="1">
      <c r="A46" s="377"/>
      <c r="B46" s="372"/>
      <c r="C46" s="372"/>
      <c r="D46" s="372"/>
      <c r="E46" s="372"/>
      <c r="F46" s="372"/>
      <c r="G46" s="372"/>
      <c r="H46" s="372"/>
      <c r="I46" s="372"/>
    </row>
    <row r="47" spans="1:9" ht="15.8" customHeight="1">
      <c r="A47" s="377"/>
      <c r="B47" s="601" t="s">
        <v>1474</v>
      </c>
      <c r="C47" s="572"/>
      <c r="D47" s="572"/>
      <c r="E47" s="572"/>
      <c r="F47" s="572"/>
      <c r="G47" s="572"/>
      <c r="H47" s="572"/>
      <c r="I47" s="572"/>
    </row>
    <row r="48" spans="1:9" ht="15.8" customHeight="1">
      <c r="A48" s="377"/>
      <c r="B48" s="372"/>
      <c r="C48" s="372"/>
      <c r="D48" s="372"/>
      <c r="E48" s="372"/>
      <c r="F48" s="372"/>
      <c r="G48" s="372"/>
      <c r="H48" s="372"/>
      <c r="I48" s="372"/>
    </row>
    <row r="49" spans="1:9" ht="47.3" customHeight="1">
      <c r="A49" s="372"/>
      <c r="B49" s="378" t="s">
        <v>1475</v>
      </c>
      <c r="C49" s="379"/>
      <c r="D49" s="379" t="s">
        <v>1481</v>
      </c>
      <c r="E49" s="379" t="s">
        <v>1481</v>
      </c>
      <c r="F49" s="379" t="s">
        <v>1482</v>
      </c>
      <c r="G49" s="379" t="s">
        <v>1483</v>
      </c>
      <c r="H49" s="379"/>
      <c r="I49" s="372"/>
    </row>
    <row r="50" spans="1:9" ht="31.5" customHeight="1">
      <c r="A50" s="372"/>
      <c r="B50" s="345" t="s">
        <v>1477</v>
      </c>
      <c r="C50" s="369"/>
      <c r="D50" s="369" t="s">
        <v>1484</v>
      </c>
      <c r="E50" s="369" t="s">
        <v>1485</v>
      </c>
      <c r="F50" s="369"/>
      <c r="G50" s="369"/>
      <c r="H50" s="369"/>
      <c r="I50" s="372"/>
    </row>
    <row r="51" spans="1:9" ht="31.5" customHeight="1">
      <c r="A51" s="372"/>
      <c r="B51" s="344" t="s">
        <v>1478</v>
      </c>
      <c r="C51" s="380">
        <v>0.25</v>
      </c>
      <c r="D51" s="380">
        <v>0.15</v>
      </c>
      <c r="E51" s="380">
        <v>0.1</v>
      </c>
      <c r="F51" s="380">
        <v>0.3</v>
      </c>
      <c r="G51" s="380">
        <v>0.2</v>
      </c>
      <c r="H51" s="380"/>
      <c r="I51" s="372"/>
    </row>
    <row r="52" spans="1:9" ht="15.8" customHeight="1">
      <c r="A52" s="372"/>
      <c r="B52" s="372"/>
      <c r="C52" s="372"/>
      <c r="D52" s="372"/>
      <c r="E52" s="372"/>
      <c r="F52" s="372"/>
      <c r="G52" s="372"/>
      <c r="H52" s="372"/>
      <c r="I52" s="372"/>
    </row>
    <row r="54" spans="1:9">
      <c r="C54" s="381"/>
      <c r="D54" s="382"/>
    </row>
    <row r="55" spans="1:9">
      <c r="C55" s="382"/>
    </row>
  </sheetData>
  <mergeCells count="10">
    <mergeCell ref="C24:F24"/>
    <mergeCell ref="C32:F32"/>
    <mergeCell ref="C33:F33"/>
    <mergeCell ref="B47:I47"/>
    <mergeCell ref="C4:H4"/>
    <mergeCell ref="C5:H5"/>
    <mergeCell ref="B12:H12"/>
    <mergeCell ref="C14:F14"/>
    <mergeCell ref="C15:F15"/>
    <mergeCell ref="C23:F23"/>
  </mergeCells>
  <pageMargins left="0.2" right="0.2" top="0.75" bottom="0.75" header="0.3" footer="0.3"/>
  <pageSetup scale="72" orientation="landscape" horizontalDpi="1200" verticalDpi="1200"/>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292C-9897-4ADF-AD06-CFE018004012}">
  <dimension ref="A1:R34"/>
  <sheetViews>
    <sheetView zoomScale="120" zoomScaleNormal="120" zoomScalePageLayoutView="120" workbookViewId="0">
      <selection activeCell="N24" sqref="N24"/>
    </sheetView>
  </sheetViews>
  <sheetFormatPr defaultColWidth="8.796875" defaultRowHeight="14.45"/>
  <cols>
    <col min="12" max="13" width="8.796875" customWidth="1"/>
    <col min="14" max="14" width="19" bestFit="1" customWidth="1"/>
    <col min="18" max="18" width="9.796875" customWidth="1"/>
  </cols>
  <sheetData>
    <row r="1" spans="1:18">
      <c r="F1" s="606" t="s">
        <v>1488</v>
      </c>
      <c r="G1" s="572"/>
      <c r="H1" s="572"/>
      <c r="I1" s="572"/>
      <c r="J1" s="572"/>
      <c r="K1" s="572"/>
      <c r="L1" s="572"/>
      <c r="M1" s="572"/>
    </row>
    <row r="2" spans="1:18">
      <c r="F2" s="572"/>
      <c r="G2" s="572"/>
      <c r="H2" s="572"/>
      <c r="I2" s="572"/>
      <c r="J2" s="572"/>
      <c r="K2" s="572"/>
      <c r="L2" s="572"/>
      <c r="M2" s="572"/>
    </row>
    <row r="3" spans="1:18">
      <c r="F3" s="16"/>
      <c r="G3" s="16"/>
      <c r="H3" s="16"/>
      <c r="I3" s="16"/>
      <c r="J3" s="16"/>
      <c r="K3" s="16"/>
      <c r="L3" s="16"/>
      <c r="M3" s="16"/>
    </row>
    <row r="4" spans="1:18" s="384" customFormat="1" ht="26" customHeight="1">
      <c r="A4" s="383" t="s">
        <v>1489</v>
      </c>
    </row>
    <row r="5" spans="1:18">
      <c r="J5" s="385" t="s">
        <v>1490</v>
      </c>
      <c r="K5" s="385"/>
    </row>
    <row r="6" spans="1:18">
      <c r="J6" s="385" t="s">
        <v>1491</v>
      </c>
      <c r="K6" s="385"/>
    </row>
    <row r="7" spans="1:18">
      <c r="J7" s="385" t="s">
        <v>1492</v>
      </c>
      <c r="K7" s="385"/>
    </row>
    <row r="8" spans="1:18">
      <c r="J8" s="385" t="s">
        <v>1493</v>
      </c>
      <c r="K8" s="385"/>
    </row>
    <row r="9" spans="1:18">
      <c r="J9" s="385" t="s">
        <v>1494</v>
      </c>
      <c r="K9" s="385"/>
    </row>
    <row r="10" spans="1:18">
      <c r="R10" s="607" t="s">
        <v>1495</v>
      </c>
    </row>
    <row r="11" spans="1:18" s="384" customFormat="1" ht="14.55" customHeight="1">
      <c r="A11" s="609" t="s">
        <v>1496</v>
      </c>
      <c r="B11" s="608"/>
      <c r="C11" s="608"/>
      <c r="D11" s="608"/>
      <c r="I11" s="610" t="s">
        <v>1497</v>
      </c>
      <c r="J11" s="608"/>
      <c r="K11" s="386"/>
      <c r="L11" s="386"/>
      <c r="R11" s="608"/>
    </row>
    <row r="12" spans="1:18" s="384" customFormat="1" ht="25.8" customHeight="1">
      <c r="A12" s="608"/>
      <c r="B12" s="608"/>
      <c r="C12" s="608"/>
      <c r="D12" s="608"/>
      <c r="I12" s="608"/>
      <c r="J12" s="608"/>
      <c r="K12" s="386"/>
      <c r="L12" s="386"/>
      <c r="R12" s="608"/>
    </row>
    <row r="13" spans="1:18" s="387" customFormat="1"/>
    <row r="14" spans="1:18" ht="16" customHeight="1">
      <c r="A14" s="388" t="s">
        <v>1498</v>
      </c>
      <c r="I14" s="604">
        <v>4</v>
      </c>
      <c r="J14" s="572"/>
      <c r="N14" s="611" t="s">
        <v>1499</v>
      </c>
      <c r="O14" s="389" t="s">
        <v>1500</v>
      </c>
      <c r="P14" s="389"/>
      <c r="Q14" s="389"/>
      <c r="R14">
        <f>SUM(I14,I21,I28)</f>
        <v>9</v>
      </c>
    </row>
    <row r="15" spans="1:18" ht="16" customHeight="1">
      <c r="A15" s="388" t="s">
        <v>1501</v>
      </c>
      <c r="I15" s="604">
        <v>2</v>
      </c>
      <c r="J15" s="572"/>
      <c r="N15" s="572"/>
      <c r="O15" s="389" t="s">
        <v>1502</v>
      </c>
      <c r="P15" s="389"/>
      <c r="Q15" s="389"/>
      <c r="R15">
        <f>SUM(I15,I22,I29)</f>
        <v>5</v>
      </c>
    </row>
    <row r="16" spans="1:18" ht="16" customHeight="1">
      <c r="A16" s="388" t="s">
        <v>1503</v>
      </c>
      <c r="I16" s="604">
        <v>1</v>
      </c>
      <c r="J16" s="572"/>
      <c r="N16" s="572"/>
      <c r="O16" s="389" t="s">
        <v>1504</v>
      </c>
      <c r="P16" s="389"/>
      <c r="Q16" s="389"/>
      <c r="R16">
        <f>SUM(I16,I23,I30)</f>
        <v>5</v>
      </c>
    </row>
    <row r="17" spans="1:18" ht="16" customHeight="1">
      <c r="A17" s="388" t="s">
        <v>1505</v>
      </c>
      <c r="I17" s="604">
        <v>2</v>
      </c>
      <c r="J17" s="572"/>
      <c r="N17" s="572"/>
      <c r="O17" s="389" t="s">
        <v>1506</v>
      </c>
      <c r="P17" s="389"/>
      <c r="Q17" s="389"/>
      <c r="R17">
        <f>SUM(I17,I24,I31)</f>
        <v>5</v>
      </c>
    </row>
    <row r="18" spans="1:18" ht="16" customHeight="1">
      <c r="A18" s="388" t="s">
        <v>1507</v>
      </c>
      <c r="I18" s="604">
        <v>0</v>
      </c>
      <c r="J18" s="572"/>
    </row>
    <row r="19" spans="1:18" ht="15.5" customHeight="1">
      <c r="A19" s="388" t="s">
        <v>1508</v>
      </c>
      <c r="I19" s="604">
        <v>4</v>
      </c>
      <c r="J19" s="572"/>
      <c r="N19" s="605" t="s">
        <v>1509</v>
      </c>
      <c r="O19" s="390" t="s">
        <v>1510</v>
      </c>
      <c r="P19" s="390"/>
      <c r="Q19" s="390"/>
      <c r="R19">
        <f>SUM(I18,I25,I34)</f>
        <v>4</v>
      </c>
    </row>
    <row r="20" spans="1:18" ht="16" customHeight="1">
      <c r="A20" s="388" t="s">
        <v>1511</v>
      </c>
      <c r="I20" s="604">
        <v>2</v>
      </c>
      <c r="J20" s="572"/>
      <c r="N20" s="572"/>
      <c r="O20" s="390" t="s">
        <v>1512</v>
      </c>
      <c r="P20" s="390"/>
      <c r="Q20" s="390"/>
      <c r="R20">
        <f>SUM(I19,I26,I33)</f>
        <v>8</v>
      </c>
    </row>
    <row r="21" spans="1:18" ht="16" customHeight="1">
      <c r="A21" s="388" t="s">
        <v>1513</v>
      </c>
      <c r="I21" s="604">
        <v>3</v>
      </c>
      <c r="J21" s="572"/>
      <c r="N21" s="572"/>
      <c r="O21" s="390"/>
      <c r="P21" s="390"/>
      <c r="Q21" s="390"/>
    </row>
    <row r="22" spans="1:18" ht="16" customHeight="1">
      <c r="A22" s="388" t="s">
        <v>1514</v>
      </c>
      <c r="I22" s="604">
        <v>1</v>
      </c>
      <c r="J22" s="572"/>
    </row>
    <row r="23" spans="1:18" ht="16" customHeight="1">
      <c r="A23" s="388" t="s">
        <v>1515</v>
      </c>
      <c r="I23" s="604">
        <v>2</v>
      </c>
      <c r="J23" s="572"/>
      <c r="O23" s="391" t="s">
        <v>1516</v>
      </c>
      <c r="P23" s="391"/>
      <c r="Q23" s="391"/>
      <c r="R23">
        <f>SUM(I20,I27,I34)</f>
        <v>2</v>
      </c>
    </row>
    <row r="24" spans="1:18" ht="16" customHeight="1">
      <c r="A24" s="388" t="s">
        <v>1517</v>
      </c>
      <c r="I24" s="604">
        <v>2</v>
      </c>
      <c r="J24" s="572"/>
      <c r="N24" s="392"/>
    </row>
    <row r="25" spans="1:18" ht="16.3" customHeight="1">
      <c r="A25" s="388" t="s">
        <v>1518</v>
      </c>
      <c r="I25" s="604">
        <v>4</v>
      </c>
      <c r="J25" s="572"/>
    </row>
    <row r="26" spans="1:18" ht="16" customHeight="1">
      <c r="A26" s="388" t="s">
        <v>1519</v>
      </c>
      <c r="I26" s="604">
        <v>3</v>
      </c>
      <c r="J26" s="572"/>
    </row>
    <row r="27" spans="1:18" ht="16" customHeight="1">
      <c r="A27" s="388" t="s">
        <v>1520</v>
      </c>
      <c r="I27" s="604">
        <v>0</v>
      </c>
      <c r="J27" s="572"/>
    </row>
    <row r="28" spans="1:18" ht="16" customHeight="1">
      <c r="A28" s="388" t="s">
        <v>1521</v>
      </c>
      <c r="I28" s="604">
        <v>2</v>
      </c>
      <c r="J28" s="572"/>
    </row>
    <row r="29" spans="1:18" ht="16" customHeight="1">
      <c r="A29" s="388" t="s">
        <v>1522</v>
      </c>
      <c r="I29" s="604">
        <v>2</v>
      </c>
      <c r="J29" s="572"/>
    </row>
    <row r="30" spans="1:18" ht="16" customHeight="1">
      <c r="A30" s="388" t="s">
        <v>1523</v>
      </c>
      <c r="I30" s="604">
        <v>2</v>
      </c>
      <c r="J30" s="572"/>
    </row>
    <row r="31" spans="1:18" ht="16" customHeight="1">
      <c r="A31" s="388" t="s">
        <v>1524</v>
      </c>
      <c r="I31" s="604">
        <v>1</v>
      </c>
      <c r="J31" s="572"/>
    </row>
    <row r="32" spans="1:18" ht="16" customHeight="1">
      <c r="A32" s="388" t="s">
        <v>1525</v>
      </c>
      <c r="I32" s="604">
        <v>2</v>
      </c>
      <c r="J32" s="572"/>
    </row>
    <row r="33" spans="1:10" ht="16" customHeight="1">
      <c r="A33" s="388" t="s">
        <v>1526</v>
      </c>
      <c r="I33" s="604">
        <v>1</v>
      </c>
      <c r="J33" s="572"/>
    </row>
    <row r="34" spans="1:10" ht="16" customHeight="1">
      <c r="A34" s="388" t="s">
        <v>1527</v>
      </c>
      <c r="I34" s="604">
        <v>0</v>
      </c>
      <c r="J34" s="572"/>
    </row>
  </sheetData>
  <mergeCells count="27">
    <mergeCell ref="I22:J22"/>
    <mergeCell ref="F1:M2"/>
    <mergeCell ref="R10:R12"/>
    <mergeCell ref="A11:D12"/>
    <mergeCell ref="I11:J12"/>
    <mergeCell ref="I14:J14"/>
    <mergeCell ref="N14:N17"/>
    <mergeCell ref="I15:J15"/>
    <mergeCell ref="I16:J16"/>
    <mergeCell ref="I17:J17"/>
    <mergeCell ref="I18:J18"/>
    <mergeCell ref="I19:J19"/>
    <mergeCell ref="N19:N21"/>
    <mergeCell ref="I20:J20"/>
    <mergeCell ref="I21:J21"/>
    <mergeCell ref="I34:J34"/>
    <mergeCell ref="I23:J23"/>
    <mergeCell ref="I24:J24"/>
    <mergeCell ref="I25:J25"/>
    <mergeCell ref="I26:J26"/>
    <mergeCell ref="I27:J27"/>
    <mergeCell ref="I28:J28"/>
    <mergeCell ref="I29:J29"/>
    <mergeCell ref="I30:J30"/>
    <mergeCell ref="I31:J31"/>
    <mergeCell ref="I32:J32"/>
    <mergeCell ref="I33:J33"/>
  </mergeCells>
  <pageMargins left="0.7" right="0.7" top="0.75" bottom="0.75" header="0.3" footer="0.3"/>
  <pageSetup orientation="portrait" horizontalDpi="360" verticalDpi="360"/>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85A7-6A20-458D-8DE8-584BAE27A6DD}">
  <dimension ref="A1:E93"/>
  <sheetViews>
    <sheetView workbookViewId="0">
      <selection activeCell="B2" sqref="B2"/>
    </sheetView>
  </sheetViews>
  <sheetFormatPr defaultColWidth="11.6484375" defaultRowHeight="15.6"/>
  <cols>
    <col min="1" max="16384" width="11.6484375" style="393"/>
  </cols>
  <sheetData>
    <row r="1" spans="1:5">
      <c r="B1" s="612" t="s">
        <v>1528</v>
      </c>
      <c r="C1" s="612"/>
    </row>
    <row r="2" spans="1:5">
      <c r="A2" s="393" t="s">
        <v>1529</v>
      </c>
      <c r="B2" s="393" t="s">
        <v>1530</v>
      </c>
      <c r="C2" s="393" t="s">
        <v>1531</v>
      </c>
      <c r="E2" s="393" t="s">
        <v>1532</v>
      </c>
    </row>
    <row r="3" spans="1:5">
      <c r="A3" s="393">
        <v>1845</v>
      </c>
      <c r="B3" s="393">
        <v>19.579999999999998</v>
      </c>
      <c r="C3" s="393">
        <v>30.09</v>
      </c>
    </row>
    <row r="4" spans="1:5">
      <c r="A4" s="393">
        <v>1846</v>
      </c>
      <c r="B4" s="393">
        <v>19.600000000000001</v>
      </c>
      <c r="C4" s="393">
        <v>45.15</v>
      </c>
    </row>
    <row r="5" spans="1:5">
      <c r="A5" s="393">
        <v>1847</v>
      </c>
      <c r="B5" s="393">
        <v>19.61</v>
      </c>
      <c r="C5" s="393">
        <v>49.15</v>
      </c>
    </row>
    <row r="6" spans="1:5">
      <c r="A6" s="393">
        <v>1848</v>
      </c>
      <c r="B6" s="393">
        <v>11.99</v>
      </c>
      <c r="C6" s="393">
        <v>39.520000000000003</v>
      </c>
    </row>
    <row r="7" spans="1:5">
      <c r="A7" s="393">
        <v>1849</v>
      </c>
      <c r="B7" s="393">
        <v>28.04</v>
      </c>
      <c r="C7" s="393">
        <v>21.23</v>
      </c>
    </row>
    <row r="8" spans="1:5">
      <c r="A8" s="393">
        <v>1850</v>
      </c>
      <c r="B8" s="393">
        <v>58</v>
      </c>
      <c r="C8" s="393">
        <v>8.42</v>
      </c>
    </row>
    <row r="9" spans="1:5">
      <c r="A9" s="393">
        <v>1851</v>
      </c>
      <c r="B9" s="393">
        <v>74.599999999999994</v>
      </c>
      <c r="C9" s="393">
        <v>5.56</v>
      </c>
    </row>
    <row r="10" spans="1:5">
      <c r="A10" s="393">
        <v>1852</v>
      </c>
      <c r="B10" s="393">
        <v>75.09</v>
      </c>
      <c r="C10" s="393">
        <v>5.08</v>
      </c>
    </row>
    <row r="11" spans="1:5">
      <c r="A11" s="393">
        <v>1853</v>
      </c>
      <c r="B11" s="393">
        <v>88.48</v>
      </c>
      <c r="C11" s="393">
        <v>10.17</v>
      </c>
    </row>
    <row r="12" spans="1:5">
      <c r="A12" s="393">
        <v>1854</v>
      </c>
      <c r="B12" s="393">
        <v>61.28</v>
      </c>
      <c r="C12" s="393">
        <v>19.600000000000001</v>
      </c>
    </row>
    <row r="13" spans="1:5">
      <c r="A13" s="393">
        <v>1855</v>
      </c>
      <c r="B13" s="393">
        <v>74.67</v>
      </c>
      <c r="C13" s="393">
        <v>32.909999999999997</v>
      </c>
    </row>
    <row r="14" spans="1:5">
      <c r="A14" s="393">
        <v>1856</v>
      </c>
      <c r="B14" s="393">
        <v>88.06</v>
      </c>
      <c r="C14" s="393">
        <v>34.380000000000003</v>
      </c>
    </row>
    <row r="15" spans="1:5">
      <c r="A15" s="393">
        <v>1857</v>
      </c>
      <c r="B15" s="393">
        <v>68.510000000000005</v>
      </c>
      <c r="C15" s="393">
        <v>29.59</v>
      </c>
    </row>
    <row r="16" spans="1:5">
      <c r="A16" s="393">
        <v>1858</v>
      </c>
      <c r="B16" s="393">
        <v>32.19</v>
      </c>
      <c r="C16" s="393">
        <v>21.3</v>
      </c>
    </row>
    <row r="17" spans="1:3">
      <c r="A17" s="393">
        <v>1859</v>
      </c>
      <c r="B17" s="393">
        <v>12.64</v>
      </c>
      <c r="C17" s="393">
        <v>13.69</v>
      </c>
    </row>
    <row r="18" spans="1:3">
      <c r="A18" s="393">
        <v>1860</v>
      </c>
      <c r="B18" s="393">
        <v>21.49</v>
      </c>
      <c r="C18" s="393">
        <v>7.65</v>
      </c>
    </row>
    <row r="19" spans="1:3">
      <c r="A19" s="393">
        <v>1861</v>
      </c>
      <c r="B19" s="393">
        <v>30.35</v>
      </c>
      <c r="C19" s="393">
        <v>4.08</v>
      </c>
    </row>
    <row r="20" spans="1:3">
      <c r="A20" s="393">
        <v>1862</v>
      </c>
      <c r="B20" s="393">
        <v>2.1800000000000002</v>
      </c>
      <c r="C20" s="393">
        <v>4.09</v>
      </c>
    </row>
    <row r="21" spans="1:3">
      <c r="A21" s="393">
        <v>1863</v>
      </c>
      <c r="B21" s="393">
        <v>152.65</v>
      </c>
      <c r="C21" s="393">
        <v>14.33</v>
      </c>
    </row>
    <row r="22" spans="1:3">
      <c r="A22" s="393">
        <v>1864</v>
      </c>
      <c r="B22" s="393">
        <v>148.36000000000001</v>
      </c>
      <c r="C22" s="393">
        <v>38.22</v>
      </c>
    </row>
    <row r="23" spans="1:3">
      <c r="A23" s="393">
        <v>1865</v>
      </c>
      <c r="B23" s="393">
        <v>85.81</v>
      </c>
      <c r="C23" s="393">
        <v>60.78</v>
      </c>
    </row>
    <row r="24" spans="1:3">
      <c r="A24" s="393">
        <v>1866</v>
      </c>
      <c r="B24" s="393">
        <v>41.41</v>
      </c>
      <c r="C24" s="393">
        <v>70.77</v>
      </c>
    </row>
    <row r="25" spans="1:3">
      <c r="A25" s="393">
        <v>1867</v>
      </c>
      <c r="B25" s="393">
        <v>14.75</v>
      </c>
      <c r="C25" s="393">
        <v>72.77</v>
      </c>
    </row>
    <row r="26" spans="1:3">
      <c r="A26" s="393">
        <v>1868</v>
      </c>
      <c r="B26" s="393">
        <v>2.2799999999999998</v>
      </c>
      <c r="C26" s="393">
        <v>42.68</v>
      </c>
    </row>
    <row r="27" spans="1:3">
      <c r="A27" s="393">
        <v>1869</v>
      </c>
      <c r="B27" s="393">
        <v>5.91</v>
      </c>
      <c r="C27" s="393">
        <v>16.39</v>
      </c>
    </row>
    <row r="28" spans="1:3">
      <c r="A28" s="393">
        <v>1870</v>
      </c>
      <c r="B28" s="393">
        <v>9.9499999999999993</v>
      </c>
      <c r="C28" s="393">
        <v>9.83</v>
      </c>
    </row>
    <row r="29" spans="1:3">
      <c r="A29" s="393">
        <v>1871</v>
      </c>
      <c r="B29" s="393">
        <v>10.44</v>
      </c>
      <c r="C29" s="393">
        <v>5.8</v>
      </c>
    </row>
    <row r="30" spans="1:3">
      <c r="A30" s="393">
        <v>1872</v>
      </c>
      <c r="B30" s="393">
        <v>70.64</v>
      </c>
      <c r="C30" s="393">
        <v>5.26</v>
      </c>
    </row>
    <row r="31" spans="1:3">
      <c r="A31" s="393">
        <v>1873</v>
      </c>
      <c r="B31" s="393">
        <v>50.12</v>
      </c>
      <c r="C31" s="393">
        <v>18.91</v>
      </c>
    </row>
    <row r="32" spans="1:3">
      <c r="A32" s="393">
        <v>1874</v>
      </c>
      <c r="B32" s="393">
        <v>50.13</v>
      </c>
      <c r="C32" s="393">
        <v>30.95</v>
      </c>
    </row>
    <row r="33" spans="1:3">
      <c r="A33" s="393">
        <v>1875</v>
      </c>
      <c r="B33" s="393">
        <v>101.25</v>
      </c>
      <c r="C33" s="393">
        <v>31.18</v>
      </c>
    </row>
    <row r="34" spans="1:3">
      <c r="A34" s="393">
        <v>1876</v>
      </c>
      <c r="B34" s="393">
        <v>97.12</v>
      </c>
      <c r="C34" s="393">
        <v>46.34</v>
      </c>
    </row>
    <row r="35" spans="1:3">
      <c r="A35" s="393">
        <v>1877</v>
      </c>
      <c r="B35" s="393">
        <v>86.51</v>
      </c>
      <c r="C35" s="393">
        <v>45.77</v>
      </c>
    </row>
    <row r="36" spans="1:3">
      <c r="A36" s="393">
        <v>1878</v>
      </c>
      <c r="B36" s="393">
        <v>72.17</v>
      </c>
      <c r="C36" s="393">
        <v>44.15</v>
      </c>
    </row>
    <row r="37" spans="1:3">
      <c r="A37" s="393">
        <v>1879</v>
      </c>
      <c r="B37" s="393">
        <v>38.32</v>
      </c>
      <c r="C37" s="393">
        <v>36.33</v>
      </c>
    </row>
    <row r="38" spans="1:3">
      <c r="A38" s="393">
        <v>1880</v>
      </c>
      <c r="B38" s="393">
        <v>10.11</v>
      </c>
      <c r="C38" s="393">
        <v>12.03</v>
      </c>
    </row>
    <row r="39" spans="1:3">
      <c r="A39" s="393">
        <v>1881</v>
      </c>
      <c r="B39" s="393">
        <v>7.74</v>
      </c>
      <c r="C39" s="393">
        <v>12.6</v>
      </c>
    </row>
    <row r="40" spans="1:3">
      <c r="A40" s="393">
        <v>1882</v>
      </c>
      <c r="B40" s="393">
        <v>9.67</v>
      </c>
      <c r="C40" s="393">
        <v>18.34</v>
      </c>
    </row>
    <row r="41" spans="1:3">
      <c r="A41" s="393">
        <v>1883</v>
      </c>
      <c r="B41" s="393">
        <v>43.12</v>
      </c>
      <c r="C41" s="393">
        <v>35.14</v>
      </c>
    </row>
    <row r="42" spans="1:3">
      <c r="A42" s="393">
        <v>1884</v>
      </c>
      <c r="B42" s="393">
        <v>52.21</v>
      </c>
      <c r="C42" s="393">
        <v>43.77</v>
      </c>
    </row>
    <row r="43" spans="1:3">
      <c r="A43" s="393">
        <v>1885</v>
      </c>
      <c r="B43" s="393">
        <v>134.85</v>
      </c>
      <c r="C43" s="393">
        <v>65.69</v>
      </c>
    </row>
    <row r="44" spans="1:3">
      <c r="A44" s="393">
        <v>1886</v>
      </c>
      <c r="B44" s="393">
        <v>134.86000000000001</v>
      </c>
      <c r="C44" s="393">
        <v>79.349999999999994</v>
      </c>
    </row>
    <row r="45" spans="1:3">
      <c r="A45" s="393">
        <v>1887</v>
      </c>
      <c r="B45" s="393">
        <v>103.79</v>
      </c>
      <c r="C45" s="393">
        <v>51.65</v>
      </c>
    </row>
    <row r="46" spans="1:3">
      <c r="A46" s="393">
        <v>1888</v>
      </c>
      <c r="B46" s="393">
        <v>46.1</v>
      </c>
      <c r="C46" s="393">
        <v>32.590000000000003</v>
      </c>
    </row>
    <row r="47" spans="1:3">
      <c r="A47" s="393">
        <v>1889</v>
      </c>
      <c r="B47" s="393">
        <v>15.03</v>
      </c>
      <c r="C47" s="393">
        <v>22.45</v>
      </c>
    </row>
    <row r="48" spans="1:3">
      <c r="A48" s="393">
        <v>1890</v>
      </c>
      <c r="B48" s="393">
        <v>24.2</v>
      </c>
      <c r="C48" s="393">
        <v>16.16</v>
      </c>
    </row>
    <row r="49" spans="1:3">
      <c r="A49" s="393">
        <v>1891</v>
      </c>
      <c r="B49" s="393">
        <v>41.65</v>
      </c>
      <c r="C49" s="393">
        <v>14.12</v>
      </c>
    </row>
    <row r="50" spans="1:3">
      <c r="A50" s="393">
        <v>1892</v>
      </c>
      <c r="B50" s="393">
        <v>52.34</v>
      </c>
      <c r="C50" s="393">
        <v>20.38</v>
      </c>
    </row>
    <row r="51" spans="1:3">
      <c r="A51" s="393">
        <v>1893</v>
      </c>
      <c r="B51" s="393">
        <v>53.78</v>
      </c>
      <c r="C51" s="393">
        <v>33.33</v>
      </c>
    </row>
    <row r="52" spans="1:3">
      <c r="A52" s="393">
        <v>1894</v>
      </c>
      <c r="B52" s="393">
        <v>70.400000000000006</v>
      </c>
      <c r="C52" s="393">
        <v>46</v>
      </c>
    </row>
    <row r="53" spans="1:3">
      <c r="A53" s="393">
        <v>1895</v>
      </c>
      <c r="B53" s="393">
        <v>85.81</v>
      </c>
      <c r="C53" s="393">
        <v>51.41</v>
      </c>
    </row>
    <row r="54" spans="1:3">
      <c r="A54" s="393">
        <v>1896</v>
      </c>
      <c r="B54" s="393">
        <v>56.69</v>
      </c>
      <c r="C54" s="393">
        <v>46.43</v>
      </c>
    </row>
    <row r="55" spans="1:3">
      <c r="A55" s="393">
        <v>1897</v>
      </c>
      <c r="B55" s="393">
        <v>16.59</v>
      </c>
      <c r="C55" s="393">
        <v>33.68</v>
      </c>
    </row>
    <row r="56" spans="1:3">
      <c r="A56" s="393">
        <v>1898</v>
      </c>
      <c r="B56" s="393">
        <v>6.16</v>
      </c>
      <c r="C56" s="393">
        <v>18.010000000000002</v>
      </c>
    </row>
    <row r="57" spans="1:3">
      <c r="A57" s="393">
        <v>1899</v>
      </c>
      <c r="B57" s="393">
        <v>2.2999999999999998</v>
      </c>
      <c r="C57" s="393">
        <v>8.86</v>
      </c>
    </row>
    <row r="58" spans="1:3">
      <c r="A58" s="393">
        <v>1900</v>
      </c>
      <c r="B58" s="393">
        <v>12.82</v>
      </c>
      <c r="C58" s="393">
        <v>7.13</v>
      </c>
    </row>
    <row r="59" spans="1:3">
      <c r="A59" s="393">
        <v>1901</v>
      </c>
      <c r="B59" s="393">
        <v>4.72</v>
      </c>
      <c r="C59" s="393">
        <v>9.4700000000000006</v>
      </c>
    </row>
    <row r="60" spans="1:3">
      <c r="A60" s="393">
        <v>1902</v>
      </c>
      <c r="B60" s="393">
        <v>4.7300000000000004</v>
      </c>
      <c r="C60" s="393">
        <v>14.86</v>
      </c>
    </row>
    <row r="61" spans="1:3">
      <c r="A61" s="393">
        <v>1903</v>
      </c>
      <c r="B61" s="393">
        <v>37.22</v>
      </c>
      <c r="C61" s="393">
        <v>31.47</v>
      </c>
    </row>
    <row r="62" spans="1:3">
      <c r="A62" s="393">
        <v>1904</v>
      </c>
      <c r="B62" s="393">
        <v>69.72</v>
      </c>
      <c r="C62" s="393">
        <v>60.57</v>
      </c>
    </row>
    <row r="63" spans="1:3">
      <c r="A63" s="393">
        <v>1905</v>
      </c>
      <c r="B63" s="393">
        <v>57.78</v>
      </c>
      <c r="C63" s="393">
        <v>63.51</v>
      </c>
    </row>
    <row r="64" spans="1:3">
      <c r="A64" s="393">
        <v>1906</v>
      </c>
      <c r="B64" s="393">
        <v>28.68</v>
      </c>
      <c r="C64" s="393">
        <v>54.7</v>
      </c>
    </row>
    <row r="65" spans="1:3">
      <c r="A65" s="393">
        <v>1907</v>
      </c>
      <c r="B65" s="393">
        <v>23.37</v>
      </c>
      <c r="C65" s="393">
        <v>6.3</v>
      </c>
    </row>
    <row r="66" spans="1:3">
      <c r="A66" s="393">
        <v>1908</v>
      </c>
      <c r="B66" s="393">
        <v>21.54</v>
      </c>
      <c r="C66" s="393">
        <v>3.41</v>
      </c>
    </row>
    <row r="67" spans="1:3">
      <c r="A67" s="393">
        <v>1909</v>
      </c>
      <c r="B67" s="393">
        <v>26.34</v>
      </c>
      <c r="C67" s="393">
        <v>5.44</v>
      </c>
    </row>
    <row r="68" spans="1:3">
      <c r="A68" s="393">
        <v>1910</v>
      </c>
      <c r="B68" s="393">
        <v>53.1</v>
      </c>
      <c r="C68" s="393">
        <v>11.65</v>
      </c>
    </row>
    <row r="69" spans="1:3">
      <c r="A69" s="393">
        <v>1911</v>
      </c>
      <c r="B69" s="393">
        <v>68.48</v>
      </c>
      <c r="C69" s="393">
        <v>20.350000000000001</v>
      </c>
    </row>
    <row r="70" spans="1:3">
      <c r="A70" s="393">
        <v>1912</v>
      </c>
      <c r="B70" s="393">
        <v>75.58</v>
      </c>
      <c r="C70" s="393">
        <v>32.880000000000003</v>
      </c>
    </row>
    <row r="71" spans="1:3">
      <c r="A71" s="393">
        <v>1913</v>
      </c>
      <c r="B71" s="393">
        <v>57.92</v>
      </c>
      <c r="C71" s="393">
        <v>39.549999999999997</v>
      </c>
    </row>
    <row r="72" spans="1:3">
      <c r="A72" s="393">
        <v>1914</v>
      </c>
      <c r="B72" s="393">
        <v>40.97</v>
      </c>
      <c r="C72" s="393">
        <v>43.36</v>
      </c>
    </row>
    <row r="73" spans="1:3">
      <c r="A73" s="393">
        <v>1915</v>
      </c>
      <c r="B73" s="393">
        <v>24.95</v>
      </c>
      <c r="C73" s="393">
        <v>40.83</v>
      </c>
    </row>
    <row r="74" spans="1:3">
      <c r="A74" s="393">
        <v>1916</v>
      </c>
      <c r="B74" s="393">
        <v>12.59</v>
      </c>
      <c r="C74" s="393">
        <v>30.36</v>
      </c>
    </row>
    <row r="75" spans="1:3">
      <c r="A75" s="393">
        <v>1917</v>
      </c>
      <c r="B75" s="393">
        <v>4.97</v>
      </c>
      <c r="C75" s="393">
        <v>17.18</v>
      </c>
    </row>
    <row r="76" spans="1:3">
      <c r="A76" s="393">
        <v>1918</v>
      </c>
      <c r="B76" s="393">
        <v>4.5</v>
      </c>
      <c r="C76" s="393">
        <v>6.82</v>
      </c>
    </row>
    <row r="77" spans="1:3">
      <c r="A77" s="393">
        <v>1919</v>
      </c>
      <c r="B77" s="393">
        <v>11.21</v>
      </c>
      <c r="C77" s="393">
        <v>3.19</v>
      </c>
    </row>
    <row r="78" spans="1:3">
      <c r="A78" s="393">
        <v>1920</v>
      </c>
      <c r="B78" s="393">
        <v>56.6</v>
      </c>
      <c r="C78" s="393">
        <v>3.52</v>
      </c>
    </row>
    <row r="79" spans="1:3">
      <c r="A79" s="393">
        <v>1921</v>
      </c>
      <c r="B79" s="393">
        <v>69.63</v>
      </c>
      <c r="C79" s="393">
        <v>9.94</v>
      </c>
    </row>
    <row r="80" spans="1:3">
      <c r="A80" s="393">
        <v>1922</v>
      </c>
      <c r="B80" s="393">
        <v>77.739999999999995</v>
      </c>
      <c r="C80" s="393">
        <v>20.3</v>
      </c>
    </row>
    <row r="81" spans="1:3">
      <c r="A81" s="393">
        <v>1923</v>
      </c>
      <c r="B81" s="393">
        <v>80.53</v>
      </c>
      <c r="C81" s="393">
        <v>31.99</v>
      </c>
    </row>
    <row r="82" spans="1:3">
      <c r="A82" s="393">
        <v>1924</v>
      </c>
      <c r="B82" s="393">
        <v>73.38</v>
      </c>
      <c r="C82" s="393">
        <v>42.36</v>
      </c>
    </row>
    <row r="83" spans="1:3">
      <c r="A83" s="393">
        <v>1925</v>
      </c>
      <c r="B83" s="393">
        <v>36.93</v>
      </c>
      <c r="C83" s="393">
        <v>49.08</v>
      </c>
    </row>
    <row r="84" spans="1:3">
      <c r="A84" s="393">
        <v>1926</v>
      </c>
      <c r="B84" s="393">
        <v>4.6399999999999997</v>
      </c>
      <c r="C84" s="393">
        <v>53.99</v>
      </c>
    </row>
    <row r="85" spans="1:3">
      <c r="A85" s="393">
        <v>1927</v>
      </c>
      <c r="B85" s="393">
        <v>2.54</v>
      </c>
      <c r="C85" s="393">
        <v>52.25</v>
      </c>
    </row>
    <row r="86" spans="1:3">
      <c r="A86" s="393">
        <v>1928</v>
      </c>
      <c r="B86" s="393">
        <v>1.8</v>
      </c>
      <c r="C86" s="393">
        <v>37.700000000000003</v>
      </c>
    </row>
    <row r="87" spans="1:3">
      <c r="A87" s="393">
        <v>1929</v>
      </c>
      <c r="B87" s="393">
        <v>2.39</v>
      </c>
      <c r="C87" s="393">
        <v>19.14</v>
      </c>
    </row>
    <row r="88" spans="1:3">
      <c r="A88" s="393">
        <v>1930</v>
      </c>
      <c r="B88" s="393">
        <v>4.2300000000000004</v>
      </c>
      <c r="C88" s="393">
        <v>6.98</v>
      </c>
    </row>
    <row r="89" spans="1:3">
      <c r="A89" s="393">
        <v>1931</v>
      </c>
      <c r="B89" s="393">
        <v>19.52</v>
      </c>
      <c r="C89" s="393">
        <v>8.31</v>
      </c>
    </row>
    <row r="90" spans="1:3">
      <c r="A90" s="393">
        <v>1932</v>
      </c>
      <c r="B90" s="393">
        <v>82.11</v>
      </c>
      <c r="C90" s="393">
        <v>16.010000000000002</v>
      </c>
    </row>
    <row r="91" spans="1:3">
      <c r="A91" s="393">
        <v>1933</v>
      </c>
      <c r="B91" s="393">
        <v>89.76</v>
      </c>
      <c r="C91" s="393">
        <v>24.82</v>
      </c>
    </row>
    <row r="92" spans="1:3">
      <c r="A92" s="393">
        <v>1934</v>
      </c>
      <c r="B92" s="393">
        <v>81.66</v>
      </c>
      <c r="C92" s="393">
        <v>29.7</v>
      </c>
    </row>
    <row r="93" spans="1:3">
      <c r="A93" s="393">
        <v>1935</v>
      </c>
      <c r="B93" s="393">
        <v>15.76</v>
      </c>
      <c r="C93" s="393">
        <v>35.4</v>
      </c>
    </row>
  </sheetData>
  <mergeCells count="1">
    <mergeCell ref="B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A90FF-EDEF-4A7C-89A9-A7A20DA5BCE2}">
  <dimension ref="A1:I58"/>
  <sheetViews>
    <sheetView workbookViewId="0">
      <selection activeCell="N41" sqref="N41"/>
    </sheetView>
  </sheetViews>
  <sheetFormatPr defaultColWidth="8.75" defaultRowHeight="12.55"/>
  <cols>
    <col min="1" max="1" width="20.75" style="17" customWidth="1"/>
    <col min="2" max="2" width="9.1484375" style="17" customWidth="1"/>
    <col min="3" max="3" width="5.75" style="18" customWidth="1"/>
    <col min="4" max="4" width="19.75" style="17" customWidth="1"/>
    <col min="5" max="5" width="3.75" style="18" customWidth="1"/>
    <col min="6" max="6" width="16.75" style="17" customWidth="1"/>
    <col min="7" max="7" width="3.75" style="19" customWidth="1"/>
    <col min="8" max="8" width="27.546875" style="19" customWidth="1"/>
    <col min="9" max="16384" width="8.75" style="19"/>
  </cols>
  <sheetData>
    <row r="1" spans="1:8">
      <c r="A1" s="484" t="s">
        <v>36</v>
      </c>
      <c r="B1" s="485"/>
      <c r="C1" s="486"/>
      <c r="D1" s="485"/>
      <c r="E1" s="486"/>
      <c r="F1" s="485"/>
      <c r="G1" s="487"/>
      <c r="H1" s="487"/>
    </row>
    <row r="2" spans="1:8" ht="13.5" customHeight="1" thickBot="1">
      <c r="A2" s="485"/>
      <c r="B2" s="485"/>
      <c r="C2" s="486"/>
      <c r="D2" s="485"/>
      <c r="E2" s="486"/>
      <c r="F2" s="485"/>
      <c r="G2" s="487"/>
      <c r="H2" s="487"/>
    </row>
    <row r="3" spans="1:8" ht="13.5" customHeight="1" thickBot="1">
      <c r="A3" s="20" t="s">
        <v>37</v>
      </c>
      <c r="B3" s="20" t="s">
        <v>38</v>
      </c>
      <c r="C3" s="20" t="s">
        <v>39</v>
      </c>
      <c r="D3" s="20" t="s">
        <v>40</v>
      </c>
      <c r="E3" s="20" t="s">
        <v>41</v>
      </c>
      <c r="F3" s="20"/>
      <c r="H3" s="488"/>
    </row>
    <row r="4" spans="1:8">
      <c r="A4" s="21"/>
      <c r="B4" s="22"/>
      <c r="C4" s="23" t="s">
        <v>39</v>
      </c>
      <c r="D4" s="24"/>
      <c r="E4" s="23" t="s">
        <v>41</v>
      </c>
      <c r="F4" s="25"/>
      <c r="H4" s="489"/>
    </row>
    <row r="5" spans="1:8">
      <c r="A5" s="27"/>
      <c r="B5" s="28"/>
      <c r="C5" s="29" t="s">
        <v>39</v>
      </c>
      <c r="D5" s="30"/>
      <c r="E5" s="29" t="s">
        <v>41</v>
      </c>
      <c r="F5" s="25"/>
      <c r="H5" s="489"/>
    </row>
    <row r="6" spans="1:8">
      <c r="A6" s="27"/>
      <c r="B6" s="28"/>
      <c r="C6" s="29" t="s">
        <v>39</v>
      </c>
      <c r="D6" s="30"/>
      <c r="E6" s="29" t="s">
        <v>41</v>
      </c>
      <c r="F6" s="25"/>
      <c r="H6" s="489"/>
    </row>
    <row r="7" spans="1:8" ht="13.5" customHeight="1" thickBot="1">
      <c r="A7" s="27"/>
      <c r="B7" s="28"/>
      <c r="C7" s="29" t="s">
        <v>39</v>
      </c>
      <c r="D7" s="30"/>
      <c r="E7" s="29" t="s">
        <v>41</v>
      </c>
      <c r="F7" s="25"/>
      <c r="H7" s="490"/>
    </row>
    <row r="8" spans="1:8" ht="13.5" customHeight="1" thickBot="1">
      <c r="A8" s="27"/>
      <c r="B8" s="28"/>
      <c r="C8" s="29" t="s">
        <v>39</v>
      </c>
      <c r="D8" s="30"/>
      <c r="E8" s="29" t="s">
        <v>41</v>
      </c>
      <c r="F8" s="25"/>
      <c r="H8" s="32"/>
    </row>
    <row r="9" spans="1:8" ht="13.5" customHeight="1" thickBot="1">
      <c r="A9" s="27"/>
      <c r="B9" s="28"/>
      <c r="C9" s="29" t="s">
        <v>39</v>
      </c>
      <c r="D9" s="30"/>
      <c r="E9" s="29" t="s">
        <v>41</v>
      </c>
      <c r="F9" s="25"/>
      <c r="H9" s="20"/>
    </row>
    <row r="10" spans="1:8">
      <c r="A10" s="27"/>
      <c r="B10" s="28"/>
      <c r="C10" s="29" t="s">
        <v>39</v>
      </c>
      <c r="D10" s="30"/>
      <c r="E10" s="29" t="s">
        <v>41</v>
      </c>
      <c r="F10" s="25"/>
      <c r="H10" s="26"/>
    </row>
    <row r="11" spans="1:8">
      <c r="A11" s="27"/>
      <c r="B11" s="28"/>
      <c r="C11" s="29" t="s">
        <v>39</v>
      </c>
      <c r="D11" s="30"/>
      <c r="E11" s="29" t="s">
        <v>41</v>
      </c>
      <c r="F11" s="25"/>
      <c r="H11" s="26"/>
    </row>
    <row r="12" spans="1:8">
      <c r="A12" s="27"/>
      <c r="B12" s="28"/>
      <c r="C12" s="29" t="s">
        <v>39</v>
      </c>
      <c r="D12" s="30"/>
      <c r="E12" s="29" t="s">
        <v>41</v>
      </c>
      <c r="F12" s="25"/>
      <c r="H12" s="26"/>
    </row>
    <row r="13" spans="1:8">
      <c r="A13" s="27"/>
      <c r="B13" s="28"/>
      <c r="C13" s="29" t="s">
        <v>39</v>
      </c>
      <c r="D13" s="30"/>
      <c r="E13" s="29" t="s">
        <v>41</v>
      </c>
      <c r="F13" s="25"/>
      <c r="H13" s="26"/>
    </row>
    <row r="14" spans="1:8" ht="13.5" customHeight="1" thickBot="1">
      <c r="A14" s="27"/>
      <c r="B14" s="28"/>
      <c r="C14" s="29" t="s">
        <v>39</v>
      </c>
      <c r="D14" s="30"/>
      <c r="E14" s="29" t="s">
        <v>41</v>
      </c>
      <c r="F14" s="25"/>
      <c r="H14" s="31"/>
    </row>
    <row r="15" spans="1:8">
      <c r="A15" s="27"/>
      <c r="B15" s="28"/>
      <c r="C15" s="29" t="s">
        <v>39</v>
      </c>
      <c r="D15" s="30"/>
      <c r="E15" s="29" t="s">
        <v>41</v>
      </c>
      <c r="F15" s="25"/>
    </row>
    <row r="16" spans="1:8" ht="12.8">
      <c r="A16" s="27"/>
      <c r="B16" s="28"/>
      <c r="C16" s="29" t="s">
        <v>39</v>
      </c>
      <c r="D16" s="30"/>
      <c r="E16" s="29" t="s">
        <v>41</v>
      </c>
      <c r="F16" s="25"/>
      <c r="H16" s="33"/>
    </row>
    <row r="17" spans="1:8">
      <c r="A17" s="27"/>
      <c r="B17" s="28"/>
      <c r="C17" s="29" t="s">
        <v>39</v>
      </c>
      <c r="D17" s="30"/>
      <c r="E17" s="29" t="s">
        <v>41</v>
      </c>
      <c r="F17" s="25"/>
      <c r="H17" s="34"/>
    </row>
    <row r="18" spans="1:8">
      <c r="A18" s="27"/>
      <c r="B18" s="28"/>
      <c r="C18" s="29" t="s">
        <v>39</v>
      </c>
      <c r="D18" s="30"/>
      <c r="E18" s="29" t="s">
        <v>41</v>
      </c>
      <c r="F18" s="25"/>
      <c r="H18" s="34"/>
    </row>
    <row r="19" spans="1:8">
      <c r="A19" s="27"/>
      <c r="B19" s="28"/>
      <c r="C19" s="29" t="s">
        <v>39</v>
      </c>
      <c r="D19" s="30"/>
      <c r="E19" s="29" t="s">
        <v>41</v>
      </c>
      <c r="F19" s="25"/>
      <c r="H19" s="34"/>
    </row>
    <row r="20" spans="1:8">
      <c r="A20" s="27"/>
      <c r="B20" s="28"/>
      <c r="C20" s="29" t="s">
        <v>39</v>
      </c>
      <c r="D20" s="30"/>
      <c r="E20" s="29" t="s">
        <v>41</v>
      </c>
      <c r="F20" s="25"/>
      <c r="H20" s="34"/>
    </row>
    <row r="21" spans="1:8">
      <c r="A21" s="27"/>
      <c r="B21" s="28"/>
      <c r="C21" s="29" t="s">
        <v>39</v>
      </c>
      <c r="D21" s="30"/>
      <c r="E21" s="29" t="s">
        <v>41</v>
      </c>
      <c r="F21" s="25"/>
      <c r="H21" s="34"/>
    </row>
    <row r="22" spans="1:8">
      <c r="A22" s="27"/>
      <c r="B22" s="28"/>
      <c r="C22" s="29" t="s">
        <v>39</v>
      </c>
      <c r="D22" s="30"/>
      <c r="E22" s="29" t="s">
        <v>41</v>
      </c>
      <c r="F22" s="25"/>
      <c r="H22" s="34"/>
    </row>
    <row r="23" spans="1:8">
      <c r="A23" s="27"/>
      <c r="B23" s="28"/>
      <c r="C23" s="29" t="s">
        <v>39</v>
      </c>
      <c r="D23" s="30"/>
      <c r="E23" s="29" t="s">
        <v>41</v>
      </c>
      <c r="F23" s="25"/>
      <c r="H23" s="34"/>
    </row>
    <row r="24" spans="1:8">
      <c r="A24" s="27"/>
      <c r="B24" s="28"/>
      <c r="C24" s="29" t="s">
        <v>39</v>
      </c>
      <c r="D24" s="30"/>
      <c r="E24" s="29" t="s">
        <v>41</v>
      </c>
      <c r="F24" s="25"/>
      <c r="H24" s="34"/>
    </row>
    <row r="25" spans="1:8">
      <c r="A25" s="27"/>
      <c r="B25" s="28"/>
      <c r="C25" s="29" t="s">
        <v>39</v>
      </c>
      <c r="D25" s="30"/>
      <c r="E25" s="29" t="s">
        <v>41</v>
      </c>
      <c r="F25" s="25"/>
      <c r="H25" s="34"/>
    </row>
    <row r="26" spans="1:8">
      <c r="A26" s="27"/>
      <c r="B26" s="28"/>
      <c r="C26" s="29" t="s">
        <v>39</v>
      </c>
      <c r="D26" s="30"/>
      <c r="E26" s="29" t="s">
        <v>41</v>
      </c>
      <c r="F26" s="25"/>
      <c r="H26" s="34"/>
    </row>
    <row r="27" spans="1:8">
      <c r="A27" s="27"/>
      <c r="B27" s="28"/>
      <c r="C27" s="29" t="s">
        <v>39</v>
      </c>
      <c r="D27" s="30"/>
      <c r="E27" s="29" t="s">
        <v>41</v>
      </c>
      <c r="F27" s="25"/>
      <c r="H27" s="34"/>
    </row>
    <row r="28" spans="1:8">
      <c r="A28" s="27"/>
      <c r="B28" s="28"/>
      <c r="C28" s="29" t="s">
        <v>39</v>
      </c>
      <c r="D28" s="30"/>
      <c r="E28" s="29" t="s">
        <v>41</v>
      </c>
      <c r="F28" s="25"/>
      <c r="H28" s="34"/>
    </row>
    <row r="29" spans="1:8">
      <c r="A29" s="27"/>
      <c r="B29" s="28"/>
      <c r="C29" s="29" t="s">
        <v>39</v>
      </c>
      <c r="D29" s="30"/>
      <c r="E29" s="29" t="s">
        <v>41</v>
      </c>
      <c r="F29" s="25"/>
      <c r="H29" s="34"/>
    </row>
    <row r="30" spans="1:8">
      <c r="A30" s="27"/>
      <c r="B30" s="28"/>
      <c r="C30" s="29" t="s">
        <v>39</v>
      </c>
      <c r="D30" s="30"/>
      <c r="E30" s="29" t="s">
        <v>41</v>
      </c>
      <c r="F30" s="25"/>
      <c r="H30" s="34"/>
    </row>
    <row r="31" spans="1:8">
      <c r="A31" s="27"/>
      <c r="B31" s="28"/>
      <c r="C31" s="29" t="s">
        <v>39</v>
      </c>
      <c r="D31" s="30"/>
      <c r="E31" s="29" t="s">
        <v>41</v>
      </c>
      <c r="F31" s="25"/>
      <c r="H31" s="34"/>
    </row>
    <row r="32" spans="1:8" ht="13.5" customHeight="1" thickBot="1">
      <c r="A32" s="27"/>
      <c r="B32" s="28"/>
      <c r="C32" s="29" t="s">
        <v>39</v>
      </c>
      <c r="D32" s="30"/>
      <c r="E32" s="29" t="s">
        <v>41</v>
      </c>
      <c r="F32" s="25"/>
    </row>
    <row r="33" spans="1:8" ht="12.8">
      <c r="A33" s="27"/>
      <c r="B33" s="28"/>
      <c r="C33" s="29" t="s">
        <v>39</v>
      </c>
      <c r="D33" s="30"/>
      <c r="E33" s="29" t="s">
        <v>41</v>
      </c>
      <c r="F33" s="25"/>
      <c r="H33" s="35"/>
    </row>
    <row r="34" spans="1:8">
      <c r="A34" s="27"/>
      <c r="B34" s="28"/>
      <c r="C34" s="29" t="s">
        <v>39</v>
      </c>
      <c r="D34" s="30"/>
      <c r="E34" s="29" t="s">
        <v>41</v>
      </c>
      <c r="F34" s="25"/>
      <c r="H34" s="34"/>
    </row>
    <row r="35" spans="1:8">
      <c r="A35" s="27"/>
      <c r="B35" s="28"/>
      <c r="C35" s="29" t="s">
        <v>39</v>
      </c>
      <c r="D35" s="30"/>
      <c r="E35" s="29" t="s">
        <v>41</v>
      </c>
      <c r="F35" s="25"/>
      <c r="H35" s="34"/>
    </row>
    <row r="36" spans="1:8">
      <c r="A36" s="27"/>
      <c r="B36" s="28"/>
      <c r="C36" s="29" t="s">
        <v>39</v>
      </c>
      <c r="D36" s="30"/>
      <c r="E36" s="29" t="s">
        <v>41</v>
      </c>
      <c r="F36" s="25"/>
      <c r="H36" s="34"/>
    </row>
    <row r="37" spans="1:8">
      <c r="A37" s="27"/>
      <c r="B37" s="28"/>
      <c r="C37" s="29" t="s">
        <v>39</v>
      </c>
      <c r="D37" s="30"/>
      <c r="E37" s="29" t="s">
        <v>41</v>
      </c>
      <c r="F37" s="25"/>
      <c r="H37" s="34"/>
    </row>
    <row r="38" spans="1:8">
      <c r="A38" s="27"/>
      <c r="B38" s="28"/>
      <c r="C38" s="29" t="s">
        <v>39</v>
      </c>
      <c r="D38" s="30"/>
      <c r="E38" s="29" t="s">
        <v>41</v>
      </c>
      <c r="F38" s="25"/>
      <c r="H38" s="34"/>
    </row>
    <row r="39" spans="1:8">
      <c r="A39" s="27"/>
      <c r="B39" s="28"/>
      <c r="C39" s="29" t="s">
        <v>39</v>
      </c>
      <c r="D39" s="30"/>
      <c r="E39" s="29" t="s">
        <v>41</v>
      </c>
      <c r="F39" s="25"/>
      <c r="H39" s="34"/>
    </row>
    <row r="40" spans="1:8">
      <c r="A40" s="27"/>
      <c r="B40" s="28"/>
      <c r="C40" s="29" t="s">
        <v>39</v>
      </c>
      <c r="D40" s="30"/>
      <c r="E40" s="29" t="s">
        <v>41</v>
      </c>
      <c r="F40" s="25"/>
      <c r="H40" s="34"/>
    </row>
    <row r="41" spans="1:8">
      <c r="A41" s="27"/>
      <c r="B41" s="28"/>
      <c r="C41" s="29" t="s">
        <v>39</v>
      </c>
      <c r="D41" s="30"/>
      <c r="E41" s="29" t="s">
        <v>41</v>
      </c>
      <c r="F41" s="25"/>
      <c r="H41" s="34"/>
    </row>
    <row r="42" spans="1:8">
      <c r="A42" s="27"/>
      <c r="B42" s="28"/>
      <c r="C42" s="29" t="s">
        <v>39</v>
      </c>
      <c r="D42" s="30"/>
      <c r="E42" s="29" t="s">
        <v>41</v>
      </c>
      <c r="F42" s="25"/>
      <c r="H42" s="34"/>
    </row>
    <row r="43" spans="1:8">
      <c r="A43" s="27"/>
      <c r="B43" s="28"/>
      <c r="C43" s="29" t="s">
        <v>39</v>
      </c>
      <c r="D43" s="30"/>
      <c r="E43" s="29" t="s">
        <v>41</v>
      </c>
      <c r="F43" s="25"/>
      <c r="H43" s="34"/>
    </row>
    <row r="44" spans="1:8">
      <c r="A44" s="27"/>
      <c r="B44" s="28"/>
      <c r="C44" s="29" t="s">
        <v>39</v>
      </c>
      <c r="D44" s="30"/>
      <c r="E44" s="29" t="s">
        <v>41</v>
      </c>
      <c r="F44" s="25"/>
      <c r="H44" s="26"/>
    </row>
    <row r="45" spans="1:8">
      <c r="A45" s="27"/>
      <c r="B45" s="28"/>
      <c r="C45" s="29" t="s">
        <v>39</v>
      </c>
      <c r="D45" s="30"/>
      <c r="E45" s="29" t="s">
        <v>41</v>
      </c>
      <c r="F45" s="25"/>
      <c r="H45" s="26"/>
    </row>
    <row r="46" spans="1:8" ht="13.5" customHeight="1" thickBot="1">
      <c r="A46" s="27"/>
      <c r="B46" s="28"/>
      <c r="C46" s="29" t="s">
        <v>39</v>
      </c>
      <c r="D46" s="30"/>
      <c r="E46" s="29" t="s">
        <v>41</v>
      </c>
      <c r="F46" s="25"/>
      <c r="H46" s="31"/>
    </row>
    <row r="47" spans="1:8">
      <c r="A47" s="27"/>
      <c r="B47" s="28"/>
      <c r="C47" s="29" t="s">
        <v>39</v>
      </c>
      <c r="D47" s="30"/>
      <c r="E47" s="29" t="s">
        <v>41</v>
      </c>
      <c r="F47" s="25"/>
    </row>
    <row r="48" spans="1:8">
      <c r="A48" s="27"/>
      <c r="B48" s="28"/>
      <c r="C48" s="29" t="s">
        <v>39</v>
      </c>
      <c r="D48" s="30"/>
      <c r="E48" s="29" t="s">
        <v>41</v>
      </c>
      <c r="F48" s="25"/>
    </row>
    <row r="49" spans="1:9">
      <c r="A49" s="27"/>
      <c r="B49" s="28"/>
      <c r="C49" s="29" t="s">
        <v>39</v>
      </c>
      <c r="D49" s="30"/>
      <c r="E49" s="29" t="s">
        <v>41</v>
      </c>
      <c r="F49" s="25"/>
    </row>
    <row r="50" spans="1:9">
      <c r="A50" s="27"/>
      <c r="B50" s="28"/>
      <c r="C50" s="29" t="s">
        <v>39</v>
      </c>
      <c r="D50" s="30"/>
      <c r="E50" s="29" t="s">
        <v>41</v>
      </c>
      <c r="F50" s="25"/>
    </row>
    <row r="51" spans="1:9" ht="18" customHeight="1">
      <c r="A51" s="27"/>
      <c r="B51" s="28"/>
      <c r="C51" s="29" t="s">
        <v>39</v>
      </c>
      <c r="D51" s="30"/>
      <c r="E51" s="29" t="s">
        <v>41</v>
      </c>
      <c r="F51" s="25"/>
      <c r="G51" s="36"/>
    </row>
    <row r="52" spans="1:9" ht="13.5" customHeight="1" thickBot="1">
      <c r="A52" s="37"/>
      <c r="B52" s="38"/>
      <c r="C52" s="39" t="s">
        <v>39</v>
      </c>
      <c r="D52" s="40"/>
      <c r="E52" s="39" t="s">
        <v>41</v>
      </c>
      <c r="F52" s="41"/>
    </row>
    <row r="53" spans="1:9" ht="18.8" customHeight="1" thickBot="1">
      <c r="A53" s="42" t="s">
        <v>42</v>
      </c>
      <c r="B53" s="43">
        <f>SUM(B4:B52)</f>
        <v>0</v>
      </c>
      <c r="C53" s="44"/>
      <c r="D53" s="491" t="s">
        <v>43</v>
      </c>
      <c r="E53" s="492"/>
      <c r="F53" s="45">
        <f>SUM(F4:F52)</f>
        <v>0</v>
      </c>
      <c r="G53" s="46"/>
    </row>
    <row r="54" spans="1:9" ht="13.5" customHeight="1" thickBot="1"/>
    <row r="55" spans="1:9" ht="35.25" customHeight="1" thickBot="1">
      <c r="A55" s="493"/>
      <c r="B55" s="492"/>
      <c r="C55" s="47"/>
      <c r="D55" s="494"/>
      <c r="E55" s="492"/>
      <c r="F55" s="47"/>
      <c r="G55" s="46"/>
      <c r="H55" s="48"/>
      <c r="I55" s="49"/>
    </row>
    <row r="56" spans="1:9" ht="12.75" customHeight="1">
      <c r="I56" s="49"/>
    </row>
    <row r="58" spans="1:9">
      <c r="H58" s="50"/>
    </row>
  </sheetData>
  <mergeCells count="5">
    <mergeCell ref="A1:H2"/>
    <mergeCell ref="H3:H7"/>
    <mergeCell ref="D53:E53"/>
    <mergeCell ref="A55:B55"/>
    <mergeCell ref="D55:E55"/>
  </mergeCells>
  <pageMargins left="0.25" right="0.25" top="0.25" bottom="0.25"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91B9F-2F05-4FAA-BAA4-DA98BD344EB9}">
  <dimension ref="A1:L283"/>
  <sheetViews>
    <sheetView zoomScale="80" zoomScaleNormal="80" workbookViewId="0">
      <pane xSplit="3" ySplit="2" topLeftCell="D3" activePane="bottomRight" state="frozenSplit"/>
      <selection pane="topRight" activeCell="F1" sqref="F1"/>
      <selection pane="bottomLeft" activeCell="A17" sqref="A17"/>
      <selection pane="bottomRight" activeCell="C240" sqref="C240"/>
    </sheetView>
  </sheetViews>
  <sheetFormatPr defaultColWidth="11.75" defaultRowHeight="15.6"/>
  <cols>
    <col min="1" max="1" width="6" style="174" customWidth="1"/>
    <col min="2" max="2" width="11.75" style="176" customWidth="1"/>
    <col min="3" max="3" width="61.84765625" style="176" customWidth="1"/>
    <col min="4" max="12" width="33.25" style="176" customWidth="1"/>
    <col min="13" max="13" width="11.75" style="176" customWidth="1"/>
    <col min="14" max="16384" width="11.75" style="176"/>
  </cols>
  <sheetData>
    <row r="1" spans="1:12" ht="23.15" customHeight="1">
      <c r="B1" s="175" t="s">
        <v>230</v>
      </c>
      <c r="K1" s="177"/>
    </row>
    <row r="2" spans="1:12" ht="24.75" customHeight="1">
      <c r="A2" s="178"/>
      <c r="B2" s="179" t="s">
        <v>232</v>
      </c>
      <c r="C2" s="180" t="s">
        <v>233</v>
      </c>
      <c r="D2" s="181" t="s">
        <v>234</v>
      </c>
      <c r="E2" s="181" t="s">
        <v>235</v>
      </c>
      <c r="F2" s="181"/>
      <c r="G2" s="181" t="s">
        <v>236</v>
      </c>
      <c r="H2" s="181" t="s">
        <v>237</v>
      </c>
      <c r="I2" s="181" t="s">
        <v>238</v>
      </c>
      <c r="J2" s="181" t="s">
        <v>239</v>
      </c>
      <c r="K2" s="181" t="s">
        <v>240</v>
      </c>
      <c r="L2" s="182" t="s">
        <v>241</v>
      </c>
    </row>
    <row r="4" spans="1:12" ht="31.2" customHeight="1">
      <c r="B4" s="183">
        <v>1</v>
      </c>
      <c r="C4" s="183" t="s">
        <v>242</v>
      </c>
      <c r="I4" s="184" t="s">
        <v>243</v>
      </c>
      <c r="J4" s="184" t="s">
        <v>244</v>
      </c>
      <c r="K4" s="177"/>
    </row>
    <row r="5" spans="1:12" ht="31.2" customHeight="1">
      <c r="B5" s="185">
        <v>1.1000000000000001</v>
      </c>
      <c r="C5" s="185" t="s">
        <v>245</v>
      </c>
      <c r="F5" s="184"/>
      <c r="G5" s="184" t="s">
        <v>246</v>
      </c>
      <c r="I5" s="184" t="s">
        <v>247</v>
      </c>
      <c r="J5" s="184" t="s">
        <v>248</v>
      </c>
      <c r="K5" s="177"/>
    </row>
    <row r="6" spans="1:12">
      <c r="B6" s="176" t="s">
        <v>249</v>
      </c>
      <c r="C6" s="176" t="s">
        <v>250</v>
      </c>
      <c r="K6" s="177"/>
    </row>
    <row r="7" spans="1:12">
      <c r="B7" s="176" t="s">
        <v>251</v>
      </c>
      <c r="C7" s="176" t="s">
        <v>252</v>
      </c>
    </row>
    <row r="8" spans="1:12">
      <c r="B8" s="176" t="s">
        <v>253</v>
      </c>
      <c r="C8" s="176" t="s">
        <v>254</v>
      </c>
    </row>
    <row r="9" spans="1:12">
      <c r="B9" s="176" t="s">
        <v>255</v>
      </c>
      <c r="C9" s="176" t="s">
        <v>256</v>
      </c>
    </row>
    <row r="10" spans="1:12">
      <c r="B10" s="176" t="s">
        <v>257</v>
      </c>
      <c r="C10" s="176" t="s">
        <v>258</v>
      </c>
      <c r="K10" s="177"/>
    </row>
    <row r="11" spans="1:12">
      <c r="B11" s="176" t="s">
        <v>259</v>
      </c>
      <c r="C11" s="176" t="s">
        <v>260</v>
      </c>
    </row>
    <row r="12" spans="1:12">
      <c r="B12" s="176" t="s">
        <v>261</v>
      </c>
      <c r="C12" s="176" t="s">
        <v>262</v>
      </c>
    </row>
    <row r="13" spans="1:12">
      <c r="B13" s="176" t="s">
        <v>263</v>
      </c>
      <c r="C13" s="176" t="s">
        <v>264</v>
      </c>
      <c r="E13" s="184" t="s">
        <v>265</v>
      </c>
      <c r="K13" s="177"/>
    </row>
    <row r="14" spans="1:12">
      <c r="B14" s="176" t="s">
        <v>266</v>
      </c>
      <c r="C14" s="176" t="s">
        <v>267</v>
      </c>
    </row>
    <row r="15" spans="1:12">
      <c r="B15" s="176" t="s">
        <v>268</v>
      </c>
      <c r="C15" s="176" t="s">
        <v>269</v>
      </c>
    </row>
    <row r="16" spans="1:12">
      <c r="B16" s="176" t="s">
        <v>270</v>
      </c>
      <c r="C16" s="176" t="s">
        <v>271</v>
      </c>
    </row>
    <row r="17" spans="2:11">
      <c r="B17" s="176" t="s">
        <v>272</v>
      </c>
      <c r="C17" s="176" t="s">
        <v>273</v>
      </c>
    </row>
    <row r="18" spans="2:11">
      <c r="B18" s="176" t="s">
        <v>274</v>
      </c>
      <c r="C18" s="176" t="s">
        <v>275</v>
      </c>
    </row>
    <row r="19" spans="2:11">
      <c r="B19" s="176" t="s">
        <v>276</v>
      </c>
      <c r="C19" s="176" t="s">
        <v>277</v>
      </c>
    </row>
    <row r="20" spans="2:11">
      <c r="B20" s="176" t="s">
        <v>278</v>
      </c>
      <c r="C20" s="176" t="s">
        <v>279</v>
      </c>
    </row>
    <row r="21" spans="2:11">
      <c r="B21" s="176" t="s">
        <v>280</v>
      </c>
      <c r="C21" s="176" t="s">
        <v>281</v>
      </c>
    </row>
    <row r="22" spans="2:11">
      <c r="B22" s="176" t="s">
        <v>282</v>
      </c>
      <c r="C22" s="176" t="s">
        <v>283</v>
      </c>
      <c r="K22" s="177"/>
    </row>
    <row r="23" spans="2:11">
      <c r="B23" s="176" t="s">
        <v>284</v>
      </c>
      <c r="C23" s="176" t="s">
        <v>285</v>
      </c>
    </row>
    <row r="24" spans="2:11">
      <c r="B24" s="176" t="s">
        <v>286</v>
      </c>
      <c r="C24" s="176" t="s">
        <v>287</v>
      </c>
    </row>
    <row r="25" spans="2:11">
      <c r="B25" s="176" t="s">
        <v>288</v>
      </c>
      <c r="C25" s="176" t="s">
        <v>289</v>
      </c>
    </row>
    <row r="26" spans="2:11">
      <c r="B26" s="176" t="s">
        <v>290</v>
      </c>
      <c r="C26" s="176" t="s">
        <v>291</v>
      </c>
    </row>
    <row r="27" spans="2:11">
      <c r="B27" s="176" t="s">
        <v>292</v>
      </c>
      <c r="C27" s="176" t="s">
        <v>293</v>
      </c>
      <c r="K27" s="177"/>
    </row>
    <row r="28" spans="2:11">
      <c r="B28" s="176" t="s">
        <v>294</v>
      </c>
      <c r="C28" s="176" t="s">
        <v>295</v>
      </c>
    </row>
    <row r="29" spans="2:11">
      <c r="B29" s="176" t="s">
        <v>296</v>
      </c>
      <c r="C29" s="176" t="s">
        <v>297</v>
      </c>
    </row>
    <row r="30" spans="2:11">
      <c r="B30" s="176" t="s">
        <v>298</v>
      </c>
      <c r="C30" s="176" t="s">
        <v>299</v>
      </c>
    </row>
    <row r="31" spans="2:11">
      <c r="B31" s="176" t="s">
        <v>300</v>
      </c>
      <c r="C31" s="176" t="s">
        <v>301</v>
      </c>
    </row>
    <row r="32" spans="2:11" ht="31.2" customHeight="1">
      <c r="B32" s="185">
        <v>1.2</v>
      </c>
      <c r="C32" s="185" t="s">
        <v>302</v>
      </c>
      <c r="D32" s="184" t="s">
        <v>303</v>
      </c>
      <c r="E32" s="184" t="s">
        <v>304</v>
      </c>
      <c r="F32" s="186"/>
      <c r="J32" s="184" t="s">
        <v>305</v>
      </c>
      <c r="K32" s="177"/>
    </row>
    <row r="33" spans="2:11">
      <c r="B33" s="176" t="s">
        <v>306</v>
      </c>
      <c r="C33" s="176" t="s">
        <v>307</v>
      </c>
      <c r="K33" s="177"/>
    </row>
    <row r="34" spans="2:11">
      <c r="B34" s="176" t="s">
        <v>308</v>
      </c>
      <c r="C34" s="176" t="s">
        <v>309</v>
      </c>
      <c r="K34" s="177"/>
    </row>
    <row r="35" spans="2:11">
      <c r="B35" s="176" t="s">
        <v>310</v>
      </c>
      <c r="C35" s="176" t="s">
        <v>311</v>
      </c>
      <c r="K35" s="177"/>
    </row>
    <row r="36" spans="2:11">
      <c r="B36" s="176" t="s">
        <v>312</v>
      </c>
      <c r="C36" s="176" t="s">
        <v>313</v>
      </c>
      <c r="K36" s="177"/>
    </row>
    <row r="37" spans="2:11">
      <c r="B37" s="176" t="s">
        <v>314</v>
      </c>
      <c r="C37" s="176" t="s">
        <v>315</v>
      </c>
      <c r="K37" s="177"/>
    </row>
    <row r="38" spans="2:11">
      <c r="B38" s="176" t="s">
        <v>316</v>
      </c>
      <c r="C38" s="176" t="s">
        <v>317</v>
      </c>
      <c r="K38" s="177"/>
    </row>
    <row r="39" spans="2:11">
      <c r="B39" s="176" t="s">
        <v>318</v>
      </c>
      <c r="C39" s="176" t="s">
        <v>319</v>
      </c>
      <c r="K39" s="177"/>
    </row>
    <row r="40" spans="2:11">
      <c r="B40" s="176" t="s">
        <v>320</v>
      </c>
      <c r="C40" s="176" t="s">
        <v>321</v>
      </c>
      <c r="K40" s="177"/>
    </row>
    <row r="41" spans="2:11">
      <c r="B41" s="176" t="s">
        <v>322</v>
      </c>
      <c r="C41" s="176" t="s">
        <v>323</v>
      </c>
      <c r="K41" s="177"/>
    </row>
    <row r="42" spans="2:11">
      <c r="B42" s="176" t="s">
        <v>324</v>
      </c>
      <c r="C42" s="176" t="s">
        <v>325</v>
      </c>
      <c r="E42" s="184" t="s">
        <v>326</v>
      </c>
      <c r="K42" s="177"/>
    </row>
    <row r="43" spans="2:11">
      <c r="B43" s="185">
        <v>1.3</v>
      </c>
      <c r="C43" s="185" t="s">
        <v>327</v>
      </c>
      <c r="E43" s="184" t="s">
        <v>328</v>
      </c>
      <c r="G43" s="184" t="s">
        <v>329</v>
      </c>
      <c r="K43" s="177"/>
    </row>
    <row r="44" spans="2:11" ht="31.2" customHeight="1">
      <c r="B44" s="176" t="s">
        <v>330</v>
      </c>
      <c r="C44" s="176" t="s">
        <v>331</v>
      </c>
      <c r="G44" s="184" t="s">
        <v>332</v>
      </c>
      <c r="K44" s="177"/>
    </row>
    <row r="45" spans="2:11">
      <c r="B45" s="176" t="s">
        <v>333</v>
      </c>
      <c r="C45" s="176" t="s">
        <v>334</v>
      </c>
      <c r="K45" s="177"/>
    </row>
    <row r="46" spans="2:11">
      <c r="B46" s="176" t="s">
        <v>335</v>
      </c>
      <c r="C46" s="176" t="s">
        <v>336</v>
      </c>
    </row>
    <row r="47" spans="2:11">
      <c r="B47" s="176" t="s">
        <v>337</v>
      </c>
      <c r="C47" s="176" t="s">
        <v>338</v>
      </c>
    </row>
    <row r="48" spans="2:11">
      <c r="B48" s="176" t="s">
        <v>339</v>
      </c>
      <c r="C48" s="176" t="s">
        <v>340</v>
      </c>
      <c r="K48" s="177"/>
    </row>
    <row r="49" spans="2:11">
      <c r="B49" s="176" t="s">
        <v>341</v>
      </c>
      <c r="C49" s="176" t="s">
        <v>342</v>
      </c>
    </row>
    <row r="50" spans="2:11">
      <c r="B50" s="176" t="s">
        <v>343</v>
      </c>
      <c r="C50" s="176" t="s">
        <v>344</v>
      </c>
    </row>
    <row r="51" spans="2:11">
      <c r="B51" s="176" t="s">
        <v>345</v>
      </c>
      <c r="C51" s="176" t="s">
        <v>346</v>
      </c>
    </row>
    <row r="52" spans="2:11">
      <c r="B52" s="176" t="s">
        <v>347</v>
      </c>
      <c r="C52" s="176" t="s">
        <v>348</v>
      </c>
    </row>
    <row r="53" spans="2:11">
      <c r="B53" s="176" t="s">
        <v>349</v>
      </c>
      <c r="C53" s="176" t="s">
        <v>350</v>
      </c>
    </row>
    <row r="54" spans="2:11">
      <c r="B54" s="176" t="s">
        <v>351</v>
      </c>
      <c r="C54" s="176" t="s">
        <v>352</v>
      </c>
      <c r="K54" s="177"/>
    </row>
    <row r="55" spans="2:11">
      <c r="B55" s="176" t="s">
        <v>353</v>
      </c>
      <c r="C55" s="176" t="s">
        <v>354</v>
      </c>
    </row>
    <row r="56" spans="2:11">
      <c r="B56" s="176" t="s">
        <v>355</v>
      </c>
      <c r="C56" s="176" t="s">
        <v>356</v>
      </c>
    </row>
    <row r="57" spans="2:11">
      <c r="B57" s="176" t="s">
        <v>357</v>
      </c>
      <c r="C57" s="176" t="s">
        <v>358</v>
      </c>
    </row>
    <row r="58" spans="2:11">
      <c r="B58" s="176" t="s">
        <v>359</v>
      </c>
      <c r="C58" s="176" t="s">
        <v>360</v>
      </c>
      <c r="K58" s="177"/>
    </row>
    <row r="59" spans="2:11">
      <c r="B59" s="176" t="s">
        <v>361</v>
      </c>
      <c r="C59" s="176" t="s">
        <v>362</v>
      </c>
      <c r="K59" s="177"/>
    </row>
    <row r="60" spans="2:11">
      <c r="B60" s="176" t="s">
        <v>363</v>
      </c>
      <c r="C60" s="176" t="s">
        <v>364</v>
      </c>
    </row>
    <row r="61" spans="2:11">
      <c r="B61" s="176" t="s">
        <v>365</v>
      </c>
      <c r="C61" s="176" t="s">
        <v>366</v>
      </c>
    </row>
    <row r="62" spans="2:11">
      <c r="B62" s="176" t="s">
        <v>367</v>
      </c>
      <c r="C62" s="176" t="s">
        <v>368</v>
      </c>
    </row>
    <row r="63" spans="2:11">
      <c r="B63" s="176" t="s">
        <v>369</v>
      </c>
      <c r="C63" s="176" t="s">
        <v>370</v>
      </c>
    </row>
    <row r="64" spans="2:11">
      <c r="B64" s="176" t="s">
        <v>371</v>
      </c>
      <c r="C64" s="176" t="s">
        <v>372</v>
      </c>
    </row>
    <row r="65" spans="2:11">
      <c r="B65" s="185">
        <v>1.4</v>
      </c>
      <c r="C65" s="185" t="s">
        <v>373</v>
      </c>
      <c r="E65" s="184" t="s">
        <v>374</v>
      </c>
      <c r="G65" s="184" t="s">
        <v>375</v>
      </c>
      <c r="K65" s="177"/>
    </row>
    <row r="66" spans="2:11">
      <c r="B66" s="176" t="s">
        <v>376</v>
      </c>
      <c r="C66" s="176" t="s">
        <v>331</v>
      </c>
    </row>
    <row r="67" spans="2:11">
      <c r="B67" s="176" t="s">
        <v>377</v>
      </c>
      <c r="C67" s="176" t="s">
        <v>378</v>
      </c>
    </row>
    <row r="68" spans="2:11">
      <c r="B68" s="176" t="s">
        <v>379</v>
      </c>
      <c r="C68" s="176" t="s">
        <v>380</v>
      </c>
    </row>
    <row r="69" spans="2:11">
      <c r="B69" s="176" t="s">
        <v>381</v>
      </c>
      <c r="C69" s="176" t="s">
        <v>340</v>
      </c>
    </row>
    <row r="70" spans="2:11">
      <c r="B70" s="176" t="s">
        <v>382</v>
      </c>
      <c r="C70" s="176" t="s">
        <v>342</v>
      </c>
    </row>
    <row r="71" spans="2:11">
      <c r="B71" s="176" t="s">
        <v>383</v>
      </c>
      <c r="C71" s="176" t="s">
        <v>350</v>
      </c>
    </row>
    <row r="72" spans="2:11">
      <c r="B72" s="176" t="s">
        <v>384</v>
      </c>
      <c r="C72" s="176" t="s">
        <v>385</v>
      </c>
    </row>
    <row r="73" spans="2:11">
      <c r="B73" s="176" t="s">
        <v>386</v>
      </c>
      <c r="C73" s="176" t="s">
        <v>362</v>
      </c>
    </row>
    <row r="74" spans="2:11">
      <c r="B74" s="176" t="s">
        <v>387</v>
      </c>
      <c r="C74" s="176" t="s">
        <v>388</v>
      </c>
    </row>
    <row r="75" spans="2:11">
      <c r="B75" s="176" t="s">
        <v>389</v>
      </c>
      <c r="C75" s="176" t="s">
        <v>390</v>
      </c>
    </row>
    <row r="76" spans="2:11">
      <c r="B76" s="176" t="s">
        <v>391</v>
      </c>
      <c r="C76" s="176" t="s">
        <v>392</v>
      </c>
    </row>
    <row r="77" spans="2:11">
      <c r="B77" s="176" t="s">
        <v>393</v>
      </c>
      <c r="C77" s="176" t="s">
        <v>394</v>
      </c>
    </row>
    <row r="78" spans="2:11">
      <c r="B78" s="176" t="s">
        <v>395</v>
      </c>
      <c r="C78" s="176" t="s">
        <v>396</v>
      </c>
    </row>
    <row r="79" spans="2:11">
      <c r="B79" s="176" t="s">
        <v>397</v>
      </c>
      <c r="C79" s="176" t="s">
        <v>398</v>
      </c>
    </row>
    <row r="80" spans="2:11">
      <c r="B80" s="185">
        <v>1.5</v>
      </c>
      <c r="C80" s="185" t="s">
        <v>399</v>
      </c>
      <c r="E80" s="184" t="s">
        <v>400</v>
      </c>
      <c r="G80" s="184" t="s">
        <v>401</v>
      </c>
    </row>
    <row r="81" spans="2:3">
      <c r="B81" s="176" t="s">
        <v>402</v>
      </c>
      <c r="C81" s="176" t="s">
        <v>403</v>
      </c>
    </row>
    <row r="82" spans="2:3">
      <c r="B82" s="176" t="s">
        <v>404</v>
      </c>
      <c r="C82" s="176" t="s">
        <v>405</v>
      </c>
    </row>
    <row r="83" spans="2:3">
      <c r="B83" s="176" t="s">
        <v>406</v>
      </c>
      <c r="C83" s="176" t="s">
        <v>407</v>
      </c>
    </row>
    <row r="84" spans="2:3">
      <c r="B84" s="176" t="s">
        <v>408</v>
      </c>
      <c r="C84" s="176" t="s">
        <v>409</v>
      </c>
    </row>
    <row r="85" spans="2:3">
      <c r="B85" s="176" t="s">
        <v>410</v>
      </c>
      <c r="C85" s="176" t="s">
        <v>411</v>
      </c>
    </row>
    <row r="86" spans="2:3">
      <c r="B86" s="176" t="s">
        <v>412</v>
      </c>
      <c r="C86" s="176" t="s">
        <v>413</v>
      </c>
    </row>
    <row r="87" spans="2:3">
      <c r="B87" s="176" t="s">
        <v>414</v>
      </c>
      <c r="C87" s="176" t="s">
        <v>415</v>
      </c>
    </row>
    <row r="88" spans="2:3">
      <c r="B88" s="176" t="s">
        <v>416</v>
      </c>
      <c r="C88" s="176" t="s">
        <v>417</v>
      </c>
    </row>
    <row r="89" spans="2:3">
      <c r="B89" s="176" t="s">
        <v>418</v>
      </c>
      <c r="C89" s="176" t="s">
        <v>419</v>
      </c>
    </row>
    <row r="90" spans="2:3">
      <c r="B90" s="176" t="s">
        <v>420</v>
      </c>
      <c r="C90" s="176" t="s">
        <v>421</v>
      </c>
    </row>
    <row r="91" spans="2:3">
      <c r="B91" s="176" t="s">
        <v>422</v>
      </c>
      <c r="C91" s="176" t="s">
        <v>289</v>
      </c>
    </row>
    <row r="92" spans="2:3">
      <c r="B92" s="176" t="s">
        <v>423</v>
      </c>
      <c r="C92" s="176" t="s">
        <v>424</v>
      </c>
    </row>
    <row r="93" spans="2:3">
      <c r="B93" s="176" t="s">
        <v>425</v>
      </c>
      <c r="C93" s="176" t="s">
        <v>426</v>
      </c>
    </row>
    <row r="94" spans="2:3">
      <c r="B94" s="176" t="s">
        <v>427</v>
      </c>
      <c r="C94" s="176" t="s">
        <v>428</v>
      </c>
    </row>
    <row r="95" spans="2:3">
      <c r="B95" s="176" t="s">
        <v>429</v>
      </c>
      <c r="C95" s="176" t="s">
        <v>430</v>
      </c>
    </row>
    <row r="96" spans="2:3">
      <c r="B96" s="176" t="s">
        <v>431</v>
      </c>
      <c r="C96" s="176" t="s">
        <v>432</v>
      </c>
    </row>
    <row r="97" spans="2:7">
      <c r="B97" s="176" t="s">
        <v>433</v>
      </c>
      <c r="C97" s="176" t="s">
        <v>434</v>
      </c>
    </row>
    <row r="98" spans="2:7">
      <c r="B98" s="176" t="s">
        <v>435</v>
      </c>
      <c r="C98" s="176" t="s">
        <v>436</v>
      </c>
    </row>
    <row r="99" spans="2:7">
      <c r="B99" s="176" t="s">
        <v>437</v>
      </c>
      <c r="C99" s="176" t="s">
        <v>438</v>
      </c>
    </row>
    <row r="100" spans="2:7">
      <c r="B100" s="176" t="s">
        <v>439</v>
      </c>
      <c r="C100" s="176" t="s">
        <v>440</v>
      </c>
    </row>
    <row r="101" spans="2:7">
      <c r="B101" s="176" t="s">
        <v>441</v>
      </c>
      <c r="C101" s="176" t="s">
        <v>442</v>
      </c>
    </row>
    <row r="102" spans="2:7">
      <c r="B102" s="176" t="s">
        <v>443</v>
      </c>
      <c r="C102" s="176" t="s">
        <v>444</v>
      </c>
    </row>
    <row r="103" spans="2:7">
      <c r="B103" s="176" t="s">
        <v>445</v>
      </c>
      <c r="C103" s="176" t="s">
        <v>446</v>
      </c>
    </row>
    <row r="104" spans="2:7">
      <c r="B104" s="176" t="s">
        <v>447</v>
      </c>
      <c r="C104" s="176" t="s">
        <v>448</v>
      </c>
    </row>
    <row r="105" spans="2:7">
      <c r="B105" s="176" t="s">
        <v>449</v>
      </c>
      <c r="C105" s="176" t="s">
        <v>450</v>
      </c>
    </row>
    <row r="106" spans="2:7">
      <c r="B106" s="176" t="s">
        <v>451</v>
      </c>
      <c r="C106" s="176" t="s">
        <v>452</v>
      </c>
    </row>
    <row r="107" spans="2:7">
      <c r="B107" s="176" t="s">
        <v>453</v>
      </c>
      <c r="C107" s="176" t="s">
        <v>454</v>
      </c>
    </row>
    <row r="108" spans="2:7">
      <c r="B108" s="185">
        <v>1.6</v>
      </c>
      <c r="C108" s="185" t="s">
        <v>455</v>
      </c>
      <c r="G108" s="184" t="s">
        <v>456</v>
      </c>
    </row>
    <row r="109" spans="2:7">
      <c r="B109" s="176" t="s">
        <v>457</v>
      </c>
      <c r="C109" s="176" t="s">
        <v>458</v>
      </c>
      <c r="E109" s="184" t="s">
        <v>459</v>
      </c>
    </row>
    <row r="110" spans="2:7">
      <c r="B110" s="176" t="s">
        <v>460</v>
      </c>
      <c r="C110" s="176" t="s">
        <v>461</v>
      </c>
    </row>
    <row r="111" spans="2:7">
      <c r="B111" s="176" t="s">
        <v>462</v>
      </c>
      <c r="C111" s="176" t="s">
        <v>463</v>
      </c>
    </row>
    <row r="112" spans="2:7">
      <c r="B112" s="176" t="s">
        <v>464</v>
      </c>
      <c r="C112" s="176" t="s">
        <v>465</v>
      </c>
    </row>
    <row r="113" spans="2:9">
      <c r="B113" s="176" t="s">
        <v>466</v>
      </c>
      <c r="C113" s="176" t="s">
        <v>467</v>
      </c>
    </row>
    <row r="114" spans="2:9">
      <c r="B114" s="176" t="s">
        <v>468</v>
      </c>
      <c r="C114" s="176" t="s">
        <v>469</v>
      </c>
    </row>
    <row r="115" spans="2:9">
      <c r="B115" s="176" t="s">
        <v>470</v>
      </c>
      <c r="C115" s="176" t="s">
        <v>471</v>
      </c>
    </row>
    <row r="116" spans="2:9">
      <c r="B116" s="176" t="s">
        <v>472</v>
      </c>
      <c r="C116" s="176" t="s">
        <v>473</v>
      </c>
      <c r="E116" s="184" t="s">
        <v>474</v>
      </c>
    </row>
    <row r="117" spans="2:9">
      <c r="B117" s="176" t="s">
        <v>475</v>
      </c>
      <c r="C117" s="176" t="s">
        <v>476</v>
      </c>
    </row>
    <row r="118" spans="2:9">
      <c r="B118" s="176" t="s">
        <v>477</v>
      </c>
      <c r="C118" s="176" t="s">
        <v>478</v>
      </c>
    </row>
    <row r="119" spans="2:9">
      <c r="B119" s="176" t="s">
        <v>479</v>
      </c>
      <c r="C119" s="176" t="s">
        <v>480</v>
      </c>
    </row>
    <row r="120" spans="2:9">
      <c r="B120" s="176" t="s">
        <v>481</v>
      </c>
      <c r="C120" s="176" t="s">
        <v>482</v>
      </c>
    </row>
    <row r="121" spans="2:9">
      <c r="B121" s="176" t="s">
        <v>483</v>
      </c>
      <c r="C121" s="176" t="s">
        <v>484</v>
      </c>
    </row>
    <row r="122" spans="2:9">
      <c r="B122" s="176" t="s">
        <v>485</v>
      </c>
      <c r="C122" s="176" t="s">
        <v>486</v>
      </c>
    </row>
    <row r="123" spans="2:9">
      <c r="B123" s="176" t="s">
        <v>487</v>
      </c>
      <c r="C123" s="176" t="s">
        <v>488</v>
      </c>
    </row>
    <row r="124" spans="2:9">
      <c r="B124" s="176" t="s">
        <v>489</v>
      </c>
      <c r="C124" s="176" t="s">
        <v>490</v>
      </c>
    </row>
    <row r="125" spans="2:9">
      <c r="B125" s="176" t="s">
        <v>491</v>
      </c>
      <c r="C125" s="176" t="s">
        <v>492</v>
      </c>
    </row>
    <row r="126" spans="2:9" ht="18.350000000000001" customHeight="1">
      <c r="B126" s="183">
        <v>2</v>
      </c>
      <c r="C126" s="183" t="s">
        <v>493</v>
      </c>
    </row>
    <row r="127" spans="2:9">
      <c r="B127" s="185">
        <v>2.1</v>
      </c>
      <c r="C127" s="185" t="s">
        <v>494</v>
      </c>
      <c r="G127" s="184" t="s">
        <v>495</v>
      </c>
    </row>
    <row r="128" spans="2:9">
      <c r="B128" s="176" t="s">
        <v>496</v>
      </c>
      <c r="C128" s="176" t="s">
        <v>497</v>
      </c>
      <c r="I128" s="184" t="s">
        <v>498</v>
      </c>
    </row>
    <row r="129" spans="1:10">
      <c r="B129" s="176" t="s">
        <v>499</v>
      </c>
      <c r="C129" s="176" t="s">
        <v>500</v>
      </c>
    </row>
    <row r="130" spans="1:10">
      <c r="B130" s="176" t="s">
        <v>501</v>
      </c>
      <c r="C130" s="176" t="s">
        <v>502</v>
      </c>
    </row>
    <row r="131" spans="1:10">
      <c r="B131" s="176" t="s">
        <v>503</v>
      </c>
      <c r="C131" s="176" t="s">
        <v>504</v>
      </c>
    </row>
    <row r="132" spans="1:10">
      <c r="B132" s="176" t="s">
        <v>505</v>
      </c>
      <c r="C132" s="176" t="s">
        <v>506</v>
      </c>
      <c r="I132" s="184" t="s">
        <v>507</v>
      </c>
    </row>
    <row r="133" spans="1:10">
      <c r="A133" s="174">
        <v>4</v>
      </c>
      <c r="B133" s="176" t="s">
        <v>508</v>
      </c>
      <c r="C133" s="176" t="s">
        <v>509</v>
      </c>
      <c r="D133" s="184" t="s">
        <v>510</v>
      </c>
    </row>
    <row r="134" spans="1:10">
      <c r="A134" s="174">
        <v>4</v>
      </c>
      <c r="B134" s="176" t="s">
        <v>511</v>
      </c>
      <c r="C134" s="176" t="s">
        <v>512</v>
      </c>
    </row>
    <row r="135" spans="1:10">
      <c r="A135" s="174">
        <v>4</v>
      </c>
      <c r="B135" s="176" t="s">
        <v>513</v>
      </c>
      <c r="C135" s="176" t="s">
        <v>514</v>
      </c>
    </row>
    <row r="136" spans="1:10">
      <c r="A136" s="174">
        <v>4</v>
      </c>
      <c r="B136" s="176" t="s">
        <v>515</v>
      </c>
      <c r="C136" s="176" t="s">
        <v>516</v>
      </c>
    </row>
    <row r="137" spans="1:10" ht="31.2" customHeight="1">
      <c r="B137" s="176" t="s">
        <v>517</v>
      </c>
      <c r="C137" s="176" t="s">
        <v>518</v>
      </c>
      <c r="I137" s="184" t="s">
        <v>519</v>
      </c>
    </row>
    <row r="138" spans="1:10">
      <c r="B138" s="176" t="s">
        <v>520</v>
      </c>
      <c r="C138" s="176" t="s">
        <v>521</v>
      </c>
    </row>
    <row r="139" spans="1:10">
      <c r="B139" s="176" t="s">
        <v>522</v>
      </c>
      <c r="C139" s="176" t="s">
        <v>523</v>
      </c>
    </row>
    <row r="140" spans="1:10">
      <c r="B140" s="176" t="s">
        <v>524</v>
      </c>
      <c r="C140" s="176" t="s">
        <v>525</v>
      </c>
      <c r="D140" s="184" t="s">
        <v>510</v>
      </c>
    </row>
    <row r="141" spans="1:10">
      <c r="B141" s="176" t="s">
        <v>526</v>
      </c>
      <c r="C141" s="176" t="s">
        <v>527</v>
      </c>
    </row>
    <row r="142" spans="1:10">
      <c r="B142" s="176" t="s">
        <v>528</v>
      </c>
      <c r="C142" s="176" t="s">
        <v>529</v>
      </c>
    </row>
    <row r="143" spans="1:10" ht="31.2" customHeight="1">
      <c r="B143" s="185">
        <v>2.2000000000000002</v>
      </c>
      <c r="C143" s="185" t="s">
        <v>530</v>
      </c>
      <c r="D143" s="184" t="s">
        <v>531</v>
      </c>
      <c r="E143" s="186" t="s">
        <v>532</v>
      </c>
      <c r="G143" s="184" t="s">
        <v>533</v>
      </c>
      <c r="H143" s="184" t="s">
        <v>534</v>
      </c>
      <c r="I143" s="184" t="s">
        <v>535</v>
      </c>
      <c r="J143" s="184" t="s">
        <v>536</v>
      </c>
    </row>
    <row r="144" spans="1:10">
      <c r="B144" s="176" t="s">
        <v>537</v>
      </c>
      <c r="C144" s="176" t="s">
        <v>538</v>
      </c>
      <c r="I144" s="184" t="s">
        <v>539</v>
      </c>
    </row>
    <row r="145" spans="2:12">
      <c r="B145" s="176" t="s">
        <v>540</v>
      </c>
      <c r="C145" s="176" t="s">
        <v>541</v>
      </c>
      <c r="I145" s="184" t="s">
        <v>542</v>
      </c>
    </row>
    <row r="146" spans="2:12">
      <c r="B146" s="176" t="s">
        <v>543</v>
      </c>
      <c r="C146" s="176" t="s">
        <v>544</v>
      </c>
    </row>
    <row r="147" spans="2:12">
      <c r="B147" s="176" t="s">
        <v>545</v>
      </c>
      <c r="C147" s="176" t="s">
        <v>546</v>
      </c>
    </row>
    <row r="148" spans="2:12">
      <c r="B148" s="176" t="s">
        <v>547</v>
      </c>
      <c r="C148" s="176" t="s">
        <v>548</v>
      </c>
    </row>
    <row r="149" spans="2:12">
      <c r="B149" s="176" t="s">
        <v>549</v>
      </c>
      <c r="C149" s="176" t="s">
        <v>550</v>
      </c>
    </row>
    <row r="150" spans="2:12">
      <c r="B150" s="176" t="s">
        <v>551</v>
      </c>
      <c r="C150" s="176" t="s">
        <v>552</v>
      </c>
    </row>
    <row r="151" spans="2:12">
      <c r="B151" s="176" t="s">
        <v>553</v>
      </c>
      <c r="C151" s="176" t="s">
        <v>554</v>
      </c>
    </row>
    <row r="152" spans="2:12">
      <c r="B152" s="176" t="s">
        <v>555</v>
      </c>
      <c r="C152" s="176" t="s">
        <v>556</v>
      </c>
    </row>
    <row r="153" spans="2:12">
      <c r="B153" s="176" t="s">
        <v>557</v>
      </c>
      <c r="C153" s="176" t="s">
        <v>558</v>
      </c>
    </row>
    <row r="154" spans="2:12" ht="31.2" customHeight="1">
      <c r="B154" s="176" t="s">
        <v>559</v>
      </c>
      <c r="C154" s="176" t="s">
        <v>560</v>
      </c>
      <c r="D154" s="184" t="s">
        <v>561</v>
      </c>
    </row>
    <row r="155" spans="2:12">
      <c r="B155" s="176" t="s">
        <v>562</v>
      </c>
      <c r="C155" s="176" t="s">
        <v>563</v>
      </c>
      <c r="D155" s="184" t="s">
        <v>564</v>
      </c>
    </row>
    <row r="156" spans="2:12">
      <c r="B156" s="176" t="s">
        <v>565</v>
      </c>
      <c r="C156" s="176" t="s">
        <v>566</v>
      </c>
      <c r="D156" s="184" t="s">
        <v>564</v>
      </c>
    </row>
    <row r="157" spans="2:12">
      <c r="B157" s="176" t="s">
        <v>567</v>
      </c>
      <c r="C157" s="176" t="s">
        <v>568</v>
      </c>
    </row>
    <row r="158" spans="2:12">
      <c r="B158" s="176" t="s">
        <v>569</v>
      </c>
      <c r="C158" s="176" t="s">
        <v>570</v>
      </c>
    </row>
    <row r="159" spans="2:12" ht="18.350000000000001" customHeight="1">
      <c r="B159" s="183">
        <v>3</v>
      </c>
      <c r="C159" s="183" t="s">
        <v>571</v>
      </c>
    </row>
    <row r="160" spans="2:12">
      <c r="B160" s="185">
        <v>3.1</v>
      </c>
      <c r="C160" s="185" t="s">
        <v>572</v>
      </c>
      <c r="D160" s="187"/>
      <c r="E160" s="187"/>
      <c r="F160" s="187"/>
      <c r="G160" s="184" t="s">
        <v>573</v>
      </c>
      <c r="H160" s="187"/>
      <c r="I160" s="187"/>
      <c r="J160" s="187"/>
      <c r="K160" s="187"/>
      <c r="L160" s="187"/>
    </row>
    <row r="161" spans="2:12" ht="31.2" customHeight="1">
      <c r="B161" s="176" t="s">
        <v>574</v>
      </c>
      <c r="C161" s="176" t="s">
        <v>340</v>
      </c>
      <c r="D161" s="187"/>
      <c r="E161" s="184" t="s">
        <v>575</v>
      </c>
      <c r="F161" s="187"/>
      <c r="G161" s="187"/>
      <c r="H161" s="187"/>
      <c r="I161" s="187"/>
      <c r="J161" s="187"/>
      <c r="K161" s="187"/>
      <c r="L161" s="187"/>
    </row>
    <row r="162" spans="2:12">
      <c r="B162" s="176" t="s">
        <v>576</v>
      </c>
      <c r="C162" s="176" t="s">
        <v>577</v>
      </c>
      <c r="D162" s="188"/>
      <c r="E162" s="188"/>
      <c r="F162" s="188"/>
      <c r="G162" s="188"/>
      <c r="H162" s="188"/>
      <c r="I162" s="188"/>
      <c r="J162" s="188"/>
      <c r="K162" s="188"/>
      <c r="L162" s="188"/>
    </row>
    <row r="163" spans="2:12">
      <c r="B163" s="176" t="s">
        <v>578</v>
      </c>
      <c r="C163" s="176" t="s">
        <v>579</v>
      </c>
      <c r="D163" s="188"/>
      <c r="E163" s="188"/>
      <c r="F163" s="188"/>
      <c r="G163" s="188"/>
      <c r="H163" s="188"/>
      <c r="I163" s="188"/>
      <c r="J163" s="188"/>
      <c r="K163" s="188"/>
      <c r="L163" s="188"/>
    </row>
    <row r="164" spans="2:12">
      <c r="B164" s="176" t="s">
        <v>580</v>
      </c>
      <c r="C164" s="176" t="s">
        <v>581</v>
      </c>
      <c r="D164" s="188"/>
      <c r="E164" s="188"/>
      <c r="F164" s="188"/>
      <c r="G164" s="188"/>
      <c r="H164" s="188"/>
      <c r="I164" s="188"/>
      <c r="J164" s="188"/>
      <c r="K164" s="188"/>
      <c r="L164" s="188"/>
    </row>
    <row r="165" spans="2:12" ht="31.2" customHeight="1">
      <c r="B165" s="176" t="s">
        <v>582</v>
      </c>
      <c r="C165" s="176" t="s">
        <v>583</v>
      </c>
      <c r="D165" s="187"/>
      <c r="E165" s="184" t="s">
        <v>584</v>
      </c>
      <c r="F165" s="187"/>
      <c r="G165" s="187"/>
      <c r="H165" s="187"/>
      <c r="I165" s="187"/>
      <c r="J165" s="187"/>
      <c r="K165" s="187"/>
      <c r="L165" s="187"/>
    </row>
    <row r="166" spans="2:12">
      <c r="B166" s="176" t="s">
        <v>585</v>
      </c>
      <c r="C166" s="176" t="s">
        <v>586</v>
      </c>
      <c r="D166" s="188"/>
      <c r="E166" s="188"/>
      <c r="F166" s="188"/>
      <c r="G166" s="188"/>
      <c r="H166" s="188"/>
      <c r="I166" s="188"/>
      <c r="J166" s="188"/>
      <c r="K166" s="188"/>
      <c r="L166" s="188"/>
    </row>
    <row r="167" spans="2:12">
      <c r="B167" s="176" t="s">
        <v>587</v>
      </c>
      <c r="C167" s="176" t="s">
        <v>588</v>
      </c>
      <c r="D167" s="188"/>
      <c r="E167" s="188"/>
      <c r="F167" s="188"/>
      <c r="G167" s="188"/>
      <c r="H167" s="188"/>
      <c r="I167" s="188"/>
      <c r="J167" s="188"/>
      <c r="K167" s="188"/>
      <c r="L167" s="188"/>
    </row>
    <row r="168" spans="2:12">
      <c r="B168" s="176" t="s">
        <v>589</v>
      </c>
      <c r="C168" s="176" t="s">
        <v>590</v>
      </c>
      <c r="D168" s="188"/>
      <c r="E168" s="188"/>
      <c r="F168" s="188"/>
      <c r="G168" s="188"/>
      <c r="H168" s="188"/>
      <c r="I168" s="188"/>
      <c r="J168" s="188"/>
      <c r="K168" s="188"/>
      <c r="L168" s="188"/>
    </row>
    <row r="169" spans="2:12">
      <c r="B169" s="185">
        <v>3.2</v>
      </c>
      <c r="C169" s="185" t="s">
        <v>591</v>
      </c>
      <c r="D169" s="187"/>
      <c r="E169" s="187"/>
      <c r="F169" s="187"/>
      <c r="G169" s="184" t="s">
        <v>592</v>
      </c>
      <c r="H169" s="187"/>
      <c r="I169" s="187"/>
      <c r="J169" s="187"/>
      <c r="K169" s="187"/>
      <c r="L169" s="187"/>
    </row>
    <row r="170" spans="2:12" ht="31.2" customHeight="1">
      <c r="B170" s="176" t="s">
        <v>593</v>
      </c>
      <c r="C170" s="176" t="s">
        <v>594</v>
      </c>
      <c r="D170" s="187"/>
      <c r="E170" s="184" t="s">
        <v>595</v>
      </c>
      <c r="F170" s="187"/>
      <c r="G170" s="187"/>
      <c r="H170" s="187"/>
      <c r="I170" s="187"/>
      <c r="J170" s="187"/>
      <c r="K170" s="187"/>
      <c r="L170" s="187"/>
    </row>
    <row r="171" spans="2:12">
      <c r="B171" s="176" t="s">
        <v>596</v>
      </c>
      <c r="C171" s="176" t="s">
        <v>597</v>
      </c>
      <c r="D171" s="188"/>
      <c r="E171" s="188"/>
      <c r="F171" s="188"/>
      <c r="G171" s="188"/>
      <c r="H171" s="188"/>
      <c r="I171" s="188"/>
      <c r="J171" s="188"/>
      <c r="K171" s="188"/>
      <c r="L171" s="188"/>
    </row>
    <row r="172" spans="2:12">
      <c r="B172" s="176" t="s">
        <v>598</v>
      </c>
      <c r="C172" s="176" t="s">
        <v>599</v>
      </c>
      <c r="D172" s="188"/>
      <c r="E172" s="188"/>
      <c r="F172" s="188"/>
      <c r="G172" s="188"/>
      <c r="H172" s="188"/>
      <c r="I172" s="188"/>
      <c r="J172" s="188"/>
      <c r="K172" s="188"/>
      <c r="L172" s="188"/>
    </row>
    <row r="173" spans="2:12">
      <c r="B173" s="176" t="s">
        <v>600</v>
      </c>
      <c r="C173" s="176" t="s">
        <v>601</v>
      </c>
      <c r="D173" s="189" t="s">
        <v>602</v>
      </c>
      <c r="E173" s="188"/>
      <c r="F173" s="188"/>
      <c r="G173" s="188"/>
      <c r="H173" s="188"/>
      <c r="I173" s="188"/>
      <c r="J173" s="188"/>
      <c r="K173" s="188"/>
      <c r="L173" s="188"/>
    </row>
    <row r="174" spans="2:12" ht="31.2" customHeight="1">
      <c r="B174" s="176" t="s">
        <v>603</v>
      </c>
      <c r="C174" s="176" t="s">
        <v>604</v>
      </c>
      <c r="D174" s="187"/>
      <c r="E174" s="184" t="s">
        <v>605</v>
      </c>
      <c r="F174" s="187"/>
      <c r="G174" s="184" t="s">
        <v>606</v>
      </c>
      <c r="H174" s="187"/>
      <c r="I174" s="187"/>
      <c r="J174" s="187"/>
      <c r="K174" s="187"/>
      <c r="L174" s="187"/>
    </row>
    <row r="175" spans="2:12">
      <c r="B175" s="176" t="s">
        <v>607</v>
      </c>
      <c r="C175" s="176" t="s">
        <v>608</v>
      </c>
      <c r="D175" s="188"/>
      <c r="E175" s="188"/>
      <c r="F175" s="188"/>
      <c r="G175" s="188"/>
      <c r="H175" s="188"/>
      <c r="I175" s="188"/>
      <c r="J175" s="188"/>
      <c r="K175" s="188"/>
      <c r="L175" s="188"/>
    </row>
    <row r="176" spans="2:12">
      <c r="B176" s="176" t="s">
        <v>609</v>
      </c>
      <c r="C176" s="176" t="s">
        <v>599</v>
      </c>
      <c r="D176" s="188"/>
      <c r="E176" s="188"/>
      <c r="F176" s="188"/>
      <c r="G176" s="188"/>
      <c r="H176" s="188"/>
      <c r="I176" s="188"/>
      <c r="J176" s="188"/>
      <c r="K176" s="188"/>
      <c r="L176" s="188"/>
    </row>
    <row r="177" spans="2:12">
      <c r="B177" s="176" t="s">
        <v>610</v>
      </c>
      <c r="C177" s="176" t="s">
        <v>611</v>
      </c>
      <c r="D177" s="188"/>
      <c r="E177" s="188"/>
      <c r="F177" s="188"/>
      <c r="G177" s="188"/>
      <c r="H177" s="188"/>
      <c r="I177" s="188"/>
      <c r="J177" s="188"/>
      <c r="K177" s="188"/>
      <c r="L177" s="188"/>
    </row>
    <row r="178" spans="2:12" ht="18.350000000000001" customHeight="1">
      <c r="B178" s="183">
        <v>4</v>
      </c>
      <c r="C178" s="183" t="s">
        <v>612</v>
      </c>
      <c r="J178" s="184" t="s">
        <v>613</v>
      </c>
    </row>
    <row r="179" spans="2:12">
      <c r="B179" s="185">
        <v>4.0999999999999996</v>
      </c>
      <c r="C179" s="185" t="s">
        <v>614</v>
      </c>
      <c r="G179" s="184" t="s">
        <v>615</v>
      </c>
    </row>
    <row r="180" spans="2:12">
      <c r="B180" s="176" t="s">
        <v>616</v>
      </c>
      <c r="C180" s="176" t="s">
        <v>617</v>
      </c>
      <c r="E180" s="177" t="s">
        <v>618</v>
      </c>
    </row>
    <row r="181" spans="2:12" ht="31.2" customHeight="1">
      <c r="B181" s="176" t="s">
        <v>619</v>
      </c>
      <c r="C181" s="176" t="s">
        <v>620</v>
      </c>
      <c r="E181" s="184" t="s">
        <v>621</v>
      </c>
    </row>
    <row r="182" spans="2:12">
      <c r="B182" s="185">
        <v>4.2</v>
      </c>
      <c r="C182" s="185" t="s">
        <v>622</v>
      </c>
    </row>
    <row r="183" spans="2:12">
      <c r="B183" s="176" t="s">
        <v>623</v>
      </c>
      <c r="C183" s="176" t="s">
        <v>624</v>
      </c>
    </row>
    <row r="184" spans="2:12" ht="31.2" customHeight="1">
      <c r="F184" s="184"/>
    </row>
    <row r="185" spans="2:12" ht="31.2" customHeight="1">
      <c r="B185" s="176" t="s">
        <v>625</v>
      </c>
      <c r="C185" s="176" t="s">
        <v>626</v>
      </c>
      <c r="F185" s="184"/>
    </row>
    <row r="186" spans="2:12" ht="31.2" customHeight="1">
      <c r="B186" s="176" t="s">
        <v>627</v>
      </c>
      <c r="C186" s="176" t="s">
        <v>628</v>
      </c>
      <c r="F186" s="184"/>
    </row>
    <row r="187" spans="2:12" ht="31.2" customHeight="1">
      <c r="B187" s="176" t="s">
        <v>629</v>
      </c>
      <c r="C187" s="176" t="s">
        <v>630</v>
      </c>
      <c r="F187" s="184"/>
    </row>
    <row r="188" spans="2:12" ht="31.2" customHeight="1">
      <c r="F188" s="184"/>
    </row>
    <row r="189" spans="2:12" ht="31.2" customHeight="1">
      <c r="B189" s="176" t="s">
        <v>631</v>
      </c>
      <c r="C189" s="176" t="s">
        <v>632</v>
      </c>
      <c r="F189" s="184"/>
    </row>
    <row r="190" spans="2:12">
      <c r="F190" s="184"/>
    </row>
    <row r="191" spans="2:12" ht="31.2" customHeight="1">
      <c r="B191" s="176" t="s">
        <v>633</v>
      </c>
      <c r="C191" s="176" t="s">
        <v>634</v>
      </c>
      <c r="E191" s="184" t="s">
        <v>635</v>
      </c>
      <c r="F191" s="177"/>
      <c r="G191" s="184" t="s">
        <v>615</v>
      </c>
    </row>
    <row r="192" spans="2:12">
      <c r="B192" s="176" t="s">
        <v>636</v>
      </c>
      <c r="C192" s="176" t="s">
        <v>637</v>
      </c>
    </row>
    <row r="193" spans="1:7">
      <c r="B193" s="176" t="s">
        <v>638</v>
      </c>
      <c r="C193" s="176" t="s">
        <v>639</v>
      </c>
    </row>
    <row r="194" spans="1:7">
      <c r="B194" s="176" t="s">
        <v>640</v>
      </c>
      <c r="C194" s="176" t="s">
        <v>641</v>
      </c>
    </row>
    <row r="195" spans="1:7" ht="31.2" customHeight="1">
      <c r="B195" s="176" t="s">
        <v>642</v>
      </c>
      <c r="C195" s="176" t="s">
        <v>643</v>
      </c>
      <c r="E195" s="177" t="s">
        <v>644</v>
      </c>
      <c r="F195" s="177"/>
      <c r="G195" s="184" t="s">
        <v>645</v>
      </c>
    </row>
    <row r="196" spans="1:7">
      <c r="A196" s="174">
        <v>4</v>
      </c>
      <c r="B196" s="176" t="s">
        <v>646</v>
      </c>
      <c r="C196" s="176" t="s">
        <v>647</v>
      </c>
      <c r="G196" s="184"/>
    </row>
    <row r="197" spans="1:7">
      <c r="A197" s="174">
        <v>4</v>
      </c>
      <c r="B197" s="176" t="s">
        <v>648</v>
      </c>
      <c r="C197" s="176" t="s">
        <v>649</v>
      </c>
      <c r="G197" s="184"/>
    </row>
    <row r="198" spans="1:7">
      <c r="A198" s="174">
        <v>4</v>
      </c>
      <c r="B198" s="176" t="s">
        <v>650</v>
      </c>
      <c r="C198" s="176" t="s">
        <v>651</v>
      </c>
      <c r="G198" s="184"/>
    </row>
    <row r="199" spans="1:7">
      <c r="A199" s="174">
        <v>4</v>
      </c>
      <c r="B199" s="176" t="s">
        <v>652</v>
      </c>
      <c r="C199" s="176" t="s">
        <v>653</v>
      </c>
      <c r="G199" s="184"/>
    </row>
    <row r="200" spans="1:7">
      <c r="A200" s="174">
        <v>4</v>
      </c>
      <c r="B200" s="176" t="s">
        <v>654</v>
      </c>
      <c r="C200" s="176" t="s">
        <v>655</v>
      </c>
      <c r="G200" s="184"/>
    </row>
    <row r="201" spans="1:7">
      <c r="A201" s="174">
        <v>4</v>
      </c>
      <c r="B201" s="176" t="s">
        <v>656</v>
      </c>
      <c r="C201" s="176" t="s">
        <v>657</v>
      </c>
      <c r="G201" s="184"/>
    </row>
    <row r="202" spans="1:7" ht="31.2" customHeight="1">
      <c r="A202" s="174">
        <f>IF(LEN(B202)=1,1,IF(LEN(B202)=3,2,IF(LEN(B202)&gt;4,3,0)))</f>
        <v>3</v>
      </c>
      <c r="B202" s="176" t="s">
        <v>658</v>
      </c>
      <c r="C202" s="176" t="s">
        <v>659</v>
      </c>
      <c r="E202" s="177" t="s">
        <v>660</v>
      </c>
      <c r="F202" s="177"/>
      <c r="G202" s="184" t="s">
        <v>661</v>
      </c>
    </row>
    <row r="203" spans="1:7">
      <c r="A203" s="174">
        <v>4</v>
      </c>
      <c r="B203" s="176" t="s">
        <v>662</v>
      </c>
      <c r="C203" s="176" t="s">
        <v>663</v>
      </c>
    </row>
    <row r="204" spans="1:7">
      <c r="A204" s="174">
        <v>4</v>
      </c>
      <c r="B204" s="176" t="s">
        <v>664</v>
      </c>
      <c r="C204" s="176" t="s">
        <v>665</v>
      </c>
    </row>
    <row r="205" spans="1:7">
      <c r="A205" s="174">
        <v>4</v>
      </c>
      <c r="B205" s="176" t="s">
        <v>666</v>
      </c>
      <c r="C205" s="176" t="s">
        <v>667</v>
      </c>
    </row>
    <row r="206" spans="1:7" ht="31.2" customHeight="1">
      <c r="A206" s="174">
        <f>IF(LEN(B206)=1,1,IF(LEN(B206)=3,2,IF(LEN(B206)&gt;4,3,0)))</f>
        <v>2</v>
      </c>
      <c r="B206" s="185">
        <v>4.3</v>
      </c>
      <c r="C206" s="185" t="s">
        <v>668</v>
      </c>
      <c r="E206" s="177" t="s">
        <v>669</v>
      </c>
    </row>
    <row r="207" spans="1:7">
      <c r="A207" s="174">
        <f>IF(LEN(B207)=1,1,IF(LEN(B207)=3,2,IF(LEN(B207)&gt;4,3,0)))</f>
        <v>3</v>
      </c>
      <c r="B207" s="176" t="s">
        <v>670</v>
      </c>
      <c r="C207" s="176" t="s">
        <v>671</v>
      </c>
    </row>
    <row r="208" spans="1:7">
      <c r="A208" s="174">
        <v>4</v>
      </c>
      <c r="B208" s="176" t="s">
        <v>672</v>
      </c>
      <c r="C208" s="176" t="s">
        <v>673</v>
      </c>
    </row>
    <row r="209" spans="1:7">
      <c r="A209" s="174">
        <v>4</v>
      </c>
      <c r="B209" s="176" t="s">
        <v>674</v>
      </c>
      <c r="C209" s="176" t="s">
        <v>675</v>
      </c>
    </row>
    <row r="210" spans="1:7">
      <c r="A210" s="174">
        <v>4</v>
      </c>
      <c r="B210" s="176" t="s">
        <v>676</v>
      </c>
      <c r="C210" s="176" t="s">
        <v>677</v>
      </c>
    </row>
    <row r="211" spans="1:7">
      <c r="A211" s="174">
        <f>IF(LEN(B211)=1,1,IF(LEN(B211)=3,2,IF(LEN(B211)&gt;4,3,0)))</f>
        <v>3</v>
      </c>
      <c r="B211" s="176" t="s">
        <v>678</v>
      </c>
      <c r="C211" s="176" t="s">
        <v>679</v>
      </c>
      <c r="E211" s="177" t="s">
        <v>680</v>
      </c>
      <c r="G211" s="184" t="s">
        <v>681</v>
      </c>
    </row>
    <row r="212" spans="1:7">
      <c r="A212" s="174">
        <v>4</v>
      </c>
      <c r="B212" s="176" t="s">
        <v>682</v>
      </c>
      <c r="C212" s="176" t="s">
        <v>683</v>
      </c>
      <c r="G212" s="184"/>
    </row>
    <row r="213" spans="1:7">
      <c r="A213" s="174">
        <v>4</v>
      </c>
      <c r="B213" s="176" t="s">
        <v>684</v>
      </c>
      <c r="C213" s="176" t="s">
        <v>685</v>
      </c>
    </row>
    <row r="214" spans="1:7">
      <c r="A214" s="174">
        <f>IF(LEN(B214)=1,1,IF(LEN(B214)=3,2,IF(LEN(B214)&gt;4,3,0)))</f>
        <v>3</v>
      </c>
      <c r="B214" s="176" t="s">
        <v>686</v>
      </c>
      <c r="C214" s="176" t="s">
        <v>687</v>
      </c>
      <c r="D214" s="177" t="s">
        <v>688</v>
      </c>
    </row>
    <row r="215" spans="1:7">
      <c r="A215" s="174">
        <v>4</v>
      </c>
      <c r="B215" s="176" t="s">
        <v>689</v>
      </c>
      <c r="C215" s="176" t="s">
        <v>690</v>
      </c>
    </row>
    <row r="216" spans="1:7">
      <c r="A216" s="174">
        <v>4</v>
      </c>
      <c r="B216" s="176" t="s">
        <v>691</v>
      </c>
      <c r="C216" s="176" t="s">
        <v>692</v>
      </c>
    </row>
    <row r="217" spans="1:7">
      <c r="A217" s="174">
        <f>IF(LEN(B217)=1,1,IF(LEN(B217)=3,2,IF(LEN(B217)&gt;4,3,0)))</f>
        <v>2</v>
      </c>
      <c r="B217" s="185">
        <v>4.4000000000000004</v>
      </c>
      <c r="C217" s="185" t="s">
        <v>693</v>
      </c>
      <c r="E217" s="184" t="s">
        <v>694</v>
      </c>
      <c r="G217" s="184" t="s">
        <v>695</v>
      </c>
    </row>
    <row r="218" spans="1:7">
      <c r="A218" s="174">
        <f>IF(LEN(B218)=1,1,IF(LEN(B218)=3,2,IF(LEN(B218)&gt;4,3,0)))</f>
        <v>3</v>
      </c>
      <c r="B218" s="176" t="s">
        <v>696</v>
      </c>
      <c r="C218" s="176" t="s">
        <v>697</v>
      </c>
      <c r="E218" s="184"/>
      <c r="G218" s="184"/>
    </row>
    <row r="219" spans="1:7" ht="31.2" customHeight="1">
      <c r="A219" s="174">
        <v>4</v>
      </c>
      <c r="B219" s="176" t="s">
        <v>698</v>
      </c>
      <c r="C219" s="176" t="s">
        <v>699</v>
      </c>
      <c r="E219" s="184" t="s">
        <v>700</v>
      </c>
      <c r="G219" s="184" t="s">
        <v>701</v>
      </c>
    </row>
    <row r="220" spans="1:7">
      <c r="A220" s="174">
        <v>4</v>
      </c>
      <c r="B220" s="176" t="s">
        <v>702</v>
      </c>
      <c r="C220" s="176" t="s">
        <v>703</v>
      </c>
      <c r="G220" s="184"/>
    </row>
    <row r="221" spans="1:7">
      <c r="A221" s="174">
        <v>4</v>
      </c>
      <c r="B221" s="176" t="s">
        <v>704</v>
      </c>
      <c r="C221" s="176" t="s">
        <v>705</v>
      </c>
    </row>
    <row r="222" spans="1:7">
      <c r="A222" s="174">
        <v>4</v>
      </c>
      <c r="B222" s="176" t="s">
        <v>706</v>
      </c>
      <c r="C222" s="176" t="s">
        <v>707</v>
      </c>
    </row>
    <row r="223" spans="1:7">
      <c r="A223" s="174">
        <v>4</v>
      </c>
      <c r="B223" s="176" t="s">
        <v>708</v>
      </c>
      <c r="C223" s="176" t="s">
        <v>709</v>
      </c>
    </row>
    <row r="224" spans="1:7">
      <c r="A224" s="174">
        <v>4</v>
      </c>
      <c r="B224" s="176" t="s">
        <v>710</v>
      </c>
      <c r="C224" s="176" t="s">
        <v>711</v>
      </c>
    </row>
    <row r="225" spans="1:10">
      <c r="A225" s="174">
        <v>4</v>
      </c>
      <c r="B225" s="176" t="s">
        <v>712</v>
      </c>
      <c r="C225" s="176" t="s">
        <v>713</v>
      </c>
    </row>
    <row r="226" spans="1:10">
      <c r="A226" s="174">
        <v>4</v>
      </c>
      <c r="B226" s="176" t="s">
        <v>714</v>
      </c>
      <c r="C226" s="176" t="s">
        <v>715</v>
      </c>
    </row>
    <row r="227" spans="1:10">
      <c r="A227" s="174">
        <f>IF(LEN(B227)=1,1,IF(LEN(B227)=3,2,IF(LEN(B227)&gt;4,3,0)))</f>
        <v>2</v>
      </c>
      <c r="B227" s="185">
        <v>4.5</v>
      </c>
      <c r="C227" s="185" t="s">
        <v>716</v>
      </c>
    </row>
    <row r="228" spans="1:10">
      <c r="A228" s="174">
        <f>IF(LEN(B228)=1,1,IF(LEN(B228)=3,2,IF(LEN(B228)&gt;4,3,0)))</f>
        <v>3</v>
      </c>
      <c r="B228" s="176" t="s">
        <v>717</v>
      </c>
      <c r="C228" s="176" t="s">
        <v>718</v>
      </c>
    </row>
    <row r="229" spans="1:10">
      <c r="A229" s="174">
        <v>4</v>
      </c>
      <c r="B229" s="176" t="s">
        <v>719</v>
      </c>
      <c r="C229" s="176" t="s">
        <v>720</v>
      </c>
    </row>
    <row r="230" spans="1:10" ht="31.2" customHeight="1">
      <c r="A230" s="174">
        <v>4</v>
      </c>
      <c r="B230" s="176" t="s">
        <v>721</v>
      </c>
      <c r="C230" s="176" t="s">
        <v>722</v>
      </c>
      <c r="E230" s="177" t="s">
        <v>723</v>
      </c>
    </row>
    <row r="231" spans="1:10">
      <c r="A231" s="174">
        <f>IF(LEN(B231)=1,1,IF(LEN(B231)=3,2,IF(LEN(B231)&gt;4,3,0)))</f>
        <v>3</v>
      </c>
      <c r="B231" s="176" t="s">
        <v>724</v>
      </c>
      <c r="C231" s="176" t="s">
        <v>725</v>
      </c>
      <c r="E231" s="177" t="s">
        <v>726</v>
      </c>
    </row>
    <row r="232" spans="1:10">
      <c r="A232" s="174">
        <v>4</v>
      </c>
      <c r="B232" s="176" t="s">
        <v>727</v>
      </c>
      <c r="C232" s="176" t="s">
        <v>728</v>
      </c>
    </row>
    <row r="233" spans="1:10">
      <c r="A233" s="174">
        <v>4</v>
      </c>
      <c r="B233" s="176" t="s">
        <v>729</v>
      </c>
      <c r="C233" s="176" t="s">
        <v>730</v>
      </c>
    </row>
    <row r="234" spans="1:10">
      <c r="A234" s="174">
        <f>IF(LEN(B234)=1,1,IF(LEN(B234)=3,2,IF(LEN(B234)&gt;4,3,0)))</f>
        <v>3</v>
      </c>
      <c r="B234" s="176" t="s">
        <v>731</v>
      </c>
      <c r="C234" s="176" t="s">
        <v>732</v>
      </c>
      <c r="E234" s="184" t="s">
        <v>733</v>
      </c>
    </row>
    <row r="235" spans="1:10">
      <c r="A235" s="174">
        <v>4</v>
      </c>
      <c r="B235" s="176" t="s">
        <v>734</v>
      </c>
      <c r="C235" s="176" t="s">
        <v>735</v>
      </c>
    </row>
    <row r="236" spans="1:10">
      <c r="A236" s="174">
        <v>4</v>
      </c>
      <c r="B236" s="176" t="s">
        <v>736</v>
      </c>
      <c r="C236" s="176" t="s">
        <v>737</v>
      </c>
    </row>
    <row r="237" spans="1:10">
      <c r="A237" s="174">
        <v>4</v>
      </c>
      <c r="B237" s="176" t="s">
        <v>738</v>
      </c>
      <c r="C237" s="176" t="s">
        <v>739</v>
      </c>
      <c r="E237" s="184"/>
      <c r="J237" s="189" t="s">
        <v>740</v>
      </c>
    </row>
    <row r="238" spans="1:10">
      <c r="A238" s="174">
        <v>4</v>
      </c>
      <c r="B238" s="176" t="s">
        <v>741</v>
      </c>
      <c r="C238" s="176" t="s">
        <v>742</v>
      </c>
      <c r="E238" s="184"/>
    </row>
    <row r="239" spans="1:10">
      <c r="A239" s="174">
        <v>4</v>
      </c>
      <c r="B239" s="176" t="s">
        <v>743</v>
      </c>
      <c r="C239" s="176" t="s">
        <v>744</v>
      </c>
      <c r="E239" s="184"/>
    </row>
    <row r="240" spans="1:10">
      <c r="A240" s="174">
        <f>IF(LEN(B240)=1,1,IF(LEN(B240)=3,2,IF(LEN(B240)&gt;4,3,0)))</f>
        <v>3</v>
      </c>
      <c r="B240" s="176" t="s">
        <v>745</v>
      </c>
      <c r="C240" s="176" t="s">
        <v>746</v>
      </c>
      <c r="E240" s="184" t="s">
        <v>747</v>
      </c>
      <c r="G240" s="184" t="s">
        <v>748</v>
      </c>
    </row>
    <row r="241" spans="1:7">
      <c r="A241" s="174">
        <v>4</v>
      </c>
      <c r="B241" s="176" t="s">
        <v>749</v>
      </c>
      <c r="C241" s="176" t="s">
        <v>750</v>
      </c>
      <c r="E241" s="184"/>
    </row>
    <row r="242" spans="1:7">
      <c r="A242" s="174">
        <v>4</v>
      </c>
      <c r="B242" s="176" t="s">
        <v>751</v>
      </c>
      <c r="C242" s="176" t="s">
        <v>752</v>
      </c>
    </row>
    <row r="243" spans="1:7">
      <c r="A243" s="174">
        <v>4</v>
      </c>
      <c r="B243" s="176" t="s">
        <v>753</v>
      </c>
      <c r="C243" s="176" t="s">
        <v>754</v>
      </c>
      <c r="E243" s="184"/>
      <c r="G243" s="184"/>
    </row>
    <row r="244" spans="1:7">
      <c r="A244" s="174">
        <v>4</v>
      </c>
      <c r="B244" s="176" t="s">
        <v>755</v>
      </c>
      <c r="C244" s="176" t="s">
        <v>756</v>
      </c>
      <c r="G244" s="184"/>
    </row>
    <row r="245" spans="1:7">
      <c r="A245" s="174">
        <v>4</v>
      </c>
      <c r="B245" s="176" t="s">
        <v>757</v>
      </c>
      <c r="C245" s="176" t="s">
        <v>758</v>
      </c>
      <c r="D245" s="189" t="s">
        <v>759</v>
      </c>
    </row>
    <row r="246" spans="1:7">
      <c r="A246" s="174">
        <f>IF(LEN(B246)=1,1,IF(LEN(B246)=3,2,IF(LEN(B246)&gt;4,3,0)))</f>
        <v>2</v>
      </c>
      <c r="B246" s="185">
        <v>4.5999999999999996</v>
      </c>
      <c r="C246" s="185" t="s">
        <v>760</v>
      </c>
    </row>
    <row r="247" spans="1:7">
      <c r="A247" s="174">
        <f>IF(LEN(B247)=1,1,IF(LEN(B247)=3,2,IF(LEN(B247)&gt;4,3,0)))</f>
        <v>3</v>
      </c>
      <c r="B247" s="176" t="s">
        <v>761</v>
      </c>
      <c r="C247" s="176" t="s">
        <v>762</v>
      </c>
      <c r="E247" s="184" t="s">
        <v>763</v>
      </c>
    </row>
    <row r="248" spans="1:7">
      <c r="A248" s="174">
        <v>4</v>
      </c>
      <c r="B248" s="176" t="s">
        <v>764</v>
      </c>
      <c r="C248" s="176" t="s">
        <v>765</v>
      </c>
    </row>
    <row r="249" spans="1:7">
      <c r="A249" s="174">
        <v>4</v>
      </c>
      <c r="B249" s="176" t="s">
        <v>766</v>
      </c>
      <c r="C249" s="176" t="s">
        <v>767</v>
      </c>
    </row>
    <row r="250" spans="1:7">
      <c r="A250" s="174">
        <v>4</v>
      </c>
      <c r="B250" s="176" t="s">
        <v>768</v>
      </c>
      <c r="C250" s="176" t="s">
        <v>769</v>
      </c>
      <c r="E250" s="184"/>
    </row>
    <row r="251" spans="1:7" ht="31.2" customHeight="1">
      <c r="A251" s="174">
        <f>IF(LEN(B251)=1,1,IF(LEN(B251)=3,2,IF(LEN(B251)&gt;4,3,0)))</f>
        <v>3</v>
      </c>
      <c r="B251" s="176" t="s">
        <v>770</v>
      </c>
      <c r="C251" s="176" t="s">
        <v>771</v>
      </c>
      <c r="E251" s="184" t="s">
        <v>772</v>
      </c>
    </row>
    <row r="252" spans="1:7" ht="31.2" customHeight="1">
      <c r="A252" s="174">
        <f>IF(LEN(B252)=1,1,IF(LEN(B252)=3,2,IF(LEN(B252)&gt;4,3,0)))</f>
        <v>3</v>
      </c>
      <c r="B252" s="176" t="s">
        <v>773</v>
      </c>
      <c r="C252" s="176" t="s">
        <v>774</v>
      </c>
      <c r="E252" s="184" t="s">
        <v>775</v>
      </c>
      <c r="G252" s="184" t="s">
        <v>776</v>
      </c>
    </row>
    <row r="253" spans="1:7">
      <c r="A253" s="174">
        <f>IF(LEN(B253)=1,1,IF(LEN(B253)=3,2,IF(LEN(B253)&gt;4,3,0)))</f>
        <v>2</v>
      </c>
      <c r="B253" s="185">
        <v>4.7</v>
      </c>
      <c r="C253" s="185" t="s">
        <v>777</v>
      </c>
    </row>
    <row r="254" spans="1:7">
      <c r="A254" s="174">
        <f>IF(LEN(B254)=1,1,IF(LEN(B254)=3,2,IF(LEN(B254)&gt;4,3,0)))</f>
        <v>3</v>
      </c>
      <c r="B254" s="176" t="s">
        <v>778</v>
      </c>
      <c r="C254" s="176" t="s">
        <v>779</v>
      </c>
    </row>
    <row r="255" spans="1:7">
      <c r="A255" s="174">
        <v>4</v>
      </c>
      <c r="B255" s="176" t="s">
        <v>780</v>
      </c>
      <c r="C255" s="176" t="s">
        <v>781</v>
      </c>
      <c r="F255" s="177"/>
    </row>
    <row r="256" spans="1:7">
      <c r="A256" s="174">
        <v>4</v>
      </c>
      <c r="B256" s="176" t="s">
        <v>782</v>
      </c>
      <c r="C256" s="176" t="s">
        <v>783</v>
      </c>
    </row>
    <row r="257" spans="1:11">
      <c r="A257" s="174">
        <v>4</v>
      </c>
      <c r="B257" s="176" t="s">
        <v>784</v>
      </c>
      <c r="C257" s="176" t="s">
        <v>785</v>
      </c>
      <c r="E257" s="177" t="s">
        <v>786</v>
      </c>
    </row>
    <row r="258" spans="1:11" ht="31.2" customHeight="1">
      <c r="A258" s="174">
        <v>4</v>
      </c>
      <c r="B258" s="176" t="s">
        <v>787</v>
      </c>
      <c r="C258" s="176" t="s">
        <v>788</v>
      </c>
      <c r="D258" s="189" t="s">
        <v>789</v>
      </c>
      <c r="E258" s="184" t="s">
        <v>790</v>
      </c>
    </row>
    <row r="259" spans="1:11">
      <c r="B259" s="176" t="s">
        <v>791</v>
      </c>
      <c r="C259" s="176" t="s">
        <v>792</v>
      </c>
      <c r="D259" s="177" t="s">
        <v>793</v>
      </c>
      <c r="G259" s="184" t="s">
        <v>794</v>
      </c>
    </row>
    <row r="260" spans="1:11">
      <c r="B260" s="176" t="s">
        <v>795</v>
      </c>
      <c r="C260" s="176" t="s">
        <v>796</v>
      </c>
      <c r="D260" s="189" t="s">
        <v>797</v>
      </c>
      <c r="J260" s="189" t="s">
        <v>798</v>
      </c>
    </row>
    <row r="261" spans="1:11">
      <c r="B261" s="176" t="s">
        <v>799</v>
      </c>
      <c r="C261" s="176" t="s">
        <v>800</v>
      </c>
    </row>
    <row r="262" spans="1:11" ht="18.350000000000001" customHeight="1">
      <c r="B262" s="183">
        <v>5</v>
      </c>
      <c r="C262" s="183" t="s">
        <v>801</v>
      </c>
      <c r="H262" s="184" t="s">
        <v>802</v>
      </c>
    </row>
    <row r="263" spans="1:11" ht="31.2" customHeight="1">
      <c r="B263" s="185">
        <v>5.0999999999999996</v>
      </c>
      <c r="C263" s="185" t="s">
        <v>803</v>
      </c>
      <c r="G263" s="184" t="s">
        <v>804</v>
      </c>
      <c r="H263" s="184" t="s">
        <v>805</v>
      </c>
    </row>
    <row r="264" spans="1:11">
      <c r="B264" s="176" t="s">
        <v>806</v>
      </c>
      <c r="C264" s="176" t="s">
        <v>807</v>
      </c>
      <c r="K264" s="184"/>
    </row>
    <row r="265" spans="1:11">
      <c r="B265" s="176" t="s">
        <v>808</v>
      </c>
      <c r="C265" s="176" t="s">
        <v>809</v>
      </c>
      <c r="E265" s="187"/>
    </row>
    <row r="266" spans="1:11">
      <c r="B266" s="185">
        <v>5.2</v>
      </c>
      <c r="C266" s="185" t="s">
        <v>810</v>
      </c>
    </row>
    <row r="267" spans="1:11" ht="31.2" customHeight="1">
      <c r="B267" s="176" t="s">
        <v>811</v>
      </c>
      <c r="C267" s="176" t="s">
        <v>812</v>
      </c>
      <c r="E267" s="184" t="s">
        <v>813</v>
      </c>
      <c r="G267" s="184" t="s">
        <v>814</v>
      </c>
    </row>
    <row r="268" spans="1:11">
      <c r="B268" s="176" t="s">
        <v>815</v>
      </c>
      <c r="C268" s="176" t="s">
        <v>816</v>
      </c>
      <c r="E268" s="184" t="s">
        <v>817</v>
      </c>
    </row>
    <row r="269" spans="1:11">
      <c r="B269" s="176" t="s">
        <v>818</v>
      </c>
      <c r="C269" s="176" t="s">
        <v>819</v>
      </c>
    </row>
    <row r="270" spans="1:11">
      <c r="B270" s="176" t="s">
        <v>820</v>
      </c>
      <c r="C270" s="176" t="s">
        <v>821</v>
      </c>
    </row>
    <row r="271" spans="1:11">
      <c r="B271" s="176" t="s">
        <v>822</v>
      </c>
      <c r="C271" s="176" t="s">
        <v>823</v>
      </c>
    </row>
    <row r="272" spans="1:11" ht="31.2" customHeight="1">
      <c r="B272" s="185">
        <v>5.3</v>
      </c>
      <c r="C272" s="185" t="s">
        <v>824</v>
      </c>
      <c r="E272" s="177" t="s">
        <v>825</v>
      </c>
      <c r="G272" s="184" t="s">
        <v>826</v>
      </c>
    </row>
    <row r="273" spans="1:8">
      <c r="B273" s="176" t="s">
        <v>827</v>
      </c>
      <c r="C273" s="176" t="s">
        <v>828</v>
      </c>
      <c r="H273" s="184" t="s">
        <v>829</v>
      </c>
    </row>
    <row r="274" spans="1:8">
      <c r="B274" s="176" t="s">
        <v>830</v>
      </c>
      <c r="C274" s="176" t="s">
        <v>831</v>
      </c>
      <c r="H274" s="184"/>
    </row>
    <row r="275" spans="1:8">
      <c r="B275" s="176" t="s">
        <v>832</v>
      </c>
      <c r="C275" s="176" t="s">
        <v>833</v>
      </c>
      <c r="H275" s="184"/>
    </row>
    <row r="276" spans="1:8">
      <c r="B276" s="176" t="s">
        <v>834</v>
      </c>
      <c r="C276" s="176" t="s">
        <v>835</v>
      </c>
      <c r="H276" s="184"/>
    </row>
    <row r="277" spans="1:8">
      <c r="B277" s="176" t="s">
        <v>836</v>
      </c>
      <c r="C277" s="176" t="s">
        <v>837</v>
      </c>
    </row>
    <row r="278" spans="1:8" ht="31.2" customHeight="1">
      <c r="B278" s="176" t="s">
        <v>838</v>
      </c>
      <c r="C278" s="176" t="s">
        <v>839</v>
      </c>
    </row>
    <row r="279" spans="1:8">
      <c r="B279" s="176" t="s">
        <v>840</v>
      </c>
      <c r="C279" s="176" t="s">
        <v>841</v>
      </c>
      <c r="D279" s="177" t="s">
        <v>842</v>
      </c>
      <c r="H279" s="184" t="s">
        <v>843</v>
      </c>
    </row>
    <row r="280" spans="1:8">
      <c r="B280" s="176" t="s">
        <v>844</v>
      </c>
      <c r="C280" s="176" t="s">
        <v>845</v>
      </c>
      <c r="E280" s="177" t="s">
        <v>846</v>
      </c>
    </row>
    <row r="281" spans="1:8">
      <c r="B281" s="176" t="s">
        <v>847</v>
      </c>
      <c r="C281" s="176" t="s">
        <v>848</v>
      </c>
    </row>
    <row r="282" spans="1:8">
      <c r="B282" s="176" t="s">
        <v>849</v>
      </c>
      <c r="C282" s="176" t="s">
        <v>850</v>
      </c>
    </row>
    <row r="283" spans="1:8">
      <c r="A283" s="174">
        <v>4</v>
      </c>
      <c r="B283" s="176" t="s">
        <v>851</v>
      </c>
      <c r="C283" s="176" t="s">
        <v>852</v>
      </c>
    </row>
  </sheetData>
  <autoFilter ref="A2:AN283" xr:uid="{00000000-0009-0000-0000-000000000000}"/>
  <hyperlinks>
    <hyperlink ref="D2" r:id="rId1" xr:uid="{08A967A3-EC57-4D35-B582-F56DEB4BDF53}"/>
    <hyperlink ref="E2" r:id="rId2" location="ConfigurationGuides" xr:uid="{5D6840EA-5394-423D-B7CE-0E27075EC750}"/>
    <hyperlink ref="F2" r:id="rId3" display="https://www.cisco.com/c/en/us/td/docs/switches/lan/catalyst3750x_3560x/software/release/15-2_4_e/configurationguide/b_1524e_consolidated_3750x_3560x_cg.html" xr:uid="{97936832-BF86-48CF-94E5-8CD95D897986}"/>
    <hyperlink ref="G2" r:id="rId4" xr:uid="{E18533CB-B46C-4286-AF5F-1E000B123A0B}"/>
    <hyperlink ref="H2" r:id="rId5" xr:uid="{F31C49BC-1DED-4334-9F74-1ED6EC9403C2}"/>
    <hyperlink ref="I2" r:id="rId6" xr:uid="{D25BE630-9370-4EC7-AC03-31CF520F9D78}"/>
    <hyperlink ref="J2" r:id="rId7" xr:uid="{566790F4-D716-4D08-8E7D-ECDDD3FF71DE}"/>
    <hyperlink ref="K2" location="Sheet1!A1" display="Books - CLICK HERE" xr:uid="{8419FF35-92B6-480C-8C8D-7959F5EA9E42}"/>
    <hyperlink ref="L2" location="Training!A1" display="Training - CLICK HERE" xr:uid="{BCDB7C5E-D9FC-492C-8082-4619AF36641B}"/>
    <hyperlink ref="I4" r:id="rId8" xr:uid="{45A1128E-E996-4BE3-9530-AEA4A1DF4BFD}"/>
    <hyperlink ref="J4" r:id="rId9" xr:uid="{234C1E53-914A-4182-BF02-D535E547B8FE}"/>
    <hyperlink ref="F5" r:id="rId10" display="https://www.cisco.com/c/en/us/td/docs/switches/lan/catalyst3750x_3560x/software/release/15-0_1_se/configuration/guide/3750xcg/swadmin.html" xr:uid="{85BDF751-CAD5-4902-8613-11444BB450C8}"/>
    <hyperlink ref="G5" r:id="rId11" xr:uid="{5196EBE7-C5AE-4C05-80C4-7C154B4A35F6}"/>
    <hyperlink ref="I5" r:id="rId12" xr:uid="{8349C2EA-0AA1-4F78-9EB0-92C51A592E76}"/>
    <hyperlink ref="J5" r:id="rId13" xr:uid="{B8E609A2-13FB-4EAB-A604-2624A7B6EFBC}"/>
    <hyperlink ref="E13" r:id="rId14" xr:uid="{DED81CAB-84EA-4893-A156-FB758FF8BF15}"/>
    <hyperlink ref="D32" r:id="rId15" xr:uid="{9DF84081-4F11-4DED-A245-6A48C608AB2E}"/>
    <hyperlink ref="E32" r:id="rId16" xr:uid="{6D5BD086-2DCD-4714-870E-97D781CE71AC}"/>
    <hyperlink ref="J32" r:id="rId17" xr:uid="{144E12D5-8DB2-4D63-9026-7E7EFCFF581F}"/>
    <hyperlink ref="E42" r:id="rId18" xr:uid="{FE86B455-3784-41A8-8A4B-730EF8471707}"/>
    <hyperlink ref="E43" r:id="rId19" xr:uid="{8EBE0136-4BDC-4C55-A107-FCDE2B9F88F1}"/>
    <hyperlink ref="G43" r:id="rId20" xr:uid="{4D3DB737-23B8-460B-BF9F-01E189B54217}"/>
    <hyperlink ref="G44" r:id="rId21" xr:uid="{D22709EE-B291-4F57-8C1D-F3A827A072CD}"/>
    <hyperlink ref="E65" r:id="rId22" xr:uid="{FCE00D75-2C35-43C5-9F21-9E659E3992B7}"/>
    <hyperlink ref="G65" r:id="rId23" xr:uid="{AF8E9215-AED9-4F55-8C09-3D2E242A999B}"/>
    <hyperlink ref="E80" r:id="rId24" xr:uid="{06C04A3E-BB66-4F07-9817-B4471E9BDF59}"/>
    <hyperlink ref="G80" r:id="rId25" xr:uid="{A69B98C9-9C3A-4685-837E-228FEC9B579E}"/>
    <hyperlink ref="G108" r:id="rId26" xr:uid="{A174AD79-8755-4E0A-99F8-A10CC2DBB70C}"/>
    <hyperlink ref="E109" r:id="rId27" xr:uid="{F5ABFD05-7EEF-4C35-8F76-7B9998870373}"/>
    <hyperlink ref="E116" r:id="rId28" xr:uid="{1F2D744E-2006-4B57-9133-6F585E9C306C}"/>
    <hyperlink ref="G127" r:id="rId29" xr:uid="{326D8FB0-D7F7-48BE-8C83-3AB9F407CB1B}"/>
    <hyperlink ref="I128" r:id="rId30" xr:uid="{274D87B2-AB21-48BB-98F6-8107AC828C50}"/>
    <hyperlink ref="I132" r:id="rId31" xr:uid="{2B746E0F-4317-4C79-B0D8-ED31A9129B9B}"/>
    <hyperlink ref="D133" r:id="rId32" xr:uid="{A97CF61D-9FDB-4386-8FEB-1FC65B96D063}"/>
    <hyperlink ref="I137" r:id="rId33" xr:uid="{55EB22B5-0A4C-4F2C-AA52-817079537EA9}"/>
    <hyperlink ref="D140" r:id="rId34" xr:uid="{3704146B-DE56-4A81-B559-A6218E122A70}"/>
    <hyperlink ref="D143" r:id="rId35" xr:uid="{BA47F320-796E-480F-9D3B-34DEBC3E16A3}"/>
    <hyperlink ref="G143" r:id="rId36" xr:uid="{E08544F9-CAF2-47ED-BB55-C6D4E78E8B2D}"/>
    <hyperlink ref="H143" r:id="rId37" xr:uid="{1069366F-F1DA-4D2A-9CA0-D9AC869B1C59}"/>
    <hyperlink ref="I143" r:id="rId38" xr:uid="{788A6D40-A470-444A-9566-C1CD505ED42F}"/>
    <hyperlink ref="J143" r:id="rId39" xr:uid="{9C436279-A7B8-4109-9FE7-9484970764C9}"/>
    <hyperlink ref="I144" r:id="rId40" xr:uid="{E7E0E777-ED85-4FFC-AE3A-EFCA6343E533}"/>
    <hyperlink ref="I145" r:id="rId41" xr:uid="{C31F6FF2-1BBF-4522-B702-A7CFCBA3F906}"/>
    <hyperlink ref="D154" r:id="rId42" xr:uid="{3EFF0A77-89BC-43A4-ACCB-2B9900916612}"/>
    <hyperlink ref="D155" r:id="rId43" xr:uid="{B08F31F2-CD5C-45B8-B201-2D1615AB63E3}"/>
    <hyperlink ref="D156" r:id="rId44" xr:uid="{4B26DABB-9C8E-441E-821C-40B57226AEB9}"/>
    <hyperlink ref="G160" r:id="rId45" display="https://www.ciscolive.com/global/on-demand-library.html?search=MPLS" xr:uid="{FE6826D0-B911-4706-BF04-6FB2CC9887A7}"/>
    <hyperlink ref="E161" r:id="rId46" display="https://www.cisco.com/c/en/us/td/docs/ios-xml/ios/mp_ldp/configuration/xe-16/mp-ldp-xe-16-book.html" xr:uid="{EDEBCF44-1A26-4D60-8DE4-7D52C237EFDB}"/>
    <hyperlink ref="E165" r:id="rId47" display="https://www.cisco.com/c/en/us/td/docs/ios-xml/ios/mp_l3_vpns/configuration/xe-16-10/mp-l3-vpns-xe-16-10-book.html" xr:uid="{366D8CA6-988A-42A6-87E1-C8D70E6148C4}"/>
    <hyperlink ref="G169" r:id="rId48" display="https://www.ciscolive.com/global/on-demand-library.html?search=DMVPN" xr:uid="{29AC8105-C8DA-47F8-91D9-2FBA16510977}"/>
    <hyperlink ref="E170" r:id="rId49" display="https://www.cisco.com/c/en/us/td/docs/ios-xml/ios/sec_conn_dmvpn/configuration/xe-16-10/sec-conn-dmvpn-xe-16-10-book.html" xr:uid="{A34EC0A7-C54D-48E5-AD1B-C73F922A43E7}"/>
    <hyperlink ref="D173" r:id="rId50" display="https://www.cisco.com/c/en/us/td/docs/ios-xml/ios/sec_conn_dmvpn/configuration/15-mt/sec-conn-dmvpn-15-mt-book/sec-conn-dmvpn-per-tunnel-qos.html" xr:uid="{69E6EBBF-76C7-42BD-A468-EE9FB0301CAD}"/>
    <hyperlink ref="E174" r:id="rId51" display="https://www.cisco.com/c/en/us/td/docs/ios-xml/ios/sec_conn_ike2vpn/configuration/xe-16-10/sec-flex-vpn-xe-16-10-book.html" xr:uid="{01876FB4-0C61-433D-9214-20F96B1F278A}"/>
    <hyperlink ref="G174" r:id="rId52" display="https://www.ciscolive.com/global/on-demand-library.html?search=Flexvpn" xr:uid="{5C3C12D4-3BCF-4AFA-9CEF-D574F981EE6A}"/>
    <hyperlink ref="J178" r:id="rId53" xr:uid="{D579AEB9-CD23-4CF2-BF5D-5079AD5548A0}"/>
    <hyperlink ref="G179" r:id="rId54" xr:uid="{2BEA76B8-D863-46CF-99A7-5FFB6B0CC47B}"/>
    <hyperlink ref="E180" r:id="rId55" xr:uid="{C9354ECD-C9A9-43B1-AE93-8E078EFB9712}"/>
    <hyperlink ref="E181" r:id="rId56" xr:uid="{D7A60C6C-02B0-412D-91B3-D0DCDAFE1736}"/>
    <hyperlink ref="E191" r:id="rId57" xr:uid="{580B84F4-AAAE-4E7E-AFB1-FBE20C7E4BAA}"/>
    <hyperlink ref="F191" r:id="rId58" display="https://www.cisco.com/c/en/us/td/docs/switches/lan/catalyst3750x_3560x/software/release/15-2_4_e/configurationguide/b_1524e_consolidated_3750x_3560x_cg/b_1524e_consolidated_3750x_3560x_cg_chapter_0101101.html" xr:uid="{0FB5D8EA-945E-4FCB-809E-EFBC4F4E4A09}"/>
    <hyperlink ref="G191" r:id="rId59" xr:uid="{4C4AB6AA-CCD4-436F-8C07-CBDF7E309E1D}"/>
    <hyperlink ref="E195" r:id="rId60" xr:uid="{A7143A97-1315-4581-89CE-E52E16A20797}"/>
    <hyperlink ref="F195" r:id="rId61" location="d307081e4854a1635" display="https://www.cisco.com/c/en/us/td/docs/switches/lan/catalyst3750x_3560x/software/release/15-2_4_e/configurationguide/b_1524e_consolidated_3750x_3560x_cg/b_1524e_consolidated_3750x_3560x_cg_chapter_0110011.html?bookSearch=true - d307081e4854a1635" xr:uid="{74A4E9FA-945E-4FD5-A50E-71B00092270D}"/>
    <hyperlink ref="G195" r:id="rId62" xr:uid="{4BD096D7-87C3-4B04-9ECD-C1B506DF24F9}"/>
    <hyperlink ref="E202" r:id="rId63" xr:uid="{C60F0F07-E53F-4F5A-B6F9-989ABDA3FE7A}"/>
    <hyperlink ref="F202" r:id="rId64" display="https://www.cisco.com/c/en/us/td/docs/switches/lan/catalyst3750x_3560x/software/release/15-2_4_e/configurationguide/b_1524e_consolidated_3750x_3560x_cg/b_1524e_consolidated_3750x_3560x_cg_chapter_01010.html" xr:uid="{D9F700CE-6C76-40E5-8F63-E621D3F6E7BA}"/>
    <hyperlink ref="G202" r:id="rId65" xr:uid="{397EF689-0003-405F-8610-91C7FD2D1C5F}"/>
    <hyperlink ref="E206" r:id="rId66" xr:uid="{FF2DC019-5035-4408-B4C6-98C543C0B049}"/>
    <hyperlink ref="E211" r:id="rId67" xr:uid="{2261E988-48C9-4844-82E9-624F5F77A94D}"/>
    <hyperlink ref="G211" r:id="rId68" xr:uid="{B87A9FFE-2125-4FC6-900F-2E88DB23AE52}"/>
    <hyperlink ref="D214" r:id="rId69" xr:uid="{C67AF9A1-E3DF-4EFB-A0B7-79F3A89A92CD}"/>
    <hyperlink ref="E217" r:id="rId70" xr:uid="{744A2D95-6D01-44D7-B9F6-8CBE7C4DC49E}"/>
    <hyperlink ref="G217" r:id="rId71" xr:uid="{237A5EF0-AAF5-4E6A-82D6-E734591195A1}"/>
    <hyperlink ref="E219" r:id="rId72" xr:uid="{AA17D9E8-B7DB-4B07-95F5-73DE1A90C172}"/>
    <hyperlink ref="G219" r:id="rId73" xr:uid="{1467DA47-AA42-4498-8B6C-94AE9C84F366}"/>
    <hyperlink ref="E230" r:id="rId74" xr:uid="{A8D128FD-555C-424B-AB01-72978699A989}"/>
    <hyperlink ref="E231" r:id="rId75" xr:uid="{A0799485-79F8-410D-8411-7D96D9B3B8B9}"/>
    <hyperlink ref="E234" r:id="rId76" xr:uid="{3CA8439D-D353-4322-ACCB-840E83335B43}"/>
    <hyperlink ref="J237" r:id="rId77" xr:uid="{27F487B7-B4A9-4358-AE6B-1ACBD82B6874}"/>
    <hyperlink ref="E240" r:id="rId78" xr:uid="{F86A5FC8-0739-4B32-8546-479FAD5E03DC}"/>
    <hyperlink ref="G240" r:id="rId79" xr:uid="{280ACC46-9CBF-4583-813F-67CDF854B9CC}"/>
    <hyperlink ref="D245" r:id="rId80" xr:uid="{F1E1775F-F511-4785-9673-D4C7501033F2}"/>
    <hyperlink ref="E247" r:id="rId81" xr:uid="{0C8EEDE4-7CF6-4598-8F8A-B5C9055A3EA9}"/>
    <hyperlink ref="E251" r:id="rId82" xr:uid="{4B9C4C7A-E77E-45E7-89CB-79CFEE5CAC01}"/>
    <hyperlink ref="E252" r:id="rId83" xr:uid="{10FFF238-9D4A-4691-8447-5E313ECE5657}"/>
    <hyperlink ref="G252" r:id="rId84" xr:uid="{9ACE0DDA-2C83-4732-A219-EA7080436351}"/>
    <hyperlink ref="F255" r:id="rId85" display="https://www.cisco.com/c/en/us/td/docs/switches/lan/catalyst3750x_3560x/software/release/15-2_4_e/configurationguide/b_1524e_consolidated_3750x_3560x_cg/b_1524e_consolidated_3750x_3560x_cg_chapter_0101000.html?bookSearch=true" xr:uid="{3FD71092-EE09-45ED-8896-4104C7438016}"/>
    <hyperlink ref="E257" r:id="rId86" xr:uid="{C7EF8086-CDA4-4AFE-AF54-CBC1A2BF7919}"/>
    <hyperlink ref="D258" r:id="rId87" xr:uid="{1F60FB29-68CB-4919-BEE6-37465934E525}"/>
    <hyperlink ref="E258" r:id="rId88" xr:uid="{FF80390D-5EC6-4FAD-9DCE-DC5166BE52AF}"/>
    <hyperlink ref="D259" r:id="rId89" xr:uid="{24D6DE68-8095-42FC-B0D7-0220162987DF}"/>
    <hyperlink ref="G259" r:id="rId90" xr:uid="{C05B6036-0F1F-4D42-A1BF-5CA3C3FA5CC6}"/>
    <hyperlink ref="D260" r:id="rId91" xr:uid="{4F459189-CFC3-41A6-99B2-FC18F80B23BE}"/>
    <hyperlink ref="J260" r:id="rId92" xr:uid="{5D52669B-1655-4576-BA62-3D588962E755}"/>
    <hyperlink ref="H262" r:id="rId93" xr:uid="{AF3C4D48-3B20-4BBE-A1F4-46A70D6FFE77}"/>
    <hyperlink ref="G263" r:id="rId94" xr:uid="{294A9EEA-FF6A-4523-80E8-F4D6BDF9343F}"/>
    <hyperlink ref="H263" r:id="rId95" xr:uid="{53152C60-311D-4806-B4E0-55AE045F3476}"/>
    <hyperlink ref="E267" r:id="rId96" xr:uid="{BBD9CE9D-71B2-44CF-BAE3-260FB2354ED8}"/>
    <hyperlink ref="G267" r:id="rId97" xr:uid="{556CD96F-2854-4BE8-8994-79FBAB03AF2C}"/>
    <hyperlink ref="E268" r:id="rId98" xr:uid="{8F345D91-9957-482E-A68B-581668A98B72}"/>
    <hyperlink ref="E272" r:id="rId99" xr:uid="{2E427F93-6149-4298-8017-3B4D17109EC6}"/>
    <hyperlink ref="G272" r:id="rId100" xr:uid="{2A3C4C6E-7601-4FC4-B6B1-9CF3D281CF1D}"/>
    <hyperlink ref="H273" r:id="rId101" xr:uid="{6CAE824B-AA81-4002-8E1B-383471DDF85B}"/>
    <hyperlink ref="D279" r:id="rId102" xr:uid="{484ABF63-EF64-45FA-894D-C891018BB95D}"/>
    <hyperlink ref="H279" r:id="rId103" xr:uid="{3AF6BA2F-08A6-49BF-868F-8787452E68DE}"/>
    <hyperlink ref="E280" r:id="rId104" xr:uid="{8BC50CAB-D2C1-4E87-8B9A-36498278DF70}"/>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6A86E-9B13-425E-AE6E-3041257FD061}">
  <dimension ref="A1:AA47"/>
  <sheetViews>
    <sheetView workbookViewId="0">
      <selection activeCell="A48" sqref="A48"/>
    </sheetView>
  </sheetViews>
  <sheetFormatPr defaultRowHeight="12.55"/>
  <cols>
    <col min="1" max="1" width="10.84765625" style="304" customWidth="1"/>
    <col min="2" max="13" width="6.3984375" style="304" customWidth="1"/>
    <col min="14" max="252" width="9.1484375" style="304" customWidth="1"/>
    <col min="253" max="253" width="10.84765625" style="304" customWidth="1"/>
    <col min="254" max="266" width="6.3984375" style="304" customWidth="1"/>
    <col min="267" max="508" width="9.1484375" style="304" customWidth="1"/>
    <col min="509" max="509" width="10.84765625" style="304" customWidth="1"/>
    <col min="510" max="522" width="6.3984375" style="304" customWidth="1"/>
    <col min="523" max="764" width="9.1484375" style="304" customWidth="1"/>
    <col min="765" max="765" width="10.84765625" style="304" customWidth="1"/>
    <col min="766" max="778" width="6.3984375" style="304" customWidth="1"/>
    <col min="779" max="1020" width="9.1484375" style="304" customWidth="1"/>
    <col min="1021" max="1021" width="10.84765625" style="304" customWidth="1"/>
    <col min="1022" max="1034" width="6.3984375" style="304" customWidth="1"/>
    <col min="1035" max="1276" width="9.1484375" style="304" customWidth="1"/>
    <col min="1277" max="1277" width="10.84765625" style="304" customWidth="1"/>
    <col min="1278" max="1290" width="6.3984375" style="304" customWidth="1"/>
    <col min="1291" max="1532" width="9.1484375" style="304" customWidth="1"/>
    <col min="1533" max="1533" width="10.84765625" style="304" customWidth="1"/>
    <col min="1534" max="1546" width="6.3984375" style="304" customWidth="1"/>
    <col min="1547" max="1788" width="9.1484375" style="304" customWidth="1"/>
    <col min="1789" max="1789" width="10.84765625" style="304" customWidth="1"/>
    <col min="1790" max="1802" width="6.3984375" style="304" customWidth="1"/>
    <col min="1803" max="2044" width="9.1484375" style="304" customWidth="1"/>
    <col min="2045" max="2045" width="10.84765625" style="304" customWidth="1"/>
    <col min="2046" max="2058" width="6.3984375" style="304" customWidth="1"/>
    <col min="2059" max="2300" width="9.1484375" style="304" customWidth="1"/>
    <col min="2301" max="2301" width="10.84765625" style="304" customWidth="1"/>
    <col min="2302" max="2314" width="6.3984375" style="304" customWidth="1"/>
    <col min="2315" max="2556" width="9.1484375" style="304" customWidth="1"/>
    <col min="2557" max="2557" width="10.84765625" style="304" customWidth="1"/>
    <col min="2558" max="2570" width="6.3984375" style="304" customWidth="1"/>
    <col min="2571" max="2812" width="9.1484375" style="304" customWidth="1"/>
    <col min="2813" max="2813" width="10.84765625" style="304" customWidth="1"/>
    <col min="2814" max="2826" width="6.3984375" style="304" customWidth="1"/>
    <col min="2827" max="3068" width="9.1484375" style="304" customWidth="1"/>
    <col min="3069" max="3069" width="10.84765625" style="304" customWidth="1"/>
    <col min="3070" max="3082" width="6.3984375" style="304" customWidth="1"/>
    <col min="3083" max="3324" width="9.1484375" style="304" customWidth="1"/>
    <col min="3325" max="3325" width="10.84765625" style="304" customWidth="1"/>
    <col min="3326" max="3338" width="6.3984375" style="304" customWidth="1"/>
    <col min="3339" max="3580" width="9.1484375" style="304" customWidth="1"/>
    <col min="3581" max="3581" width="10.84765625" style="304" customWidth="1"/>
    <col min="3582" max="3594" width="6.3984375" style="304" customWidth="1"/>
    <col min="3595" max="3836" width="9.1484375" style="304" customWidth="1"/>
    <col min="3837" max="3837" width="10.84765625" style="304" customWidth="1"/>
    <col min="3838" max="3850" width="6.3984375" style="304" customWidth="1"/>
    <col min="3851" max="4092" width="9.1484375" style="304" customWidth="1"/>
    <col min="4093" max="4093" width="10.84765625" style="304" customWidth="1"/>
    <col min="4094" max="4106" width="6.3984375" style="304" customWidth="1"/>
    <col min="4107" max="4348" width="9.1484375" style="304" customWidth="1"/>
    <col min="4349" max="4349" width="10.84765625" style="304" customWidth="1"/>
    <col min="4350" max="4362" width="6.3984375" style="304" customWidth="1"/>
    <col min="4363" max="4604" width="9.1484375" style="304" customWidth="1"/>
    <col min="4605" max="4605" width="10.84765625" style="304" customWidth="1"/>
    <col min="4606" max="4618" width="6.3984375" style="304" customWidth="1"/>
    <col min="4619" max="4860" width="9.1484375" style="304" customWidth="1"/>
    <col min="4861" max="4861" width="10.84765625" style="304" customWidth="1"/>
    <col min="4862" max="4874" width="6.3984375" style="304" customWidth="1"/>
    <col min="4875" max="5116" width="9.1484375" style="304" customWidth="1"/>
    <col min="5117" max="5117" width="10.84765625" style="304" customWidth="1"/>
    <col min="5118" max="5130" width="6.3984375" style="304" customWidth="1"/>
    <col min="5131" max="5372" width="9.1484375" style="304" customWidth="1"/>
    <col min="5373" max="5373" width="10.84765625" style="304" customWidth="1"/>
    <col min="5374" max="5386" width="6.3984375" style="304" customWidth="1"/>
    <col min="5387" max="5628" width="9.1484375" style="304" customWidth="1"/>
    <col min="5629" max="5629" width="10.84765625" style="304" customWidth="1"/>
    <col min="5630" max="5642" width="6.3984375" style="304" customWidth="1"/>
    <col min="5643" max="5884" width="9.1484375" style="304" customWidth="1"/>
    <col min="5885" max="5885" width="10.84765625" style="304" customWidth="1"/>
    <col min="5886" max="5898" width="6.3984375" style="304" customWidth="1"/>
    <col min="5899" max="6140" width="9.1484375" style="304" customWidth="1"/>
    <col min="6141" max="6141" width="10.84765625" style="304" customWidth="1"/>
    <col min="6142" max="6154" width="6.3984375" style="304" customWidth="1"/>
    <col min="6155" max="6396" width="9.1484375" style="304" customWidth="1"/>
    <col min="6397" max="6397" width="10.84765625" style="304" customWidth="1"/>
    <col min="6398" max="6410" width="6.3984375" style="304" customWidth="1"/>
    <col min="6411" max="6652" width="9.1484375" style="304" customWidth="1"/>
    <col min="6653" max="6653" width="10.84765625" style="304" customWidth="1"/>
    <col min="6654" max="6666" width="6.3984375" style="304" customWidth="1"/>
    <col min="6667" max="6908" width="9.1484375" style="304" customWidth="1"/>
    <col min="6909" max="6909" width="10.84765625" style="304" customWidth="1"/>
    <col min="6910" max="6922" width="6.3984375" style="304" customWidth="1"/>
    <col min="6923" max="7164" width="9.1484375" style="304" customWidth="1"/>
    <col min="7165" max="7165" width="10.84765625" style="304" customWidth="1"/>
    <col min="7166" max="7178" width="6.3984375" style="304" customWidth="1"/>
    <col min="7179" max="7420" width="9.1484375" style="304" customWidth="1"/>
    <col min="7421" max="7421" width="10.84765625" style="304" customWidth="1"/>
    <col min="7422" max="7434" width="6.3984375" style="304" customWidth="1"/>
    <col min="7435" max="7676" width="9.1484375" style="304" customWidth="1"/>
    <col min="7677" max="7677" width="10.84765625" style="304" customWidth="1"/>
    <col min="7678" max="7690" width="6.3984375" style="304" customWidth="1"/>
    <col min="7691" max="7932" width="9.1484375" style="304" customWidth="1"/>
    <col min="7933" max="7933" width="10.84765625" style="304" customWidth="1"/>
    <col min="7934" max="7946" width="6.3984375" style="304" customWidth="1"/>
    <col min="7947" max="8188" width="9.1484375" style="304" customWidth="1"/>
    <col min="8189" max="8189" width="10.84765625" style="304" customWidth="1"/>
    <col min="8190" max="8202" width="6.3984375" style="304" customWidth="1"/>
    <col min="8203" max="8444" width="9.1484375" style="304" customWidth="1"/>
    <col min="8445" max="8445" width="10.84765625" style="304" customWidth="1"/>
    <col min="8446" max="8458" width="6.3984375" style="304" customWidth="1"/>
    <col min="8459" max="8700" width="9.1484375" style="304" customWidth="1"/>
    <col min="8701" max="8701" width="10.84765625" style="304" customWidth="1"/>
    <col min="8702" max="8714" width="6.3984375" style="304" customWidth="1"/>
    <col min="8715" max="8956" width="9.1484375" style="304" customWidth="1"/>
    <col min="8957" max="8957" width="10.84765625" style="304" customWidth="1"/>
    <col min="8958" max="8970" width="6.3984375" style="304" customWidth="1"/>
    <col min="8971" max="9212" width="9.1484375" style="304" customWidth="1"/>
    <col min="9213" max="9213" width="10.84765625" style="304" customWidth="1"/>
    <col min="9214" max="9226" width="6.3984375" style="304" customWidth="1"/>
    <col min="9227" max="9468" width="9.1484375" style="304" customWidth="1"/>
    <col min="9469" max="9469" width="10.84765625" style="304" customWidth="1"/>
    <col min="9470" max="9482" width="6.3984375" style="304" customWidth="1"/>
    <col min="9483" max="9724" width="9.1484375" style="304" customWidth="1"/>
    <col min="9725" max="9725" width="10.84765625" style="304" customWidth="1"/>
    <col min="9726" max="9738" width="6.3984375" style="304" customWidth="1"/>
    <col min="9739" max="9980" width="9.1484375" style="304" customWidth="1"/>
    <col min="9981" max="9981" width="10.84765625" style="304" customWidth="1"/>
    <col min="9982" max="9994" width="6.3984375" style="304" customWidth="1"/>
    <col min="9995" max="10236" width="9.1484375" style="304" customWidth="1"/>
    <col min="10237" max="10237" width="10.84765625" style="304" customWidth="1"/>
    <col min="10238" max="10250" width="6.3984375" style="304" customWidth="1"/>
    <col min="10251" max="10492" width="9.1484375" style="304" customWidth="1"/>
    <col min="10493" max="10493" width="10.84765625" style="304" customWidth="1"/>
    <col min="10494" max="10506" width="6.3984375" style="304" customWidth="1"/>
    <col min="10507" max="10748" width="9.1484375" style="304" customWidth="1"/>
    <col min="10749" max="10749" width="10.84765625" style="304" customWidth="1"/>
    <col min="10750" max="10762" width="6.3984375" style="304" customWidth="1"/>
    <col min="10763" max="11004" width="9.1484375" style="304" customWidth="1"/>
    <col min="11005" max="11005" width="10.84765625" style="304" customWidth="1"/>
    <col min="11006" max="11018" width="6.3984375" style="304" customWidth="1"/>
    <col min="11019" max="11260" width="9.1484375" style="304" customWidth="1"/>
    <col min="11261" max="11261" width="10.84765625" style="304" customWidth="1"/>
    <col min="11262" max="11274" width="6.3984375" style="304" customWidth="1"/>
    <col min="11275" max="11516" width="9.1484375" style="304" customWidth="1"/>
    <col min="11517" max="11517" width="10.84765625" style="304" customWidth="1"/>
    <col min="11518" max="11530" width="6.3984375" style="304" customWidth="1"/>
    <col min="11531" max="11772" width="9.1484375" style="304" customWidth="1"/>
    <col min="11773" max="11773" width="10.84765625" style="304" customWidth="1"/>
    <col min="11774" max="11786" width="6.3984375" style="304" customWidth="1"/>
    <col min="11787" max="12028" width="9.1484375" style="304" customWidth="1"/>
    <col min="12029" max="12029" width="10.84765625" style="304" customWidth="1"/>
    <col min="12030" max="12042" width="6.3984375" style="304" customWidth="1"/>
    <col min="12043" max="12284" width="9.1484375" style="304" customWidth="1"/>
    <col min="12285" max="12285" width="10.84765625" style="304" customWidth="1"/>
    <col min="12286" max="12298" width="6.3984375" style="304" customWidth="1"/>
    <col min="12299" max="12540" width="9.1484375" style="304" customWidth="1"/>
    <col min="12541" max="12541" width="10.84765625" style="304" customWidth="1"/>
    <col min="12542" max="12554" width="6.3984375" style="304" customWidth="1"/>
    <col min="12555" max="12796" width="9.1484375" style="304" customWidth="1"/>
    <col min="12797" max="12797" width="10.84765625" style="304" customWidth="1"/>
    <col min="12798" max="12810" width="6.3984375" style="304" customWidth="1"/>
    <col min="12811" max="13052" width="9.1484375" style="304" customWidth="1"/>
    <col min="13053" max="13053" width="10.84765625" style="304" customWidth="1"/>
    <col min="13054" max="13066" width="6.3984375" style="304" customWidth="1"/>
    <col min="13067" max="13308" width="9.1484375" style="304" customWidth="1"/>
    <col min="13309" max="13309" width="10.84765625" style="304" customWidth="1"/>
    <col min="13310" max="13322" width="6.3984375" style="304" customWidth="1"/>
    <col min="13323" max="13564" width="9.1484375" style="304" customWidth="1"/>
    <col min="13565" max="13565" width="10.84765625" style="304" customWidth="1"/>
    <col min="13566" max="13578" width="6.3984375" style="304" customWidth="1"/>
    <col min="13579" max="13820" width="9.1484375" style="304" customWidth="1"/>
    <col min="13821" max="13821" width="10.84765625" style="304" customWidth="1"/>
    <col min="13822" max="13834" width="6.3984375" style="304" customWidth="1"/>
    <col min="13835" max="14076" width="9.1484375" style="304" customWidth="1"/>
    <col min="14077" max="14077" width="10.84765625" style="304" customWidth="1"/>
    <col min="14078" max="14090" width="6.3984375" style="304" customWidth="1"/>
    <col min="14091" max="14332" width="9.1484375" style="304" customWidth="1"/>
    <col min="14333" max="14333" width="10.84765625" style="304" customWidth="1"/>
    <col min="14334" max="14346" width="6.3984375" style="304" customWidth="1"/>
    <col min="14347" max="14588" width="9.1484375" style="304" customWidth="1"/>
    <col min="14589" max="14589" width="10.84765625" style="304" customWidth="1"/>
    <col min="14590" max="14602" width="6.3984375" style="304" customWidth="1"/>
    <col min="14603" max="14844" width="9.1484375" style="304" customWidth="1"/>
    <col min="14845" max="14845" width="10.84765625" style="304" customWidth="1"/>
    <col min="14846" max="14858" width="6.3984375" style="304" customWidth="1"/>
    <col min="14859" max="15100" width="9.1484375" style="304" customWidth="1"/>
    <col min="15101" max="15101" width="10.84765625" style="304" customWidth="1"/>
    <col min="15102" max="15114" width="6.3984375" style="304" customWidth="1"/>
    <col min="15115" max="15356" width="9.1484375" style="304" customWidth="1"/>
    <col min="15357" max="15357" width="10.84765625" style="304" customWidth="1"/>
    <col min="15358" max="15370" width="6.3984375" style="304" customWidth="1"/>
    <col min="15371" max="15612" width="9.1484375" style="304" customWidth="1"/>
    <col min="15613" max="15613" width="10.84765625" style="304" customWidth="1"/>
    <col min="15614" max="15626" width="6.3984375" style="304" customWidth="1"/>
    <col min="15627" max="15868" width="9.1484375" style="304" customWidth="1"/>
    <col min="15869" max="15869" width="10.84765625" style="304" customWidth="1"/>
    <col min="15870" max="15882" width="6.3984375" style="304" customWidth="1"/>
    <col min="15883" max="16124" width="9.1484375" style="304" customWidth="1"/>
    <col min="16125" max="16125" width="10.84765625" style="304" customWidth="1"/>
    <col min="16126" max="16138" width="6.3984375" style="304" customWidth="1"/>
    <col min="16139" max="16380" width="9.1484375" style="304" customWidth="1"/>
    <col min="16381" max="16384" width="8.75" style="304" customWidth="1"/>
  </cols>
  <sheetData>
    <row r="1" spans="1:27">
      <c r="A1" s="613" t="s">
        <v>1533</v>
      </c>
      <c r="B1" s="614"/>
      <c r="C1" s="614"/>
      <c r="D1" s="614"/>
      <c r="E1" s="614"/>
      <c r="F1" s="614"/>
      <c r="G1" s="614"/>
      <c r="H1" s="614"/>
      <c r="I1" s="614"/>
      <c r="J1" s="614"/>
      <c r="K1" s="614"/>
      <c r="L1" s="614"/>
      <c r="M1" s="614"/>
    </row>
    <row r="2" spans="1:27">
      <c r="A2" s="614"/>
      <c r="B2" s="614"/>
      <c r="C2" s="614"/>
      <c r="D2" s="614"/>
      <c r="E2" s="614"/>
      <c r="F2" s="614"/>
      <c r="G2" s="614"/>
      <c r="H2" s="614"/>
      <c r="I2" s="614"/>
      <c r="J2" s="614"/>
      <c r="K2" s="614"/>
      <c r="L2" s="614"/>
      <c r="M2" s="614"/>
    </row>
    <row r="3" spans="1:27" ht="22.55" customHeight="1">
      <c r="A3" s="394" t="s">
        <v>1534</v>
      </c>
      <c r="B3" s="395" t="s">
        <v>855</v>
      </c>
      <c r="C3" s="396" t="s">
        <v>1535</v>
      </c>
      <c r="D3" s="395" t="s">
        <v>1536</v>
      </c>
      <c r="E3" s="395" t="s">
        <v>1537</v>
      </c>
      <c r="F3" s="395" t="s">
        <v>1538</v>
      </c>
      <c r="G3" s="395" t="s">
        <v>1539</v>
      </c>
      <c r="H3" s="395" t="s">
        <v>1540</v>
      </c>
      <c r="I3" s="395" t="s">
        <v>1541</v>
      </c>
      <c r="J3" s="395" t="s">
        <v>1542</v>
      </c>
      <c r="K3" s="395" t="s">
        <v>1543</v>
      </c>
      <c r="L3" s="395" t="s">
        <v>1544</v>
      </c>
      <c r="M3" s="396" t="s">
        <v>1545</v>
      </c>
    </row>
    <row r="4" spans="1:27">
      <c r="A4" s="252"/>
      <c r="B4" s="252"/>
      <c r="C4" s="252"/>
      <c r="D4" s="252"/>
      <c r="E4" s="397"/>
      <c r="F4" s="397"/>
      <c r="G4" s="252"/>
      <c r="H4" s="252"/>
      <c r="I4" s="252"/>
      <c r="J4" s="397"/>
      <c r="K4" s="252"/>
      <c r="L4" s="252"/>
      <c r="M4" s="252"/>
    </row>
    <row r="5" spans="1:27">
      <c r="A5" s="398" t="s">
        <v>1546</v>
      </c>
      <c r="B5" s="399">
        <f t="shared" ref="B5:B45" si="0">SUM(C5:M5)</f>
        <v>45456</v>
      </c>
      <c r="C5" s="399">
        <v>1428</v>
      </c>
      <c r="D5" s="399">
        <v>8715</v>
      </c>
      <c r="E5" s="399">
        <v>11684</v>
      </c>
      <c r="F5" s="399">
        <v>8281</v>
      </c>
      <c r="G5" s="399">
        <v>4691</v>
      </c>
      <c r="H5" s="399">
        <v>2976</v>
      </c>
      <c r="I5" s="399">
        <v>2585</v>
      </c>
      <c r="J5" s="399">
        <v>1888</v>
      </c>
      <c r="K5" s="399">
        <v>1389</v>
      </c>
      <c r="L5" s="399">
        <v>867</v>
      </c>
      <c r="M5" s="399">
        <v>952</v>
      </c>
      <c r="N5" s="205"/>
    </row>
    <row r="6" spans="1:27">
      <c r="A6" s="252" t="s">
        <v>1547</v>
      </c>
      <c r="B6" s="399">
        <f t="shared" si="0"/>
        <v>105</v>
      </c>
      <c r="C6" s="252">
        <v>5</v>
      </c>
      <c r="D6" s="252">
        <v>33</v>
      </c>
      <c r="E6" s="252">
        <v>28</v>
      </c>
      <c r="F6" s="252">
        <v>18</v>
      </c>
      <c r="G6" s="252">
        <v>4</v>
      </c>
      <c r="H6" s="252">
        <v>7</v>
      </c>
      <c r="I6" s="252">
        <v>5</v>
      </c>
      <c r="J6" s="252">
        <v>2</v>
      </c>
      <c r="K6" s="252">
        <v>1</v>
      </c>
      <c r="L6" s="252">
        <v>1</v>
      </c>
      <c r="M6" s="252">
        <v>1</v>
      </c>
    </row>
    <row r="7" spans="1:27">
      <c r="A7" s="252" t="s">
        <v>1548</v>
      </c>
      <c r="B7" s="399">
        <f t="shared" si="0"/>
        <v>96</v>
      </c>
      <c r="C7" s="252">
        <v>5</v>
      </c>
      <c r="D7" s="252">
        <v>19</v>
      </c>
      <c r="E7" s="252">
        <v>22</v>
      </c>
      <c r="F7" s="252">
        <v>14</v>
      </c>
      <c r="G7" s="252">
        <v>9</v>
      </c>
      <c r="H7" s="252">
        <v>12</v>
      </c>
      <c r="I7" s="252">
        <v>9</v>
      </c>
      <c r="J7" s="252">
        <v>1</v>
      </c>
      <c r="K7" s="252">
        <v>2</v>
      </c>
      <c r="L7" s="252">
        <v>2</v>
      </c>
      <c r="M7" s="252">
        <v>1</v>
      </c>
    </row>
    <row r="8" spans="1:27">
      <c r="A8" s="252" t="s">
        <v>1549</v>
      </c>
      <c r="B8" s="399">
        <f t="shared" si="0"/>
        <v>1131</v>
      </c>
      <c r="C8" s="252">
        <v>43</v>
      </c>
      <c r="D8" s="252">
        <v>327</v>
      </c>
      <c r="E8" s="252">
        <v>271</v>
      </c>
      <c r="F8" s="252">
        <v>186</v>
      </c>
      <c r="G8" s="252">
        <v>95</v>
      </c>
      <c r="H8" s="252">
        <v>47</v>
      </c>
      <c r="I8" s="252">
        <v>59</v>
      </c>
      <c r="J8" s="252">
        <v>36</v>
      </c>
      <c r="K8" s="252">
        <v>24</v>
      </c>
      <c r="L8" s="252">
        <v>12</v>
      </c>
      <c r="M8" s="252">
        <v>31</v>
      </c>
      <c r="AA8" s="205"/>
    </row>
    <row r="9" spans="1:27">
      <c r="A9" s="252" t="s">
        <v>1550</v>
      </c>
      <c r="B9" s="399">
        <f t="shared" si="0"/>
        <v>1088</v>
      </c>
      <c r="C9" s="252">
        <v>32</v>
      </c>
      <c r="D9" s="252">
        <v>191</v>
      </c>
      <c r="E9" s="252">
        <v>298</v>
      </c>
      <c r="F9" s="252">
        <v>223</v>
      </c>
      <c r="G9" s="252">
        <v>106</v>
      </c>
      <c r="H9" s="252">
        <v>68</v>
      </c>
      <c r="I9" s="252">
        <v>64</v>
      </c>
      <c r="J9" s="252">
        <v>43</v>
      </c>
      <c r="K9" s="252">
        <v>38</v>
      </c>
      <c r="L9" s="252">
        <v>12</v>
      </c>
      <c r="M9" s="252">
        <v>13</v>
      </c>
      <c r="AA9" s="205"/>
    </row>
    <row r="10" spans="1:27">
      <c r="A10" s="252" t="s">
        <v>1551</v>
      </c>
      <c r="B10" s="399">
        <f t="shared" si="0"/>
        <v>464</v>
      </c>
      <c r="C10" s="252">
        <v>14</v>
      </c>
      <c r="D10" s="252">
        <v>83</v>
      </c>
      <c r="E10" s="252">
        <v>91</v>
      </c>
      <c r="F10" s="252">
        <v>70</v>
      </c>
      <c r="G10" s="252">
        <v>56</v>
      </c>
      <c r="H10" s="252">
        <v>36</v>
      </c>
      <c r="I10" s="252">
        <v>36</v>
      </c>
      <c r="J10" s="252">
        <v>19</v>
      </c>
      <c r="K10" s="252">
        <v>18</v>
      </c>
      <c r="L10" s="252">
        <v>15</v>
      </c>
      <c r="M10" s="252">
        <v>26</v>
      </c>
    </row>
    <row r="11" spans="1:27">
      <c r="A11" s="252" t="s">
        <v>1552</v>
      </c>
      <c r="B11" s="399">
        <f t="shared" si="0"/>
        <v>2389</v>
      </c>
      <c r="C11" s="252">
        <v>109</v>
      </c>
      <c r="D11" s="252">
        <v>451</v>
      </c>
      <c r="E11" s="252">
        <v>532</v>
      </c>
      <c r="F11" s="252">
        <v>353</v>
      </c>
      <c r="G11" s="252">
        <v>256</v>
      </c>
      <c r="H11" s="252">
        <v>187</v>
      </c>
      <c r="I11" s="252">
        <v>147</v>
      </c>
      <c r="J11" s="252">
        <v>131</v>
      </c>
      <c r="K11" s="252">
        <v>97</v>
      </c>
      <c r="L11" s="252">
        <v>64</v>
      </c>
      <c r="M11" s="252">
        <v>62</v>
      </c>
      <c r="AA11" s="205"/>
    </row>
    <row r="12" spans="1:27">
      <c r="A12" s="252" t="s">
        <v>1553</v>
      </c>
      <c r="B12" s="399">
        <f t="shared" si="0"/>
        <v>31</v>
      </c>
      <c r="C12" s="252">
        <v>1</v>
      </c>
      <c r="D12" s="252">
        <v>3</v>
      </c>
      <c r="E12" s="252">
        <v>10</v>
      </c>
      <c r="F12" s="252">
        <v>4</v>
      </c>
      <c r="G12" s="252">
        <v>1</v>
      </c>
      <c r="H12" s="252">
        <v>4</v>
      </c>
      <c r="I12" s="252">
        <v>5</v>
      </c>
      <c r="J12" s="252">
        <v>1</v>
      </c>
      <c r="K12" s="252">
        <v>1</v>
      </c>
      <c r="L12" s="252">
        <v>0</v>
      </c>
      <c r="M12" s="252">
        <v>1</v>
      </c>
    </row>
    <row r="13" spans="1:27">
      <c r="A13" s="252" t="s">
        <v>1554</v>
      </c>
      <c r="B13" s="399">
        <f t="shared" si="0"/>
        <v>650</v>
      </c>
      <c r="C13" s="252">
        <v>34</v>
      </c>
      <c r="D13" s="252">
        <v>158</v>
      </c>
      <c r="E13" s="252">
        <v>139</v>
      </c>
      <c r="F13" s="252">
        <v>100</v>
      </c>
      <c r="G13" s="252">
        <v>50</v>
      </c>
      <c r="H13" s="252">
        <v>39</v>
      </c>
      <c r="I13" s="252">
        <v>41</v>
      </c>
      <c r="J13" s="252">
        <v>27</v>
      </c>
      <c r="K13" s="252">
        <v>27</v>
      </c>
      <c r="L13" s="252">
        <v>10</v>
      </c>
      <c r="M13" s="252">
        <v>25</v>
      </c>
    </row>
    <row r="14" spans="1:27">
      <c r="A14" s="252" t="s">
        <v>1555</v>
      </c>
      <c r="B14" s="399">
        <f t="shared" si="0"/>
        <v>123</v>
      </c>
      <c r="C14" s="252">
        <v>3</v>
      </c>
      <c r="D14" s="252">
        <v>22</v>
      </c>
      <c r="E14" s="252">
        <v>23</v>
      </c>
      <c r="F14" s="252">
        <v>19</v>
      </c>
      <c r="G14" s="252">
        <v>13</v>
      </c>
      <c r="H14" s="252">
        <v>12</v>
      </c>
      <c r="I14" s="252">
        <v>7</v>
      </c>
      <c r="J14" s="252">
        <v>11</v>
      </c>
      <c r="K14" s="252">
        <v>6</v>
      </c>
      <c r="L14" s="252">
        <v>2</v>
      </c>
      <c r="M14" s="252">
        <v>5</v>
      </c>
    </row>
    <row r="15" spans="1:27">
      <c r="A15" s="252" t="s">
        <v>1556</v>
      </c>
      <c r="B15" s="399">
        <f t="shared" si="0"/>
        <v>34</v>
      </c>
      <c r="C15" s="252">
        <v>1</v>
      </c>
      <c r="D15" s="252">
        <v>15</v>
      </c>
      <c r="E15" s="252">
        <v>4</v>
      </c>
      <c r="F15" s="252">
        <v>1</v>
      </c>
      <c r="G15" s="252">
        <v>1</v>
      </c>
      <c r="H15" s="252">
        <v>2</v>
      </c>
      <c r="I15" s="252">
        <v>4</v>
      </c>
      <c r="J15" s="252">
        <v>4</v>
      </c>
      <c r="K15" s="252">
        <v>0</v>
      </c>
      <c r="L15" s="252">
        <v>2</v>
      </c>
      <c r="M15" s="252">
        <v>0</v>
      </c>
    </row>
    <row r="16" spans="1:27">
      <c r="A16" s="252" t="s">
        <v>1557</v>
      </c>
      <c r="B16" s="399">
        <f t="shared" si="0"/>
        <v>520</v>
      </c>
      <c r="C16" s="252">
        <v>34</v>
      </c>
      <c r="D16" s="252">
        <v>127</v>
      </c>
      <c r="E16" s="252">
        <v>120</v>
      </c>
      <c r="F16" s="252">
        <v>74</v>
      </c>
      <c r="G16" s="252">
        <v>53</v>
      </c>
      <c r="H16" s="252">
        <v>48</v>
      </c>
      <c r="I16" s="252">
        <v>20</v>
      </c>
      <c r="J16" s="252">
        <v>20</v>
      </c>
      <c r="K16" s="252">
        <v>13</v>
      </c>
      <c r="L16" s="252">
        <v>3</v>
      </c>
      <c r="M16" s="252">
        <v>8</v>
      </c>
    </row>
    <row r="17" spans="1:27">
      <c r="A17" s="252" t="s">
        <v>1558</v>
      </c>
      <c r="B17" s="399">
        <f t="shared" si="0"/>
        <v>17</v>
      </c>
      <c r="C17" s="252">
        <v>2</v>
      </c>
      <c r="D17" s="252">
        <v>2</v>
      </c>
      <c r="E17" s="252">
        <v>4</v>
      </c>
      <c r="F17" s="252">
        <v>0</v>
      </c>
      <c r="G17" s="252">
        <v>4</v>
      </c>
      <c r="H17" s="252">
        <v>1</v>
      </c>
      <c r="I17" s="252">
        <v>0</v>
      </c>
      <c r="J17" s="252">
        <v>2</v>
      </c>
      <c r="K17" s="252">
        <v>0</v>
      </c>
      <c r="L17" s="252">
        <v>1</v>
      </c>
      <c r="M17" s="252">
        <v>1</v>
      </c>
    </row>
    <row r="18" spans="1:27">
      <c r="A18" s="252" t="s">
        <v>1559</v>
      </c>
      <c r="B18" s="399">
        <f t="shared" si="0"/>
        <v>494</v>
      </c>
      <c r="C18" s="252">
        <v>43</v>
      </c>
      <c r="D18" s="252">
        <v>132</v>
      </c>
      <c r="E18" s="252">
        <v>113</v>
      </c>
      <c r="F18" s="252">
        <v>58</v>
      </c>
      <c r="G18" s="252">
        <v>46</v>
      </c>
      <c r="H18" s="252">
        <v>32</v>
      </c>
      <c r="I18" s="252">
        <v>29</v>
      </c>
      <c r="J18" s="252">
        <v>15</v>
      </c>
      <c r="K18" s="252">
        <v>9</v>
      </c>
      <c r="L18" s="252">
        <v>7</v>
      </c>
      <c r="M18" s="252">
        <v>10</v>
      </c>
    </row>
    <row r="19" spans="1:27">
      <c r="A19" s="252" t="s">
        <v>1560</v>
      </c>
      <c r="B19" s="399">
        <f t="shared" si="0"/>
        <v>517</v>
      </c>
      <c r="C19" s="252">
        <v>13</v>
      </c>
      <c r="D19" s="252">
        <v>80</v>
      </c>
      <c r="E19" s="252">
        <v>113</v>
      </c>
      <c r="F19" s="252">
        <v>92</v>
      </c>
      <c r="G19" s="252">
        <v>62</v>
      </c>
      <c r="H19" s="252">
        <v>42</v>
      </c>
      <c r="I19" s="252">
        <v>44</v>
      </c>
      <c r="J19" s="252">
        <v>31</v>
      </c>
      <c r="K19" s="252">
        <v>21</v>
      </c>
      <c r="L19" s="252">
        <v>11</v>
      </c>
      <c r="M19" s="252">
        <v>8</v>
      </c>
    </row>
    <row r="20" spans="1:27">
      <c r="A20" s="252" t="s">
        <v>1561</v>
      </c>
      <c r="B20" s="399">
        <f t="shared" si="0"/>
        <v>747</v>
      </c>
      <c r="C20" s="252">
        <v>22</v>
      </c>
      <c r="D20" s="252">
        <v>168</v>
      </c>
      <c r="E20" s="252">
        <v>213</v>
      </c>
      <c r="F20" s="252">
        <v>140</v>
      </c>
      <c r="G20" s="252">
        <v>71</v>
      </c>
      <c r="H20" s="252">
        <v>26</v>
      </c>
      <c r="I20" s="252">
        <v>33</v>
      </c>
      <c r="J20" s="252">
        <v>32</v>
      </c>
      <c r="K20" s="252">
        <v>16</v>
      </c>
      <c r="L20" s="252">
        <v>12</v>
      </c>
      <c r="M20" s="252">
        <v>14</v>
      </c>
    </row>
    <row r="21" spans="1:27">
      <c r="A21" s="252" t="s">
        <v>1562</v>
      </c>
      <c r="B21" s="399">
        <f t="shared" si="0"/>
        <v>279</v>
      </c>
      <c r="C21" s="252">
        <v>1</v>
      </c>
      <c r="D21" s="252">
        <v>31</v>
      </c>
      <c r="E21" s="252">
        <v>52</v>
      </c>
      <c r="F21" s="252">
        <v>56</v>
      </c>
      <c r="G21" s="252">
        <v>24</v>
      </c>
      <c r="H21" s="252">
        <v>24</v>
      </c>
      <c r="I21" s="252">
        <v>18</v>
      </c>
      <c r="J21" s="252">
        <v>17</v>
      </c>
      <c r="K21" s="252">
        <v>21</v>
      </c>
      <c r="L21" s="252">
        <v>19</v>
      </c>
      <c r="M21" s="252">
        <v>16</v>
      </c>
    </row>
    <row r="22" spans="1:27">
      <c r="A22" s="252" t="s">
        <v>1563</v>
      </c>
      <c r="B22" s="399">
        <f t="shared" si="0"/>
        <v>13566</v>
      </c>
      <c r="C22" s="252">
        <v>209</v>
      </c>
      <c r="D22" s="400">
        <v>1867</v>
      </c>
      <c r="E22" s="400">
        <v>3814</v>
      </c>
      <c r="F22" s="400">
        <v>2969</v>
      </c>
      <c r="G22" s="400">
        <v>1618</v>
      </c>
      <c r="H22" s="252">
        <v>947</v>
      </c>
      <c r="I22" s="252">
        <v>761</v>
      </c>
      <c r="J22" s="252">
        <v>529</v>
      </c>
      <c r="K22" s="252">
        <v>382</v>
      </c>
      <c r="L22" s="252">
        <v>248</v>
      </c>
      <c r="M22" s="252">
        <v>222</v>
      </c>
      <c r="Q22" s="205"/>
      <c r="R22" s="205"/>
      <c r="S22" s="205"/>
      <c r="T22" s="205"/>
      <c r="AA22" s="205"/>
    </row>
    <row r="23" spans="1:27">
      <c r="A23" s="252" t="s">
        <v>1564</v>
      </c>
      <c r="B23" s="399">
        <f t="shared" si="0"/>
        <v>1930</v>
      </c>
      <c r="C23" s="252">
        <v>103</v>
      </c>
      <c r="D23" s="252">
        <v>484</v>
      </c>
      <c r="E23" s="252">
        <v>514</v>
      </c>
      <c r="F23" s="252">
        <v>283</v>
      </c>
      <c r="G23" s="252">
        <v>158</v>
      </c>
      <c r="H23" s="252">
        <v>81</v>
      </c>
      <c r="I23" s="252">
        <v>87</v>
      </c>
      <c r="J23" s="252">
        <v>77</v>
      </c>
      <c r="K23" s="252">
        <v>52</v>
      </c>
      <c r="L23" s="252">
        <v>43</v>
      </c>
      <c r="M23" s="252">
        <v>48</v>
      </c>
      <c r="AA23" s="205"/>
    </row>
    <row r="24" spans="1:27">
      <c r="A24" s="252" t="s">
        <v>1565</v>
      </c>
      <c r="B24" s="399">
        <f t="shared" si="0"/>
        <v>413</v>
      </c>
      <c r="C24" s="252">
        <v>13</v>
      </c>
      <c r="D24" s="252">
        <v>70</v>
      </c>
      <c r="E24" s="252">
        <v>114</v>
      </c>
      <c r="F24" s="252">
        <v>91</v>
      </c>
      <c r="G24" s="252">
        <v>33</v>
      </c>
      <c r="H24" s="252">
        <v>24</v>
      </c>
      <c r="I24" s="252">
        <v>26</v>
      </c>
      <c r="J24" s="252">
        <v>17</v>
      </c>
      <c r="K24" s="252">
        <v>12</v>
      </c>
      <c r="L24" s="252">
        <v>5</v>
      </c>
      <c r="M24" s="252">
        <v>8</v>
      </c>
    </row>
    <row r="25" spans="1:27">
      <c r="A25" s="252" t="s">
        <v>1566</v>
      </c>
      <c r="B25" s="399">
        <f t="shared" si="0"/>
        <v>134</v>
      </c>
      <c r="C25" s="252">
        <v>1</v>
      </c>
      <c r="D25" s="252">
        <v>21</v>
      </c>
      <c r="E25" s="252">
        <v>38</v>
      </c>
      <c r="F25" s="252">
        <v>24</v>
      </c>
      <c r="G25" s="252">
        <v>18</v>
      </c>
      <c r="H25" s="252">
        <v>5</v>
      </c>
      <c r="I25" s="252">
        <v>8</v>
      </c>
      <c r="J25" s="252">
        <v>10</v>
      </c>
      <c r="K25" s="252">
        <v>0</v>
      </c>
      <c r="L25" s="252">
        <v>4</v>
      </c>
      <c r="M25" s="252">
        <v>5</v>
      </c>
    </row>
    <row r="26" spans="1:27">
      <c r="A26" s="252" t="s">
        <v>1567</v>
      </c>
      <c r="B26" s="399">
        <f t="shared" si="0"/>
        <v>713</v>
      </c>
      <c r="C26" s="252">
        <v>29</v>
      </c>
      <c r="D26" s="252">
        <v>161</v>
      </c>
      <c r="E26" s="252">
        <v>178</v>
      </c>
      <c r="F26" s="252">
        <v>108</v>
      </c>
      <c r="G26" s="252">
        <v>63</v>
      </c>
      <c r="H26" s="252">
        <v>43</v>
      </c>
      <c r="I26" s="252">
        <v>41</v>
      </c>
      <c r="J26" s="252">
        <v>34</v>
      </c>
      <c r="K26" s="252">
        <v>25</v>
      </c>
      <c r="L26" s="252">
        <v>13</v>
      </c>
      <c r="M26" s="252">
        <v>18</v>
      </c>
    </row>
    <row r="27" spans="1:27">
      <c r="A27" s="252" t="s">
        <v>1568</v>
      </c>
      <c r="B27" s="399">
        <f t="shared" si="0"/>
        <v>42</v>
      </c>
      <c r="C27" s="252">
        <v>2</v>
      </c>
      <c r="D27" s="252">
        <v>11</v>
      </c>
      <c r="E27" s="252">
        <v>14</v>
      </c>
      <c r="F27" s="252">
        <v>4</v>
      </c>
      <c r="G27" s="252">
        <v>3</v>
      </c>
      <c r="H27" s="252">
        <v>3</v>
      </c>
      <c r="I27" s="252">
        <v>1</v>
      </c>
      <c r="J27" s="252">
        <v>2</v>
      </c>
      <c r="K27" s="252">
        <v>1</v>
      </c>
      <c r="L27" s="252">
        <v>1</v>
      </c>
      <c r="M27" s="252">
        <v>0</v>
      </c>
    </row>
    <row r="28" spans="1:27">
      <c r="A28" s="252" t="s">
        <v>1569</v>
      </c>
      <c r="B28" s="399">
        <f t="shared" si="0"/>
        <v>416</v>
      </c>
      <c r="C28" s="252">
        <v>12</v>
      </c>
      <c r="D28" s="252">
        <v>60</v>
      </c>
      <c r="E28" s="252">
        <v>101</v>
      </c>
      <c r="F28" s="252">
        <v>77</v>
      </c>
      <c r="G28" s="252">
        <v>47</v>
      </c>
      <c r="H28" s="252">
        <v>41</v>
      </c>
      <c r="I28" s="252">
        <v>28</v>
      </c>
      <c r="J28" s="252">
        <v>16</v>
      </c>
      <c r="K28" s="252">
        <v>16</v>
      </c>
      <c r="L28" s="252">
        <v>8</v>
      </c>
      <c r="M28" s="252">
        <v>10</v>
      </c>
    </row>
    <row r="29" spans="1:27">
      <c r="A29" s="252" t="s">
        <v>1570</v>
      </c>
      <c r="B29" s="399">
        <f t="shared" si="0"/>
        <v>244</v>
      </c>
      <c r="C29" s="252">
        <v>9</v>
      </c>
      <c r="D29" s="252">
        <v>45</v>
      </c>
      <c r="E29" s="252">
        <v>59</v>
      </c>
      <c r="F29" s="252">
        <v>46</v>
      </c>
      <c r="G29" s="252">
        <v>22</v>
      </c>
      <c r="H29" s="252">
        <v>20</v>
      </c>
      <c r="I29" s="252">
        <v>16</v>
      </c>
      <c r="J29" s="252">
        <v>7</v>
      </c>
      <c r="K29" s="252">
        <v>10</v>
      </c>
      <c r="L29" s="252">
        <v>2</v>
      </c>
      <c r="M29" s="252">
        <v>8</v>
      </c>
    </row>
    <row r="30" spans="1:27">
      <c r="A30" s="252" t="s">
        <v>1571</v>
      </c>
      <c r="B30" s="399">
        <f t="shared" si="0"/>
        <v>172</v>
      </c>
      <c r="C30" s="252">
        <v>1</v>
      </c>
      <c r="D30" s="252">
        <v>18</v>
      </c>
      <c r="E30" s="252">
        <v>38</v>
      </c>
      <c r="F30" s="252">
        <v>34</v>
      </c>
      <c r="G30" s="252">
        <v>25</v>
      </c>
      <c r="H30" s="252">
        <v>10</v>
      </c>
      <c r="I30" s="252">
        <v>7</v>
      </c>
      <c r="J30" s="252">
        <v>11</v>
      </c>
      <c r="K30" s="252">
        <v>9</v>
      </c>
      <c r="L30" s="252">
        <v>8</v>
      </c>
      <c r="M30" s="252">
        <v>11</v>
      </c>
    </row>
    <row r="31" spans="1:27">
      <c r="A31" s="252" t="s">
        <v>1572</v>
      </c>
      <c r="B31" s="399">
        <f t="shared" si="0"/>
        <v>108</v>
      </c>
      <c r="C31" s="252">
        <v>8</v>
      </c>
      <c r="D31" s="252">
        <v>28</v>
      </c>
      <c r="E31" s="252">
        <v>32</v>
      </c>
      <c r="F31" s="252">
        <v>18</v>
      </c>
      <c r="G31" s="252">
        <v>5</v>
      </c>
      <c r="H31" s="252">
        <v>4</v>
      </c>
      <c r="I31" s="252">
        <v>6</v>
      </c>
      <c r="J31" s="252">
        <v>4</v>
      </c>
      <c r="K31" s="252">
        <v>1</v>
      </c>
      <c r="L31" s="252">
        <v>2</v>
      </c>
      <c r="M31" s="252">
        <v>0</v>
      </c>
    </row>
    <row r="32" spans="1:27">
      <c r="A32" s="252" t="s">
        <v>1573</v>
      </c>
      <c r="B32" s="399">
        <f t="shared" si="0"/>
        <v>5675</v>
      </c>
      <c r="C32" s="252">
        <v>254</v>
      </c>
      <c r="D32" s="400">
        <v>1334</v>
      </c>
      <c r="E32" s="400">
        <v>1357</v>
      </c>
      <c r="F32" s="252">
        <v>896</v>
      </c>
      <c r="G32" s="252">
        <v>540</v>
      </c>
      <c r="H32" s="252">
        <v>359</v>
      </c>
      <c r="I32" s="252">
        <v>333</v>
      </c>
      <c r="J32" s="252">
        <v>232</v>
      </c>
      <c r="K32" s="252">
        <v>166</v>
      </c>
      <c r="L32" s="252">
        <v>106</v>
      </c>
      <c r="M32" s="252">
        <v>98</v>
      </c>
      <c r="Q32" s="205"/>
      <c r="R32" s="205"/>
      <c r="AA32" s="205"/>
    </row>
    <row r="33" spans="1:27">
      <c r="A33" s="252" t="s">
        <v>1574</v>
      </c>
      <c r="B33" s="399">
        <f t="shared" si="0"/>
        <v>370</v>
      </c>
      <c r="C33" s="252">
        <v>0</v>
      </c>
      <c r="D33" s="252">
        <v>22</v>
      </c>
      <c r="E33" s="252">
        <v>86</v>
      </c>
      <c r="F33" s="252">
        <v>101</v>
      </c>
      <c r="G33" s="252">
        <v>50</v>
      </c>
      <c r="H33" s="252">
        <v>32</v>
      </c>
      <c r="I33" s="252">
        <v>28</v>
      </c>
      <c r="J33" s="252">
        <v>13</v>
      </c>
      <c r="K33" s="252">
        <v>17</v>
      </c>
      <c r="L33" s="252">
        <v>9</v>
      </c>
      <c r="M33" s="252">
        <v>12</v>
      </c>
    </row>
    <row r="34" spans="1:27">
      <c r="A34" s="252" t="s">
        <v>1575</v>
      </c>
      <c r="B34" s="399">
        <f t="shared" si="0"/>
        <v>858</v>
      </c>
      <c r="C34" s="252">
        <v>28</v>
      </c>
      <c r="D34" s="252">
        <v>181</v>
      </c>
      <c r="E34" s="252">
        <v>213</v>
      </c>
      <c r="F34" s="252">
        <v>143</v>
      </c>
      <c r="G34" s="252">
        <v>84</v>
      </c>
      <c r="H34" s="252">
        <v>46</v>
      </c>
      <c r="I34" s="252">
        <v>47</v>
      </c>
      <c r="J34" s="252">
        <v>35</v>
      </c>
      <c r="K34" s="252">
        <v>24</v>
      </c>
      <c r="L34" s="252">
        <v>27</v>
      </c>
      <c r="M34" s="252">
        <v>30</v>
      </c>
    </row>
    <row r="35" spans="1:27">
      <c r="A35" s="252" t="s">
        <v>1576</v>
      </c>
      <c r="B35" s="399">
        <f t="shared" si="0"/>
        <v>248</v>
      </c>
      <c r="C35" s="252">
        <v>0</v>
      </c>
      <c r="D35" s="252">
        <v>22</v>
      </c>
      <c r="E35" s="252">
        <v>67</v>
      </c>
      <c r="F35" s="252">
        <v>74</v>
      </c>
      <c r="G35" s="252">
        <v>28</v>
      </c>
      <c r="H35" s="252">
        <v>14</v>
      </c>
      <c r="I35" s="252">
        <v>20</v>
      </c>
      <c r="J35" s="252">
        <v>8</v>
      </c>
      <c r="K35" s="252">
        <v>6</v>
      </c>
      <c r="L35" s="252">
        <v>5</v>
      </c>
      <c r="M35" s="252">
        <v>4</v>
      </c>
    </row>
    <row r="36" spans="1:27">
      <c r="A36" s="252" t="s">
        <v>1577</v>
      </c>
      <c r="B36" s="399">
        <f t="shared" si="0"/>
        <v>4077</v>
      </c>
      <c r="C36" s="252">
        <v>92</v>
      </c>
      <c r="D36" s="252">
        <v>724</v>
      </c>
      <c r="E36" s="252">
        <v>1099</v>
      </c>
      <c r="F36" s="252">
        <v>784</v>
      </c>
      <c r="G36" s="252">
        <v>382</v>
      </c>
      <c r="H36" s="252">
        <v>243</v>
      </c>
      <c r="I36" s="252">
        <v>244</v>
      </c>
      <c r="J36" s="252">
        <v>192</v>
      </c>
      <c r="K36" s="252">
        <v>155</v>
      </c>
      <c r="L36" s="252">
        <v>80</v>
      </c>
      <c r="M36" s="252">
        <v>82</v>
      </c>
      <c r="R36" s="205"/>
      <c r="AA36" s="205"/>
    </row>
    <row r="37" spans="1:27">
      <c r="A37" s="252" t="s">
        <v>1578</v>
      </c>
      <c r="B37" s="399">
        <f t="shared" si="0"/>
        <v>2581</v>
      </c>
      <c r="C37" s="252">
        <v>106</v>
      </c>
      <c r="D37" s="252">
        <v>683</v>
      </c>
      <c r="E37" s="252">
        <v>698</v>
      </c>
      <c r="F37" s="252">
        <v>398</v>
      </c>
      <c r="G37" s="252">
        <v>214</v>
      </c>
      <c r="H37" s="252">
        <v>149</v>
      </c>
      <c r="I37" s="252">
        <v>113</v>
      </c>
      <c r="J37" s="252">
        <v>79</v>
      </c>
      <c r="K37" s="252">
        <v>55</v>
      </c>
      <c r="L37" s="252">
        <v>41</v>
      </c>
      <c r="M37" s="252">
        <v>45</v>
      </c>
      <c r="AA37" s="205"/>
    </row>
    <row r="38" spans="1:27">
      <c r="A38" s="252" t="s">
        <v>1579</v>
      </c>
      <c r="B38" s="399">
        <f t="shared" si="0"/>
        <v>241</v>
      </c>
      <c r="C38" s="252">
        <v>12</v>
      </c>
      <c r="D38" s="252">
        <v>67</v>
      </c>
      <c r="E38" s="252">
        <v>55</v>
      </c>
      <c r="F38" s="252">
        <v>39</v>
      </c>
      <c r="G38" s="252">
        <v>21</v>
      </c>
      <c r="H38" s="252">
        <v>9</v>
      </c>
      <c r="I38" s="252">
        <v>14</v>
      </c>
      <c r="J38" s="252">
        <v>8</v>
      </c>
      <c r="K38" s="252">
        <v>5</v>
      </c>
      <c r="L38" s="252">
        <v>5</v>
      </c>
      <c r="M38" s="252">
        <v>6</v>
      </c>
    </row>
    <row r="39" spans="1:27">
      <c r="A39" s="252" t="s">
        <v>1580</v>
      </c>
      <c r="B39" s="399">
        <f t="shared" si="0"/>
        <v>1659</v>
      </c>
      <c r="C39" s="252">
        <v>50</v>
      </c>
      <c r="D39" s="252">
        <v>305</v>
      </c>
      <c r="E39" s="252">
        <v>392</v>
      </c>
      <c r="F39" s="252">
        <v>242</v>
      </c>
      <c r="G39" s="252">
        <v>185</v>
      </c>
      <c r="H39" s="252">
        <v>126</v>
      </c>
      <c r="I39" s="252">
        <v>119</v>
      </c>
      <c r="J39" s="252">
        <v>81</v>
      </c>
      <c r="K39" s="252">
        <v>70</v>
      </c>
      <c r="L39" s="252">
        <v>37</v>
      </c>
      <c r="M39" s="252">
        <v>52</v>
      </c>
      <c r="AA39" s="205"/>
    </row>
    <row r="40" spans="1:27">
      <c r="A40" s="252" t="s">
        <v>1581</v>
      </c>
      <c r="B40" s="399">
        <f t="shared" si="0"/>
        <v>31</v>
      </c>
      <c r="C40" s="252">
        <v>1</v>
      </c>
      <c r="D40" s="252">
        <v>4</v>
      </c>
      <c r="E40" s="252">
        <v>9</v>
      </c>
      <c r="F40" s="252">
        <v>3</v>
      </c>
      <c r="G40" s="252">
        <v>1</v>
      </c>
      <c r="H40" s="252">
        <v>2</v>
      </c>
      <c r="I40" s="252">
        <v>5</v>
      </c>
      <c r="J40" s="252">
        <v>2</v>
      </c>
      <c r="K40" s="252">
        <v>1</v>
      </c>
      <c r="L40" s="252">
        <v>2</v>
      </c>
      <c r="M40" s="252">
        <v>1</v>
      </c>
    </row>
    <row r="41" spans="1:27">
      <c r="A41" s="252" t="s">
        <v>1582</v>
      </c>
      <c r="B41" s="399">
        <f t="shared" si="0"/>
        <v>341</v>
      </c>
      <c r="C41" s="252">
        <v>18</v>
      </c>
      <c r="D41" s="252">
        <v>79</v>
      </c>
      <c r="E41" s="252">
        <v>87</v>
      </c>
      <c r="F41" s="252">
        <v>49</v>
      </c>
      <c r="G41" s="252">
        <v>27</v>
      </c>
      <c r="H41" s="252">
        <v>23</v>
      </c>
      <c r="I41" s="252">
        <v>17</v>
      </c>
      <c r="J41" s="252">
        <v>11</v>
      </c>
      <c r="K41" s="252">
        <v>13</v>
      </c>
      <c r="L41" s="252">
        <v>7</v>
      </c>
      <c r="M41" s="252">
        <v>10</v>
      </c>
    </row>
    <row r="42" spans="1:27">
      <c r="A42" s="252" t="s">
        <v>1583</v>
      </c>
      <c r="B42" s="399">
        <f t="shared" si="0"/>
        <v>1365</v>
      </c>
      <c r="C42" s="252">
        <v>36</v>
      </c>
      <c r="D42" s="252">
        <v>253</v>
      </c>
      <c r="E42" s="252">
        <v>310</v>
      </c>
      <c r="F42" s="252">
        <v>275</v>
      </c>
      <c r="G42" s="252">
        <v>152</v>
      </c>
      <c r="H42" s="252">
        <v>98</v>
      </c>
      <c r="I42" s="252">
        <v>68</v>
      </c>
      <c r="J42" s="252">
        <v>62</v>
      </c>
      <c r="K42" s="252">
        <v>42</v>
      </c>
      <c r="L42" s="252">
        <v>25</v>
      </c>
      <c r="M42" s="252">
        <v>44</v>
      </c>
      <c r="AA42" s="205"/>
    </row>
    <row r="43" spans="1:27">
      <c r="A43" s="252" t="s">
        <v>1584</v>
      </c>
      <c r="B43" s="399">
        <f t="shared" si="0"/>
        <v>161</v>
      </c>
      <c r="C43" s="252">
        <v>5</v>
      </c>
      <c r="D43" s="252">
        <v>50</v>
      </c>
      <c r="E43" s="252">
        <v>43</v>
      </c>
      <c r="F43" s="252">
        <v>22</v>
      </c>
      <c r="G43" s="252">
        <v>14</v>
      </c>
      <c r="H43" s="252">
        <v>7</v>
      </c>
      <c r="I43" s="252">
        <v>11</v>
      </c>
      <c r="J43" s="252">
        <v>3</v>
      </c>
      <c r="K43" s="252">
        <v>4</v>
      </c>
      <c r="L43" s="252">
        <v>1</v>
      </c>
      <c r="M43" s="252">
        <v>1</v>
      </c>
    </row>
    <row r="44" spans="1:27">
      <c r="A44" s="252" t="s">
        <v>1585</v>
      </c>
      <c r="B44" s="399">
        <f t="shared" si="0"/>
        <v>1425</v>
      </c>
      <c r="C44" s="252">
        <v>77</v>
      </c>
      <c r="D44" s="252">
        <v>383</v>
      </c>
      <c r="E44" s="252">
        <v>333</v>
      </c>
      <c r="F44" s="252">
        <v>193</v>
      </c>
      <c r="G44" s="252">
        <v>150</v>
      </c>
      <c r="H44" s="252">
        <v>103</v>
      </c>
      <c r="I44" s="252">
        <v>64</v>
      </c>
      <c r="J44" s="252">
        <v>63</v>
      </c>
      <c r="K44" s="252">
        <v>29</v>
      </c>
      <c r="L44" s="252">
        <v>15</v>
      </c>
      <c r="M44" s="252">
        <v>15</v>
      </c>
      <c r="AA44" s="205"/>
    </row>
    <row r="45" spans="1:27">
      <c r="A45" s="401" t="s">
        <v>1586</v>
      </c>
      <c r="B45" s="402">
        <f t="shared" si="0"/>
        <v>1</v>
      </c>
      <c r="C45" s="403">
        <v>0</v>
      </c>
      <c r="D45" s="403">
        <v>1</v>
      </c>
      <c r="E45" s="403">
        <v>0</v>
      </c>
      <c r="F45" s="403">
        <v>0</v>
      </c>
      <c r="G45" s="403">
        <v>0</v>
      </c>
      <c r="H45" s="403">
        <v>0</v>
      </c>
      <c r="I45" s="403">
        <v>0</v>
      </c>
      <c r="J45" s="403">
        <v>0</v>
      </c>
      <c r="K45" s="403">
        <v>0</v>
      </c>
      <c r="L45" s="403">
        <v>0</v>
      </c>
      <c r="M45" s="403">
        <v>0</v>
      </c>
    </row>
    <row r="46" spans="1:27">
      <c r="A46" s="404" t="s">
        <v>1587</v>
      </c>
      <c r="B46" s="405"/>
      <c r="C46" s="400"/>
      <c r="D46" s="400"/>
      <c r="E46" s="400"/>
      <c r="F46" s="400"/>
      <c r="G46" s="400"/>
      <c r="H46" s="252"/>
      <c r="I46" s="252"/>
      <c r="J46" s="252"/>
      <c r="K46" s="252"/>
      <c r="L46" s="252"/>
      <c r="M46" s="252"/>
    </row>
    <row r="47" spans="1:27">
      <c r="A47" s="615" t="s">
        <v>1588</v>
      </c>
      <c r="B47" s="614"/>
      <c r="C47" s="614"/>
      <c r="D47" s="614"/>
      <c r="E47" s="614"/>
      <c r="F47" s="614"/>
      <c r="G47" s="614"/>
      <c r="H47" s="614"/>
      <c r="I47" s="614"/>
      <c r="J47" s="614"/>
      <c r="K47" s="614"/>
      <c r="L47" s="614"/>
      <c r="M47" s="614"/>
    </row>
  </sheetData>
  <mergeCells count="2">
    <mergeCell ref="A1:M2"/>
    <mergeCell ref="A47:M47"/>
  </mergeCells>
  <pageMargins left="0.75" right="0.75" top="1" bottom="1" header="0.5" footer="0.5"/>
  <pageSetup orientation="portrai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80584-7D02-4E0F-BA06-22E91AEF102C}">
  <dimension ref="A1:AA47"/>
  <sheetViews>
    <sheetView workbookViewId="0">
      <selection activeCell="A48" sqref="A48"/>
    </sheetView>
  </sheetViews>
  <sheetFormatPr defaultRowHeight="12.55"/>
  <cols>
    <col min="1" max="1" width="10.84765625" style="304" customWidth="1"/>
    <col min="2" max="13" width="6.3984375" style="304" customWidth="1"/>
    <col min="14" max="14" width="9.1484375" style="304" customWidth="1"/>
    <col min="15" max="15" width="5.84765625" style="304" customWidth="1"/>
    <col min="16" max="25" width="6.75" style="265" customWidth="1"/>
    <col min="26" max="245" width="9.1484375" style="304" customWidth="1"/>
    <col min="246" max="246" width="10.84765625" style="304" customWidth="1"/>
    <col min="247" max="259" width="6.3984375" style="304" customWidth="1"/>
    <col min="260" max="501" width="9.1484375" style="304" customWidth="1"/>
    <col min="502" max="502" width="10.84765625" style="304" customWidth="1"/>
    <col min="503" max="515" width="6.3984375" style="304" customWidth="1"/>
    <col min="516" max="757" width="9.1484375" style="304" customWidth="1"/>
    <col min="758" max="758" width="10.84765625" style="304" customWidth="1"/>
    <col min="759" max="771" width="6.3984375" style="304" customWidth="1"/>
    <col min="772" max="1013" width="9.1484375" style="304" customWidth="1"/>
    <col min="1014" max="1014" width="10.84765625" style="304" customWidth="1"/>
    <col min="1015" max="1027" width="6.3984375" style="304" customWidth="1"/>
    <col min="1028" max="1269" width="9.1484375" style="304" customWidth="1"/>
    <col min="1270" max="1270" width="10.84765625" style="304" customWidth="1"/>
    <col min="1271" max="1283" width="6.3984375" style="304" customWidth="1"/>
    <col min="1284" max="1525" width="9.1484375" style="304" customWidth="1"/>
    <col min="1526" max="1526" width="10.84765625" style="304" customWidth="1"/>
    <col min="1527" max="1539" width="6.3984375" style="304" customWidth="1"/>
    <col min="1540" max="1781" width="9.1484375" style="304" customWidth="1"/>
    <col min="1782" max="1782" width="10.84765625" style="304" customWidth="1"/>
    <col min="1783" max="1795" width="6.3984375" style="304" customWidth="1"/>
    <col min="1796" max="2037" width="9.1484375" style="304" customWidth="1"/>
    <col min="2038" max="2038" width="10.84765625" style="304" customWidth="1"/>
    <col min="2039" max="2051" width="6.3984375" style="304" customWidth="1"/>
    <col min="2052" max="2293" width="9.1484375" style="304" customWidth="1"/>
    <col min="2294" max="2294" width="10.84765625" style="304" customWidth="1"/>
    <col min="2295" max="2307" width="6.3984375" style="304" customWidth="1"/>
    <col min="2308" max="2549" width="9.1484375" style="304" customWidth="1"/>
    <col min="2550" max="2550" width="10.84765625" style="304" customWidth="1"/>
    <col min="2551" max="2563" width="6.3984375" style="304" customWidth="1"/>
    <col min="2564" max="2805" width="9.1484375" style="304" customWidth="1"/>
    <col min="2806" max="2806" width="10.84765625" style="304" customWidth="1"/>
    <col min="2807" max="2819" width="6.3984375" style="304" customWidth="1"/>
    <col min="2820" max="3061" width="9.1484375" style="304" customWidth="1"/>
    <col min="3062" max="3062" width="10.84765625" style="304" customWidth="1"/>
    <col min="3063" max="3075" width="6.3984375" style="304" customWidth="1"/>
    <col min="3076" max="3317" width="9.1484375" style="304" customWidth="1"/>
    <col min="3318" max="3318" width="10.84765625" style="304" customWidth="1"/>
    <col min="3319" max="3331" width="6.3984375" style="304" customWidth="1"/>
    <col min="3332" max="3573" width="9.1484375" style="304" customWidth="1"/>
    <col min="3574" max="3574" width="10.84765625" style="304" customWidth="1"/>
    <col min="3575" max="3587" width="6.3984375" style="304" customWidth="1"/>
    <col min="3588" max="3829" width="9.1484375" style="304" customWidth="1"/>
    <col min="3830" max="3830" width="10.84765625" style="304" customWidth="1"/>
    <col min="3831" max="3843" width="6.3984375" style="304" customWidth="1"/>
    <col min="3844" max="4085" width="9.1484375" style="304" customWidth="1"/>
    <col min="4086" max="4086" width="10.84765625" style="304" customWidth="1"/>
    <col min="4087" max="4099" width="6.3984375" style="304" customWidth="1"/>
    <col min="4100" max="4341" width="9.1484375" style="304" customWidth="1"/>
    <col min="4342" max="4342" width="10.84765625" style="304" customWidth="1"/>
    <col min="4343" max="4355" width="6.3984375" style="304" customWidth="1"/>
    <col min="4356" max="4597" width="9.1484375" style="304" customWidth="1"/>
    <col min="4598" max="4598" width="10.84765625" style="304" customWidth="1"/>
    <col min="4599" max="4611" width="6.3984375" style="304" customWidth="1"/>
    <col min="4612" max="4853" width="9.1484375" style="304" customWidth="1"/>
    <col min="4854" max="4854" width="10.84765625" style="304" customWidth="1"/>
    <col min="4855" max="4867" width="6.3984375" style="304" customWidth="1"/>
    <col min="4868" max="5109" width="9.1484375" style="304" customWidth="1"/>
    <col min="5110" max="5110" width="10.84765625" style="304" customWidth="1"/>
    <col min="5111" max="5123" width="6.3984375" style="304" customWidth="1"/>
    <col min="5124" max="5365" width="9.1484375" style="304" customWidth="1"/>
    <col min="5366" max="5366" width="10.84765625" style="304" customWidth="1"/>
    <col min="5367" max="5379" width="6.3984375" style="304" customWidth="1"/>
    <col min="5380" max="5621" width="9.1484375" style="304" customWidth="1"/>
    <col min="5622" max="5622" width="10.84765625" style="304" customWidth="1"/>
    <col min="5623" max="5635" width="6.3984375" style="304" customWidth="1"/>
    <col min="5636" max="5877" width="9.1484375" style="304" customWidth="1"/>
    <col min="5878" max="5878" width="10.84765625" style="304" customWidth="1"/>
    <col min="5879" max="5891" width="6.3984375" style="304" customWidth="1"/>
    <col min="5892" max="6133" width="9.1484375" style="304" customWidth="1"/>
    <col min="6134" max="6134" width="10.84765625" style="304" customWidth="1"/>
    <col min="6135" max="6147" width="6.3984375" style="304" customWidth="1"/>
    <col min="6148" max="6389" width="9.1484375" style="304" customWidth="1"/>
    <col min="6390" max="6390" width="10.84765625" style="304" customWidth="1"/>
    <col min="6391" max="6403" width="6.3984375" style="304" customWidth="1"/>
    <col min="6404" max="6645" width="9.1484375" style="304" customWidth="1"/>
    <col min="6646" max="6646" width="10.84765625" style="304" customWidth="1"/>
    <col min="6647" max="6659" width="6.3984375" style="304" customWidth="1"/>
    <col min="6660" max="6901" width="9.1484375" style="304" customWidth="1"/>
    <col min="6902" max="6902" width="10.84765625" style="304" customWidth="1"/>
    <col min="6903" max="6915" width="6.3984375" style="304" customWidth="1"/>
    <col min="6916" max="7157" width="9.1484375" style="304" customWidth="1"/>
    <col min="7158" max="7158" width="10.84765625" style="304" customWidth="1"/>
    <col min="7159" max="7171" width="6.3984375" style="304" customWidth="1"/>
    <col min="7172" max="7413" width="9.1484375" style="304" customWidth="1"/>
    <col min="7414" max="7414" width="10.84765625" style="304" customWidth="1"/>
    <col min="7415" max="7427" width="6.3984375" style="304" customWidth="1"/>
    <col min="7428" max="7669" width="9.1484375" style="304" customWidth="1"/>
    <col min="7670" max="7670" width="10.84765625" style="304" customWidth="1"/>
    <col min="7671" max="7683" width="6.3984375" style="304" customWidth="1"/>
    <col min="7684" max="7925" width="9.1484375" style="304" customWidth="1"/>
    <col min="7926" max="7926" width="10.84765625" style="304" customWidth="1"/>
    <col min="7927" max="7939" width="6.3984375" style="304" customWidth="1"/>
    <col min="7940" max="8181" width="9.1484375" style="304" customWidth="1"/>
    <col min="8182" max="8182" width="10.84765625" style="304" customWidth="1"/>
    <col min="8183" max="8195" width="6.3984375" style="304" customWidth="1"/>
    <col min="8196" max="8437" width="9.1484375" style="304" customWidth="1"/>
    <col min="8438" max="8438" width="10.84765625" style="304" customWidth="1"/>
    <col min="8439" max="8451" width="6.3984375" style="304" customWidth="1"/>
    <col min="8452" max="8693" width="9.1484375" style="304" customWidth="1"/>
    <col min="8694" max="8694" width="10.84765625" style="304" customWidth="1"/>
    <col min="8695" max="8707" width="6.3984375" style="304" customWidth="1"/>
    <col min="8708" max="8949" width="9.1484375" style="304" customWidth="1"/>
    <col min="8950" max="8950" width="10.84765625" style="304" customWidth="1"/>
    <col min="8951" max="8963" width="6.3984375" style="304" customWidth="1"/>
    <col min="8964" max="9205" width="9.1484375" style="304" customWidth="1"/>
    <col min="9206" max="9206" width="10.84765625" style="304" customWidth="1"/>
    <col min="9207" max="9219" width="6.3984375" style="304" customWidth="1"/>
    <col min="9220" max="9461" width="9.1484375" style="304" customWidth="1"/>
    <col min="9462" max="9462" width="10.84765625" style="304" customWidth="1"/>
    <col min="9463" max="9475" width="6.3984375" style="304" customWidth="1"/>
    <col min="9476" max="9717" width="9.1484375" style="304" customWidth="1"/>
    <col min="9718" max="9718" width="10.84765625" style="304" customWidth="1"/>
    <col min="9719" max="9731" width="6.3984375" style="304" customWidth="1"/>
    <col min="9732" max="9973" width="9.1484375" style="304" customWidth="1"/>
    <col min="9974" max="9974" width="10.84765625" style="304" customWidth="1"/>
    <col min="9975" max="9987" width="6.3984375" style="304" customWidth="1"/>
    <col min="9988" max="10229" width="9.1484375" style="304" customWidth="1"/>
    <col min="10230" max="10230" width="10.84765625" style="304" customWidth="1"/>
    <col min="10231" max="10243" width="6.3984375" style="304" customWidth="1"/>
    <col min="10244" max="10485" width="9.1484375" style="304" customWidth="1"/>
    <col min="10486" max="10486" width="10.84765625" style="304" customWidth="1"/>
    <col min="10487" max="10499" width="6.3984375" style="304" customWidth="1"/>
    <col min="10500" max="10741" width="9.1484375" style="304" customWidth="1"/>
    <col min="10742" max="10742" width="10.84765625" style="304" customWidth="1"/>
    <col min="10743" max="10755" width="6.3984375" style="304" customWidth="1"/>
    <col min="10756" max="10997" width="9.1484375" style="304" customWidth="1"/>
    <col min="10998" max="10998" width="10.84765625" style="304" customWidth="1"/>
    <col min="10999" max="11011" width="6.3984375" style="304" customWidth="1"/>
    <col min="11012" max="11253" width="9.1484375" style="304" customWidth="1"/>
    <col min="11254" max="11254" width="10.84765625" style="304" customWidth="1"/>
    <col min="11255" max="11267" width="6.3984375" style="304" customWidth="1"/>
    <col min="11268" max="11509" width="9.1484375" style="304" customWidth="1"/>
    <col min="11510" max="11510" width="10.84765625" style="304" customWidth="1"/>
    <col min="11511" max="11523" width="6.3984375" style="304" customWidth="1"/>
    <col min="11524" max="11765" width="9.1484375" style="304" customWidth="1"/>
    <col min="11766" max="11766" width="10.84765625" style="304" customWidth="1"/>
    <col min="11767" max="11779" width="6.3984375" style="304" customWidth="1"/>
    <col min="11780" max="12021" width="9.1484375" style="304" customWidth="1"/>
    <col min="12022" max="12022" width="10.84765625" style="304" customWidth="1"/>
    <col min="12023" max="12035" width="6.3984375" style="304" customWidth="1"/>
    <col min="12036" max="12277" width="9.1484375" style="304" customWidth="1"/>
    <col min="12278" max="12278" width="10.84765625" style="304" customWidth="1"/>
    <col min="12279" max="12291" width="6.3984375" style="304" customWidth="1"/>
    <col min="12292" max="12533" width="9.1484375" style="304" customWidth="1"/>
    <col min="12534" max="12534" width="10.84765625" style="304" customWidth="1"/>
    <col min="12535" max="12547" width="6.3984375" style="304" customWidth="1"/>
    <col min="12548" max="12789" width="9.1484375" style="304" customWidth="1"/>
    <col min="12790" max="12790" width="10.84765625" style="304" customWidth="1"/>
    <col min="12791" max="12803" width="6.3984375" style="304" customWidth="1"/>
    <col min="12804" max="13045" width="9.1484375" style="304" customWidth="1"/>
    <col min="13046" max="13046" width="10.84765625" style="304" customWidth="1"/>
    <col min="13047" max="13059" width="6.3984375" style="304" customWidth="1"/>
    <col min="13060" max="13301" width="9.1484375" style="304" customWidth="1"/>
    <col min="13302" max="13302" width="10.84765625" style="304" customWidth="1"/>
    <col min="13303" max="13315" width="6.3984375" style="304" customWidth="1"/>
    <col min="13316" max="13557" width="9.1484375" style="304" customWidth="1"/>
    <col min="13558" max="13558" width="10.84765625" style="304" customWidth="1"/>
    <col min="13559" max="13571" width="6.3984375" style="304" customWidth="1"/>
    <col min="13572" max="13813" width="9.1484375" style="304" customWidth="1"/>
    <col min="13814" max="13814" width="10.84765625" style="304" customWidth="1"/>
    <col min="13815" max="13827" width="6.3984375" style="304" customWidth="1"/>
    <col min="13828" max="14069" width="9.1484375" style="304" customWidth="1"/>
    <col min="14070" max="14070" width="10.84765625" style="304" customWidth="1"/>
    <col min="14071" max="14083" width="6.3984375" style="304" customWidth="1"/>
    <col min="14084" max="14325" width="9.1484375" style="304" customWidth="1"/>
    <col min="14326" max="14326" width="10.84765625" style="304" customWidth="1"/>
    <col min="14327" max="14339" width="6.3984375" style="304" customWidth="1"/>
    <col min="14340" max="14581" width="9.1484375" style="304" customWidth="1"/>
    <col min="14582" max="14582" width="10.84765625" style="304" customWidth="1"/>
    <col min="14583" max="14595" width="6.3984375" style="304" customWidth="1"/>
    <col min="14596" max="14837" width="9.1484375" style="304" customWidth="1"/>
    <col min="14838" max="14838" width="10.84765625" style="304" customWidth="1"/>
    <col min="14839" max="14851" width="6.3984375" style="304" customWidth="1"/>
    <col min="14852" max="15093" width="9.1484375" style="304" customWidth="1"/>
    <col min="15094" max="15094" width="10.84765625" style="304" customWidth="1"/>
    <col min="15095" max="15107" width="6.3984375" style="304" customWidth="1"/>
    <col min="15108" max="15349" width="9.1484375" style="304" customWidth="1"/>
    <col min="15350" max="15350" width="10.84765625" style="304" customWidth="1"/>
    <col min="15351" max="15363" width="6.3984375" style="304" customWidth="1"/>
    <col min="15364" max="15605" width="9.1484375" style="304" customWidth="1"/>
    <col min="15606" max="15606" width="10.84765625" style="304" customWidth="1"/>
    <col min="15607" max="15619" width="6.3984375" style="304" customWidth="1"/>
    <col min="15620" max="15861" width="9.1484375" style="304" customWidth="1"/>
    <col min="15862" max="15862" width="10.84765625" style="304" customWidth="1"/>
    <col min="15863" max="15875" width="6.3984375" style="304" customWidth="1"/>
    <col min="15876" max="16117" width="9.1484375" style="304" customWidth="1"/>
    <col min="16118" max="16118" width="10.84765625" style="304" customWidth="1"/>
    <col min="16119" max="16131" width="6.3984375" style="304" customWidth="1"/>
    <col min="16132" max="16384" width="9.1484375" style="304" customWidth="1"/>
  </cols>
  <sheetData>
    <row r="1" spans="1:27" ht="12.75" customHeight="1">
      <c r="A1" s="613" t="s">
        <v>1589</v>
      </c>
      <c r="B1" s="614"/>
      <c r="C1" s="614"/>
      <c r="D1" s="614"/>
      <c r="E1" s="614"/>
      <c r="F1" s="614"/>
      <c r="G1" s="614"/>
      <c r="H1" s="614"/>
      <c r="I1" s="614"/>
      <c r="J1" s="614"/>
      <c r="K1" s="614"/>
      <c r="L1" s="614"/>
      <c r="M1" s="614"/>
    </row>
    <row r="2" spans="1:27">
      <c r="A2" s="614"/>
      <c r="B2" s="614"/>
      <c r="C2" s="614"/>
      <c r="D2" s="614"/>
      <c r="E2" s="614"/>
      <c r="F2" s="614"/>
      <c r="G2" s="614"/>
      <c r="H2" s="614"/>
      <c r="I2" s="614"/>
      <c r="J2" s="614"/>
      <c r="K2" s="614"/>
      <c r="L2" s="614"/>
      <c r="M2" s="614"/>
    </row>
    <row r="3" spans="1:27" ht="22.55" customHeight="1">
      <c r="A3" s="394" t="s">
        <v>1534</v>
      </c>
      <c r="B3" s="395"/>
      <c r="C3" s="396" t="s">
        <v>1590</v>
      </c>
      <c r="D3" s="395" t="s">
        <v>1536</v>
      </c>
      <c r="E3" s="395" t="s">
        <v>1537</v>
      </c>
      <c r="F3" s="395" t="s">
        <v>1538</v>
      </c>
      <c r="G3" s="395" t="s">
        <v>1539</v>
      </c>
      <c r="H3" s="395" t="s">
        <v>1540</v>
      </c>
      <c r="I3" s="395" t="s">
        <v>1541</v>
      </c>
      <c r="J3" s="395" t="s">
        <v>1542</v>
      </c>
      <c r="K3" s="395" t="s">
        <v>1543</v>
      </c>
      <c r="L3" s="395" t="s">
        <v>1544</v>
      </c>
      <c r="M3" s="396" t="s">
        <v>1545</v>
      </c>
    </row>
    <row r="4" spans="1:27">
      <c r="A4" s="252"/>
      <c r="B4" s="406"/>
      <c r="C4" s="252"/>
      <c r="D4" s="252"/>
      <c r="E4" s="397"/>
      <c r="F4" s="397"/>
      <c r="G4" s="252"/>
      <c r="H4" s="252"/>
      <c r="I4" s="252"/>
      <c r="J4" s="397"/>
      <c r="K4" s="252"/>
      <c r="L4" s="252"/>
      <c r="M4" s="252"/>
    </row>
    <row r="5" spans="1:27">
      <c r="A5" s="398"/>
      <c r="B5" s="399">
        <f>SUM(C5:M5)</f>
        <v>32739</v>
      </c>
      <c r="C5" s="399"/>
      <c r="D5" s="399">
        <f>SUM(D6:D45)</f>
        <v>7963</v>
      </c>
      <c r="E5" s="399">
        <f>SUM(E6:E45)</f>
        <v>11362</v>
      </c>
      <c r="F5" s="399">
        <f>SUM(F6:F45)</f>
        <v>8509</v>
      </c>
      <c r="G5" s="399">
        <f>SUM(G6:G45)</f>
        <v>4905</v>
      </c>
      <c r="H5" s="399"/>
      <c r="I5" s="399"/>
      <c r="J5" s="399"/>
      <c r="K5" s="399"/>
      <c r="L5" s="399"/>
      <c r="M5" s="399"/>
      <c r="N5" s="205"/>
    </row>
    <row r="6" spans="1:27">
      <c r="A6" s="252" t="s">
        <v>1547</v>
      </c>
      <c r="B6" s="252"/>
      <c r="C6" s="252">
        <v>6</v>
      </c>
      <c r="D6" s="252">
        <v>23</v>
      </c>
      <c r="E6" s="252">
        <v>30</v>
      </c>
      <c r="F6" s="252">
        <v>19</v>
      </c>
      <c r="G6" s="252">
        <v>7</v>
      </c>
      <c r="H6" s="252">
        <v>9</v>
      </c>
      <c r="I6" s="252">
        <v>1</v>
      </c>
      <c r="J6" s="252">
        <v>4</v>
      </c>
      <c r="K6" s="252">
        <v>2</v>
      </c>
      <c r="L6" s="252">
        <v>2</v>
      </c>
      <c r="M6" s="252">
        <v>2</v>
      </c>
    </row>
    <row r="7" spans="1:27">
      <c r="A7" s="252" t="s">
        <v>1548</v>
      </c>
      <c r="B7" s="400"/>
      <c r="C7" s="252">
        <v>4</v>
      </c>
      <c r="D7" s="252">
        <v>21</v>
      </c>
      <c r="E7" s="252">
        <v>24</v>
      </c>
      <c r="F7" s="252">
        <v>16</v>
      </c>
      <c r="G7" s="252">
        <v>11</v>
      </c>
      <c r="H7" s="252">
        <v>4</v>
      </c>
      <c r="I7" s="252">
        <v>8</v>
      </c>
      <c r="J7" s="252">
        <v>4</v>
      </c>
      <c r="K7" s="252">
        <v>1</v>
      </c>
      <c r="L7" s="252">
        <v>1</v>
      </c>
      <c r="M7" s="252">
        <v>2</v>
      </c>
    </row>
    <row r="8" spans="1:27">
      <c r="A8" s="252" t="s">
        <v>1549</v>
      </c>
      <c r="B8" s="400"/>
      <c r="C8" s="400">
        <v>34</v>
      </c>
      <c r="D8" s="252">
        <v>301</v>
      </c>
      <c r="E8" s="252">
        <v>299</v>
      </c>
      <c r="F8" s="252">
        <v>175</v>
      </c>
      <c r="G8" s="252">
        <v>93</v>
      </c>
      <c r="H8" s="252">
        <v>58</v>
      </c>
      <c r="I8" s="252">
        <v>54</v>
      </c>
      <c r="J8" s="252">
        <v>37</v>
      </c>
      <c r="K8" s="252">
        <v>26</v>
      </c>
      <c r="L8" s="252">
        <v>24</v>
      </c>
      <c r="M8" s="400">
        <v>30</v>
      </c>
      <c r="P8" s="407"/>
      <c r="Y8" s="407"/>
      <c r="AA8" s="205"/>
    </row>
    <row r="9" spans="1:27">
      <c r="A9" s="252" t="s">
        <v>1550</v>
      </c>
      <c r="B9" s="400"/>
      <c r="C9" s="252">
        <v>21</v>
      </c>
      <c r="D9" s="252">
        <v>204</v>
      </c>
      <c r="E9" s="252">
        <v>289</v>
      </c>
      <c r="F9" s="252">
        <v>208</v>
      </c>
      <c r="G9" s="252">
        <v>110</v>
      </c>
      <c r="H9" s="252">
        <v>75</v>
      </c>
      <c r="I9" s="252">
        <v>66</v>
      </c>
      <c r="J9" s="252">
        <v>45</v>
      </c>
      <c r="K9" s="252">
        <v>35</v>
      </c>
      <c r="L9" s="252">
        <v>21</v>
      </c>
      <c r="M9" s="252">
        <v>14</v>
      </c>
      <c r="AA9" s="205"/>
    </row>
    <row r="10" spans="1:27">
      <c r="A10" s="252" t="s">
        <v>1551</v>
      </c>
      <c r="B10" s="400"/>
      <c r="C10" s="252">
        <v>13</v>
      </c>
      <c r="D10" s="252">
        <v>54</v>
      </c>
      <c r="E10" s="252">
        <v>100</v>
      </c>
      <c r="F10" s="252">
        <v>74</v>
      </c>
      <c r="G10" s="252">
        <v>58</v>
      </c>
      <c r="H10" s="252">
        <v>36</v>
      </c>
      <c r="I10" s="252">
        <v>24</v>
      </c>
      <c r="J10" s="252">
        <v>27</v>
      </c>
      <c r="K10" s="252">
        <v>25</v>
      </c>
      <c r="L10" s="252">
        <v>18</v>
      </c>
      <c r="M10" s="252">
        <v>35</v>
      </c>
    </row>
    <row r="11" spans="1:27">
      <c r="A11" s="252" t="s">
        <v>1552</v>
      </c>
      <c r="B11" s="400"/>
      <c r="C11" s="400">
        <v>91</v>
      </c>
      <c r="D11" s="252">
        <v>518</v>
      </c>
      <c r="E11" s="252">
        <v>512</v>
      </c>
      <c r="F11" s="252">
        <v>354</v>
      </c>
      <c r="G11" s="252">
        <v>256</v>
      </c>
      <c r="H11" s="252">
        <v>162</v>
      </c>
      <c r="I11" s="252">
        <v>173</v>
      </c>
      <c r="J11" s="252">
        <v>124</v>
      </c>
      <c r="K11" s="252">
        <v>90</v>
      </c>
      <c r="L11" s="252">
        <v>52</v>
      </c>
      <c r="M11" s="400">
        <v>57</v>
      </c>
      <c r="P11" s="407"/>
      <c r="Y11" s="407"/>
      <c r="AA11" s="205"/>
    </row>
    <row r="12" spans="1:27">
      <c r="A12" s="252" t="s">
        <v>1553</v>
      </c>
      <c r="B12" s="400"/>
      <c r="C12" s="252">
        <v>0</v>
      </c>
      <c r="D12" s="252">
        <v>7</v>
      </c>
      <c r="E12" s="252">
        <v>5</v>
      </c>
      <c r="F12" s="252">
        <v>5</v>
      </c>
      <c r="G12" s="252">
        <v>3</v>
      </c>
      <c r="H12" s="252">
        <v>3</v>
      </c>
      <c r="I12" s="252">
        <v>3</v>
      </c>
      <c r="J12" s="252">
        <v>1</v>
      </c>
      <c r="K12" s="252">
        <v>2</v>
      </c>
      <c r="L12" s="252">
        <v>1</v>
      </c>
      <c r="M12" s="252">
        <v>1</v>
      </c>
    </row>
    <row r="13" spans="1:27">
      <c r="A13" s="252" t="s">
        <v>1554</v>
      </c>
      <c r="B13" s="400"/>
      <c r="C13" s="252">
        <v>23</v>
      </c>
      <c r="D13" s="252">
        <v>136</v>
      </c>
      <c r="E13" s="252">
        <v>139</v>
      </c>
      <c r="F13" s="252">
        <v>89</v>
      </c>
      <c r="G13" s="252">
        <v>62</v>
      </c>
      <c r="H13" s="252">
        <v>50</v>
      </c>
      <c r="I13" s="252">
        <v>37</v>
      </c>
      <c r="J13" s="252">
        <v>41</v>
      </c>
      <c r="K13" s="252">
        <v>28</v>
      </c>
      <c r="L13" s="252">
        <v>16</v>
      </c>
      <c r="M13" s="252">
        <v>29</v>
      </c>
    </row>
    <row r="14" spans="1:27">
      <c r="A14" s="252" t="s">
        <v>1555</v>
      </c>
      <c r="B14" s="400"/>
      <c r="C14" s="252">
        <v>3</v>
      </c>
      <c r="D14" s="252">
        <v>21</v>
      </c>
      <c r="E14" s="252">
        <v>26</v>
      </c>
      <c r="F14" s="252">
        <v>21</v>
      </c>
      <c r="G14" s="252">
        <v>9</v>
      </c>
      <c r="H14" s="252">
        <v>12</v>
      </c>
      <c r="I14" s="252">
        <v>9</v>
      </c>
      <c r="J14" s="252">
        <v>5</v>
      </c>
      <c r="K14" s="252">
        <v>7</v>
      </c>
      <c r="L14" s="252">
        <v>4</v>
      </c>
      <c r="M14" s="252">
        <v>6</v>
      </c>
    </row>
    <row r="15" spans="1:27">
      <c r="A15" s="252" t="s">
        <v>1556</v>
      </c>
      <c r="B15" s="400"/>
      <c r="C15" s="252">
        <v>0</v>
      </c>
      <c r="D15" s="252">
        <v>11</v>
      </c>
      <c r="E15" s="252">
        <v>7</v>
      </c>
      <c r="F15" s="252">
        <v>2</v>
      </c>
      <c r="G15" s="252">
        <v>2</v>
      </c>
      <c r="H15" s="252">
        <v>3</v>
      </c>
      <c r="I15" s="252">
        <v>2</v>
      </c>
      <c r="J15" s="252">
        <v>0</v>
      </c>
      <c r="K15" s="252">
        <v>3</v>
      </c>
      <c r="L15" s="252">
        <v>2</v>
      </c>
      <c r="M15" s="252">
        <v>2</v>
      </c>
    </row>
    <row r="16" spans="1:27">
      <c r="A16" s="252" t="s">
        <v>1557</v>
      </c>
      <c r="B16" s="400"/>
      <c r="C16" s="252">
        <v>26</v>
      </c>
      <c r="D16" s="252">
        <v>128</v>
      </c>
      <c r="E16" s="252">
        <v>115</v>
      </c>
      <c r="F16" s="252">
        <v>79</v>
      </c>
      <c r="G16" s="252">
        <v>64</v>
      </c>
      <c r="H16" s="252">
        <v>32</v>
      </c>
      <c r="I16" s="252">
        <v>25</v>
      </c>
      <c r="J16" s="252">
        <v>25</v>
      </c>
      <c r="K16" s="252">
        <v>14</v>
      </c>
      <c r="L16" s="252">
        <v>9</v>
      </c>
      <c r="M16" s="252">
        <v>3</v>
      </c>
    </row>
    <row r="17" spans="1:27">
      <c r="A17" s="252" t="s">
        <v>1558</v>
      </c>
      <c r="B17" s="400"/>
      <c r="C17" s="252">
        <v>0</v>
      </c>
      <c r="D17" s="252">
        <v>5</v>
      </c>
      <c r="E17" s="252">
        <v>3</v>
      </c>
      <c r="F17" s="252">
        <v>0</v>
      </c>
      <c r="G17" s="252">
        <v>3</v>
      </c>
      <c r="H17" s="252">
        <v>2</v>
      </c>
      <c r="I17" s="252">
        <v>1</v>
      </c>
      <c r="J17" s="252">
        <v>0</v>
      </c>
      <c r="K17" s="252">
        <v>0</v>
      </c>
      <c r="L17" s="252">
        <v>2</v>
      </c>
      <c r="M17" s="252">
        <v>1</v>
      </c>
    </row>
    <row r="18" spans="1:27">
      <c r="A18" s="252" t="s">
        <v>1559</v>
      </c>
      <c r="B18" s="400"/>
      <c r="C18" s="252">
        <v>18</v>
      </c>
      <c r="D18" s="252">
        <v>117</v>
      </c>
      <c r="E18" s="252">
        <v>110</v>
      </c>
      <c r="F18" s="252">
        <v>85</v>
      </c>
      <c r="G18" s="252">
        <v>49</v>
      </c>
      <c r="H18" s="252">
        <v>31</v>
      </c>
      <c r="I18" s="252">
        <v>27</v>
      </c>
      <c r="J18" s="252">
        <v>19</v>
      </c>
      <c r="K18" s="252">
        <v>15</v>
      </c>
      <c r="L18" s="252">
        <v>7</v>
      </c>
      <c r="M18" s="252">
        <v>16</v>
      </c>
    </row>
    <row r="19" spans="1:27">
      <c r="A19" s="252" t="s">
        <v>1560</v>
      </c>
      <c r="B19" s="400"/>
      <c r="C19" s="252">
        <v>5</v>
      </c>
      <c r="D19" s="252">
        <v>73</v>
      </c>
      <c r="E19" s="252">
        <v>103</v>
      </c>
      <c r="F19" s="252">
        <v>88</v>
      </c>
      <c r="G19" s="252">
        <v>65</v>
      </c>
      <c r="H19" s="252">
        <v>48</v>
      </c>
      <c r="I19" s="252">
        <v>47</v>
      </c>
      <c r="J19" s="252">
        <v>37</v>
      </c>
      <c r="K19" s="252">
        <v>24</v>
      </c>
      <c r="L19" s="252">
        <v>15</v>
      </c>
      <c r="M19" s="252">
        <v>12</v>
      </c>
    </row>
    <row r="20" spans="1:27">
      <c r="A20" s="252" t="s">
        <v>1561</v>
      </c>
      <c r="B20" s="400"/>
      <c r="C20" s="252">
        <v>31</v>
      </c>
      <c r="D20" s="252">
        <v>159</v>
      </c>
      <c r="E20" s="252">
        <v>195</v>
      </c>
      <c r="F20" s="252">
        <v>139</v>
      </c>
      <c r="G20" s="252">
        <v>74</v>
      </c>
      <c r="H20" s="252">
        <v>33</v>
      </c>
      <c r="I20" s="252">
        <v>34</v>
      </c>
      <c r="J20" s="252">
        <v>22</v>
      </c>
      <c r="K20" s="252">
        <v>22</v>
      </c>
      <c r="L20" s="252">
        <v>18</v>
      </c>
      <c r="M20" s="252">
        <v>20</v>
      </c>
    </row>
    <row r="21" spans="1:27">
      <c r="A21" s="252" t="s">
        <v>1562</v>
      </c>
      <c r="B21" s="400"/>
      <c r="C21" s="252">
        <v>4</v>
      </c>
      <c r="D21" s="252">
        <v>23</v>
      </c>
      <c r="E21" s="252">
        <v>53</v>
      </c>
      <c r="F21" s="252">
        <v>46</v>
      </c>
      <c r="G21" s="252">
        <v>34</v>
      </c>
      <c r="H21" s="252">
        <v>22</v>
      </c>
      <c r="I21" s="252">
        <v>24</v>
      </c>
      <c r="J21" s="252">
        <v>17</v>
      </c>
      <c r="K21" s="252">
        <v>17</v>
      </c>
      <c r="L21" s="252">
        <v>18</v>
      </c>
      <c r="M21" s="252">
        <v>21</v>
      </c>
    </row>
    <row r="22" spans="1:27">
      <c r="A22" s="252" t="s">
        <v>1563</v>
      </c>
      <c r="B22" s="400">
        <f>SUM(C22:M22)</f>
        <v>13566</v>
      </c>
      <c r="C22" s="400">
        <v>129</v>
      </c>
      <c r="D22" s="400">
        <v>1443</v>
      </c>
      <c r="E22" s="400">
        <v>3498</v>
      </c>
      <c r="F22" s="400">
        <v>3160</v>
      </c>
      <c r="G22" s="400">
        <v>1712</v>
      </c>
      <c r="H22" s="400">
        <v>1022</v>
      </c>
      <c r="I22" s="252">
        <v>875</v>
      </c>
      <c r="J22" s="252">
        <v>612</v>
      </c>
      <c r="K22" s="252">
        <v>492</v>
      </c>
      <c r="L22" s="252">
        <v>313</v>
      </c>
      <c r="M22" s="400">
        <v>310</v>
      </c>
      <c r="P22" s="407"/>
      <c r="Q22" s="407"/>
      <c r="R22" s="407"/>
      <c r="S22" s="407"/>
      <c r="T22" s="407"/>
      <c r="U22" s="407"/>
      <c r="Y22" s="407"/>
      <c r="AA22" s="205"/>
    </row>
    <row r="23" spans="1:27">
      <c r="A23" s="252" t="s">
        <v>1564</v>
      </c>
      <c r="B23" s="400"/>
      <c r="C23" s="400">
        <v>62</v>
      </c>
      <c r="D23" s="252">
        <v>455</v>
      </c>
      <c r="E23" s="252">
        <v>524</v>
      </c>
      <c r="F23" s="252">
        <v>315</v>
      </c>
      <c r="G23" s="252">
        <v>149</v>
      </c>
      <c r="H23" s="252">
        <v>106</v>
      </c>
      <c r="I23" s="252">
        <v>86</v>
      </c>
      <c r="J23" s="252">
        <v>78</v>
      </c>
      <c r="K23" s="252">
        <v>53</v>
      </c>
      <c r="L23" s="252">
        <v>38</v>
      </c>
      <c r="M23" s="400">
        <v>64</v>
      </c>
      <c r="P23" s="407"/>
      <c r="Y23" s="407"/>
      <c r="AA23" s="205"/>
    </row>
    <row r="24" spans="1:27">
      <c r="A24" s="252" t="s">
        <v>1565</v>
      </c>
      <c r="B24" s="400"/>
      <c r="C24" s="252">
        <v>10</v>
      </c>
      <c r="D24" s="252">
        <v>68</v>
      </c>
      <c r="E24" s="252">
        <v>122</v>
      </c>
      <c r="F24" s="252">
        <v>68</v>
      </c>
      <c r="G24" s="252">
        <v>46</v>
      </c>
      <c r="H24" s="252">
        <v>26</v>
      </c>
      <c r="I24" s="252">
        <v>21</v>
      </c>
      <c r="J24" s="252">
        <v>17</v>
      </c>
      <c r="K24" s="252">
        <v>19</v>
      </c>
      <c r="L24" s="252">
        <v>9</v>
      </c>
      <c r="M24" s="252">
        <v>7</v>
      </c>
    </row>
    <row r="25" spans="1:27">
      <c r="A25" s="252" t="s">
        <v>1566</v>
      </c>
      <c r="B25" s="400"/>
      <c r="C25" s="252">
        <v>0</v>
      </c>
      <c r="D25" s="252">
        <v>23</v>
      </c>
      <c r="E25" s="252">
        <v>33</v>
      </c>
      <c r="F25" s="252">
        <v>24</v>
      </c>
      <c r="G25" s="252">
        <v>18</v>
      </c>
      <c r="H25" s="252">
        <v>7</v>
      </c>
      <c r="I25" s="252">
        <v>8</v>
      </c>
      <c r="J25" s="252">
        <v>5</v>
      </c>
      <c r="K25" s="252">
        <v>4</v>
      </c>
      <c r="L25" s="252">
        <v>4</v>
      </c>
      <c r="M25" s="252">
        <v>8</v>
      </c>
    </row>
    <row r="26" spans="1:27">
      <c r="A26" s="252" t="s">
        <v>1567</v>
      </c>
      <c r="B26" s="400"/>
      <c r="C26" s="252">
        <v>13</v>
      </c>
      <c r="D26" s="252">
        <v>141</v>
      </c>
      <c r="E26" s="252">
        <v>185</v>
      </c>
      <c r="F26" s="252">
        <v>125</v>
      </c>
      <c r="G26" s="252">
        <v>58</v>
      </c>
      <c r="H26" s="252">
        <v>47</v>
      </c>
      <c r="I26" s="252">
        <v>37</v>
      </c>
      <c r="J26" s="252">
        <v>26</v>
      </c>
      <c r="K26" s="252">
        <v>30</v>
      </c>
      <c r="L26" s="252">
        <v>26</v>
      </c>
      <c r="M26" s="252">
        <v>25</v>
      </c>
    </row>
    <row r="27" spans="1:27">
      <c r="A27" s="252" t="s">
        <v>1568</v>
      </c>
      <c r="B27" s="400"/>
      <c r="C27" s="252">
        <v>2</v>
      </c>
      <c r="D27" s="252">
        <v>11</v>
      </c>
      <c r="E27" s="252">
        <v>10</v>
      </c>
      <c r="F27" s="252">
        <v>6</v>
      </c>
      <c r="G27" s="252">
        <v>6</v>
      </c>
      <c r="H27" s="252">
        <v>3</v>
      </c>
      <c r="I27" s="252">
        <v>2</v>
      </c>
      <c r="J27" s="252">
        <v>0</v>
      </c>
      <c r="K27" s="252">
        <v>1</v>
      </c>
      <c r="L27" s="252">
        <v>1</v>
      </c>
      <c r="M27" s="252">
        <v>0</v>
      </c>
    </row>
    <row r="28" spans="1:27">
      <c r="A28" s="252" t="s">
        <v>1569</v>
      </c>
      <c r="B28" s="400"/>
      <c r="C28" s="252">
        <v>12</v>
      </c>
      <c r="D28" s="252">
        <v>47</v>
      </c>
      <c r="E28" s="252">
        <v>87</v>
      </c>
      <c r="F28" s="252">
        <v>87</v>
      </c>
      <c r="G28" s="252">
        <v>47</v>
      </c>
      <c r="H28" s="252">
        <v>47</v>
      </c>
      <c r="I28" s="252">
        <v>25</v>
      </c>
      <c r="J28" s="252">
        <v>18</v>
      </c>
      <c r="K28" s="252">
        <v>25</v>
      </c>
      <c r="L28" s="252">
        <v>12</v>
      </c>
      <c r="M28" s="252">
        <v>9</v>
      </c>
    </row>
    <row r="29" spans="1:27">
      <c r="A29" s="252" t="s">
        <v>1570</v>
      </c>
      <c r="B29" s="400"/>
      <c r="C29" s="252">
        <v>3</v>
      </c>
      <c r="D29" s="252">
        <v>33</v>
      </c>
      <c r="E29" s="252">
        <v>64</v>
      </c>
      <c r="F29" s="252">
        <v>41</v>
      </c>
      <c r="G29" s="252">
        <v>31</v>
      </c>
      <c r="H29" s="252">
        <v>20</v>
      </c>
      <c r="I29" s="252">
        <v>12</v>
      </c>
      <c r="J29" s="252">
        <v>12</v>
      </c>
      <c r="K29" s="252">
        <v>7</v>
      </c>
      <c r="L29" s="252">
        <v>9</v>
      </c>
      <c r="M29" s="252">
        <v>12</v>
      </c>
    </row>
    <row r="30" spans="1:27">
      <c r="A30" s="252" t="s">
        <v>1571</v>
      </c>
      <c r="B30" s="400"/>
      <c r="C30" s="252">
        <v>3</v>
      </c>
      <c r="D30" s="252">
        <v>13</v>
      </c>
      <c r="E30" s="252">
        <v>37</v>
      </c>
      <c r="F30" s="252">
        <v>33</v>
      </c>
      <c r="G30" s="252">
        <v>24</v>
      </c>
      <c r="H30" s="252">
        <v>14</v>
      </c>
      <c r="I30" s="252">
        <v>9</v>
      </c>
      <c r="J30" s="252">
        <v>12</v>
      </c>
      <c r="K30" s="252">
        <v>7</v>
      </c>
      <c r="L30" s="252">
        <v>5</v>
      </c>
      <c r="M30" s="252">
        <v>15</v>
      </c>
    </row>
    <row r="31" spans="1:27">
      <c r="A31" s="252" t="s">
        <v>1572</v>
      </c>
      <c r="B31" s="400"/>
      <c r="C31" s="252">
        <v>3</v>
      </c>
      <c r="D31" s="252">
        <v>31</v>
      </c>
      <c r="E31" s="252">
        <v>27</v>
      </c>
      <c r="F31" s="252">
        <v>20</v>
      </c>
      <c r="G31" s="252">
        <v>8</v>
      </c>
      <c r="H31" s="252">
        <v>5</v>
      </c>
      <c r="I31" s="252">
        <v>4</v>
      </c>
      <c r="J31" s="252">
        <v>4</v>
      </c>
      <c r="K31" s="252">
        <v>4</v>
      </c>
      <c r="L31" s="252">
        <v>1</v>
      </c>
      <c r="M31" s="252">
        <v>1</v>
      </c>
    </row>
    <row r="32" spans="1:27">
      <c r="A32" s="252" t="s">
        <v>1573</v>
      </c>
      <c r="B32" s="400">
        <f>SUM(C32:M32)</f>
        <v>5675</v>
      </c>
      <c r="C32" s="400">
        <v>219</v>
      </c>
      <c r="D32" s="400">
        <v>1265</v>
      </c>
      <c r="E32" s="400">
        <v>1376</v>
      </c>
      <c r="F32" s="400">
        <v>924</v>
      </c>
      <c r="G32" s="252">
        <v>525</v>
      </c>
      <c r="H32" s="252">
        <v>365</v>
      </c>
      <c r="I32" s="252">
        <v>288</v>
      </c>
      <c r="J32" s="252">
        <v>265</v>
      </c>
      <c r="K32" s="252">
        <v>210</v>
      </c>
      <c r="L32" s="252">
        <v>120</v>
      </c>
      <c r="M32" s="400">
        <v>118</v>
      </c>
      <c r="P32" s="407"/>
      <c r="Q32" s="407"/>
      <c r="R32" s="407"/>
      <c r="S32" s="407"/>
      <c r="Y32" s="407"/>
      <c r="AA32" s="205"/>
    </row>
    <row r="33" spans="1:27">
      <c r="A33" s="252" t="s">
        <v>1574</v>
      </c>
      <c r="B33" s="400"/>
      <c r="C33" s="252">
        <v>1</v>
      </c>
      <c r="D33" s="252">
        <v>19</v>
      </c>
      <c r="E33" s="252">
        <v>87</v>
      </c>
      <c r="F33" s="252">
        <v>83</v>
      </c>
      <c r="G33" s="252">
        <v>70</v>
      </c>
      <c r="H33" s="252">
        <v>27</v>
      </c>
      <c r="I33" s="252">
        <v>20</v>
      </c>
      <c r="J33" s="252">
        <v>16</v>
      </c>
      <c r="K33" s="252">
        <v>16</v>
      </c>
      <c r="L33" s="252">
        <v>16</v>
      </c>
      <c r="M33" s="252">
        <v>15</v>
      </c>
    </row>
    <row r="34" spans="1:27">
      <c r="A34" s="252" t="s">
        <v>1575</v>
      </c>
      <c r="B34" s="400"/>
      <c r="C34" s="252">
        <v>22</v>
      </c>
      <c r="D34" s="252">
        <v>180</v>
      </c>
      <c r="E34" s="252">
        <v>183</v>
      </c>
      <c r="F34" s="252">
        <v>143</v>
      </c>
      <c r="G34" s="252">
        <v>91</v>
      </c>
      <c r="H34" s="252">
        <v>60</v>
      </c>
      <c r="I34" s="252">
        <v>43</v>
      </c>
      <c r="J34" s="252">
        <v>44</v>
      </c>
      <c r="K34" s="252">
        <v>38</v>
      </c>
      <c r="L34" s="252">
        <v>24</v>
      </c>
      <c r="M34" s="252">
        <v>30</v>
      </c>
    </row>
    <row r="35" spans="1:27">
      <c r="A35" s="252" t="s">
        <v>1576</v>
      </c>
      <c r="B35" s="400"/>
      <c r="C35" s="252">
        <v>2</v>
      </c>
      <c r="D35" s="252">
        <v>24</v>
      </c>
      <c r="E35" s="252">
        <v>70</v>
      </c>
      <c r="F35" s="252">
        <v>67</v>
      </c>
      <c r="G35" s="252">
        <v>26</v>
      </c>
      <c r="H35" s="252">
        <v>21</v>
      </c>
      <c r="I35" s="252">
        <v>14</v>
      </c>
      <c r="J35" s="252">
        <v>8</v>
      </c>
      <c r="K35" s="252">
        <v>6</v>
      </c>
      <c r="L35" s="252">
        <v>5</v>
      </c>
      <c r="M35" s="252">
        <v>5</v>
      </c>
    </row>
    <row r="36" spans="1:27">
      <c r="A36" s="252" t="s">
        <v>1577</v>
      </c>
      <c r="B36" s="400">
        <f>SUM(C36:M36)</f>
        <v>4077</v>
      </c>
      <c r="C36" s="400">
        <v>58</v>
      </c>
      <c r="D36" s="252">
        <v>704</v>
      </c>
      <c r="E36" s="400">
        <v>1078</v>
      </c>
      <c r="F36" s="400">
        <v>730</v>
      </c>
      <c r="G36" s="252">
        <v>410</v>
      </c>
      <c r="H36" s="252">
        <v>285</v>
      </c>
      <c r="I36" s="252">
        <v>237</v>
      </c>
      <c r="J36" s="252">
        <v>202</v>
      </c>
      <c r="K36" s="252">
        <v>172</v>
      </c>
      <c r="L36" s="252">
        <v>97</v>
      </c>
      <c r="M36" s="400">
        <v>104</v>
      </c>
      <c r="P36" s="407"/>
      <c r="R36" s="407"/>
      <c r="S36" s="407"/>
      <c r="Y36" s="407"/>
      <c r="AA36" s="205"/>
    </row>
    <row r="37" spans="1:27">
      <c r="A37" s="252" t="s">
        <v>1578</v>
      </c>
      <c r="B37" s="400"/>
      <c r="C37" s="400">
        <v>63</v>
      </c>
      <c r="D37" s="252">
        <v>618</v>
      </c>
      <c r="E37" s="252">
        <v>713</v>
      </c>
      <c r="F37" s="252">
        <v>416</v>
      </c>
      <c r="G37" s="252">
        <v>235</v>
      </c>
      <c r="H37" s="252">
        <v>147</v>
      </c>
      <c r="I37" s="252">
        <v>125</v>
      </c>
      <c r="J37" s="252">
        <v>78</v>
      </c>
      <c r="K37" s="252">
        <v>80</v>
      </c>
      <c r="L37" s="252">
        <v>41</v>
      </c>
      <c r="M37" s="400">
        <v>65</v>
      </c>
      <c r="P37" s="407"/>
      <c r="Y37" s="407"/>
      <c r="AA37" s="205"/>
    </row>
    <row r="38" spans="1:27">
      <c r="A38" s="252" t="s">
        <v>1579</v>
      </c>
      <c r="B38" s="400"/>
      <c r="C38" s="252">
        <v>4</v>
      </c>
      <c r="D38" s="252">
        <v>58</v>
      </c>
      <c r="E38" s="252">
        <v>52</v>
      </c>
      <c r="F38" s="252">
        <v>42</v>
      </c>
      <c r="G38" s="252">
        <v>25</v>
      </c>
      <c r="H38" s="252">
        <v>14</v>
      </c>
      <c r="I38" s="252">
        <v>7</v>
      </c>
      <c r="J38" s="252">
        <v>15</v>
      </c>
      <c r="K38" s="252">
        <v>9</v>
      </c>
      <c r="L38" s="252">
        <v>5</v>
      </c>
      <c r="M38" s="252">
        <v>10</v>
      </c>
    </row>
    <row r="39" spans="1:27">
      <c r="A39" s="252" t="s">
        <v>1580</v>
      </c>
      <c r="B39" s="400"/>
      <c r="C39" s="400">
        <v>47</v>
      </c>
      <c r="D39" s="252">
        <v>347</v>
      </c>
      <c r="E39" s="252">
        <v>358</v>
      </c>
      <c r="F39" s="252">
        <v>255</v>
      </c>
      <c r="G39" s="252">
        <v>177</v>
      </c>
      <c r="H39" s="252">
        <v>118</v>
      </c>
      <c r="I39" s="252">
        <v>101</v>
      </c>
      <c r="J39" s="252">
        <v>95</v>
      </c>
      <c r="K39" s="252">
        <v>63</v>
      </c>
      <c r="L39" s="252">
        <v>43</v>
      </c>
      <c r="M39" s="400">
        <v>55</v>
      </c>
      <c r="P39" s="407"/>
      <c r="Y39" s="407"/>
      <c r="AA39" s="205"/>
    </row>
    <row r="40" spans="1:27">
      <c r="A40" s="252" t="s">
        <v>1581</v>
      </c>
      <c r="B40" s="400"/>
      <c r="C40" s="252">
        <v>1</v>
      </c>
      <c r="D40" s="252">
        <v>3</v>
      </c>
      <c r="E40" s="252">
        <v>5</v>
      </c>
      <c r="F40" s="252">
        <v>6</v>
      </c>
      <c r="G40" s="252">
        <v>3</v>
      </c>
      <c r="H40" s="252">
        <v>3</v>
      </c>
      <c r="I40" s="252">
        <v>2</v>
      </c>
      <c r="J40" s="252">
        <v>2</v>
      </c>
      <c r="K40" s="252">
        <v>3</v>
      </c>
      <c r="L40" s="252">
        <v>1</v>
      </c>
      <c r="M40" s="252">
        <v>2</v>
      </c>
    </row>
    <row r="41" spans="1:27">
      <c r="A41" s="252" t="s">
        <v>1582</v>
      </c>
      <c r="B41" s="400"/>
      <c r="C41" s="252">
        <v>11</v>
      </c>
      <c r="D41" s="252">
        <v>62</v>
      </c>
      <c r="E41" s="252">
        <v>92</v>
      </c>
      <c r="F41" s="252">
        <v>55</v>
      </c>
      <c r="G41" s="252">
        <v>34</v>
      </c>
      <c r="H41" s="252">
        <v>29</v>
      </c>
      <c r="I41" s="252">
        <v>16</v>
      </c>
      <c r="J41" s="252">
        <v>9</v>
      </c>
      <c r="K41" s="252">
        <v>6</v>
      </c>
      <c r="L41" s="252">
        <v>16</v>
      </c>
      <c r="M41" s="252">
        <v>11</v>
      </c>
    </row>
    <row r="42" spans="1:27">
      <c r="A42" s="252" t="s">
        <v>1583</v>
      </c>
      <c r="B42" s="400"/>
      <c r="C42" s="400">
        <v>23</v>
      </c>
      <c r="D42" s="252">
        <v>250</v>
      </c>
      <c r="E42" s="252">
        <v>348</v>
      </c>
      <c r="F42" s="252">
        <v>256</v>
      </c>
      <c r="G42" s="252">
        <v>143</v>
      </c>
      <c r="H42" s="252">
        <v>97</v>
      </c>
      <c r="I42" s="252">
        <v>67</v>
      </c>
      <c r="J42" s="252">
        <v>66</v>
      </c>
      <c r="K42" s="252">
        <v>32</v>
      </c>
      <c r="L42" s="252">
        <v>36</v>
      </c>
      <c r="M42" s="400">
        <v>47</v>
      </c>
      <c r="P42" s="407"/>
      <c r="Y42" s="407"/>
      <c r="AA42" s="205"/>
    </row>
    <row r="43" spans="1:27">
      <c r="A43" s="252" t="s">
        <v>1584</v>
      </c>
      <c r="B43" s="400"/>
      <c r="C43" s="252">
        <v>4</v>
      </c>
      <c r="D43" s="252">
        <v>44</v>
      </c>
      <c r="E43" s="252">
        <v>47</v>
      </c>
      <c r="F43" s="252">
        <v>24</v>
      </c>
      <c r="G43" s="252">
        <v>13</v>
      </c>
      <c r="H43" s="252">
        <v>6</v>
      </c>
      <c r="I43" s="252">
        <v>7</v>
      </c>
      <c r="J43" s="252">
        <v>6</v>
      </c>
      <c r="K43" s="252">
        <v>4</v>
      </c>
      <c r="L43" s="252">
        <v>2</v>
      </c>
      <c r="M43" s="252">
        <v>4</v>
      </c>
    </row>
    <row r="44" spans="1:27">
      <c r="A44" s="252" t="s">
        <v>1585</v>
      </c>
      <c r="B44" s="400"/>
      <c r="C44" s="400">
        <v>37</v>
      </c>
      <c r="D44" s="252">
        <v>323</v>
      </c>
      <c r="E44" s="252">
        <v>356</v>
      </c>
      <c r="F44" s="252">
        <v>229</v>
      </c>
      <c r="G44" s="252">
        <v>154</v>
      </c>
      <c r="H44" s="252">
        <v>99</v>
      </c>
      <c r="I44" s="252">
        <v>69</v>
      </c>
      <c r="J44" s="252">
        <v>61</v>
      </c>
      <c r="K44" s="252">
        <v>45</v>
      </c>
      <c r="L44" s="252">
        <v>23</v>
      </c>
      <c r="M44" s="400">
        <v>29</v>
      </c>
      <c r="P44" s="407"/>
      <c r="Y44" s="407"/>
      <c r="AA44" s="205"/>
    </row>
    <row r="45" spans="1:27">
      <c r="A45" s="401" t="s">
        <v>1586</v>
      </c>
      <c r="B45" s="408"/>
      <c r="C45" s="403">
        <v>1</v>
      </c>
      <c r="D45" s="403">
        <v>0</v>
      </c>
      <c r="E45" s="403">
        <v>0</v>
      </c>
      <c r="F45" s="403">
        <v>0</v>
      </c>
      <c r="G45" s="403">
        <v>0</v>
      </c>
      <c r="H45" s="403">
        <v>0</v>
      </c>
      <c r="I45" s="403">
        <v>0</v>
      </c>
      <c r="J45" s="403">
        <v>0</v>
      </c>
      <c r="K45" s="403">
        <v>0</v>
      </c>
      <c r="L45" s="403">
        <v>0</v>
      </c>
      <c r="M45" s="403">
        <v>0</v>
      </c>
    </row>
    <row r="46" spans="1:27">
      <c r="A46" s="404" t="s">
        <v>1591</v>
      </c>
      <c r="B46" s="252"/>
      <c r="C46" s="252"/>
      <c r="D46" s="252"/>
      <c r="E46" s="252"/>
      <c r="F46" s="252"/>
      <c r="G46" s="252"/>
      <c r="H46" s="252"/>
      <c r="I46" s="252"/>
      <c r="J46" s="252"/>
      <c r="K46" s="252"/>
      <c r="L46" s="252"/>
      <c r="M46" s="252"/>
    </row>
    <row r="47" spans="1:27">
      <c r="A47" s="615" t="s">
        <v>1588</v>
      </c>
      <c r="B47" s="614"/>
      <c r="C47" s="614"/>
      <c r="D47" s="614"/>
      <c r="E47" s="614"/>
      <c r="F47" s="614"/>
      <c r="G47" s="614"/>
      <c r="H47" s="614"/>
      <c r="I47" s="614"/>
      <c r="J47" s="614"/>
      <c r="K47" s="614"/>
      <c r="L47" s="614"/>
      <c r="M47" s="614"/>
    </row>
  </sheetData>
  <mergeCells count="2">
    <mergeCell ref="A1:M2"/>
    <mergeCell ref="A47:M47"/>
  </mergeCells>
  <pageMargins left="0.75" right="0.75" top="1" bottom="1" header="0.5" footer="0.5"/>
  <pageSetup orientation="portrait"/>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F1CD-BFB2-4671-8949-D50DE7CFF066}">
  <dimension ref="A1:AA47"/>
  <sheetViews>
    <sheetView workbookViewId="0">
      <selection activeCell="A48" sqref="A48"/>
    </sheetView>
  </sheetViews>
  <sheetFormatPr defaultRowHeight="12.55"/>
  <cols>
    <col min="1" max="1" width="10.84765625" style="304" customWidth="1"/>
    <col min="2" max="13" width="6.3984375" style="304" customWidth="1"/>
    <col min="14" max="252" width="9.1484375" style="304" customWidth="1"/>
    <col min="253" max="253" width="10.84765625" style="304" customWidth="1"/>
    <col min="254" max="266" width="6.3984375" style="304" customWidth="1"/>
    <col min="267" max="508" width="9.1484375" style="304" customWidth="1"/>
    <col min="509" max="509" width="10.84765625" style="304" customWidth="1"/>
    <col min="510" max="522" width="6.3984375" style="304" customWidth="1"/>
    <col min="523" max="764" width="9.1484375" style="304" customWidth="1"/>
    <col min="765" max="765" width="10.84765625" style="304" customWidth="1"/>
    <col min="766" max="778" width="6.3984375" style="304" customWidth="1"/>
    <col min="779" max="1020" width="9.1484375" style="304" customWidth="1"/>
    <col min="1021" max="1021" width="10.84765625" style="304" customWidth="1"/>
    <col min="1022" max="1034" width="6.3984375" style="304" customWidth="1"/>
    <col min="1035" max="1276" width="9.1484375" style="304" customWidth="1"/>
    <col min="1277" max="1277" width="10.84765625" style="304" customWidth="1"/>
    <col min="1278" max="1290" width="6.3984375" style="304" customWidth="1"/>
    <col min="1291" max="1532" width="9.1484375" style="304" customWidth="1"/>
    <col min="1533" max="1533" width="10.84765625" style="304" customWidth="1"/>
    <col min="1534" max="1546" width="6.3984375" style="304" customWidth="1"/>
    <col min="1547" max="1788" width="9.1484375" style="304" customWidth="1"/>
    <col min="1789" max="1789" width="10.84765625" style="304" customWidth="1"/>
    <col min="1790" max="1802" width="6.3984375" style="304" customWidth="1"/>
    <col min="1803" max="2044" width="9.1484375" style="304" customWidth="1"/>
    <col min="2045" max="2045" width="10.84765625" style="304" customWidth="1"/>
    <col min="2046" max="2058" width="6.3984375" style="304" customWidth="1"/>
    <col min="2059" max="2300" width="9.1484375" style="304" customWidth="1"/>
    <col min="2301" max="2301" width="10.84765625" style="304" customWidth="1"/>
    <col min="2302" max="2314" width="6.3984375" style="304" customWidth="1"/>
    <col min="2315" max="2556" width="9.1484375" style="304" customWidth="1"/>
    <col min="2557" max="2557" width="10.84765625" style="304" customWidth="1"/>
    <col min="2558" max="2570" width="6.3984375" style="304" customWidth="1"/>
    <col min="2571" max="2812" width="9.1484375" style="304" customWidth="1"/>
    <col min="2813" max="2813" width="10.84765625" style="304" customWidth="1"/>
    <col min="2814" max="2826" width="6.3984375" style="304" customWidth="1"/>
    <col min="2827" max="3068" width="9.1484375" style="304" customWidth="1"/>
    <col min="3069" max="3069" width="10.84765625" style="304" customWidth="1"/>
    <col min="3070" max="3082" width="6.3984375" style="304" customWidth="1"/>
    <col min="3083" max="3324" width="9.1484375" style="304" customWidth="1"/>
    <col min="3325" max="3325" width="10.84765625" style="304" customWidth="1"/>
    <col min="3326" max="3338" width="6.3984375" style="304" customWidth="1"/>
    <col min="3339" max="3580" width="9.1484375" style="304" customWidth="1"/>
    <col min="3581" max="3581" width="10.84765625" style="304" customWidth="1"/>
    <col min="3582" max="3594" width="6.3984375" style="304" customWidth="1"/>
    <col min="3595" max="3836" width="9.1484375" style="304" customWidth="1"/>
    <col min="3837" max="3837" width="10.84765625" style="304" customWidth="1"/>
    <col min="3838" max="3850" width="6.3984375" style="304" customWidth="1"/>
    <col min="3851" max="4092" width="9.1484375" style="304" customWidth="1"/>
    <col min="4093" max="4093" width="10.84765625" style="304" customWidth="1"/>
    <col min="4094" max="4106" width="6.3984375" style="304" customWidth="1"/>
    <col min="4107" max="4348" width="9.1484375" style="304" customWidth="1"/>
    <col min="4349" max="4349" width="10.84765625" style="304" customWidth="1"/>
    <col min="4350" max="4362" width="6.3984375" style="304" customWidth="1"/>
    <col min="4363" max="4604" width="9.1484375" style="304" customWidth="1"/>
    <col min="4605" max="4605" width="10.84765625" style="304" customWidth="1"/>
    <col min="4606" max="4618" width="6.3984375" style="304" customWidth="1"/>
    <col min="4619" max="4860" width="9.1484375" style="304" customWidth="1"/>
    <col min="4861" max="4861" width="10.84765625" style="304" customWidth="1"/>
    <col min="4862" max="4874" width="6.3984375" style="304" customWidth="1"/>
    <col min="4875" max="5116" width="9.1484375" style="304" customWidth="1"/>
    <col min="5117" max="5117" width="10.84765625" style="304" customWidth="1"/>
    <col min="5118" max="5130" width="6.3984375" style="304" customWidth="1"/>
    <col min="5131" max="5372" width="9.1484375" style="304" customWidth="1"/>
    <col min="5373" max="5373" width="10.84765625" style="304" customWidth="1"/>
    <col min="5374" max="5386" width="6.3984375" style="304" customWidth="1"/>
    <col min="5387" max="5628" width="9.1484375" style="304" customWidth="1"/>
    <col min="5629" max="5629" width="10.84765625" style="304" customWidth="1"/>
    <col min="5630" max="5642" width="6.3984375" style="304" customWidth="1"/>
    <col min="5643" max="5884" width="9.1484375" style="304" customWidth="1"/>
    <col min="5885" max="5885" width="10.84765625" style="304" customWidth="1"/>
    <col min="5886" max="5898" width="6.3984375" style="304" customWidth="1"/>
    <col min="5899" max="6140" width="9.1484375" style="304" customWidth="1"/>
    <col min="6141" max="6141" width="10.84765625" style="304" customWidth="1"/>
    <col min="6142" max="6154" width="6.3984375" style="304" customWidth="1"/>
    <col min="6155" max="6396" width="9.1484375" style="304" customWidth="1"/>
    <col min="6397" max="6397" width="10.84765625" style="304" customWidth="1"/>
    <col min="6398" max="6410" width="6.3984375" style="304" customWidth="1"/>
    <col min="6411" max="6652" width="9.1484375" style="304" customWidth="1"/>
    <col min="6653" max="6653" width="10.84765625" style="304" customWidth="1"/>
    <col min="6654" max="6666" width="6.3984375" style="304" customWidth="1"/>
    <col min="6667" max="6908" width="9.1484375" style="304" customWidth="1"/>
    <col min="6909" max="6909" width="10.84765625" style="304" customWidth="1"/>
    <col min="6910" max="6922" width="6.3984375" style="304" customWidth="1"/>
    <col min="6923" max="7164" width="9.1484375" style="304" customWidth="1"/>
    <col min="7165" max="7165" width="10.84765625" style="304" customWidth="1"/>
    <col min="7166" max="7178" width="6.3984375" style="304" customWidth="1"/>
    <col min="7179" max="7420" width="9.1484375" style="304" customWidth="1"/>
    <col min="7421" max="7421" width="10.84765625" style="304" customWidth="1"/>
    <col min="7422" max="7434" width="6.3984375" style="304" customWidth="1"/>
    <col min="7435" max="7676" width="9.1484375" style="304" customWidth="1"/>
    <col min="7677" max="7677" width="10.84765625" style="304" customWidth="1"/>
    <col min="7678" max="7690" width="6.3984375" style="304" customWidth="1"/>
    <col min="7691" max="7932" width="9.1484375" style="304" customWidth="1"/>
    <col min="7933" max="7933" width="10.84765625" style="304" customWidth="1"/>
    <col min="7934" max="7946" width="6.3984375" style="304" customWidth="1"/>
    <col min="7947" max="8188" width="9.1484375" style="304" customWidth="1"/>
    <col min="8189" max="8189" width="10.84765625" style="304" customWidth="1"/>
    <col min="8190" max="8202" width="6.3984375" style="304" customWidth="1"/>
    <col min="8203" max="8444" width="9.1484375" style="304" customWidth="1"/>
    <col min="8445" max="8445" width="10.84765625" style="304" customWidth="1"/>
    <col min="8446" max="8458" width="6.3984375" style="304" customWidth="1"/>
    <col min="8459" max="8700" width="9.1484375" style="304" customWidth="1"/>
    <col min="8701" max="8701" width="10.84765625" style="304" customWidth="1"/>
    <col min="8702" max="8714" width="6.3984375" style="304" customWidth="1"/>
    <col min="8715" max="8956" width="9.1484375" style="304" customWidth="1"/>
    <col min="8957" max="8957" width="10.84765625" style="304" customWidth="1"/>
    <col min="8958" max="8970" width="6.3984375" style="304" customWidth="1"/>
    <col min="8971" max="9212" width="9.1484375" style="304" customWidth="1"/>
    <col min="9213" max="9213" width="10.84765625" style="304" customWidth="1"/>
    <col min="9214" max="9226" width="6.3984375" style="304" customWidth="1"/>
    <col min="9227" max="9468" width="9.1484375" style="304" customWidth="1"/>
    <col min="9469" max="9469" width="10.84765625" style="304" customWidth="1"/>
    <col min="9470" max="9482" width="6.3984375" style="304" customWidth="1"/>
    <col min="9483" max="9724" width="9.1484375" style="304" customWidth="1"/>
    <col min="9725" max="9725" width="10.84765625" style="304" customWidth="1"/>
    <col min="9726" max="9738" width="6.3984375" style="304" customWidth="1"/>
    <col min="9739" max="9980" width="9.1484375" style="304" customWidth="1"/>
    <col min="9981" max="9981" width="10.84765625" style="304" customWidth="1"/>
    <col min="9982" max="9994" width="6.3984375" style="304" customWidth="1"/>
    <col min="9995" max="10236" width="9.1484375" style="304" customWidth="1"/>
    <col min="10237" max="10237" width="10.84765625" style="304" customWidth="1"/>
    <col min="10238" max="10250" width="6.3984375" style="304" customWidth="1"/>
    <col min="10251" max="10492" width="9.1484375" style="304" customWidth="1"/>
    <col min="10493" max="10493" width="10.84765625" style="304" customWidth="1"/>
    <col min="10494" max="10506" width="6.3984375" style="304" customWidth="1"/>
    <col min="10507" max="10748" width="9.1484375" style="304" customWidth="1"/>
    <col min="10749" max="10749" width="10.84765625" style="304" customWidth="1"/>
    <col min="10750" max="10762" width="6.3984375" style="304" customWidth="1"/>
    <col min="10763" max="11004" width="9.1484375" style="304" customWidth="1"/>
    <col min="11005" max="11005" width="10.84765625" style="304" customWidth="1"/>
    <col min="11006" max="11018" width="6.3984375" style="304" customWidth="1"/>
    <col min="11019" max="11260" width="9.1484375" style="304" customWidth="1"/>
    <col min="11261" max="11261" width="10.84765625" style="304" customWidth="1"/>
    <col min="11262" max="11274" width="6.3984375" style="304" customWidth="1"/>
    <col min="11275" max="11516" width="9.1484375" style="304" customWidth="1"/>
    <col min="11517" max="11517" width="10.84765625" style="304" customWidth="1"/>
    <col min="11518" max="11530" width="6.3984375" style="304" customWidth="1"/>
    <col min="11531" max="11772" width="9.1484375" style="304" customWidth="1"/>
    <col min="11773" max="11773" width="10.84765625" style="304" customWidth="1"/>
    <col min="11774" max="11786" width="6.3984375" style="304" customWidth="1"/>
    <col min="11787" max="12028" width="9.1484375" style="304" customWidth="1"/>
    <col min="12029" max="12029" width="10.84765625" style="304" customWidth="1"/>
    <col min="12030" max="12042" width="6.3984375" style="304" customWidth="1"/>
    <col min="12043" max="12284" width="9.1484375" style="304" customWidth="1"/>
    <col min="12285" max="12285" width="10.84765625" style="304" customWidth="1"/>
    <col min="12286" max="12298" width="6.3984375" style="304" customWidth="1"/>
    <col min="12299" max="12540" width="9.1484375" style="304" customWidth="1"/>
    <col min="12541" max="12541" width="10.84765625" style="304" customWidth="1"/>
    <col min="12542" max="12554" width="6.3984375" style="304" customWidth="1"/>
    <col min="12555" max="12796" width="9.1484375" style="304" customWidth="1"/>
    <col min="12797" max="12797" width="10.84765625" style="304" customWidth="1"/>
    <col min="12798" max="12810" width="6.3984375" style="304" customWidth="1"/>
    <col min="12811" max="13052" width="9.1484375" style="304" customWidth="1"/>
    <col min="13053" max="13053" width="10.84765625" style="304" customWidth="1"/>
    <col min="13054" max="13066" width="6.3984375" style="304" customWidth="1"/>
    <col min="13067" max="13308" width="9.1484375" style="304" customWidth="1"/>
    <col min="13309" max="13309" width="10.84765625" style="304" customWidth="1"/>
    <col min="13310" max="13322" width="6.3984375" style="304" customWidth="1"/>
    <col min="13323" max="13564" width="9.1484375" style="304" customWidth="1"/>
    <col min="13565" max="13565" width="10.84765625" style="304" customWidth="1"/>
    <col min="13566" max="13578" width="6.3984375" style="304" customWidth="1"/>
    <col min="13579" max="13820" width="9.1484375" style="304" customWidth="1"/>
    <col min="13821" max="13821" width="10.84765625" style="304" customWidth="1"/>
    <col min="13822" max="13834" width="6.3984375" style="304" customWidth="1"/>
    <col min="13835" max="14076" width="9.1484375" style="304" customWidth="1"/>
    <col min="14077" max="14077" width="10.84765625" style="304" customWidth="1"/>
    <col min="14078" max="14090" width="6.3984375" style="304" customWidth="1"/>
    <col min="14091" max="14332" width="9.1484375" style="304" customWidth="1"/>
    <col min="14333" max="14333" width="10.84765625" style="304" customWidth="1"/>
    <col min="14334" max="14346" width="6.3984375" style="304" customWidth="1"/>
    <col min="14347" max="14588" width="9.1484375" style="304" customWidth="1"/>
    <col min="14589" max="14589" width="10.84765625" style="304" customWidth="1"/>
    <col min="14590" max="14602" width="6.3984375" style="304" customWidth="1"/>
    <col min="14603" max="14844" width="9.1484375" style="304" customWidth="1"/>
    <col min="14845" max="14845" width="10.84765625" style="304" customWidth="1"/>
    <col min="14846" max="14858" width="6.3984375" style="304" customWidth="1"/>
    <col min="14859" max="15100" width="9.1484375" style="304" customWidth="1"/>
    <col min="15101" max="15101" width="10.84765625" style="304" customWidth="1"/>
    <col min="15102" max="15114" width="6.3984375" style="304" customWidth="1"/>
    <col min="15115" max="15356" width="9.1484375" style="304" customWidth="1"/>
    <col min="15357" max="15357" width="10.84765625" style="304" customWidth="1"/>
    <col min="15358" max="15370" width="6.3984375" style="304" customWidth="1"/>
    <col min="15371" max="15612" width="9.1484375" style="304" customWidth="1"/>
    <col min="15613" max="15613" width="10.84765625" style="304" customWidth="1"/>
    <col min="15614" max="15626" width="6.3984375" style="304" customWidth="1"/>
    <col min="15627" max="15868" width="9.1484375" style="304" customWidth="1"/>
    <col min="15869" max="15869" width="10.84765625" style="304" customWidth="1"/>
    <col min="15870" max="15882" width="6.3984375" style="304" customWidth="1"/>
    <col min="15883" max="16124" width="9.1484375" style="304" customWidth="1"/>
    <col min="16125" max="16125" width="10.84765625" style="304" customWidth="1"/>
    <col min="16126" max="16138" width="6.3984375" style="304" customWidth="1"/>
    <col min="16139" max="16380" width="9.1484375" style="304" customWidth="1"/>
    <col min="16381" max="16384" width="8.75" style="304" customWidth="1"/>
  </cols>
  <sheetData>
    <row r="1" spans="1:27">
      <c r="A1" s="613" t="s">
        <v>1533</v>
      </c>
      <c r="B1" s="614"/>
      <c r="C1" s="614"/>
      <c r="D1" s="614"/>
      <c r="E1" s="614"/>
      <c r="F1" s="614"/>
      <c r="G1" s="614"/>
      <c r="H1" s="614"/>
      <c r="I1" s="614"/>
      <c r="J1" s="614"/>
      <c r="K1" s="614"/>
      <c r="L1" s="614"/>
      <c r="M1" s="614"/>
    </row>
    <row r="2" spans="1:27">
      <c r="A2" s="614"/>
      <c r="B2" s="614"/>
      <c r="C2" s="614"/>
      <c r="D2" s="614"/>
      <c r="E2" s="614"/>
      <c r="F2" s="614"/>
      <c r="G2" s="614"/>
      <c r="H2" s="614"/>
      <c r="I2" s="614"/>
      <c r="J2" s="614"/>
      <c r="K2" s="614"/>
      <c r="L2" s="614"/>
      <c r="M2" s="614"/>
    </row>
    <row r="3" spans="1:27" ht="22.55" customHeight="1">
      <c r="A3" s="394" t="s">
        <v>1534</v>
      </c>
      <c r="B3" s="395"/>
      <c r="C3" s="396" t="s">
        <v>1535</v>
      </c>
      <c r="D3" s="395" t="s">
        <v>1536</v>
      </c>
      <c r="E3" s="395" t="s">
        <v>1537</v>
      </c>
      <c r="F3" s="395" t="s">
        <v>1538</v>
      </c>
      <c r="G3" s="395" t="s">
        <v>1539</v>
      </c>
      <c r="H3" s="395" t="s">
        <v>1540</v>
      </c>
      <c r="I3" s="395" t="s">
        <v>1541</v>
      </c>
      <c r="J3" s="395" t="s">
        <v>1542</v>
      </c>
      <c r="K3" s="395" t="s">
        <v>1543</v>
      </c>
      <c r="L3" s="395" t="s">
        <v>1544</v>
      </c>
      <c r="M3" s="396" t="s">
        <v>1545</v>
      </c>
    </row>
    <row r="4" spans="1:27">
      <c r="A4" s="252"/>
      <c r="B4" s="252"/>
      <c r="C4" s="252"/>
      <c r="D4" s="252"/>
      <c r="E4" s="397"/>
      <c r="F4" s="397"/>
      <c r="G4" s="252"/>
      <c r="H4" s="252"/>
      <c r="I4" s="252"/>
      <c r="J4" s="397"/>
      <c r="K4" s="252"/>
      <c r="L4" s="252"/>
      <c r="M4" s="252"/>
    </row>
    <row r="5" spans="1:27">
      <c r="A5" s="398" t="s">
        <v>1546</v>
      </c>
      <c r="B5" s="399">
        <f>SUM(C5:M5)</f>
        <v>45456</v>
      </c>
      <c r="C5" s="399">
        <v>1428</v>
      </c>
      <c r="D5" s="399">
        <v>8715</v>
      </c>
      <c r="E5" s="399">
        <v>11684</v>
      </c>
      <c r="F5" s="399">
        <v>8281</v>
      </c>
      <c r="G5" s="399">
        <v>4691</v>
      </c>
      <c r="H5" s="399">
        <v>2976</v>
      </c>
      <c r="I5" s="399">
        <v>2585</v>
      </c>
      <c r="J5" s="399">
        <v>1888</v>
      </c>
      <c r="K5" s="399">
        <v>1389</v>
      </c>
      <c r="L5" s="399">
        <v>867</v>
      </c>
      <c r="M5" s="399">
        <v>952</v>
      </c>
      <c r="N5" s="205"/>
    </row>
    <row r="6" spans="1:27">
      <c r="A6" s="252" t="s">
        <v>1547</v>
      </c>
      <c r="B6" s="399"/>
      <c r="C6" s="252">
        <v>5</v>
      </c>
      <c r="D6" s="252">
        <v>33</v>
      </c>
      <c r="E6" s="252">
        <v>28</v>
      </c>
      <c r="F6" s="252">
        <v>18</v>
      </c>
      <c r="G6" s="252">
        <v>4</v>
      </c>
      <c r="H6" s="252">
        <v>7</v>
      </c>
      <c r="I6" s="252">
        <v>5</v>
      </c>
      <c r="J6" s="252">
        <v>2</v>
      </c>
      <c r="K6" s="252">
        <v>1</v>
      </c>
      <c r="L6" s="252">
        <v>1</v>
      </c>
      <c r="M6" s="252">
        <v>1</v>
      </c>
    </row>
    <row r="7" spans="1:27">
      <c r="A7" s="252" t="s">
        <v>1548</v>
      </c>
      <c r="B7" s="399"/>
      <c r="C7" s="252">
        <v>5</v>
      </c>
      <c r="D7" s="252">
        <v>19</v>
      </c>
      <c r="E7" s="252">
        <v>22</v>
      </c>
      <c r="F7" s="252">
        <v>14</v>
      </c>
      <c r="G7" s="252">
        <v>9</v>
      </c>
      <c r="H7" s="252">
        <v>12</v>
      </c>
      <c r="I7" s="252">
        <v>9</v>
      </c>
      <c r="J7" s="252">
        <v>1</v>
      </c>
      <c r="K7" s="252">
        <v>2</v>
      </c>
      <c r="L7" s="252">
        <v>2</v>
      </c>
      <c r="M7" s="252">
        <v>1</v>
      </c>
    </row>
    <row r="8" spans="1:27">
      <c r="A8" s="252" t="s">
        <v>1549</v>
      </c>
      <c r="B8" s="399"/>
      <c r="C8" s="252">
        <v>43</v>
      </c>
      <c r="D8" s="252">
        <v>327</v>
      </c>
      <c r="E8" s="252">
        <v>271</v>
      </c>
      <c r="F8" s="252">
        <v>186</v>
      </c>
      <c r="G8" s="252">
        <v>95</v>
      </c>
      <c r="H8" s="252">
        <v>47</v>
      </c>
      <c r="I8" s="252">
        <v>59</v>
      </c>
      <c r="J8" s="252">
        <v>36</v>
      </c>
      <c r="K8" s="252">
        <v>24</v>
      </c>
      <c r="L8" s="252">
        <v>12</v>
      </c>
      <c r="M8" s="252">
        <v>31</v>
      </c>
      <c r="AA8" s="205"/>
    </row>
    <row r="9" spans="1:27">
      <c r="A9" s="252" t="s">
        <v>1550</v>
      </c>
      <c r="B9" s="399"/>
      <c r="C9" s="252">
        <v>32</v>
      </c>
      <c r="D9" s="252">
        <v>191</v>
      </c>
      <c r="E9" s="252">
        <v>298</v>
      </c>
      <c r="F9" s="252">
        <v>223</v>
      </c>
      <c r="G9" s="252">
        <v>106</v>
      </c>
      <c r="H9" s="252">
        <v>68</v>
      </c>
      <c r="I9" s="252">
        <v>64</v>
      </c>
      <c r="J9" s="252">
        <v>43</v>
      </c>
      <c r="K9" s="252">
        <v>38</v>
      </c>
      <c r="L9" s="252">
        <v>12</v>
      </c>
      <c r="M9" s="252">
        <v>13</v>
      </c>
      <c r="AA9" s="205"/>
    </row>
    <row r="10" spans="1:27">
      <c r="A10" s="252" t="s">
        <v>1551</v>
      </c>
      <c r="B10" s="399"/>
      <c r="C10" s="252">
        <v>14</v>
      </c>
      <c r="D10" s="252">
        <v>83</v>
      </c>
      <c r="E10" s="252">
        <v>91</v>
      </c>
      <c r="F10" s="252">
        <v>70</v>
      </c>
      <c r="G10" s="252">
        <v>56</v>
      </c>
      <c r="H10" s="252">
        <v>36</v>
      </c>
      <c r="I10" s="252">
        <v>36</v>
      </c>
      <c r="J10" s="252">
        <v>19</v>
      </c>
      <c r="K10" s="252">
        <v>18</v>
      </c>
      <c r="L10" s="252">
        <v>15</v>
      </c>
      <c r="M10" s="252">
        <v>26</v>
      </c>
    </row>
    <row r="11" spans="1:27">
      <c r="A11" s="252" t="s">
        <v>1552</v>
      </c>
      <c r="B11" s="399"/>
      <c r="C11" s="252">
        <v>109</v>
      </c>
      <c r="D11" s="252">
        <v>451</v>
      </c>
      <c r="E11" s="252">
        <v>532</v>
      </c>
      <c r="F11" s="252">
        <v>353</v>
      </c>
      <c r="G11" s="252">
        <v>256</v>
      </c>
      <c r="H11" s="252">
        <v>187</v>
      </c>
      <c r="I11" s="252">
        <v>147</v>
      </c>
      <c r="J11" s="252">
        <v>131</v>
      </c>
      <c r="K11" s="252">
        <v>97</v>
      </c>
      <c r="L11" s="252">
        <v>64</v>
      </c>
      <c r="M11" s="252">
        <v>62</v>
      </c>
      <c r="AA11" s="205"/>
    </row>
    <row r="12" spans="1:27">
      <c r="A12" s="252" t="s">
        <v>1553</v>
      </c>
      <c r="B12" s="399"/>
      <c r="C12" s="252">
        <v>1</v>
      </c>
      <c r="D12" s="252">
        <v>3</v>
      </c>
      <c r="E12" s="252">
        <v>10</v>
      </c>
      <c r="F12" s="252">
        <v>4</v>
      </c>
      <c r="G12" s="252">
        <v>1</v>
      </c>
      <c r="H12" s="252">
        <v>4</v>
      </c>
      <c r="I12" s="252">
        <v>5</v>
      </c>
      <c r="J12" s="252">
        <v>1</v>
      </c>
      <c r="K12" s="252">
        <v>1</v>
      </c>
      <c r="L12" s="252">
        <v>0</v>
      </c>
      <c r="M12" s="252">
        <v>1</v>
      </c>
    </row>
    <row r="13" spans="1:27">
      <c r="A13" s="252" t="s">
        <v>1554</v>
      </c>
      <c r="B13" s="399"/>
      <c r="C13" s="252">
        <v>34</v>
      </c>
      <c r="D13" s="252">
        <v>158</v>
      </c>
      <c r="E13" s="252">
        <v>139</v>
      </c>
      <c r="F13" s="252">
        <v>100</v>
      </c>
      <c r="G13" s="252">
        <v>50</v>
      </c>
      <c r="H13" s="252">
        <v>39</v>
      </c>
      <c r="I13" s="252">
        <v>41</v>
      </c>
      <c r="J13" s="252">
        <v>27</v>
      </c>
      <c r="K13" s="252">
        <v>27</v>
      </c>
      <c r="L13" s="252">
        <v>10</v>
      </c>
      <c r="M13" s="252">
        <v>25</v>
      </c>
    </row>
    <row r="14" spans="1:27">
      <c r="A14" s="252" t="s">
        <v>1555</v>
      </c>
      <c r="B14" s="399"/>
      <c r="C14" s="252">
        <v>3</v>
      </c>
      <c r="D14" s="252">
        <v>22</v>
      </c>
      <c r="E14" s="252">
        <v>23</v>
      </c>
      <c r="F14" s="252">
        <v>19</v>
      </c>
      <c r="G14" s="252">
        <v>13</v>
      </c>
      <c r="H14" s="252">
        <v>12</v>
      </c>
      <c r="I14" s="252">
        <v>7</v>
      </c>
      <c r="J14" s="252">
        <v>11</v>
      </c>
      <c r="K14" s="252">
        <v>6</v>
      </c>
      <c r="L14" s="252">
        <v>2</v>
      </c>
      <c r="M14" s="252">
        <v>5</v>
      </c>
    </row>
    <row r="15" spans="1:27">
      <c r="A15" s="252" t="s">
        <v>1556</v>
      </c>
      <c r="B15" s="399"/>
      <c r="C15" s="252">
        <v>1</v>
      </c>
      <c r="D15" s="252">
        <v>15</v>
      </c>
      <c r="E15" s="252">
        <v>4</v>
      </c>
      <c r="F15" s="252">
        <v>1</v>
      </c>
      <c r="G15" s="252">
        <v>1</v>
      </c>
      <c r="H15" s="252">
        <v>2</v>
      </c>
      <c r="I15" s="252">
        <v>4</v>
      </c>
      <c r="J15" s="252">
        <v>4</v>
      </c>
      <c r="K15" s="252">
        <v>0</v>
      </c>
      <c r="L15" s="252">
        <v>2</v>
      </c>
      <c r="M15" s="252">
        <v>0</v>
      </c>
    </row>
    <row r="16" spans="1:27">
      <c r="A16" s="252" t="s">
        <v>1557</v>
      </c>
      <c r="B16" s="399"/>
      <c r="C16" s="252">
        <v>34</v>
      </c>
      <c r="D16" s="252">
        <v>127</v>
      </c>
      <c r="E16" s="252">
        <v>120</v>
      </c>
      <c r="F16" s="252">
        <v>74</v>
      </c>
      <c r="G16" s="252">
        <v>53</v>
      </c>
      <c r="H16" s="252">
        <v>48</v>
      </c>
      <c r="I16" s="252">
        <v>20</v>
      </c>
      <c r="J16" s="252">
        <v>20</v>
      </c>
      <c r="K16" s="252">
        <v>13</v>
      </c>
      <c r="L16" s="252">
        <v>3</v>
      </c>
      <c r="M16" s="252">
        <v>8</v>
      </c>
    </row>
    <row r="17" spans="1:27">
      <c r="A17" s="252" t="s">
        <v>1558</v>
      </c>
      <c r="B17" s="399"/>
      <c r="C17" s="252">
        <v>2</v>
      </c>
      <c r="D17" s="252">
        <v>2</v>
      </c>
      <c r="E17" s="252">
        <v>4</v>
      </c>
      <c r="F17" s="252">
        <v>0</v>
      </c>
      <c r="G17" s="252">
        <v>4</v>
      </c>
      <c r="H17" s="252">
        <v>1</v>
      </c>
      <c r="I17" s="252">
        <v>0</v>
      </c>
      <c r="J17" s="252">
        <v>2</v>
      </c>
      <c r="K17" s="252">
        <v>0</v>
      </c>
      <c r="L17" s="252">
        <v>1</v>
      </c>
      <c r="M17" s="252">
        <v>1</v>
      </c>
    </row>
    <row r="18" spans="1:27">
      <c r="A18" s="252" t="s">
        <v>1559</v>
      </c>
      <c r="B18" s="399"/>
      <c r="C18" s="252">
        <v>43</v>
      </c>
      <c r="D18" s="252">
        <v>132</v>
      </c>
      <c r="E18" s="252">
        <v>113</v>
      </c>
      <c r="F18" s="252">
        <v>58</v>
      </c>
      <c r="G18" s="252">
        <v>46</v>
      </c>
      <c r="H18" s="252">
        <v>32</v>
      </c>
      <c r="I18" s="252">
        <v>29</v>
      </c>
      <c r="J18" s="252">
        <v>15</v>
      </c>
      <c r="K18" s="252">
        <v>9</v>
      </c>
      <c r="L18" s="252">
        <v>7</v>
      </c>
      <c r="M18" s="252">
        <v>10</v>
      </c>
    </row>
    <row r="19" spans="1:27">
      <c r="A19" s="252" t="s">
        <v>1560</v>
      </c>
      <c r="B19" s="399"/>
      <c r="C19" s="252">
        <v>13</v>
      </c>
      <c r="D19" s="252">
        <v>80</v>
      </c>
      <c r="E19" s="252">
        <v>113</v>
      </c>
      <c r="F19" s="252">
        <v>92</v>
      </c>
      <c r="G19" s="252">
        <v>62</v>
      </c>
      <c r="H19" s="252">
        <v>42</v>
      </c>
      <c r="I19" s="252">
        <v>44</v>
      </c>
      <c r="J19" s="252">
        <v>31</v>
      </c>
      <c r="K19" s="252">
        <v>21</v>
      </c>
      <c r="L19" s="252">
        <v>11</v>
      </c>
      <c r="M19" s="252">
        <v>8</v>
      </c>
    </row>
    <row r="20" spans="1:27">
      <c r="A20" s="252" t="s">
        <v>1561</v>
      </c>
      <c r="B20" s="399"/>
      <c r="C20" s="252">
        <v>22</v>
      </c>
      <c r="D20" s="252">
        <v>168</v>
      </c>
      <c r="E20" s="252">
        <v>213</v>
      </c>
      <c r="F20" s="252">
        <v>140</v>
      </c>
      <c r="G20" s="252">
        <v>71</v>
      </c>
      <c r="H20" s="252">
        <v>26</v>
      </c>
      <c r="I20" s="252">
        <v>33</v>
      </c>
      <c r="J20" s="252">
        <v>32</v>
      </c>
      <c r="K20" s="252">
        <v>16</v>
      </c>
      <c r="L20" s="252">
        <v>12</v>
      </c>
      <c r="M20" s="252">
        <v>14</v>
      </c>
    </row>
    <row r="21" spans="1:27">
      <c r="A21" s="252" t="s">
        <v>1562</v>
      </c>
      <c r="B21" s="399"/>
      <c r="C21" s="252">
        <v>1</v>
      </c>
      <c r="D21" s="252">
        <v>31</v>
      </c>
      <c r="E21" s="252">
        <v>52</v>
      </c>
      <c r="F21" s="252">
        <v>56</v>
      </c>
      <c r="G21" s="252">
        <v>24</v>
      </c>
      <c r="H21" s="252">
        <v>24</v>
      </c>
      <c r="I21" s="252">
        <v>18</v>
      </c>
      <c r="J21" s="252">
        <v>17</v>
      </c>
      <c r="K21" s="252">
        <v>21</v>
      </c>
      <c r="L21" s="252">
        <v>19</v>
      </c>
      <c r="M21" s="252">
        <v>16</v>
      </c>
    </row>
    <row r="22" spans="1:27">
      <c r="A22" s="252" t="s">
        <v>1563</v>
      </c>
      <c r="B22" s="399">
        <f>SUM(C22:M22)</f>
        <v>13566</v>
      </c>
      <c r="C22" s="252">
        <v>209</v>
      </c>
      <c r="D22" s="400">
        <v>1867</v>
      </c>
      <c r="E22" s="400">
        <v>3814</v>
      </c>
      <c r="F22" s="400">
        <v>2969</v>
      </c>
      <c r="G22" s="400">
        <v>1618</v>
      </c>
      <c r="H22" s="252">
        <v>947</v>
      </c>
      <c r="I22" s="252">
        <v>761</v>
      </c>
      <c r="J22" s="252">
        <v>529</v>
      </c>
      <c r="K22" s="252">
        <v>382</v>
      </c>
      <c r="L22" s="252">
        <v>248</v>
      </c>
      <c r="M22" s="252">
        <v>222</v>
      </c>
      <c r="Q22" s="205"/>
      <c r="R22" s="205"/>
      <c r="S22" s="205"/>
      <c r="T22" s="205"/>
      <c r="AA22" s="205"/>
    </row>
    <row r="23" spans="1:27">
      <c r="A23" s="252" t="s">
        <v>1564</v>
      </c>
      <c r="B23" s="399"/>
      <c r="C23" s="252">
        <v>103</v>
      </c>
      <c r="D23" s="252">
        <v>484</v>
      </c>
      <c r="E23" s="252">
        <v>514</v>
      </c>
      <c r="F23" s="252">
        <v>283</v>
      </c>
      <c r="G23" s="252">
        <v>158</v>
      </c>
      <c r="H23" s="252">
        <v>81</v>
      </c>
      <c r="I23" s="252">
        <v>87</v>
      </c>
      <c r="J23" s="252">
        <v>77</v>
      </c>
      <c r="K23" s="252">
        <v>52</v>
      </c>
      <c r="L23" s="252">
        <v>43</v>
      </c>
      <c r="M23" s="252">
        <v>48</v>
      </c>
      <c r="AA23" s="205"/>
    </row>
    <row r="24" spans="1:27">
      <c r="A24" s="252" t="s">
        <v>1565</v>
      </c>
      <c r="B24" s="399"/>
      <c r="C24" s="252">
        <v>13</v>
      </c>
      <c r="D24" s="252">
        <v>70</v>
      </c>
      <c r="E24" s="252">
        <v>114</v>
      </c>
      <c r="F24" s="252">
        <v>91</v>
      </c>
      <c r="G24" s="252">
        <v>33</v>
      </c>
      <c r="H24" s="252">
        <v>24</v>
      </c>
      <c r="I24" s="252">
        <v>26</v>
      </c>
      <c r="J24" s="252">
        <v>17</v>
      </c>
      <c r="K24" s="252">
        <v>12</v>
      </c>
      <c r="L24" s="252">
        <v>5</v>
      </c>
      <c r="M24" s="252">
        <v>8</v>
      </c>
    </row>
    <row r="25" spans="1:27">
      <c r="A25" s="252" t="s">
        <v>1566</v>
      </c>
      <c r="B25" s="399"/>
      <c r="C25" s="252">
        <v>1</v>
      </c>
      <c r="D25" s="252">
        <v>21</v>
      </c>
      <c r="E25" s="252">
        <v>38</v>
      </c>
      <c r="F25" s="252">
        <v>24</v>
      </c>
      <c r="G25" s="252">
        <v>18</v>
      </c>
      <c r="H25" s="252">
        <v>5</v>
      </c>
      <c r="I25" s="252">
        <v>8</v>
      </c>
      <c r="J25" s="252">
        <v>10</v>
      </c>
      <c r="K25" s="252">
        <v>0</v>
      </c>
      <c r="L25" s="252">
        <v>4</v>
      </c>
      <c r="M25" s="252">
        <v>5</v>
      </c>
    </row>
    <row r="26" spans="1:27">
      <c r="A26" s="252" t="s">
        <v>1567</v>
      </c>
      <c r="B26" s="399"/>
      <c r="C26" s="252">
        <v>29</v>
      </c>
      <c r="D26" s="252">
        <v>161</v>
      </c>
      <c r="E26" s="252">
        <v>178</v>
      </c>
      <c r="F26" s="252">
        <v>108</v>
      </c>
      <c r="G26" s="252">
        <v>63</v>
      </c>
      <c r="H26" s="252">
        <v>43</v>
      </c>
      <c r="I26" s="252">
        <v>41</v>
      </c>
      <c r="J26" s="252">
        <v>34</v>
      </c>
      <c r="K26" s="252">
        <v>25</v>
      </c>
      <c r="L26" s="252">
        <v>13</v>
      </c>
      <c r="M26" s="252">
        <v>18</v>
      </c>
    </row>
    <row r="27" spans="1:27">
      <c r="A27" s="252" t="s">
        <v>1568</v>
      </c>
      <c r="B27" s="399"/>
      <c r="C27" s="252">
        <v>2</v>
      </c>
      <c r="D27" s="252">
        <v>11</v>
      </c>
      <c r="E27" s="252">
        <v>14</v>
      </c>
      <c r="F27" s="252">
        <v>4</v>
      </c>
      <c r="G27" s="252">
        <v>3</v>
      </c>
      <c r="H27" s="252">
        <v>3</v>
      </c>
      <c r="I27" s="252">
        <v>1</v>
      </c>
      <c r="J27" s="252">
        <v>2</v>
      </c>
      <c r="K27" s="252">
        <v>1</v>
      </c>
      <c r="L27" s="252">
        <v>1</v>
      </c>
      <c r="M27" s="252">
        <v>0</v>
      </c>
    </row>
    <row r="28" spans="1:27">
      <c r="A28" s="252" t="s">
        <v>1569</v>
      </c>
      <c r="B28" s="399"/>
      <c r="C28" s="252">
        <v>12</v>
      </c>
      <c r="D28" s="252">
        <v>60</v>
      </c>
      <c r="E28" s="252">
        <v>101</v>
      </c>
      <c r="F28" s="252">
        <v>77</v>
      </c>
      <c r="G28" s="252">
        <v>47</v>
      </c>
      <c r="H28" s="252">
        <v>41</v>
      </c>
      <c r="I28" s="252">
        <v>28</v>
      </c>
      <c r="J28" s="252">
        <v>16</v>
      </c>
      <c r="K28" s="252">
        <v>16</v>
      </c>
      <c r="L28" s="252">
        <v>8</v>
      </c>
      <c r="M28" s="252">
        <v>10</v>
      </c>
    </row>
    <row r="29" spans="1:27">
      <c r="A29" s="252" t="s">
        <v>1570</v>
      </c>
      <c r="B29" s="399"/>
      <c r="C29" s="252">
        <v>9</v>
      </c>
      <c r="D29" s="252">
        <v>45</v>
      </c>
      <c r="E29" s="252">
        <v>59</v>
      </c>
      <c r="F29" s="252">
        <v>46</v>
      </c>
      <c r="G29" s="252">
        <v>22</v>
      </c>
      <c r="H29" s="252">
        <v>20</v>
      </c>
      <c r="I29" s="252">
        <v>16</v>
      </c>
      <c r="J29" s="252">
        <v>7</v>
      </c>
      <c r="K29" s="252">
        <v>10</v>
      </c>
      <c r="L29" s="252">
        <v>2</v>
      </c>
      <c r="M29" s="252">
        <v>8</v>
      </c>
    </row>
    <row r="30" spans="1:27">
      <c r="A30" s="252" t="s">
        <v>1571</v>
      </c>
      <c r="B30" s="399"/>
      <c r="C30" s="252">
        <v>1</v>
      </c>
      <c r="D30" s="252">
        <v>18</v>
      </c>
      <c r="E30" s="252">
        <v>38</v>
      </c>
      <c r="F30" s="252">
        <v>34</v>
      </c>
      <c r="G30" s="252">
        <v>25</v>
      </c>
      <c r="H30" s="252">
        <v>10</v>
      </c>
      <c r="I30" s="252">
        <v>7</v>
      </c>
      <c r="J30" s="252">
        <v>11</v>
      </c>
      <c r="K30" s="252">
        <v>9</v>
      </c>
      <c r="L30" s="252">
        <v>8</v>
      </c>
      <c r="M30" s="252">
        <v>11</v>
      </c>
    </row>
    <row r="31" spans="1:27">
      <c r="A31" s="252" t="s">
        <v>1572</v>
      </c>
      <c r="B31" s="399"/>
      <c r="C31" s="252">
        <v>8</v>
      </c>
      <c r="D31" s="252">
        <v>28</v>
      </c>
      <c r="E31" s="252">
        <v>32</v>
      </c>
      <c r="F31" s="252">
        <v>18</v>
      </c>
      <c r="G31" s="252">
        <v>5</v>
      </c>
      <c r="H31" s="252">
        <v>4</v>
      </c>
      <c r="I31" s="252">
        <v>6</v>
      </c>
      <c r="J31" s="252">
        <v>4</v>
      </c>
      <c r="K31" s="252">
        <v>1</v>
      </c>
      <c r="L31" s="252">
        <v>2</v>
      </c>
      <c r="M31" s="252">
        <v>0</v>
      </c>
    </row>
    <row r="32" spans="1:27">
      <c r="A32" s="252" t="s">
        <v>1573</v>
      </c>
      <c r="B32" s="399">
        <f>SUM(C32:M32)</f>
        <v>5675</v>
      </c>
      <c r="C32" s="252">
        <v>254</v>
      </c>
      <c r="D32" s="400">
        <v>1334</v>
      </c>
      <c r="E32" s="400">
        <v>1357</v>
      </c>
      <c r="F32" s="252">
        <v>896</v>
      </c>
      <c r="G32" s="252">
        <v>540</v>
      </c>
      <c r="H32" s="252">
        <v>359</v>
      </c>
      <c r="I32" s="252">
        <v>333</v>
      </c>
      <c r="J32" s="252">
        <v>232</v>
      </c>
      <c r="K32" s="252">
        <v>166</v>
      </c>
      <c r="L32" s="252">
        <v>106</v>
      </c>
      <c r="M32" s="252">
        <v>98</v>
      </c>
      <c r="Q32" s="205"/>
      <c r="R32" s="205"/>
      <c r="AA32" s="205"/>
    </row>
    <row r="33" spans="1:27">
      <c r="A33" s="252" t="s">
        <v>1574</v>
      </c>
      <c r="B33" s="399"/>
      <c r="C33" s="252">
        <v>0</v>
      </c>
      <c r="D33" s="252">
        <v>22</v>
      </c>
      <c r="E33" s="252">
        <v>86</v>
      </c>
      <c r="F33" s="252">
        <v>101</v>
      </c>
      <c r="G33" s="252">
        <v>50</v>
      </c>
      <c r="H33" s="252">
        <v>32</v>
      </c>
      <c r="I33" s="252">
        <v>28</v>
      </c>
      <c r="J33" s="252">
        <v>13</v>
      </c>
      <c r="K33" s="252">
        <v>17</v>
      </c>
      <c r="L33" s="252">
        <v>9</v>
      </c>
      <c r="M33" s="252">
        <v>12</v>
      </c>
    </row>
    <row r="34" spans="1:27">
      <c r="A34" s="252" t="s">
        <v>1575</v>
      </c>
      <c r="B34" s="399"/>
      <c r="C34" s="252">
        <v>28</v>
      </c>
      <c r="D34" s="252">
        <v>181</v>
      </c>
      <c r="E34" s="252">
        <v>213</v>
      </c>
      <c r="F34" s="252">
        <v>143</v>
      </c>
      <c r="G34" s="252">
        <v>84</v>
      </c>
      <c r="H34" s="252">
        <v>46</v>
      </c>
      <c r="I34" s="252">
        <v>47</v>
      </c>
      <c r="J34" s="252">
        <v>35</v>
      </c>
      <c r="K34" s="252">
        <v>24</v>
      </c>
      <c r="L34" s="252">
        <v>27</v>
      </c>
      <c r="M34" s="252">
        <v>30</v>
      </c>
    </row>
    <row r="35" spans="1:27">
      <c r="A35" s="252" t="s">
        <v>1576</v>
      </c>
      <c r="B35" s="399"/>
      <c r="C35" s="252">
        <v>0</v>
      </c>
      <c r="D35" s="252">
        <v>22</v>
      </c>
      <c r="E35" s="252">
        <v>67</v>
      </c>
      <c r="F35" s="252">
        <v>74</v>
      </c>
      <c r="G35" s="252">
        <v>28</v>
      </c>
      <c r="H35" s="252">
        <v>14</v>
      </c>
      <c r="I35" s="252">
        <v>20</v>
      </c>
      <c r="J35" s="252">
        <v>8</v>
      </c>
      <c r="K35" s="252">
        <v>6</v>
      </c>
      <c r="L35" s="252">
        <v>5</v>
      </c>
      <c r="M35" s="252">
        <v>4</v>
      </c>
    </row>
    <row r="36" spans="1:27">
      <c r="A36" s="252" t="s">
        <v>1577</v>
      </c>
      <c r="B36" s="399">
        <f>SUM(C36:M36)</f>
        <v>4077</v>
      </c>
      <c r="C36" s="252">
        <v>92</v>
      </c>
      <c r="D36" s="252">
        <v>724</v>
      </c>
      <c r="E36" s="252">
        <v>1099</v>
      </c>
      <c r="F36" s="252">
        <v>784</v>
      </c>
      <c r="G36" s="252">
        <v>382</v>
      </c>
      <c r="H36" s="252">
        <v>243</v>
      </c>
      <c r="I36" s="252">
        <v>244</v>
      </c>
      <c r="J36" s="252">
        <v>192</v>
      </c>
      <c r="K36" s="252">
        <v>155</v>
      </c>
      <c r="L36" s="252">
        <v>80</v>
      </c>
      <c r="M36" s="252">
        <v>82</v>
      </c>
      <c r="R36" s="205"/>
      <c r="AA36" s="205"/>
    </row>
    <row r="37" spans="1:27">
      <c r="A37" s="252" t="s">
        <v>1578</v>
      </c>
      <c r="B37" s="399"/>
      <c r="C37" s="252">
        <v>106</v>
      </c>
      <c r="D37" s="252">
        <v>683</v>
      </c>
      <c r="E37" s="252">
        <v>698</v>
      </c>
      <c r="F37" s="252">
        <v>398</v>
      </c>
      <c r="G37" s="252">
        <v>214</v>
      </c>
      <c r="H37" s="252">
        <v>149</v>
      </c>
      <c r="I37" s="252">
        <v>113</v>
      </c>
      <c r="J37" s="252">
        <v>79</v>
      </c>
      <c r="K37" s="252">
        <v>55</v>
      </c>
      <c r="L37" s="252">
        <v>41</v>
      </c>
      <c r="M37" s="252">
        <v>45</v>
      </c>
      <c r="AA37" s="205"/>
    </row>
    <row r="38" spans="1:27">
      <c r="A38" s="252" t="s">
        <v>1579</v>
      </c>
      <c r="B38" s="399"/>
      <c r="C38" s="252">
        <v>12</v>
      </c>
      <c r="D38" s="252">
        <v>67</v>
      </c>
      <c r="E38" s="252">
        <v>55</v>
      </c>
      <c r="F38" s="252">
        <v>39</v>
      </c>
      <c r="G38" s="252">
        <v>21</v>
      </c>
      <c r="H38" s="252">
        <v>9</v>
      </c>
      <c r="I38" s="252">
        <v>14</v>
      </c>
      <c r="J38" s="252">
        <v>8</v>
      </c>
      <c r="K38" s="252">
        <v>5</v>
      </c>
      <c r="L38" s="252">
        <v>5</v>
      </c>
      <c r="M38" s="252">
        <v>6</v>
      </c>
    </row>
    <row r="39" spans="1:27">
      <c r="A39" s="252" t="s">
        <v>1580</v>
      </c>
      <c r="B39" s="399"/>
      <c r="C39" s="252">
        <v>50</v>
      </c>
      <c r="D39" s="252">
        <v>305</v>
      </c>
      <c r="E39" s="252">
        <v>392</v>
      </c>
      <c r="F39" s="252">
        <v>242</v>
      </c>
      <c r="G39" s="252">
        <v>185</v>
      </c>
      <c r="H39" s="252">
        <v>126</v>
      </c>
      <c r="I39" s="252">
        <v>119</v>
      </c>
      <c r="J39" s="252">
        <v>81</v>
      </c>
      <c r="K39" s="252">
        <v>70</v>
      </c>
      <c r="L39" s="252">
        <v>37</v>
      </c>
      <c r="M39" s="252">
        <v>52</v>
      </c>
      <c r="AA39" s="205"/>
    </row>
    <row r="40" spans="1:27">
      <c r="A40" s="252" t="s">
        <v>1581</v>
      </c>
      <c r="B40" s="399"/>
      <c r="C40" s="252">
        <v>1</v>
      </c>
      <c r="D40" s="252">
        <v>4</v>
      </c>
      <c r="E40" s="252">
        <v>9</v>
      </c>
      <c r="F40" s="252">
        <v>3</v>
      </c>
      <c r="G40" s="252">
        <v>1</v>
      </c>
      <c r="H40" s="252">
        <v>2</v>
      </c>
      <c r="I40" s="252">
        <v>5</v>
      </c>
      <c r="J40" s="252">
        <v>2</v>
      </c>
      <c r="K40" s="252">
        <v>1</v>
      </c>
      <c r="L40" s="252">
        <v>2</v>
      </c>
      <c r="M40" s="252">
        <v>1</v>
      </c>
    </row>
    <row r="41" spans="1:27">
      <c r="A41" s="252" t="s">
        <v>1582</v>
      </c>
      <c r="B41" s="399"/>
      <c r="C41" s="252">
        <v>18</v>
      </c>
      <c r="D41" s="252">
        <v>79</v>
      </c>
      <c r="E41" s="252">
        <v>87</v>
      </c>
      <c r="F41" s="252">
        <v>49</v>
      </c>
      <c r="G41" s="252">
        <v>27</v>
      </c>
      <c r="H41" s="252">
        <v>23</v>
      </c>
      <c r="I41" s="252">
        <v>17</v>
      </c>
      <c r="J41" s="252">
        <v>11</v>
      </c>
      <c r="K41" s="252">
        <v>13</v>
      </c>
      <c r="L41" s="252">
        <v>7</v>
      </c>
      <c r="M41" s="252">
        <v>10</v>
      </c>
    </row>
    <row r="42" spans="1:27">
      <c r="A42" s="252" t="s">
        <v>1583</v>
      </c>
      <c r="B42" s="399"/>
      <c r="C42" s="252">
        <v>36</v>
      </c>
      <c r="D42" s="252">
        <v>253</v>
      </c>
      <c r="E42" s="252">
        <v>310</v>
      </c>
      <c r="F42" s="252">
        <v>275</v>
      </c>
      <c r="G42" s="252">
        <v>152</v>
      </c>
      <c r="H42" s="252">
        <v>98</v>
      </c>
      <c r="I42" s="252">
        <v>68</v>
      </c>
      <c r="J42" s="252">
        <v>62</v>
      </c>
      <c r="K42" s="252">
        <v>42</v>
      </c>
      <c r="L42" s="252">
        <v>25</v>
      </c>
      <c r="M42" s="252">
        <v>44</v>
      </c>
      <c r="AA42" s="205"/>
    </row>
    <row r="43" spans="1:27">
      <c r="A43" s="252" t="s">
        <v>1584</v>
      </c>
      <c r="B43" s="399"/>
      <c r="C43" s="252">
        <v>5</v>
      </c>
      <c r="D43" s="252">
        <v>50</v>
      </c>
      <c r="E43" s="252">
        <v>43</v>
      </c>
      <c r="F43" s="252">
        <v>22</v>
      </c>
      <c r="G43" s="252">
        <v>14</v>
      </c>
      <c r="H43" s="252">
        <v>7</v>
      </c>
      <c r="I43" s="252">
        <v>11</v>
      </c>
      <c r="J43" s="252">
        <v>3</v>
      </c>
      <c r="K43" s="252">
        <v>4</v>
      </c>
      <c r="L43" s="252">
        <v>1</v>
      </c>
      <c r="M43" s="252">
        <v>1</v>
      </c>
    </row>
    <row r="44" spans="1:27">
      <c r="A44" s="252" t="s">
        <v>1585</v>
      </c>
      <c r="B44" s="399"/>
      <c r="C44" s="252">
        <v>77</v>
      </c>
      <c r="D44" s="252">
        <v>383</v>
      </c>
      <c r="E44" s="252">
        <v>333</v>
      </c>
      <c r="F44" s="252">
        <v>193</v>
      </c>
      <c r="G44" s="252">
        <v>150</v>
      </c>
      <c r="H44" s="252">
        <v>103</v>
      </c>
      <c r="I44" s="252">
        <v>64</v>
      </c>
      <c r="J44" s="252">
        <v>63</v>
      </c>
      <c r="K44" s="252">
        <v>29</v>
      </c>
      <c r="L44" s="252">
        <v>15</v>
      </c>
      <c r="M44" s="252">
        <v>15</v>
      </c>
      <c r="AA44" s="205"/>
    </row>
    <row r="45" spans="1:27">
      <c r="A45" s="401" t="s">
        <v>1586</v>
      </c>
      <c r="B45" s="402"/>
      <c r="C45" s="403">
        <v>0</v>
      </c>
      <c r="D45" s="403">
        <v>1</v>
      </c>
      <c r="E45" s="403">
        <v>0</v>
      </c>
      <c r="F45" s="403">
        <v>0</v>
      </c>
      <c r="G45" s="403">
        <v>0</v>
      </c>
      <c r="H45" s="403">
        <v>0</v>
      </c>
      <c r="I45" s="403">
        <v>0</v>
      </c>
      <c r="J45" s="403">
        <v>0</v>
      </c>
      <c r="K45" s="403">
        <v>0</v>
      </c>
      <c r="L45" s="403">
        <v>0</v>
      </c>
      <c r="M45" s="403">
        <v>0</v>
      </c>
    </row>
    <row r="46" spans="1:27">
      <c r="A46" s="404" t="s">
        <v>1587</v>
      </c>
      <c r="B46" s="405"/>
      <c r="C46" s="400"/>
      <c r="D46" s="400"/>
      <c r="E46" s="400"/>
      <c r="F46" s="400"/>
      <c r="G46" s="400"/>
      <c r="H46" s="252"/>
      <c r="I46" s="252"/>
      <c r="J46" s="252"/>
      <c r="K46" s="252"/>
      <c r="L46" s="252"/>
      <c r="M46" s="252"/>
    </row>
    <row r="47" spans="1:27">
      <c r="A47" s="615" t="s">
        <v>1588</v>
      </c>
      <c r="B47" s="614"/>
      <c r="C47" s="614"/>
      <c r="D47" s="614"/>
      <c r="E47" s="614"/>
      <c r="F47" s="614"/>
      <c r="G47" s="614"/>
      <c r="H47" s="614"/>
      <c r="I47" s="614"/>
      <c r="J47" s="614"/>
      <c r="K47" s="614"/>
      <c r="L47" s="614"/>
      <c r="M47" s="614"/>
    </row>
  </sheetData>
  <mergeCells count="2">
    <mergeCell ref="A1:M2"/>
    <mergeCell ref="A47:M47"/>
  </mergeCells>
  <pageMargins left="0.75" right="0.75" top="1" bottom="1" header="0.5" footer="0.5"/>
  <pageSetup orientation="portrait"/>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23A34-CE10-400A-8912-597F5ABEA5D9}">
  <dimension ref="A1:AA47"/>
  <sheetViews>
    <sheetView workbookViewId="0">
      <selection activeCell="A48" sqref="A48"/>
    </sheetView>
  </sheetViews>
  <sheetFormatPr defaultRowHeight="12.55"/>
  <cols>
    <col min="1" max="1" width="10.84765625" style="304" customWidth="1"/>
    <col min="2" max="13" width="6.3984375" style="304" customWidth="1"/>
    <col min="14" max="14" width="9.1484375" style="304" customWidth="1"/>
    <col min="15" max="15" width="5.84765625" style="304" customWidth="1"/>
    <col min="16" max="25" width="6.75" style="265" customWidth="1"/>
    <col min="26" max="245" width="9.1484375" style="304" customWidth="1"/>
    <col min="246" max="246" width="10.84765625" style="304" customWidth="1"/>
    <col min="247" max="259" width="6.3984375" style="304" customWidth="1"/>
    <col min="260" max="501" width="9.1484375" style="304" customWidth="1"/>
    <col min="502" max="502" width="10.84765625" style="304" customWidth="1"/>
    <col min="503" max="515" width="6.3984375" style="304" customWidth="1"/>
    <col min="516" max="757" width="9.1484375" style="304" customWidth="1"/>
    <col min="758" max="758" width="10.84765625" style="304" customWidth="1"/>
    <col min="759" max="771" width="6.3984375" style="304" customWidth="1"/>
    <col min="772" max="1013" width="9.1484375" style="304" customWidth="1"/>
    <col min="1014" max="1014" width="10.84765625" style="304" customWidth="1"/>
    <col min="1015" max="1027" width="6.3984375" style="304" customWidth="1"/>
    <col min="1028" max="1269" width="9.1484375" style="304" customWidth="1"/>
    <col min="1270" max="1270" width="10.84765625" style="304" customWidth="1"/>
    <col min="1271" max="1283" width="6.3984375" style="304" customWidth="1"/>
    <col min="1284" max="1525" width="9.1484375" style="304" customWidth="1"/>
    <col min="1526" max="1526" width="10.84765625" style="304" customWidth="1"/>
    <col min="1527" max="1539" width="6.3984375" style="304" customWidth="1"/>
    <col min="1540" max="1781" width="9.1484375" style="304" customWidth="1"/>
    <col min="1782" max="1782" width="10.84765625" style="304" customWidth="1"/>
    <col min="1783" max="1795" width="6.3984375" style="304" customWidth="1"/>
    <col min="1796" max="2037" width="9.1484375" style="304" customWidth="1"/>
    <col min="2038" max="2038" width="10.84765625" style="304" customWidth="1"/>
    <col min="2039" max="2051" width="6.3984375" style="304" customWidth="1"/>
    <col min="2052" max="2293" width="9.1484375" style="304" customWidth="1"/>
    <col min="2294" max="2294" width="10.84765625" style="304" customWidth="1"/>
    <col min="2295" max="2307" width="6.3984375" style="304" customWidth="1"/>
    <col min="2308" max="2549" width="9.1484375" style="304" customWidth="1"/>
    <col min="2550" max="2550" width="10.84765625" style="304" customWidth="1"/>
    <col min="2551" max="2563" width="6.3984375" style="304" customWidth="1"/>
    <col min="2564" max="2805" width="9.1484375" style="304" customWidth="1"/>
    <col min="2806" max="2806" width="10.84765625" style="304" customWidth="1"/>
    <col min="2807" max="2819" width="6.3984375" style="304" customWidth="1"/>
    <col min="2820" max="3061" width="9.1484375" style="304" customWidth="1"/>
    <col min="3062" max="3062" width="10.84765625" style="304" customWidth="1"/>
    <col min="3063" max="3075" width="6.3984375" style="304" customWidth="1"/>
    <col min="3076" max="3317" width="9.1484375" style="304" customWidth="1"/>
    <col min="3318" max="3318" width="10.84765625" style="304" customWidth="1"/>
    <col min="3319" max="3331" width="6.3984375" style="304" customWidth="1"/>
    <col min="3332" max="3573" width="9.1484375" style="304" customWidth="1"/>
    <col min="3574" max="3574" width="10.84765625" style="304" customWidth="1"/>
    <col min="3575" max="3587" width="6.3984375" style="304" customWidth="1"/>
    <col min="3588" max="3829" width="9.1484375" style="304" customWidth="1"/>
    <col min="3830" max="3830" width="10.84765625" style="304" customWidth="1"/>
    <col min="3831" max="3843" width="6.3984375" style="304" customWidth="1"/>
    <col min="3844" max="4085" width="9.1484375" style="304" customWidth="1"/>
    <col min="4086" max="4086" width="10.84765625" style="304" customWidth="1"/>
    <col min="4087" max="4099" width="6.3984375" style="304" customWidth="1"/>
    <col min="4100" max="4341" width="9.1484375" style="304" customWidth="1"/>
    <col min="4342" max="4342" width="10.84765625" style="304" customWidth="1"/>
    <col min="4343" max="4355" width="6.3984375" style="304" customWidth="1"/>
    <col min="4356" max="4597" width="9.1484375" style="304" customWidth="1"/>
    <col min="4598" max="4598" width="10.84765625" style="304" customWidth="1"/>
    <col min="4599" max="4611" width="6.3984375" style="304" customWidth="1"/>
    <col min="4612" max="4853" width="9.1484375" style="304" customWidth="1"/>
    <col min="4854" max="4854" width="10.84765625" style="304" customWidth="1"/>
    <col min="4855" max="4867" width="6.3984375" style="304" customWidth="1"/>
    <col min="4868" max="5109" width="9.1484375" style="304" customWidth="1"/>
    <col min="5110" max="5110" width="10.84765625" style="304" customWidth="1"/>
    <col min="5111" max="5123" width="6.3984375" style="304" customWidth="1"/>
    <col min="5124" max="5365" width="9.1484375" style="304" customWidth="1"/>
    <col min="5366" max="5366" width="10.84765625" style="304" customWidth="1"/>
    <col min="5367" max="5379" width="6.3984375" style="304" customWidth="1"/>
    <col min="5380" max="5621" width="9.1484375" style="304" customWidth="1"/>
    <col min="5622" max="5622" width="10.84765625" style="304" customWidth="1"/>
    <col min="5623" max="5635" width="6.3984375" style="304" customWidth="1"/>
    <col min="5636" max="5877" width="9.1484375" style="304" customWidth="1"/>
    <col min="5878" max="5878" width="10.84765625" style="304" customWidth="1"/>
    <col min="5879" max="5891" width="6.3984375" style="304" customWidth="1"/>
    <col min="5892" max="6133" width="9.1484375" style="304" customWidth="1"/>
    <col min="6134" max="6134" width="10.84765625" style="304" customWidth="1"/>
    <col min="6135" max="6147" width="6.3984375" style="304" customWidth="1"/>
    <col min="6148" max="6389" width="9.1484375" style="304" customWidth="1"/>
    <col min="6390" max="6390" width="10.84765625" style="304" customWidth="1"/>
    <col min="6391" max="6403" width="6.3984375" style="304" customWidth="1"/>
    <col min="6404" max="6645" width="9.1484375" style="304" customWidth="1"/>
    <col min="6646" max="6646" width="10.84765625" style="304" customWidth="1"/>
    <col min="6647" max="6659" width="6.3984375" style="304" customWidth="1"/>
    <col min="6660" max="6901" width="9.1484375" style="304" customWidth="1"/>
    <col min="6902" max="6902" width="10.84765625" style="304" customWidth="1"/>
    <col min="6903" max="6915" width="6.3984375" style="304" customWidth="1"/>
    <col min="6916" max="7157" width="9.1484375" style="304" customWidth="1"/>
    <col min="7158" max="7158" width="10.84765625" style="304" customWidth="1"/>
    <col min="7159" max="7171" width="6.3984375" style="304" customWidth="1"/>
    <col min="7172" max="7413" width="9.1484375" style="304" customWidth="1"/>
    <col min="7414" max="7414" width="10.84765625" style="304" customWidth="1"/>
    <col min="7415" max="7427" width="6.3984375" style="304" customWidth="1"/>
    <col min="7428" max="7669" width="9.1484375" style="304" customWidth="1"/>
    <col min="7670" max="7670" width="10.84765625" style="304" customWidth="1"/>
    <col min="7671" max="7683" width="6.3984375" style="304" customWidth="1"/>
    <col min="7684" max="7925" width="9.1484375" style="304" customWidth="1"/>
    <col min="7926" max="7926" width="10.84765625" style="304" customWidth="1"/>
    <col min="7927" max="7939" width="6.3984375" style="304" customWidth="1"/>
    <col min="7940" max="8181" width="9.1484375" style="304" customWidth="1"/>
    <col min="8182" max="8182" width="10.84765625" style="304" customWidth="1"/>
    <col min="8183" max="8195" width="6.3984375" style="304" customWidth="1"/>
    <col min="8196" max="8437" width="9.1484375" style="304" customWidth="1"/>
    <col min="8438" max="8438" width="10.84765625" style="304" customWidth="1"/>
    <col min="8439" max="8451" width="6.3984375" style="304" customWidth="1"/>
    <col min="8452" max="8693" width="9.1484375" style="304" customWidth="1"/>
    <col min="8694" max="8694" width="10.84765625" style="304" customWidth="1"/>
    <col min="8695" max="8707" width="6.3984375" style="304" customWidth="1"/>
    <col min="8708" max="8949" width="9.1484375" style="304" customWidth="1"/>
    <col min="8950" max="8950" width="10.84765625" style="304" customWidth="1"/>
    <col min="8951" max="8963" width="6.3984375" style="304" customWidth="1"/>
    <col min="8964" max="9205" width="9.1484375" style="304" customWidth="1"/>
    <col min="9206" max="9206" width="10.84765625" style="304" customWidth="1"/>
    <col min="9207" max="9219" width="6.3984375" style="304" customWidth="1"/>
    <col min="9220" max="9461" width="9.1484375" style="304" customWidth="1"/>
    <col min="9462" max="9462" width="10.84765625" style="304" customWidth="1"/>
    <col min="9463" max="9475" width="6.3984375" style="304" customWidth="1"/>
    <col min="9476" max="9717" width="9.1484375" style="304" customWidth="1"/>
    <col min="9718" max="9718" width="10.84765625" style="304" customWidth="1"/>
    <col min="9719" max="9731" width="6.3984375" style="304" customWidth="1"/>
    <col min="9732" max="9973" width="9.1484375" style="304" customWidth="1"/>
    <col min="9974" max="9974" width="10.84765625" style="304" customWidth="1"/>
    <col min="9975" max="9987" width="6.3984375" style="304" customWidth="1"/>
    <col min="9988" max="10229" width="9.1484375" style="304" customWidth="1"/>
    <col min="10230" max="10230" width="10.84765625" style="304" customWidth="1"/>
    <col min="10231" max="10243" width="6.3984375" style="304" customWidth="1"/>
    <col min="10244" max="10485" width="9.1484375" style="304" customWidth="1"/>
    <col min="10486" max="10486" width="10.84765625" style="304" customWidth="1"/>
    <col min="10487" max="10499" width="6.3984375" style="304" customWidth="1"/>
    <col min="10500" max="10741" width="9.1484375" style="304" customWidth="1"/>
    <col min="10742" max="10742" width="10.84765625" style="304" customWidth="1"/>
    <col min="10743" max="10755" width="6.3984375" style="304" customWidth="1"/>
    <col min="10756" max="10997" width="9.1484375" style="304" customWidth="1"/>
    <col min="10998" max="10998" width="10.84765625" style="304" customWidth="1"/>
    <col min="10999" max="11011" width="6.3984375" style="304" customWidth="1"/>
    <col min="11012" max="11253" width="9.1484375" style="304" customWidth="1"/>
    <col min="11254" max="11254" width="10.84765625" style="304" customWidth="1"/>
    <col min="11255" max="11267" width="6.3984375" style="304" customWidth="1"/>
    <col min="11268" max="11509" width="9.1484375" style="304" customWidth="1"/>
    <col min="11510" max="11510" width="10.84765625" style="304" customWidth="1"/>
    <col min="11511" max="11523" width="6.3984375" style="304" customWidth="1"/>
    <col min="11524" max="11765" width="9.1484375" style="304" customWidth="1"/>
    <col min="11766" max="11766" width="10.84765625" style="304" customWidth="1"/>
    <col min="11767" max="11779" width="6.3984375" style="304" customWidth="1"/>
    <col min="11780" max="12021" width="9.1484375" style="304" customWidth="1"/>
    <col min="12022" max="12022" width="10.84765625" style="304" customWidth="1"/>
    <col min="12023" max="12035" width="6.3984375" style="304" customWidth="1"/>
    <col min="12036" max="12277" width="9.1484375" style="304" customWidth="1"/>
    <col min="12278" max="12278" width="10.84765625" style="304" customWidth="1"/>
    <col min="12279" max="12291" width="6.3984375" style="304" customWidth="1"/>
    <col min="12292" max="12533" width="9.1484375" style="304" customWidth="1"/>
    <col min="12534" max="12534" width="10.84765625" style="304" customWidth="1"/>
    <col min="12535" max="12547" width="6.3984375" style="304" customWidth="1"/>
    <col min="12548" max="12789" width="9.1484375" style="304" customWidth="1"/>
    <col min="12790" max="12790" width="10.84765625" style="304" customWidth="1"/>
    <col min="12791" max="12803" width="6.3984375" style="304" customWidth="1"/>
    <col min="12804" max="13045" width="9.1484375" style="304" customWidth="1"/>
    <col min="13046" max="13046" width="10.84765625" style="304" customWidth="1"/>
    <col min="13047" max="13059" width="6.3984375" style="304" customWidth="1"/>
    <col min="13060" max="13301" width="9.1484375" style="304" customWidth="1"/>
    <col min="13302" max="13302" width="10.84765625" style="304" customWidth="1"/>
    <col min="13303" max="13315" width="6.3984375" style="304" customWidth="1"/>
    <col min="13316" max="13557" width="9.1484375" style="304" customWidth="1"/>
    <col min="13558" max="13558" width="10.84765625" style="304" customWidth="1"/>
    <col min="13559" max="13571" width="6.3984375" style="304" customWidth="1"/>
    <col min="13572" max="13813" width="9.1484375" style="304" customWidth="1"/>
    <col min="13814" max="13814" width="10.84765625" style="304" customWidth="1"/>
    <col min="13815" max="13827" width="6.3984375" style="304" customWidth="1"/>
    <col min="13828" max="14069" width="9.1484375" style="304" customWidth="1"/>
    <col min="14070" max="14070" width="10.84765625" style="304" customWidth="1"/>
    <col min="14071" max="14083" width="6.3984375" style="304" customWidth="1"/>
    <col min="14084" max="14325" width="9.1484375" style="304" customWidth="1"/>
    <col min="14326" max="14326" width="10.84765625" style="304" customWidth="1"/>
    <col min="14327" max="14339" width="6.3984375" style="304" customWidth="1"/>
    <col min="14340" max="14581" width="9.1484375" style="304" customWidth="1"/>
    <col min="14582" max="14582" width="10.84765625" style="304" customWidth="1"/>
    <col min="14583" max="14595" width="6.3984375" style="304" customWidth="1"/>
    <col min="14596" max="14837" width="9.1484375" style="304" customWidth="1"/>
    <col min="14838" max="14838" width="10.84765625" style="304" customWidth="1"/>
    <col min="14839" max="14851" width="6.3984375" style="304" customWidth="1"/>
    <col min="14852" max="15093" width="9.1484375" style="304" customWidth="1"/>
    <col min="15094" max="15094" width="10.84765625" style="304" customWidth="1"/>
    <col min="15095" max="15107" width="6.3984375" style="304" customWidth="1"/>
    <col min="15108" max="15349" width="9.1484375" style="304" customWidth="1"/>
    <col min="15350" max="15350" width="10.84765625" style="304" customWidth="1"/>
    <col min="15351" max="15363" width="6.3984375" style="304" customWidth="1"/>
    <col min="15364" max="15605" width="9.1484375" style="304" customWidth="1"/>
    <col min="15606" max="15606" width="10.84765625" style="304" customWidth="1"/>
    <col min="15607" max="15619" width="6.3984375" style="304" customWidth="1"/>
    <col min="15620" max="15861" width="9.1484375" style="304" customWidth="1"/>
    <col min="15862" max="15862" width="10.84765625" style="304" customWidth="1"/>
    <col min="15863" max="15875" width="6.3984375" style="304" customWidth="1"/>
    <col min="15876" max="16117" width="9.1484375" style="304" customWidth="1"/>
    <col min="16118" max="16118" width="10.84765625" style="304" customWidth="1"/>
    <col min="16119" max="16131" width="6.3984375" style="304" customWidth="1"/>
    <col min="16132" max="16384" width="9.1484375" style="304" customWidth="1"/>
  </cols>
  <sheetData>
    <row r="1" spans="1:27" ht="12.75" customHeight="1">
      <c r="A1" s="613" t="s">
        <v>1589</v>
      </c>
      <c r="B1" s="614"/>
      <c r="C1" s="614"/>
      <c r="D1" s="614"/>
      <c r="E1" s="614"/>
      <c r="F1" s="614"/>
      <c r="G1" s="614"/>
      <c r="H1" s="614"/>
      <c r="I1" s="614"/>
      <c r="J1" s="614"/>
      <c r="K1" s="614"/>
      <c r="L1" s="614"/>
      <c r="M1" s="614"/>
    </row>
    <row r="2" spans="1:27">
      <c r="A2" s="614"/>
      <c r="B2" s="614"/>
      <c r="C2" s="614"/>
      <c r="D2" s="614"/>
      <c r="E2" s="614"/>
      <c r="F2" s="614"/>
      <c r="G2" s="614"/>
      <c r="H2" s="614"/>
      <c r="I2" s="614"/>
      <c r="J2" s="614"/>
      <c r="K2" s="614"/>
      <c r="L2" s="614"/>
      <c r="M2" s="614"/>
    </row>
    <row r="3" spans="1:27" ht="22.55" customHeight="1">
      <c r="A3" s="394" t="s">
        <v>1534</v>
      </c>
      <c r="B3" s="395" t="s">
        <v>855</v>
      </c>
      <c r="C3" s="396" t="s">
        <v>1590</v>
      </c>
      <c r="D3" s="395" t="s">
        <v>1536</v>
      </c>
      <c r="E3" s="395" t="s">
        <v>1537</v>
      </c>
      <c r="F3" s="395" t="s">
        <v>1538</v>
      </c>
      <c r="G3" s="395" t="s">
        <v>1539</v>
      </c>
      <c r="H3" s="395" t="s">
        <v>1540</v>
      </c>
      <c r="I3" s="395" t="s">
        <v>1541</v>
      </c>
      <c r="J3" s="395" t="s">
        <v>1542</v>
      </c>
      <c r="K3" s="395" t="s">
        <v>1543</v>
      </c>
      <c r="L3" s="395" t="s">
        <v>1544</v>
      </c>
      <c r="M3" s="396" t="s">
        <v>1545</v>
      </c>
    </row>
    <row r="4" spans="1:27">
      <c r="A4" s="252"/>
      <c r="B4" s="406"/>
      <c r="C4" s="252"/>
      <c r="D4" s="252"/>
      <c r="E4" s="397"/>
      <c r="F4" s="397"/>
      <c r="G4" s="252"/>
      <c r="H4" s="252"/>
      <c r="I4" s="252"/>
      <c r="J4" s="397"/>
      <c r="K4" s="252"/>
      <c r="L4" s="252"/>
      <c r="M4" s="252"/>
    </row>
    <row r="5" spans="1:27">
      <c r="A5" s="398"/>
      <c r="B5" s="399">
        <f t="shared" ref="B5:B45" si="0">SUM(C5:M5)</f>
        <v>32739</v>
      </c>
      <c r="C5" s="399"/>
      <c r="D5" s="399">
        <f>SUM(D6:D45)</f>
        <v>7963</v>
      </c>
      <c r="E5" s="399">
        <f>SUM(E6:E45)</f>
        <v>11362</v>
      </c>
      <c r="F5" s="399">
        <f>SUM(F6:F45)</f>
        <v>8509</v>
      </c>
      <c r="G5" s="399">
        <f>SUM(G6:G45)</f>
        <v>4905</v>
      </c>
      <c r="H5" s="399"/>
      <c r="I5" s="399"/>
      <c r="J5" s="399"/>
      <c r="K5" s="399"/>
      <c r="L5" s="399"/>
      <c r="M5" s="399"/>
      <c r="N5" s="205"/>
    </row>
    <row r="6" spans="1:27">
      <c r="A6" s="252" t="s">
        <v>1547</v>
      </c>
      <c r="B6" s="252">
        <f t="shared" si="0"/>
        <v>105</v>
      </c>
      <c r="C6" s="252">
        <v>6</v>
      </c>
      <c r="D6" s="252">
        <v>23</v>
      </c>
      <c r="E6" s="252">
        <v>30</v>
      </c>
      <c r="F6" s="252">
        <v>19</v>
      </c>
      <c r="G6" s="252">
        <v>7</v>
      </c>
      <c r="H6" s="252">
        <v>9</v>
      </c>
      <c r="I6" s="252">
        <v>1</v>
      </c>
      <c r="J6" s="252">
        <v>4</v>
      </c>
      <c r="K6" s="252">
        <v>2</v>
      </c>
      <c r="L6" s="252">
        <v>2</v>
      </c>
      <c r="M6" s="252">
        <v>2</v>
      </c>
    </row>
    <row r="7" spans="1:27">
      <c r="A7" s="252" t="s">
        <v>1548</v>
      </c>
      <c r="B7" s="400">
        <f t="shared" si="0"/>
        <v>96</v>
      </c>
      <c r="C7" s="252">
        <v>4</v>
      </c>
      <c r="D7" s="252">
        <v>21</v>
      </c>
      <c r="E7" s="252">
        <v>24</v>
      </c>
      <c r="F7" s="252">
        <v>16</v>
      </c>
      <c r="G7" s="252">
        <v>11</v>
      </c>
      <c r="H7" s="252">
        <v>4</v>
      </c>
      <c r="I7" s="252">
        <v>8</v>
      </c>
      <c r="J7" s="252">
        <v>4</v>
      </c>
      <c r="K7" s="252">
        <v>1</v>
      </c>
      <c r="L7" s="252">
        <v>1</v>
      </c>
      <c r="M7" s="252">
        <v>2</v>
      </c>
    </row>
    <row r="8" spans="1:27">
      <c r="A8" s="252" t="s">
        <v>1549</v>
      </c>
      <c r="B8" s="400">
        <f t="shared" si="0"/>
        <v>1131</v>
      </c>
      <c r="C8" s="400">
        <v>34</v>
      </c>
      <c r="D8" s="252">
        <v>301</v>
      </c>
      <c r="E8" s="252">
        <v>299</v>
      </c>
      <c r="F8" s="252">
        <v>175</v>
      </c>
      <c r="G8" s="252">
        <v>93</v>
      </c>
      <c r="H8" s="252">
        <v>58</v>
      </c>
      <c r="I8" s="252">
        <v>54</v>
      </c>
      <c r="J8" s="252">
        <v>37</v>
      </c>
      <c r="K8" s="252">
        <v>26</v>
      </c>
      <c r="L8" s="252">
        <v>24</v>
      </c>
      <c r="M8" s="400">
        <v>30</v>
      </c>
      <c r="P8" s="407"/>
      <c r="Y8" s="407"/>
      <c r="AA8" s="205"/>
    </row>
    <row r="9" spans="1:27">
      <c r="A9" s="252" t="s">
        <v>1550</v>
      </c>
      <c r="B9" s="400">
        <f t="shared" si="0"/>
        <v>1088</v>
      </c>
      <c r="C9" s="252">
        <v>21</v>
      </c>
      <c r="D9" s="252">
        <v>204</v>
      </c>
      <c r="E9" s="252">
        <v>289</v>
      </c>
      <c r="F9" s="252">
        <v>208</v>
      </c>
      <c r="G9" s="252">
        <v>110</v>
      </c>
      <c r="H9" s="252">
        <v>75</v>
      </c>
      <c r="I9" s="252">
        <v>66</v>
      </c>
      <c r="J9" s="252">
        <v>45</v>
      </c>
      <c r="K9" s="252">
        <v>35</v>
      </c>
      <c r="L9" s="252">
        <v>21</v>
      </c>
      <c r="M9" s="252">
        <v>14</v>
      </c>
      <c r="AA9" s="205"/>
    </row>
    <row r="10" spans="1:27">
      <c r="A10" s="252" t="s">
        <v>1551</v>
      </c>
      <c r="B10" s="400">
        <f t="shared" si="0"/>
        <v>464</v>
      </c>
      <c r="C10" s="252">
        <v>13</v>
      </c>
      <c r="D10" s="252">
        <v>54</v>
      </c>
      <c r="E10" s="252">
        <v>100</v>
      </c>
      <c r="F10" s="252">
        <v>74</v>
      </c>
      <c r="G10" s="252">
        <v>58</v>
      </c>
      <c r="H10" s="252">
        <v>36</v>
      </c>
      <c r="I10" s="252">
        <v>24</v>
      </c>
      <c r="J10" s="252">
        <v>27</v>
      </c>
      <c r="K10" s="252">
        <v>25</v>
      </c>
      <c r="L10" s="252">
        <v>18</v>
      </c>
      <c r="M10" s="252">
        <v>35</v>
      </c>
    </row>
    <row r="11" spans="1:27">
      <c r="A11" s="252" t="s">
        <v>1552</v>
      </c>
      <c r="B11" s="400">
        <f t="shared" si="0"/>
        <v>2389</v>
      </c>
      <c r="C11" s="400">
        <v>91</v>
      </c>
      <c r="D11" s="252">
        <v>518</v>
      </c>
      <c r="E11" s="252">
        <v>512</v>
      </c>
      <c r="F11" s="252">
        <v>354</v>
      </c>
      <c r="G11" s="252">
        <v>256</v>
      </c>
      <c r="H11" s="252">
        <v>162</v>
      </c>
      <c r="I11" s="252">
        <v>173</v>
      </c>
      <c r="J11" s="252">
        <v>124</v>
      </c>
      <c r="K11" s="252">
        <v>90</v>
      </c>
      <c r="L11" s="252">
        <v>52</v>
      </c>
      <c r="M11" s="400">
        <v>57</v>
      </c>
      <c r="P11" s="407"/>
      <c r="Y11" s="407"/>
      <c r="AA11" s="205"/>
    </row>
    <row r="12" spans="1:27">
      <c r="A12" s="252" t="s">
        <v>1553</v>
      </c>
      <c r="B12" s="400">
        <f t="shared" si="0"/>
        <v>31</v>
      </c>
      <c r="C12" s="252">
        <v>0</v>
      </c>
      <c r="D12" s="252">
        <v>7</v>
      </c>
      <c r="E12" s="252">
        <v>5</v>
      </c>
      <c r="F12" s="252">
        <v>5</v>
      </c>
      <c r="G12" s="252">
        <v>3</v>
      </c>
      <c r="H12" s="252">
        <v>3</v>
      </c>
      <c r="I12" s="252">
        <v>3</v>
      </c>
      <c r="J12" s="252">
        <v>1</v>
      </c>
      <c r="K12" s="252">
        <v>2</v>
      </c>
      <c r="L12" s="252">
        <v>1</v>
      </c>
      <c r="M12" s="252">
        <v>1</v>
      </c>
    </row>
    <row r="13" spans="1:27">
      <c r="A13" s="252" t="s">
        <v>1554</v>
      </c>
      <c r="B13" s="400">
        <f t="shared" si="0"/>
        <v>650</v>
      </c>
      <c r="C13" s="252">
        <v>23</v>
      </c>
      <c r="D13" s="252">
        <v>136</v>
      </c>
      <c r="E13" s="252">
        <v>139</v>
      </c>
      <c r="F13" s="252">
        <v>89</v>
      </c>
      <c r="G13" s="252">
        <v>62</v>
      </c>
      <c r="H13" s="252">
        <v>50</v>
      </c>
      <c r="I13" s="252">
        <v>37</v>
      </c>
      <c r="J13" s="252">
        <v>41</v>
      </c>
      <c r="K13" s="252">
        <v>28</v>
      </c>
      <c r="L13" s="252">
        <v>16</v>
      </c>
      <c r="M13" s="252">
        <v>29</v>
      </c>
    </row>
    <row r="14" spans="1:27">
      <c r="A14" s="252" t="s">
        <v>1555</v>
      </c>
      <c r="B14" s="400">
        <f t="shared" si="0"/>
        <v>123</v>
      </c>
      <c r="C14" s="252">
        <v>3</v>
      </c>
      <c r="D14" s="252">
        <v>21</v>
      </c>
      <c r="E14" s="252">
        <v>26</v>
      </c>
      <c r="F14" s="252">
        <v>21</v>
      </c>
      <c r="G14" s="252">
        <v>9</v>
      </c>
      <c r="H14" s="252">
        <v>12</v>
      </c>
      <c r="I14" s="252">
        <v>9</v>
      </c>
      <c r="J14" s="252">
        <v>5</v>
      </c>
      <c r="K14" s="252">
        <v>7</v>
      </c>
      <c r="L14" s="252">
        <v>4</v>
      </c>
      <c r="M14" s="252">
        <v>6</v>
      </c>
    </row>
    <row r="15" spans="1:27">
      <c r="A15" s="252" t="s">
        <v>1556</v>
      </c>
      <c r="B15" s="400">
        <f t="shared" si="0"/>
        <v>34</v>
      </c>
      <c r="C15" s="252">
        <v>0</v>
      </c>
      <c r="D15" s="252">
        <v>11</v>
      </c>
      <c r="E15" s="252">
        <v>7</v>
      </c>
      <c r="F15" s="252">
        <v>2</v>
      </c>
      <c r="G15" s="252">
        <v>2</v>
      </c>
      <c r="H15" s="252">
        <v>3</v>
      </c>
      <c r="I15" s="252">
        <v>2</v>
      </c>
      <c r="J15" s="252">
        <v>0</v>
      </c>
      <c r="K15" s="252">
        <v>3</v>
      </c>
      <c r="L15" s="252">
        <v>2</v>
      </c>
      <c r="M15" s="252">
        <v>2</v>
      </c>
    </row>
    <row r="16" spans="1:27">
      <c r="A16" s="252" t="s">
        <v>1557</v>
      </c>
      <c r="B16" s="400">
        <f t="shared" si="0"/>
        <v>520</v>
      </c>
      <c r="C16" s="252">
        <v>26</v>
      </c>
      <c r="D16" s="252">
        <v>128</v>
      </c>
      <c r="E16" s="252">
        <v>115</v>
      </c>
      <c r="F16" s="252">
        <v>79</v>
      </c>
      <c r="G16" s="252">
        <v>64</v>
      </c>
      <c r="H16" s="252">
        <v>32</v>
      </c>
      <c r="I16" s="252">
        <v>25</v>
      </c>
      <c r="J16" s="252">
        <v>25</v>
      </c>
      <c r="K16" s="252">
        <v>14</v>
      </c>
      <c r="L16" s="252">
        <v>9</v>
      </c>
      <c r="M16" s="252">
        <v>3</v>
      </c>
    </row>
    <row r="17" spans="1:27">
      <c r="A17" s="252" t="s">
        <v>1558</v>
      </c>
      <c r="B17" s="400">
        <f t="shared" si="0"/>
        <v>17</v>
      </c>
      <c r="C17" s="252">
        <v>0</v>
      </c>
      <c r="D17" s="252">
        <v>5</v>
      </c>
      <c r="E17" s="252">
        <v>3</v>
      </c>
      <c r="F17" s="252">
        <v>0</v>
      </c>
      <c r="G17" s="252">
        <v>3</v>
      </c>
      <c r="H17" s="252">
        <v>2</v>
      </c>
      <c r="I17" s="252">
        <v>1</v>
      </c>
      <c r="J17" s="252">
        <v>0</v>
      </c>
      <c r="K17" s="252">
        <v>0</v>
      </c>
      <c r="L17" s="252">
        <v>2</v>
      </c>
      <c r="M17" s="252">
        <v>1</v>
      </c>
    </row>
    <row r="18" spans="1:27">
      <c r="A18" s="252" t="s">
        <v>1559</v>
      </c>
      <c r="B18" s="400">
        <f t="shared" si="0"/>
        <v>494</v>
      </c>
      <c r="C18" s="252">
        <v>18</v>
      </c>
      <c r="D18" s="252">
        <v>117</v>
      </c>
      <c r="E18" s="252">
        <v>110</v>
      </c>
      <c r="F18" s="252">
        <v>85</v>
      </c>
      <c r="G18" s="252">
        <v>49</v>
      </c>
      <c r="H18" s="252">
        <v>31</v>
      </c>
      <c r="I18" s="252">
        <v>27</v>
      </c>
      <c r="J18" s="252">
        <v>19</v>
      </c>
      <c r="K18" s="252">
        <v>15</v>
      </c>
      <c r="L18" s="252">
        <v>7</v>
      </c>
      <c r="M18" s="252">
        <v>16</v>
      </c>
    </row>
    <row r="19" spans="1:27">
      <c r="A19" s="252" t="s">
        <v>1560</v>
      </c>
      <c r="B19" s="400">
        <f t="shared" si="0"/>
        <v>517</v>
      </c>
      <c r="C19" s="252">
        <v>5</v>
      </c>
      <c r="D19" s="252">
        <v>73</v>
      </c>
      <c r="E19" s="252">
        <v>103</v>
      </c>
      <c r="F19" s="252">
        <v>88</v>
      </c>
      <c r="G19" s="252">
        <v>65</v>
      </c>
      <c r="H19" s="252">
        <v>48</v>
      </c>
      <c r="I19" s="252">
        <v>47</v>
      </c>
      <c r="J19" s="252">
        <v>37</v>
      </c>
      <c r="K19" s="252">
        <v>24</v>
      </c>
      <c r="L19" s="252">
        <v>15</v>
      </c>
      <c r="M19" s="252">
        <v>12</v>
      </c>
    </row>
    <row r="20" spans="1:27">
      <c r="A20" s="252" t="s">
        <v>1561</v>
      </c>
      <c r="B20" s="400">
        <f t="shared" si="0"/>
        <v>747</v>
      </c>
      <c r="C20" s="252">
        <v>31</v>
      </c>
      <c r="D20" s="252">
        <v>159</v>
      </c>
      <c r="E20" s="252">
        <v>195</v>
      </c>
      <c r="F20" s="252">
        <v>139</v>
      </c>
      <c r="G20" s="252">
        <v>74</v>
      </c>
      <c r="H20" s="252">
        <v>33</v>
      </c>
      <c r="I20" s="252">
        <v>34</v>
      </c>
      <c r="J20" s="252">
        <v>22</v>
      </c>
      <c r="K20" s="252">
        <v>22</v>
      </c>
      <c r="L20" s="252">
        <v>18</v>
      </c>
      <c r="M20" s="252">
        <v>20</v>
      </c>
    </row>
    <row r="21" spans="1:27">
      <c r="A21" s="252" t="s">
        <v>1562</v>
      </c>
      <c r="B21" s="400">
        <f t="shared" si="0"/>
        <v>279</v>
      </c>
      <c r="C21" s="252">
        <v>4</v>
      </c>
      <c r="D21" s="252">
        <v>23</v>
      </c>
      <c r="E21" s="252">
        <v>53</v>
      </c>
      <c r="F21" s="252">
        <v>46</v>
      </c>
      <c r="G21" s="252">
        <v>34</v>
      </c>
      <c r="H21" s="252">
        <v>22</v>
      </c>
      <c r="I21" s="252">
        <v>24</v>
      </c>
      <c r="J21" s="252">
        <v>17</v>
      </c>
      <c r="K21" s="252">
        <v>17</v>
      </c>
      <c r="L21" s="252">
        <v>18</v>
      </c>
      <c r="M21" s="252">
        <v>21</v>
      </c>
    </row>
    <row r="22" spans="1:27">
      <c r="A22" s="252" t="s">
        <v>1563</v>
      </c>
      <c r="B22" s="400">
        <f t="shared" si="0"/>
        <v>13566</v>
      </c>
      <c r="C22" s="400">
        <v>129</v>
      </c>
      <c r="D22" s="400">
        <v>1443</v>
      </c>
      <c r="E22" s="400">
        <v>3498</v>
      </c>
      <c r="F22" s="400">
        <v>3160</v>
      </c>
      <c r="G22" s="400">
        <v>1712</v>
      </c>
      <c r="H22" s="400">
        <v>1022</v>
      </c>
      <c r="I22" s="252">
        <v>875</v>
      </c>
      <c r="J22" s="252">
        <v>612</v>
      </c>
      <c r="K22" s="252">
        <v>492</v>
      </c>
      <c r="L22" s="252">
        <v>313</v>
      </c>
      <c r="M22" s="400">
        <v>310</v>
      </c>
      <c r="P22" s="407"/>
      <c r="Q22" s="407"/>
      <c r="R22" s="407"/>
      <c r="S22" s="407"/>
      <c r="T22" s="407"/>
      <c r="U22" s="407"/>
      <c r="Y22" s="407"/>
      <c r="AA22" s="205"/>
    </row>
    <row r="23" spans="1:27">
      <c r="A23" s="252" t="s">
        <v>1564</v>
      </c>
      <c r="B23" s="400">
        <f t="shared" si="0"/>
        <v>1930</v>
      </c>
      <c r="C23" s="400">
        <v>62</v>
      </c>
      <c r="D23" s="252">
        <v>455</v>
      </c>
      <c r="E23" s="252">
        <v>524</v>
      </c>
      <c r="F23" s="252">
        <v>315</v>
      </c>
      <c r="G23" s="252">
        <v>149</v>
      </c>
      <c r="H23" s="252">
        <v>106</v>
      </c>
      <c r="I23" s="252">
        <v>86</v>
      </c>
      <c r="J23" s="252">
        <v>78</v>
      </c>
      <c r="K23" s="252">
        <v>53</v>
      </c>
      <c r="L23" s="252">
        <v>38</v>
      </c>
      <c r="M23" s="400">
        <v>64</v>
      </c>
      <c r="P23" s="407"/>
      <c r="Y23" s="407"/>
      <c r="AA23" s="205"/>
    </row>
    <row r="24" spans="1:27">
      <c r="A24" s="252" t="s">
        <v>1565</v>
      </c>
      <c r="B24" s="400">
        <f t="shared" si="0"/>
        <v>413</v>
      </c>
      <c r="C24" s="252">
        <v>10</v>
      </c>
      <c r="D24" s="252">
        <v>68</v>
      </c>
      <c r="E24" s="252">
        <v>122</v>
      </c>
      <c r="F24" s="252">
        <v>68</v>
      </c>
      <c r="G24" s="252">
        <v>46</v>
      </c>
      <c r="H24" s="252">
        <v>26</v>
      </c>
      <c r="I24" s="252">
        <v>21</v>
      </c>
      <c r="J24" s="252">
        <v>17</v>
      </c>
      <c r="K24" s="252">
        <v>19</v>
      </c>
      <c r="L24" s="252">
        <v>9</v>
      </c>
      <c r="M24" s="252">
        <v>7</v>
      </c>
    </row>
    <row r="25" spans="1:27">
      <c r="A25" s="252" t="s">
        <v>1566</v>
      </c>
      <c r="B25" s="400">
        <f t="shared" si="0"/>
        <v>134</v>
      </c>
      <c r="C25" s="252">
        <v>0</v>
      </c>
      <c r="D25" s="252">
        <v>23</v>
      </c>
      <c r="E25" s="252">
        <v>33</v>
      </c>
      <c r="F25" s="252">
        <v>24</v>
      </c>
      <c r="G25" s="252">
        <v>18</v>
      </c>
      <c r="H25" s="252">
        <v>7</v>
      </c>
      <c r="I25" s="252">
        <v>8</v>
      </c>
      <c r="J25" s="252">
        <v>5</v>
      </c>
      <c r="K25" s="252">
        <v>4</v>
      </c>
      <c r="L25" s="252">
        <v>4</v>
      </c>
      <c r="M25" s="252">
        <v>8</v>
      </c>
    </row>
    <row r="26" spans="1:27">
      <c r="A26" s="252" t="s">
        <v>1567</v>
      </c>
      <c r="B26" s="400">
        <f t="shared" si="0"/>
        <v>713</v>
      </c>
      <c r="C26" s="252">
        <v>13</v>
      </c>
      <c r="D26" s="252">
        <v>141</v>
      </c>
      <c r="E26" s="252">
        <v>185</v>
      </c>
      <c r="F26" s="252">
        <v>125</v>
      </c>
      <c r="G26" s="252">
        <v>58</v>
      </c>
      <c r="H26" s="252">
        <v>47</v>
      </c>
      <c r="I26" s="252">
        <v>37</v>
      </c>
      <c r="J26" s="252">
        <v>26</v>
      </c>
      <c r="K26" s="252">
        <v>30</v>
      </c>
      <c r="L26" s="252">
        <v>26</v>
      </c>
      <c r="M26" s="252">
        <v>25</v>
      </c>
    </row>
    <row r="27" spans="1:27">
      <c r="A27" s="252" t="s">
        <v>1568</v>
      </c>
      <c r="B27" s="400">
        <f t="shared" si="0"/>
        <v>42</v>
      </c>
      <c r="C27" s="252">
        <v>2</v>
      </c>
      <c r="D27" s="252">
        <v>11</v>
      </c>
      <c r="E27" s="252">
        <v>10</v>
      </c>
      <c r="F27" s="252">
        <v>6</v>
      </c>
      <c r="G27" s="252">
        <v>6</v>
      </c>
      <c r="H27" s="252">
        <v>3</v>
      </c>
      <c r="I27" s="252">
        <v>2</v>
      </c>
      <c r="J27" s="252">
        <v>0</v>
      </c>
      <c r="K27" s="252">
        <v>1</v>
      </c>
      <c r="L27" s="252">
        <v>1</v>
      </c>
      <c r="M27" s="252">
        <v>0</v>
      </c>
    </row>
    <row r="28" spans="1:27">
      <c r="A28" s="252" t="s">
        <v>1569</v>
      </c>
      <c r="B28" s="400">
        <f t="shared" si="0"/>
        <v>416</v>
      </c>
      <c r="C28" s="252">
        <v>12</v>
      </c>
      <c r="D28" s="252">
        <v>47</v>
      </c>
      <c r="E28" s="252">
        <v>87</v>
      </c>
      <c r="F28" s="252">
        <v>87</v>
      </c>
      <c r="G28" s="252">
        <v>47</v>
      </c>
      <c r="H28" s="252">
        <v>47</v>
      </c>
      <c r="I28" s="252">
        <v>25</v>
      </c>
      <c r="J28" s="252">
        <v>18</v>
      </c>
      <c r="K28" s="252">
        <v>25</v>
      </c>
      <c r="L28" s="252">
        <v>12</v>
      </c>
      <c r="M28" s="252">
        <v>9</v>
      </c>
    </row>
    <row r="29" spans="1:27">
      <c r="A29" s="252" t="s">
        <v>1570</v>
      </c>
      <c r="B29" s="400">
        <f t="shared" si="0"/>
        <v>244</v>
      </c>
      <c r="C29" s="252">
        <v>3</v>
      </c>
      <c r="D29" s="252">
        <v>33</v>
      </c>
      <c r="E29" s="252">
        <v>64</v>
      </c>
      <c r="F29" s="252">
        <v>41</v>
      </c>
      <c r="G29" s="252">
        <v>31</v>
      </c>
      <c r="H29" s="252">
        <v>20</v>
      </c>
      <c r="I29" s="252">
        <v>12</v>
      </c>
      <c r="J29" s="252">
        <v>12</v>
      </c>
      <c r="K29" s="252">
        <v>7</v>
      </c>
      <c r="L29" s="252">
        <v>9</v>
      </c>
      <c r="M29" s="252">
        <v>12</v>
      </c>
    </row>
    <row r="30" spans="1:27">
      <c r="A30" s="252" t="s">
        <v>1571</v>
      </c>
      <c r="B30" s="400">
        <f t="shared" si="0"/>
        <v>172</v>
      </c>
      <c r="C30" s="252">
        <v>3</v>
      </c>
      <c r="D30" s="252">
        <v>13</v>
      </c>
      <c r="E30" s="252">
        <v>37</v>
      </c>
      <c r="F30" s="252">
        <v>33</v>
      </c>
      <c r="G30" s="252">
        <v>24</v>
      </c>
      <c r="H30" s="252">
        <v>14</v>
      </c>
      <c r="I30" s="252">
        <v>9</v>
      </c>
      <c r="J30" s="252">
        <v>12</v>
      </c>
      <c r="K30" s="252">
        <v>7</v>
      </c>
      <c r="L30" s="252">
        <v>5</v>
      </c>
      <c r="M30" s="252">
        <v>15</v>
      </c>
    </row>
    <row r="31" spans="1:27">
      <c r="A31" s="252" t="s">
        <v>1572</v>
      </c>
      <c r="B31" s="400">
        <f t="shared" si="0"/>
        <v>108</v>
      </c>
      <c r="C31" s="252">
        <v>3</v>
      </c>
      <c r="D31" s="252">
        <v>31</v>
      </c>
      <c r="E31" s="252">
        <v>27</v>
      </c>
      <c r="F31" s="252">
        <v>20</v>
      </c>
      <c r="G31" s="252">
        <v>8</v>
      </c>
      <c r="H31" s="252">
        <v>5</v>
      </c>
      <c r="I31" s="252">
        <v>4</v>
      </c>
      <c r="J31" s="252">
        <v>4</v>
      </c>
      <c r="K31" s="252">
        <v>4</v>
      </c>
      <c r="L31" s="252">
        <v>1</v>
      </c>
      <c r="M31" s="252">
        <v>1</v>
      </c>
    </row>
    <row r="32" spans="1:27">
      <c r="A32" s="252" t="s">
        <v>1573</v>
      </c>
      <c r="B32" s="400">
        <f t="shared" si="0"/>
        <v>5675</v>
      </c>
      <c r="C32" s="400">
        <v>219</v>
      </c>
      <c r="D32" s="400">
        <v>1265</v>
      </c>
      <c r="E32" s="400">
        <v>1376</v>
      </c>
      <c r="F32" s="400">
        <v>924</v>
      </c>
      <c r="G32" s="252">
        <v>525</v>
      </c>
      <c r="H32" s="252">
        <v>365</v>
      </c>
      <c r="I32" s="252">
        <v>288</v>
      </c>
      <c r="J32" s="252">
        <v>265</v>
      </c>
      <c r="K32" s="252">
        <v>210</v>
      </c>
      <c r="L32" s="252">
        <v>120</v>
      </c>
      <c r="M32" s="400">
        <v>118</v>
      </c>
      <c r="P32" s="407"/>
      <c r="Q32" s="407"/>
      <c r="R32" s="407"/>
      <c r="S32" s="407"/>
      <c r="Y32" s="407"/>
      <c r="AA32" s="205"/>
    </row>
    <row r="33" spans="1:27">
      <c r="A33" s="252" t="s">
        <v>1574</v>
      </c>
      <c r="B33" s="400">
        <f t="shared" si="0"/>
        <v>370</v>
      </c>
      <c r="C33" s="252">
        <v>1</v>
      </c>
      <c r="D33" s="252">
        <v>19</v>
      </c>
      <c r="E33" s="252">
        <v>87</v>
      </c>
      <c r="F33" s="252">
        <v>83</v>
      </c>
      <c r="G33" s="252">
        <v>70</v>
      </c>
      <c r="H33" s="252">
        <v>27</v>
      </c>
      <c r="I33" s="252">
        <v>20</v>
      </c>
      <c r="J33" s="252">
        <v>16</v>
      </c>
      <c r="K33" s="252">
        <v>16</v>
      </c>
      <c r="L33" s="252">
        <v>16</v>
      </c>
      <c r="M33" s="252">
        <v>15</v>
      </c>
    </row>
    <row r="34" spans="1:27">
      <c r="A34" s="252" t="s">
        <v>1575</v>
      </c>
      <c r="B34" s="400">
        <f t="shared" si="0"/>
        <v>858</v>
      </c>
      <c r="C34" s="252">
        <v>22</v>
      </c>
      <c r="D34" s="252">
        <v>180</v>
      </c>
      <c r="E34" s="252">
        <v>183</v>
      </c>
      <c r="F34" s="252">
        <v>143</v>
      </c>
      <c r="G34" s="252">
        <v>91</v>
      </c>
      <c r="H34" s="252">
        <v>60</v>
      </c>
      <c r="I34" s="252">
        <v>43</v>
      </c>
      <c r="J34" s="252">
        <v>44</v>
      </c>
      <c r="K34" s="252">
        <v>38</v>
      </c>
      <c r="L34" s="252">
        <v>24</v>
      </c>
      <c r="M34" s="252">
        <v>30</v>
      </c>
    </row>
    <row r="35" spans="1:27">
      <c r="A35" s="252" t="s">
        <v>1576</v>
      </c>
      <c r="B35" s="400">
        <f t="shared" si="0"/>
        <v>248</v>
      </c>
      <c r="C35" s="252">
        <v>2</v>
      </c>
      <c r="D35" s="252">
        <v>24</v>
      </c>
      <c r="E35" s="252">
        <v>70</v>
      </c>
      <c r="F35" s="252">
        <v>67</v>
      </c>
      <c r="G35" s="252">
        <v>26</v>
      </c>
      <c r="H35" s="252">
        <v>21</v>
      </c>
      <c r="I35" s="252">
        <v>14</v>
      </c>
      <c r="J35" s="252">
        <v>8</v>
      </c>
      <c r="K35" s="252">
        <v>6</v>
      </c>
      <c r="L35" s="252">
        <v>5</v>
      </c>
      <c r="M35" s="252">
        <v>5</v>
      </c>
    </row>
    <row r="36" spans="1:27">
      <c r="A36" s="252" t="s">
        <v>1577</v>
      </c>
      <c r="B36" s="400">
        <f t="shared" si="0"/>
        <v>4077</v>
      </c>
      <c r="C36" s="400">
        <v>58</v>
      </c>
      <c r="D36" s="252">
        <v>704</v>
      </c>
      <c r="E36" s="400">
        <v>1078</v>
      </c>
      <c r="F36" s="400">
        <v>730</v>
      </c>
      <c r="G36" s="252">
        <v>410</v>
      </c>
      <c r="H36" s="252">
        <v>285</v>
      </c>
      <c r="I36" s="252">
        <v>237</v>
      </c>
      <c r="J36" s="252">
        <v>202</v>
      </c>
      <c r="K36" s="252">
        <v>172</v>
      </c>
      <c r="L36" s="252">
        <v>97</v>
      </c>
      <c r="M36" s="400">
        <v>104</v>
      </c>
      <c r="P36" s="407"/>
      <c r="R36" s="407"/>
      <c r="S36" s="407"/>
      <c r="Y36" s="407"/>
      <c r="AA36" s="205"/>
    </row>
    <row r="37" spans="1:27">
      <c r="A37" s="252" t="s">
        <v>1578</v>
      </c>
      <c r="B37" s="400">
        <f t="shared" si="0"/>
        <v>2581</v>
      </c>
      <c r="C37" s="400">
        <v>63</v>
      </c>
      <c r="D37" s="252">
        <v>618</v>
      </c>
      <c r="E37" s="252">
        <v>713</v>
      </c>
      <c r="F37" s="252">
        <v>416</v>
      </c>
      <c r="G37" s="252">
        <v>235</v>
      </c>
      <c r="H37" s="252">
        <v>147</v>
      </c>
      <c r="I37" s="252">
        <v>125</v>
      </c>
      <c r="J37" s="252">
        <v>78</v>
      </c>
      <c r="K37" s="252">
        <v>80</v>
      </c>
      <c r="L37" s="252">
        <v>41</v>
      </c>
      <c r="M37" s="400">
        <v>65</v>
      </c>
      <c r="P37" s="407"/>
      <c r="Y37" s="407"/>
      <c r="AA37" s="205"/>
    </row>
    <row r="38" spans="1:27">
      <c r="A38" s="252" t="s">
        <v>1579</v>
      </c>
      <c r="B38" s="400">
        <f t="shared" si="0"/>
        <v>241</v>
      </c>
      <c r="C38" s="252">
        <v>4</v>
      </c>
      <c r="D38" s="252">
        <v>58</v>
      </c>
      <c r="E38" s="252">
        <v>52</v>
      </c>
      <c r="F38" s="252">
        <v>42</v>
      </c>
      <c r="G38" s="252">
        <v>25</v>
      </c>
      <c r="H38" s="252">
        <v>14</v>
      </c>
      <c r="I38" s="252">
        <v>7</v>
      </c>
      <c r="J38" s="252">
        <v>15</v>
      </c>
      <c r="K38" s="252">
        <v>9</v>
      </c>
      <c r="L38" s="252">
        <v>5</v>
      </c>
      <c r="M38" s="252">
        <v>10</v>
      </c>
    </row>
    <row r="39" spans="1:27">
      <c r="A39" s="252" t="s">
        <v>1580</v>
      </c>
      <c r="B39" s="400">
        <f t="shared" si="0"/>
        <v>1659</v>
      </c>
      <c r="C39" s="400">
        <v>47</v>
      </c>
      <c r="D39" s="252">
        <v>347</v>
      </c>
      <c r="E39" s="252">
        <v>358</v>
      </c>
      <c r="F39" s="252">
        <v>255</v>
      </c>
      <c r="G39" s="252">
        <v>177</v>
      </c>
      <c r="H39" s="252">
        <v>118</v>
      </c>
      <c r="I39" s="252">
        <v>101</v>
      </c>
      <c r="J39" s="252">
        <v>95</v>
      </c>
      <c r="K39" s="252">
        <v>63</v>
      </c>
      <c r="L39" s="252">
        <v>43</v>
      </c>
      <c r="M39" s="400">
        <v>55</v>
      </c>
      <c r="P39" s="407"/>
      <c r="Y39" s="407"/>
      <c r="AA39" s="205"/>
    </row>
    <row r="40" spans="1:27">
      <c r="A40" s="252" t="s">
        <v>1581</v>
      </c>
      <c r="B40" s="400">
        <f t="shared" si="0"/>
        <v>31</v>
      </c>
      <c r="C40" s="252">
        <v>1</v>
      </c>
      <c r="D40" s="252">
        <v>3</v>
      </c>
      <c r="E40" s="252">
        <v>5</v>
      </c>
      <c r="F40" s="252">
        <v>6</v>
      </c>
      <c r="G40" s="252">
        <v>3</v>
      </c>
      <c r="H40" s="252">
        <v>3</v>
      </c>
      <c r="I40" s="252">
        <v>2</v>
      </c>
      <c r="J40" s="252">
        <v>2</v>
      </c>
      <c r="K40" s="252">
        <v>3</v>
      </c>
      <c r="L40" s="252">
        <v>1</v>
      </c>
      <c r="M40" s="252">
        <v>2</v>
      </c>
    </row>
    <row r="41" spans="1:27">
      <c r="A41" s="252" t="s">
        <v>1582</v>
      </c>
      <c r="B41" s="400">
        <f t="shared" si="0"/>
        <v>341</v>
      </c>
      <c r="C41" s="252">
        <v>11</v>
      </c>
      <c r="D41" s="252">
        <v>62</v>
      </c>
      <c r="E41" s="252">
        <v>92</v>
      </c>
      <c r="F41" s="252">
        <v>55</v>
      </c>
      <c r="G41" s="252">
        <v>34</v>
      </c>
      <c r="H41" s="252">
        <v>29</v>
      </c>
      <c r="I41" s="252">
        <v>16</v>
      </c>
      <c r="J41" s="252">
        <v>9</v>
      </c>
      <c r="K41" s="252">
        <v>6</v>
      </c>
      <c r="L41" s="252">
        <v>16</v>
      </c>
      <c r="M41" s="252">
        <v>11</v>
      </c>
    </row>
    <row r="42" spans="1:27">
      <c r="A42" s="252" t="s">
        <v>1583</v>
      </c>
      <c r="B42" s="400">
        <f t="shared" si="0"/>
        <v>1365</v>
      </c>
      <c r="C42" s="400">
        <v>23</v>
      </c>
      <c r="D42" s="252">
        <v>250</v>
      </c>
      <c r="E42" s="252">
        <v>348</v>
      </c>
      <c r="F42" s="252">
        <v>256</v>
      </c>
      <c r="G42" s="252">
        <v>143</v>
      </c>
      <c r="H42" s="252">
        <v>97</v>
      </c>
      <c r="I42" s="252">
        <v>67</v>
      </c>
      <c r="J42" s="252">
        <v>66</v>
      </c>
      <c r="K42" s="252">
        <v>32</v>
      </c>
      <c r="L42" s="252">
        <v>36</v>
      </c>
      <c r="M42" s="400">
        <v>47</v>
      </c>
      <c r="P42" s="407"/>
      <c r="Y42" s="407"/>
      <c r="AA42" s="205"/>
    </row>
    <row r="43" spans="1:27">
      <c r="A43" s="252" t="s">
        <v>1584</v>
      </c>
      <c r="B43" s="400">
        <f t="shared" si="0"/>
        <v>161</v>
      </c>
      <c r="C43" s="252">
        <v>4</v>
      </c>
      <c r="D43" s="252">
        <v>44</v>
      </c>
      <c r="E43" s="252">
        <v>47</v>
      </c>
      <c r="F43" s="252">
        <v>24</v>
      </c>
      <c r="G43" s="252">
        <v>13</v>
      </c>
      <c r="H43" s="252">
        <v>6</v>
      </c>
      <c r="I43" s="252">
        <v>7</v>
      </c>
      <c r="J43" s="252">
        <v>6</v>
      </c>
      <c r="K43" s="252">
        <v>4</v>
      </c>
      <c r="L43" s="252">
        <v>2</v>
      </c>
      <c r="M43" s="252">
        <v>4</v>
      </c>
    </row>
    <row r="44" spans="1:27">
      <c r="A44" s="252" t="s">
        <v>1585</v>
      </c>
      <c r="B44" s="400">
        <f t="shared" si="0"/>
        <v>1425</v>
      </c>
      <c r="C44" s="400">
        <v>37</v>
      </c>
      <c r="D44" s="252">
        <v>323</v>
      </c>
      <c r="E44" s="252">
        <v>356</v>
      </c>
      <c r="F44" s="252">
        <v>229</v>
      </c>
      <c r="G44" s="252">
        <v>154</v>
      </c>
      <c r="H44" s="252">
        <v>99</v>
      </c>
      <c r="I44" s="252">
        <v>69</v>
      </c>
      <c r="J44" s="252">
        <v>61</v>
      </c>
      <c r="K44" s="252">
        <v>45</v>
      </c>
      <c r="L44" s="252">
        <v>23</v>
      </c>
      <c r="M44" s="400">
        <v>29</v>
      </c>
      <c r="P44" s="407"/>
      <c r="Y44" s="407"/>
      <c r="AA44" s="205"/>
    </row>
    <row r="45" spans="1:27">
      <c r="A45" s="401" t="s">
        <v>1586</v>
      </c>
      <c r="B45" s="408">
        <f t="shared" si="0"/>
        <v>1</v>
      </c>
      <c r="C45" s="403">
        <v>1</v>
      </c>
      <c r="D45" s="403">
        <v>0</v>
      </c>
      <c r="E45" s="403">
        <v>0</v>
      </c>
      <c r="F45" s="403">
        <v>0</v>
      </c>
      <c r="G45" s="403">
        <v>0</v>
      </c>
      <c r="H45" s="403">
        <v>0</v>
      </c>
      <c r="I45" s="403">
        <v>0</v>
      </c>
      <c r="J45" s="403">
        <v>0</v>
      </c>
      <c r="K45" s="403">
        <v>0</v>
      </c>
      <c r="L45" s="403">
        <v>0</v>
      </c>
      <c r="M45" s="403">
        <v>0</v>
      </c>
    </row>
    <row r="46" spans="1:27">
      <c r="A46" s="404" t="s">
        <v>1591</v>
      </c>
      <c r="B46" s="252"/>
      <c r="C46" s="252"/>
      <c r="D46" s="252"/>
      <c r="E46" s="252"/>
      <c r="F46" s="252"/>
      <c r="G46" s="252"/>
      <c r="H46" s="252"/>
      <c r="I46" s="252"/>
      <c r="J46" s="252"/>
      <c r="K46" s="252"/>
      <c r="L46" s="252"/>
      <c r="M46" s="252"/>
    </row>
    <row r="47" spans="1:27">
      <c r="A47" s="615" t="s">
        <v>1588</v>
      </c>
      <c r="B47" s="614"/>
      <c r="C47" s="614"/>
      <c r="D47" s="614"/>
      <c r="E47" s="614"/>
      <c r="F47" s="614"/>
      <c r="G47" s="614"/>
      <c r="H47" s="614"/>
      <c r="I47" s="614"/>
      <c r="J47" s="614"/>
      <c r="K47" s="614"/>
      <c r="L47" s="614"/>
      <c r="M47" s="614"/>
    </row>
  </sheetData>
  <mergeCells count="2">
    <mergeCell ref="A1:M2"/>
    <mergeCell ref="A47:M47"/>
  </mergeCells>
  <pageMargins left="0.75" right="0.75" top="1" bottom="1" header="0.5" footer="0.5"/>
  <pageSetup orientation="portrai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E966F-E53F-44B4-A5C0-46CB73E99C9B}">
  <sheetPr>
    <tabColor theme="4"/>
    <pageSetUpPr fitToPage="1"/>
  </sheetPr>
  <dimension ref="A1:S14"/>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D2" s="618"/>
      <c r="E2" s="619"/>
      <c r="F2" s="619"/>
      <c r="G2" s="619"/>
      <c r="H2" s="619"/>
      <c r="I2" s="619"/>
      <c r="J2" s="619"/>
      <c r="K2" s="619"/>
      <c r="L2" s="619"/>
      <c r="M2" s="619"/>
      <c r="N2" s="619"/>
      <c r="O2" s="619"/>
      <c r="P2" s="619"/>
      <c r="Q2" s="411"/>
    </row>
    <row r="3" spans="2:19" ht="30.05" customHeight="1">
      <c r="B3" s="412" t="s">
        <v>1593</v>
      </c>
      <c r="D3" s="413"/>
      <c r="E3" s="414"/>
      <c r="F3" s="414"/>
      <c r="G3" s="414"/>
      <c r="H3" s="414"/>
      <c r="I3" s="414"/>
      <c r="J3" s="414"/>
      <c r="K3" s="414"/>
      <c r="L3" s="414"/>
      <c r="M3" s="414"/>
      <c r="N3" s="414"/>
      <c r="O3" s="414"/>
      <c r="P3" s="414"/>
      <c r="Q3" s="415"/>
      <c r="R3" s="416"/>
      <c r="S3" s="620"/>
    </row>
    <row r="4" spans="2:19" s="409" customFormat="1" ht="16.5" customHeight="1" thickBot="1">
      <c r="B4" s="417">
        <f ca="1">DATE(YEAR(TODAY()),7,1)</f>
        <v>45839</v>
      </c>
      <c r="D4" s="418" t="s">
        <v>1594</v>
      </c>
      <c r="E4" s="419">
        <f ca="1">FiscalYearStartDate</f>
        <v>45839</v>
      </c>
      <c r="F4" s="419">
        <f t="shared" ref="F4:P4" ca="1" si="0">EOMONTH(E4,0)+DAY(FiscalYearStartDate)</f>
        <v>45870</v>
      </c>
      <c r="G4" s="419">
        <f t="shared" ca="1" si="0"/>
        <v>45901</v>
      </c>
      <c r="H4" s="419">
        <f t="shared" ca="1" si="0"/>
        <v>45931</v>
      </c>
      <c r="I4" s="419">
        <f t="shared" ca="1" si="0"/>
        <v>45962</v>
      </c>
      <c r="J4" s="419">
        <f t="shared" ca="1" si="0"/>
        <v>45992</v>
      </c>
      <c r="K4" s="419">
        <f t="shared" ca="1" si="0"/>
        <v>46023</v>
      </c>
      <c r="L4" s="419">
        <f t="shared" ca="1" si="0"/>
        <v>46054</v>
      </c>
      <c r="M4" s="419">
        <f t="shared" ca="1" si="0"/>
        <v>46082</v>
      </c>
      <c r="N4" s="419">
        <f t="shared" ca="1" si="0"/>
        <v>46113</v>
      </c>
      <c r="O4" s="419">
        <f t="shared" ca="1" si="0"/>
        <v>46143</v>
      </c>
      <c r="P4" s="419">
        <f t="shared" ca="1" si="0"/>
        <v>46174</v>
      </c>
      <c r="Q4" s="420"/>
      <c r="R4" s="421"/>
      <c r="S4" s="621"/>
    </row>
    <row r="5" spans="2:19" s="409" customFormat="1" ht="17.25" customHeight="1" thickTop="1">
      <c r="B5" s="422"/>
      <c r="D5" s="423"/>
      <c r="E5" s="423"/>
      <c r="F5" s="423"/>
      <c r="G5" s="423"/>
      <c r="H5" s="423"/>
      <c r="I5" s="423"/>
      <c r="J5" s="423"/>
      <c r="K5" s="423"/>
      <c r="L5" s="423"/>
      <c r="M5" s="423"/>
      <c r="N5" s="423"/>
      <c r="O5" s="423"/>
      <c r="P5" s="423"/>
      <c r="Q5" s="420"/>
      <c r="R5" s="423"/>
    </row>
    <row r="6" spans="2:19" s="409" customFormat="1" ht="17.25" customHeight="1" thickBot="1">
      <c r="B6" s="424"/>
      <c r="D6" s="425">
        <v>100</v>
      </c>
      <c r="E6" s="425"/>
      <c r="F6" s="425"/>
      <c r="G6" s="425"/>
      <c r="H6" s="425"/>
      <c r="I6" s="425"/>
      <c r="J6" s="425"/>
      <c r="K6" s="425"/>
      <c r="L6" s="425"/>
      <c r="M6" s="425"/>
      <c r="N6" s="425"/>
      <c r="O6" s="425"/>
      <c r="P6" s="425"/>
      <c r="Q6" s="426"/>
      <c r="R6" s="425"/>
      <c r="S6" s="427"/>
    </row>
    <row r="7" spans="2:19" s="429" customFormat="1" ht="34.5" customHeight="1">
      <c r="B7" s="428" t="s">
        <v>1595</v>
      </c>
      <c r="D7" s="622"/>
      <c r="E7" s="623"/>
      <c r="F7" s="623"/>
      <c r="G7" s="623"/>
      <c r="H7" s="623"/>
      <c r="I7" s="623"/>
      <c r="J7" s="623"/>
      <c r="K7" s="623"/>
      <c r="L7" s="623"/>
      <c r="M7" s="623"/>
      <c r="N7" s="623"/>
      <c r="O7" s="623"/>
      <c r="P7" s="623"/>
      <c r="Q7" s="430"/>
    </row>
    <row r="8" spans="2:19" ht="17.25" customHeight="1">
      <c r="B8" s="431" t="s">
        <v>1596</v>
      </c>
      <c r="C8" s="432"/>
      <c r="D8" s="433"/>
      <c r="E8" s="433">
        <v>125</v>
      </c>
      <c r="F8" s="433">
        <v>120</v>
      </c>
      <c r="G8" s="433">
        <v>130</v>
      </c>
      <c r="H8" s="433">
        <v>100</v>
      </c>
      <c r="I8" s="433"/>
      <c r="J8" s="433"/>
      <c r="K8" s="433"/>
      <c r="L8" s="433"/>
      <c r="M8" s="433"/>
      <c r="N8" s="433"/>
      <c r="O8" s="433"/>
      <c r="P8" s="433"/>
      <c r="Q8" s="434"/>
      <c r="R8" s="435"/>
    </row>
    <row r="9" spans="2:19" ht="17.25" customHeight="1">
      <c r="B9" s="431" t="s">
        <v>1597</v>
      </c>
      <c r="C9" s="432"/>
      <c r="D9" s="433"/>
      <c r="E9" s="433"/>
      <c r="F9" s="433"/>
      <c r="G9" s="433"/>
      <c r="H9" s="433">
        <v>75</v>
      </c>
      <c r="I9" s="433">
        <v>45</v>
      </c>
      <c r="J9" s="433"/>
      <c r="K9" s="433"/>
      <c r="L9" s="433"/>
      <c r="M9" s="433"/>
      <c r="N9" s="433"/>
      <c r="O9" s="433"/>
      <c r="P9" s="433"/>
      <c r="Q9" s="434"/>
      <c r="R9" s="435"/>
    </row>
    <row r="10" spans="2:19" ht="17.25" customHeight="1">
      <c r="B10" s="431" t="s">
        <v>1598</v>
      </c>
      <c r="C10" s="436"/>
      <c r="D10" s="433"/>
      <c r="E10" s="433"/>
      <c r="F10" s="433">
        <v>50</v>
      </c>
      <c r="G10" s="433">
        <v>50</v>
      </c>
      <c r="H10" s="433">
        <v>50</v>
      </c>
      <c r="I10" s="433"/>
      <c r="J10" s="433"/>
      <c r="K10" s="433"/>
      <c r="L10" s="433"/>
      <c r="M10" s="433"/>
      <c r="N10" s="433"/>
      <c r="O10" s="433"/>
      <c r="P10" s="433"/>
      <c r="Q10" s="434"/>
      <c r="R10" s="435"/>
    </row>
    <row r="11" spans="2:19" ht="17.25" customHeight="1" thickBot="1">
      <c r="B11" s="437"/>
      <c r="C11" s="438"/>
      <c r="D11" s="439"/>
      <c r="E11" s="439"/>
      <c r="F11" s="439"/>
      <c r="G11" s="439"/>
      <c r="H11" s="439"/>
      <c r="I11" s="439"/>
      <c r="J11" s="439"/>
      <c r="K11" s="439"/>
      <c r="L11" s="439"/>
      <c r="M11" s="439"/>
      <c r="N11" s="439"/>
      <c r="O11" s="439"/>
      <c r="P11" s="439"/>
      <c r="Q11" s="432"/>
      <c r="R11" s="439"/>
    </row>
    <row r="12" spans="2:19" ht="17.25" customHeight="1" thickTop="1" thickBot="1">
      <c r="B12" s="440" t="s">
        <v>1599</v>
      </c>
      <c r="C12" s="441"/>
      <c r="D12" s="442">
        <f>D6+SUM(CashReceipts[Period 0])</f>
        <v>100</v>
      </c>
      <c r="E12" s="442">
        <f>E6+SUM(CashReceipts[Period 1])</f>
        <v>125</v>
      </c>
      <c r="F12" s="442">
        <f>F6+SUM(CashReceipts[Period 2])</f>
        <v>170</v>
      </c>
      <c r="G12" s="442">
        <f>G6+SUM(CashReceipts[Period 3])</f>
        <v>180</v>
      </c>
      <c r="H12" s="442">
        <f>H6+SUM(CashReceipts[Period 4])</f>
        <v>225</v>
      </c>
      <c r="I12" s="442">
        <f>I6+SUM(CashReceipts[Period 5])</f>
        <v>45</v>
      </c>
      <c r="J12" s="442">
        <f>J6+SUM(CashReceipts[Period 6])</f>
        <v>0</v>
      </c>
      <c r="K12" s="442">
        <f>K6+SUM(CashReceipts[Period 7])</f>
        <v>0</v>
      </c>
      <c r="L12" s="442">
        <f>L6+SUM(CashReceipts[Period 8])</f>
        <v>0</v>
      </c>
      <c r="M12" s="442">
        <f>M6+SUM(CashReceipts[Period 9])</f>
        <v>0</v>
      </c>
      <c r="N12" s="442">
        <f>N6+SUM(CashReceipts[Period 10])</f>
        <v>0</v>
      </c>
      <c r="O12" s="442">
        <f>O6+SUM(CashReceipts[Period 11])</f>
        <v>0</v>
      </c>
      <c r="P12" s="442">
        <f>P6+SUM(CashReceipts[Period 12])</f>
        <v>0</v>
      </c>
      <c r="Q12" s="443"/>
      <c r="R12" s="442">
        <f>R6+SUM(CashReceipts[Total])</f>
        <v>0</v>
      </c>
      <c r="S12" s="444"/>
    </row>
    <row r="13" spans="2:19" ht="17.25" customHeight="1">
      <c r="D13" s="624"/>
      <c r="E13" s="623"/>
      <c r="F13" s="623"/>
      <c r="G13" s="623"/>
      <c r="H13" s="623"/>
      <c r="I13" s="623"/>
      <c r="J13" s="623"/>
      <c r="K13" s="623"/>
      <c r="L13" s="623"/>
      <c r="M13" s="623"/>
      <c r="N13" s="623"/>
      <c r="O13" s="623"/>
      <c r="P13" s="623"/>
      <c r="R13" s="624"/>
      <c r="S13" s="623"/>
    </row>
    <row r="14" spans="2:19" ht="17.25" customHeight="1" thickBot="1">
      <c r="B14" s="440"/>
      <c r="C14" s="441"/>
      <c r="D14" s="442"/>
      <c r="E14" s="442"/>
      <c r="F14" s="442"/>
      <c r="G14" s="442"/>
      <c r="H14" s="442"/>
      <c r="I14" s="442"/>
      <c r="J14" s="442"/>
      <c r="K14" s="442"/>
      <c r="L14" s="442"/>
      <c r="M14" s="442"/>
      <c r="N14" s="442"/>
      <c r="O14" s="442"/>
      <c r="P14" s="442"/>
      <c r="Q14" s="441"/>
      <c r="R14" s="442"/>
      <c r="S14" s="445"/>
    </row>
  </sheetData>
  <mergeCells count="6">
    <mergeCell ref="B1:S1"/>
    <mergeCell ref="D2:P2"/>
    <mergeCell ref="S3:S4"/>
    <mergeCell ref="D7:P7"/>
    <mergeCell ref="D13:P13"/>
    <mergeCell ref="R13:S13"/>
  </mergeCells>
  <dataValidations count="18">
    <dataValidation allowBlank="1" showInputMessage="1" showErrorMessage="1" prompt="Enter Cash on Hand in beginning of month for Pre Startup Estimated in cell D6" sqref="B6" xr:uid="{7FE862D7-1754-45F4-B42A-8E11C9143EF1}"/>
    <dataValidation allowBlank="1" showInputMessage="1" showErrorMessage="1" prompt="Total Item EST is automatically updated in cell R6" sqref="R3" xr:uid="{A670337F-FA81-4608-A9FC-957C3127F18C}"/>
    <dataValidation allowBlank="1" showInputMessage="1" showErrorMessage="1" prompt="Total Item EST is automatically updated in cells below and trendline in cell at right" sqref="R7" xr:uid="{36BDCDC9-F492-4310-B398-9301A8D5047E}"/>
    <dataValidation allowBlank="1" showInputMessage="1" showErrorMessage="1" prompt="Enter amount for each month in columns at right. Total Cash Available before cash out and Cash Position at end of month are automatically calculated in cells below the table" sqref="D7:P7" xr:uid="{9811844B-5B8C-429E-BF64-193D5758615C}"/>
    <dataValidation allowBlank="1" showInputMessage="1" showErrorMessage="1" prompt="Total Item EST is automatically updated in this cell and trendline in cell at right" sqref="R6" xr:uid="{E2299C36-1F9B-4991-812A-881B90D61352}"/>
    <dataValidation allowBlank="1" showInputMessage="1" showErrorMessage="1" prompt="Total Item EST is automatically updated in cell below" sqref="R4" xr:uid="{F5311490-588A-49DE-9C29-17CF211AF71A}"/>
    <dataValidation allowBlank="1" showInputMessage="1" showErrorMessage="1" prompt="Cash Position at end of month is automatically calculated in cells at right for each month. Flag icon is automatically updated for negative value" sqref="B14" xr:uid="{CB7A37C2-17B5-4D16-959F-7CD0DF5C6D5E}"/>
    <dataValidation allowBlank="1" showInputMessage="1" showErrorMessage="1" prompt="Total Cash Available before cash out is automatically calculated in cells at right for each month. Flag icon is automatically updated for negative value" sqref="B12" xr:uid="{C67D2FA8-792A-46FE-AA41-E9A383A29500}"/>
    <dataValidation allowBlank="1" showInputMessage="1" showErrorMessage="1" prompt="Enter or modify Cash Receipts labels in table column below." sqref="B7" xr:uid="{16533BB5-BD09-40F2-AD36-E78D3D8AEC2C}"/>
    <dataValidation allowBlank="1" showInputMessage="1" showErrorMessage="1" prompt="Cash on Hand in beginning of month is automatically calculated in this and cells at right. Flag icon is automatically updated for negative value" sqref="E6" xr:uid="{43F7381C-592A-452F-BB75-980038CC035E}"/>
    <dataValidation allowBlank="1" showInputMessage="1" showErrorMessage="1" prompt="Enter Cash on Hand in beginning of month for Pre Startup Estimated in this cell. Amount in cells at right are automatically calculated" sqref="D6" xr:uid="{E55F333C-5B94-44F3-9AC1-6130A5926746}"/>
    <dataValidation allowBlank="1" showInputMessage="1" showErrorMessage="1" prompt="Automatically updated date is in this and cells at right" sqref="E4" xr:uid="{D401CABC-27C0-48E9-9738-C3A70E69114A}"/>
    <dataValidation allowBlank="1" showInputMessage="1" showErrorMessage="1" prompt="Automatically updated month is in this and cells at right" sqref="E3" xr:uid="{B8818F3C-57A5-4FF5-A81A-03D7412EF692}"/>
    <dataValidation allowBlank="1" showInputMessage="1" showErrorMessage="1" prompt="Enter Fiscal Year start date in this cell" sqref="B4" xr:uid="{06672F82-29AA-45F2-A051-C4CBFCFDE77A}"/>
    <dataValidation allowBlank="1" showInputMessage="1" showErrorMessage="1" prompt="Enter Fiscal Year start date in cell below. Months are automatically updated in cells E3 through P3 and dates in cells E4 through P4" sqref="B3" xr:uid="{21E474C0-6255-42FB-8F08-D74B17FB1449}"/>
    <dataValidation allowBlank="1" showInputMessage="1" showErrorMessage="1" prompt="Pre Startup Estimated label is in this and cell below" sqref="D3" xr:uid="{CE152581-7206-4234-B165-AF8ACB242F6F}"/>
    <dataValidation allowBlank="1" showInputMessage="1" showErrorMessage="1" prompt="Title of this worksheet is in this cell, and labels of Pre Startup Estimated in cell D3 and D4 and Total Item Estimated in R3 and R4" sqref="B1:S1" xr:uid="{93A56DD7-7D5C-4191-B1A3-1F0ADD54CB7F}"/>
    <dataValidation allowBlank="1" showInputMessage="1" showErrorMessage="1" prompt="Create Cash Flow Statement in this workbook. Enter Date in cell B4, Startup Estimated Cash on Hand in D6, and details in Cash Receipts table starting in cell B8 in this worksheet" sqref="A1" xr:uid="{4BB6C244-95C6-4D54-9C36-FCA141647173}"/>
  </dataValidations>
  <printOptions horizontalCentered="1" verticalCentered="1"/>
  <pageMargins left="0.5" right="0.5" top="0.5" bottom="0.5" header="0.3" footer="0.3"/>
  <pageSetup scale="59" orientation="landscape"/>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74E84-39BC-4C30-8668-D864458E9E43}">
  <sheetPr>
    <tabColor theme="4"/>
    <pageSetUpPr fitToPage="1"/>
  </sheetPr>
  <dimension ref="A1:S27"/>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'[12]Cash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ht="17.25" customHeight="1" thickTop="1">
      <c r="B5" s="446" t="s">
        <v>1600</v>
      </c>
      <c r="C5" s="432"/>
      <c r="Q5" s="432"/>
    </row>
    <row r="6" spans="2:19" ht="17.25" customHeight="1">
      <c r="B6" s="431" t="s">
        <v>1601</v>
      </c>
      <c r="C6" s="432"/>
      <c r="D6" s="433"/>
      <c r="E6" s="433">
        <v>400</v>
      </c>
      <c r="F6" s="433"/>
      <c r="G6" s="433">
        <v>226</v>
      </c>
      <c r="H6" s="433"/>
      <c r="I6" s="433"/>
      <c r="J6" s="433"/>
      <c r="K6" s="433"/>
      <c r="L6" s="433"/>
      <c r="M6" s="433"/>
      <c r="N6" s="433"/>
      <c r="O6" s="433"/>
      <c r="P6" s="433"/>
      <c r="Q6" s="447"/>
      <c r="R6" s="435"/>
    </row>
    <row r="7" spans="2:19" ht="17.25" customHeight="1">
      <c r="B7" s="431" t="s">
        <v>1602</v>
      </c>
      <c r="C7" s="432"/>
      <c r="D7" s="433"/>
      <c r="E7" s="433"/>
      <c r="F7" s="433"/>
      <c r="G7" s="433"/>
      <c r="H7" s="433"/>
      <c r="I7" s="433"/>
      <c r="J7" s="433"/>
      <c r="K7" s="433"/>
      <c r="L7" s="433"/>
      <c r="M7" s="433"/>
      <c r="N7" s="433"/>
      <c r="O7" s="433"/>
      <c r="P7" s="433"/>
      <c r="Q7" s="447"/>
      <c r="R7" s="435"/>
    </row>
    <row r="8" spans="2:19" ht="17.25" customHeight="1">
      <c r="B8" s="431" t="s">
        <v>1602</v>
      </c>
      <c r="C8" s="432"/>
      <c r="D8" s="433"/>
      <c r="E8" s="433"/>
      <c r="F8" s="433"/>
      <c r="G8" s="433"/>
      <c r="H8" s="433"/>
      <c r="I8" s="433"/>
      <c r="J8" s="433"/>
      <c r="K8" s="433"/>
      <c r="L8" s="433"/>
      <c r="M8" s="433"/>
      <c r="N8" s="433"/>
      <c r="O8" s="433"/>
      <c r="P8" s="433"/>
      <c r="Q8" s="447"/>
      <c r="R8" s="435"/>
    </row>
    <row r="9" spans="2:19" ht="17.25" customHeight="1">
      <c r="B9" s="431" t="s">
        <v>1603</v>
      </c>
      <c r="C9" s="432"/>
      <c r="D9" s="433"/>
      <c r="E9" s="433"/>
      <c r="F9" s="433"/>
      <c r="G9" s="433"/>
      <c r="H9" s="433"/>
      <c r="I9" s="433"/>
      <c r="J9" s="433"/>
      <c r="K9" s="433"/>
      <c r="L9" s="433"/>
      <c r="M9" s="433"/>
      <c r="N9" s="433"/>
      <c r="O9" s="433"/>
      <c r="P9" s="433"/>
      <c r="Q9" s="447"/>
      <c r="R9" s="435"/>
    </row>
    <row r="10" spans="2:19" ht="17.25" customHeight="1">
      <c r="B10" s="431" t="s">
        <v>1604</v>
      </c>
      <c r="C10" s="432"/>
      <c r="D10" s="433"/>
      <c r="E10" s="433"/>
      <c r="F10" s="433"/>
      <c r="G10" s="433"/>
      <c r="H10" s="433"/>
      <c r="I10" s="433"/>
      <c r="J10" s="433"/>
      <c r="K10" s="433"/>
      <c r="L10" s="433"/>
      <c r="M10" s="433"/>
      <c r="N10" s="433"/>
      <c r="O10" s="433"/>
      <c r="P10" s="433"/>
      <c r="Q10" s="447"/>
      <c r="R10" s="435"/>
    </row>
    <row r="11" spans="2:19" ht="17.25" customHeight="1">
      <c r="B11" s="431" t="s">
        <v>1605</v>
      </c>
      <c r="C11" s="432"/>
      <c r="D11" s="433"/>
      <c r="E11" s="433"/>
      <c r="F11" s="433"/>
      <c r="G11" s="433"/>
      <c r="H11" s="433"/>
      <c r="I11" s="433"/>
      <c r="J11" s="433"/>
      <c r="K11" s="433"/>
      <c r="L11" s="433"/>
      <c r="M11" s="433"/>
      <c r="N11" s="433"/>
      <c r="O11" s="433"/>
      <c r="P11" s="433"/>
      <c r="Q11" s="447"/>
      <c r="R11" s="435"/>
    </row>
    <row r="12" spans="2:19" ht="17.25" customHeight="1">
      <c r="B12" s="431" t="s">
        <v>1606</v>
      </c>
      <c r="C12" s="432"/>
      <c r="D12" s="433"/>
      <c r="E12" s="433"/>
      <c r="F12" s="433"/>
      <c r="G12" s="433"/>
      <c r="H12" s="433"/>
      <c r="I12" s="433"/>
      <c r="J12" s="433"/>
      <c r="K12" s="433"/>
      <c r="L12" s="433"/>
      <c r="M12" s="433"/>
      <c r="N12" s="433"/>
      <c r="O12" s="433"/>
      <c r="P12" s="433"/>
      <c r="Q12" s="447"/>
      <c r="R12" s="435"/>
    </row>
    <row r="13" spans="2:19" ht="17.25" customHeight="1">
      <c r="B13" s="431" t="s">
        <v>1607</v>
      </c>
      <c r="C13" s="432"/>
      <c r="D13" s="433"/>
      <c r="E13" s="433"/>
      <c r="F13" s="433"/>
      <c r="G13" s="433"/>
      <c r="H13" s="433"/>
      <c r="I13" s="433"/>
      <c r="J13" s="433"/>
      <c r="K13" s="433"/>
      <c r="L13" s="433"/>
      <c r="M13" s="433"/>
      <c r="N13" s="433"/>
      <c r="O13" s="433"/>
      <c r="P13" s="433"/>
      <c r="Q13" s="447"/>
      <c r="R13" s="435"/>
    </row>
    <row r="14" spans="2:19" ht="17.25" customHeight="1">
      <c r="B14" s="431" t="s">
        <v>1608</v>
      </c>
      <c r="C14" s="432"/>
      <c r="D14" s="433"/>
      <c r="E14" s="433"/>
      <c r="F14" s="433"/>
      <c r="G14" s="433"/>
      <c r="H14" s="433"/>
      <c r="I14" s="433"/>
      <c r="J14" s="433"/>
      <c r="K14" s="433"/>
      <c r="L14" s="433"/>
      <c r="M14" s="433"/>
      <c r="N14" s="433"/>
      <c r="O14" s="433"/>
      <c r="P14" s="433"/>
      <c r="Q14" s="447"/>
      <c r="R14" s="435"/>
    </row>
    <row r="15" spans="2:19" ht="17.25" customHeight="1">
      <c r="B15" s="431" t="s">
        <v>1609</v>
      </c>
      <c r="C15" s="432"/>
      <c r="D15" s="433"/>
      <c r="E15" s="433"/>
      <c r="F15" s="433"/>
      <c r="G15" s="433"/>
      <c r="H15" s="433"/>
      <c r="I15" s="433"/>
      <c r="J15" s="433"/>
      <c r="K15" s="433"/>
      <c r="L15" s="433"/>
      <c r="M15" s="433"/>
      <c r="N15" s="433"/>
      <c r="O15" s="433"/>
      <c r="P15" s="433"/>
      <c r="Q15" s="447"/>
      <c r="R15" s="435"/>
    </row>
    <row r="16" spans="2:19" ht="17.25" customHeight="1">
      <c r="B16" s="431" t="s">
        <v>1610</v>
      </c>
      <c r="C16" s="432"/>
      <c r="D16" s="433"/>
      <c r="E16" s="433"/>
      <c r="F16" s="433"/>
      <c r="G16" s="433"/>
      <c r="H16" s="433"/>
      <c r="I16" s="433"/>
      <c r="J16" s="433"/>
      <c r="K16" s="433"/>
      <c r="L16" s="433"/>
      <c r="M16" s="433"/>
      <c r="N16" s="433"/>
      <c r="O16" s="433"/>
      <c r="P16" s="433"/>
      <c r="Q16" s="447"/>
      <c r="R16" s="435"/>
    </row>
    <row r="17" spans="2:19" ht="17.25" customHeight="1">
      <c r="B17" s="431" t="s">
        <v>1611</v>
      </c>
      <c r="C17" s="432"/>
      <c r="D17" s="433"/>
      <c r="E17" s="433"/>
      <c r="F17" s="433"/>
      <c r="G17" s="433"/>
      <c r="H17" s="433"/>
      <c r="I17" s="433"/>
      <c r="J17" s="433"/>
      <c r="K17" s="433"/>
      <c r="L17" s="433"/>
      <c r="M17" s="433"/>
      <c r="N17" s="433"/>
      <c r="O17" s="433"/>
      <c r="P17" s="433"/>
      <c r="Q17" s="447"/>
      <c r="R17" s="435"/>
    </row>
    <row r="18" spans="2:19" ht="17.25" customHeight="1">
      <c r="B18" s="431" t="s">
        <v>1612</v>
      </c>
      <c r="C18" s="432"/>
      <c r="D18" s="433"/>
      <c r="E18" s="433"/>
      <c r="F18" s="433"/>
      <c r="G18" s="433"/>
      <c r="H18" s="433"/>
      <c r="I18" s="433"/>
      <c r="J18" s="433"/>
      <c r="K18" s="433"/>
      <c r="L18" s="433"/>
      <c r="M18" s="433"/>
      <c r="N18" s="433"/>
      <c r="O18" s="433"/>
      <c r="P18" s="433"/>
      <c r="Q18" s="447"/>
      <c r="R18" s="435"/>
    </row>
    <row r="19" spans="2:19" ht="17.25" customHeight="1">
      <c r="B19" s="431" t="s">
        <v>1613</v>
      </c>
      <c r="C19" s="432"/>
      <c r="D19" s="433"/>
      <c r="E19" s="433"/>
      <c r="F19" s="433"/>
      <c r="G19" s="433"/>
      <c r="H19" s="433"/>
      <c r="I19" s="433"/>
      <c r="J19" s="433"/>
      <c r="K19" s="433"/>
      <c r="L19" s="433"/>
      <c r="M19" s="433"/>
      <c r="N19" s="433"/>
      <c r="O19" s="433"/>
      <c r="P19" s="433"/>
      <c r="Q19" s="447"/>
      <c r="R19" s="435"/>
    </row>
    <row r="20" spans="2:19" ht="17.25" customHeight="1">
      <c r="B20" s="431" t="s">
        <v>1614</v>
      </c>
      <c r="C20" s="432"/>
      <c r="D20" s="433"/>
      <c r="E20" s="433"/>
      <c r="F20" s="433"/>
      <c r="G20" s="433"/>
      <c r="H20" s="433"/>
      <c r="I20" s="433"/>
      <c r="J20" s="433"/>
      <c r="K20" s="433"/>
      <c r="L20" s="433"/>
      <c r="M20" s="433"/>
      <c r="N20" s="433"/>
      <c r="O20" s="433"/>
      <c r="P20" s="433"/>
      <c r="Q20" s="447"/>
      <c r="R20" s="435"/>
    </row>
    <row r="21" spans="2:19" ht="17.25" customHeight="1">
      <c r="B21" s="431" t="s">
        <v>1615</v>
      </c>
      <c r="C21" s="432"/>
      <c r="D21" s="433"/>
      <c r="E21" s="433"/>
      <c r="F21" s="433"/>
      <c r="G21" s="433"/>
      <c r="H21" s="433"/>
      <c r="I21" s="433"/>
      <c r="J21" s="433"/>
      <c r="K21" s="433"/>
      <c r="L21" s="433"/>
      <c r="M21" s="433"/>
      <c r="N21" s="433"/>
      <c r="O21" s="433"/>
      <c r="P21" s="433"/>
      <c r="Q21" s="447"/>
      <c r="R21" s="435"/>
    </row>
    <row r="22" spans="2:19" ht="17.25" customHeight="1">
      <c r="B22" s="431" t="s">
        <v>1616</v>
      </c>
      <c r="C22" s="432"/>
      <c r="D22" s="433"/>
      <c r="E22" s="433"/>
      <c r="F22" s="433"/>
      <c r="G22" s="433"/>
      <c r="H22" s="433"/>
      <c r="I22" s="433"/>
      <c r="J22" s="433"/>
      <c r="K22" s="433"/>
      <c r="L22" s="433"/>
      <c r="M22" s="433"/>
      <c r="N22" s="433"/>
      <c r="O22" s="433"/>
      <c r="P22" s="433"/>
      <c r="Q22" s="447"/>
      <c r="R22" s="435"/>
    </row>
    <row r="23" spans="2:19" ht="17.25" customHeight="1">
      <c r="B23" s="431" t="s">
        <v>1617</v>
      </c>
      <c r="C23" s="432"/>
      <c r="D23" s="433"/>
      <c r="E23" s="433"/>
      <c r="F23" s="433"/>
      <c r="G23" s="433"/>
      <c r="H23" s="433"/>
      <c r="I23" s="433"/>
      <c r="J23" s="433"/>
      <c r="K23" s="433"/>
      <c r="L23" s="433"/>
      <c r="M23" s="433"/>
      <c r="N23" s="433"/>
      <c r="O23" s="433"/>
      <c r="P23" s="433"/>
      <c r="Q23" s="447"/>
      <c r="R23" s="435"/>
    </row>
    <row r="24" spans="2:19" ht="17.25" customHeight="1">
      <c r="B24" s="431" t="s">
        <v>1618</v>
      </c>
      <c r="C24" s="432"/>
      <c r="D24" s="433"/>
      <c r="E24" s="433"/>
      <c r="F24" s="433"/>
      <c r="G24" s="433"/>
      <c r="H24" s="433"/>
      <c r="I24" s="433"/>
      <c r="J24" s="433"/>
      <c r="K24" s="433"/>
      <c r="L24" s="433"/>
      <c r="M24" s="433"/>
      <c r="N24" s="433"/>
      <c r="O24" s="433"/>
      <c r="P24" s="433"/>
      <c r="Q24" s="447"/>
      <c r="R24" s="435"/>
    </row>
    <row r="25" spans="2:19" ht="17.25" customHeight="1">
      <c r="B25" s="431" t="s">
        <v>1618</v>
      </c>
      <c r="C25" s="432"/>
      <c r="D25" s="433"/>
      <c r="E25" s="433"/>
      <c r="F25" s="433"/>
      <c r="G25" s="433"/>
      <c r="H25" s="433"/>
      <c r="I25" s="433"/>
      <c r="J25" s="433"/>
      <c r="K25" s="433"/>
      <c r="L25" s="433"/>
      <c r="M25" s="433"/>
      <c r="N25" s="433"/>
      <c r="O25" s="433"/>
      <c r="P25" s="433"/>
      <c r="Q25" s="447"/>
      <c r="R25" s="435"/>
    </row>
    <row r="26" spans="2:19" ht="17.25" customHeight="1">
      <c r="B26" s="431" t="s">
        <v>1619</v>
      </c>
      <c r="C26" s="432"/>
      <c r="D26" s="433"/>
      <c r="E26" s="433"/>
      <c r="F26" s="433"/>
      <c r="G26" s="433"/>
      <c r="H26" s="433"/>
      <c r="I26" s="433"/>
      <c r="J26" s="433"/>
      <c r="K26" s="433"/>
      <c r="L26" s="433"/>
      <c r="M26" s="433"/>
      <c r="N26" s="433"/>
      <c r="O26" s="433"/>
      <c r="P26" s="433"/>
      <c r="Q26" s="447"/>
      <c r="R26" s="435"/>
    </row>
    <row r="27" spans="2:19" ht="17.25" customHeight="1">
      <c r="B27" s="448"/>
      <c r="C27" s="432"/>
      <c r="D27" s="449"/>
      <c r="E27" s="449"/>
      <c r="F27" s="449"/>
      <c r="G27" s="449"/>
      <c r="H27" s="449"/>
      <c r="I27" s="449"/>
      <c r="J27" s="449"/>
      <c r="K27" s="449"/>
      <c r="L27" s="449"/>
      <c r="M27" s="449"/>
      <c r="N27" s="449"/>
      <c r="O27" s="449"/>
      <c r="P27" s="449"/>
      <c r="Q27" s="450"/>
      <c r="R27" s="449"/>
      <c r="S27" s="451"/>
    </row>
  </sheetData>
  <mergeCells count="1">
    <mergeCell ref="B1:S1"/>
  </mergeCells>
  <dataValidations count="9">
    <dataValidation allowBlank="1" showInputMessage="1" showErrorMessage="1" prompt="Total Item Estimated label is in this and cell below" sqref="R3" xr:uid="{8AEB4024-26A5-44E9-9ACE-E9B937BDF180}"/>
    <dataValidation allowBlank="1" showInputMessage="1" showErrorMessage="1" prompt="Automatically updated date is in this and cells at right" sqref="E4" xr:uid="{F61739E0-C310-4993-846C-5CC7E032B6E5}"/>
    <dataValidation allowBlank="1" showInputMessage="1" showErrorMessage="1" prompt="Automatically updated month is in this and cells at right" sqref="E3" xr:uid="{7177FF23-E612-4ACC-8191-0BF8284168DD}"/>
    <dataValidation allowBlank="1" showInputMessage="1" showErrorMessage="1" prompt="Pre Startup Estimated label is in this and cell below" sqref="D3" xr:uid="{FF6A0EC7-4729-4100-A921-B9EE6112B620}"/>
    <dataValidation allowBlank="1" showInputMessage="1" showErrorMessage="1" prompt="Modify Cash Paid Out labels in table column below and Pre Startup and each month amount in table. Total Item Estimated is automatically calculated and trendline updated at the end" sqref="B5" xr:uid="{5F24C280-5FC2-42FA-AB34-9523E942D1C1}"/>
    <dataValidation allowBlank="1" showInputMessage="1" showErrorMessage="1" prompt="Fiscal Year start date is automatically updated in this cell" sqref="B4" xr:uid="{5F5E186B-F858-4C95-A1EB-B537FBA454D8}"/>
    <dataValidation allowBlank="1" showInputMessage="1" showErrorMessage="1" prompt="Fiscal Year start date is automatically updated in cell below" sqref="B3" xr:uid="{2AC2D14F-1A3B-41EF-BFEE-C42C8034ED9A}"/>
    <dataValidation allowBlank="1" showInputMessage="1" showErrorMessage="1" prompt="Title of this worksheet is in this cell, labels of Pre Startup Estimated in D3 and D4, and Total Item Estimated in R3 and R4" sqref="B1:S1" xr:uid="{92441DBC-9A80-41DB-AD6E-D31FE281540F}"/>
    <dataValidation allowBlank="1" showInputMessage="1" showErrorMessage="1" prompt="Create a list of Cash Paid Out items for each month in Cash Paid Out table starting in cell B6 in this worksheet" sqref="A1" xr:uid="{FF5E22C2-E1B5-46BA-B2FA-6BB4CAA7F1B8}"/>
  </dataValidations>
  <printOptions horizontalCentered="1" verticalCentered="1"/>
  <pageMargins left="0.5" right="0.5" top="0.5" bottom="0.5" header="0.3" footer="0.3"/>
  <pageSetup scale="59" orientation="landscape"/>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2BB-695C-4DC4-99E0-F15B8EB5D33B}">
  <sheetPr>
    <tabColor theme="4"/>
    <pageSetUpPr fitToPage="1"/>
  </sheetPr>
  <dimension ref="A1:S12"/>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'[12]Cash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s="451" customFormat="1" ht="17.25" customHeight="1" thickTop="1">
      <c r="B5" s="446" t="s">
        <v>1620</v>
      </c>
      <c r="C5" s="441"/>
      <c r="D5" s="409"/>
      <c r="E5" s="409"/>
      <c r="F5" s="409"/>
      <c r="G5" s="409"/>
      <c r="H5" s="409"/>
      <c r="I5" s="409"/>
      <c r="J5" s="409"/>
      <c r="K5" s="409"/>
      <c r="L5" s="409"/>
      <c r="M5" s="409"/>
      <c r="N5" s="409"/>
      <c r="O5" s="409"/>
      <c r="P5" s="409"/>
      <c r="Q5" s="432"/>
      <c r="R5" s="409"/>
      <c r="S5" s="409"/>
    </row>
    <row r="6" spans="2:19" ht="17.25" customHeight="1">
      <c r="B6" s="431" t="s">
        <v>1621</v>
      </c>
      <c r="C6" s="432"/>
      <c r="D6" s="452"/>
      <c r="E6" s="452"/>
      <c r="F6" s="452"/>
      <c r="G6" s="452"/>
      <c r="H6" s="452"/>
      <c r="I6" s="452"/>
      <c r="J6" s="452"/>
      <c r="K6" s="452"/>
      <c r="L6" s="452"/>
      <c r="M6" s="452"/>
      <c r="N6" s="452"/>
      <c r="O6" s="452"/>
      <c r="P6" s="452"/>
      <c r="Q6" s="447"/>
      <c r="R6" s="435"/>
    </row>
    <row r="7" spans="2:19" ht="17.25" customHeight="1">
      <c r="B7" s="431" t="s">
        <v>1622</v>
      </c>
      <c r="C7" s="432"/>
      <c r="D7" s="452"/>
      <c r="E7" s="452"/>
      <c r="F7" s="452"/>
      <c r="G7" s="452"/>
      <c r="H7" s="452"/>
      <c r="I7" s="452"/>
      <c r="J7" s="452"/>
      <c r="K7" s="452"/>
      <c r="L7" s="452"/>
      <c r="M7" s="452"/>
      <c r="N7" s="452"/>
      <c r="O7" s="452"/>
      <c r="P7" s="452"/>
      <c r="Q7" s="447"/>
      <c r="R7" s="435"/>
    </row>
    <row r="8" spans="2:19" ht="17.25" customHeight="1">
      <c r="B8" s="431" t="s">
        <v>1623</v>
      </c>
      <c r="C8" s="432"/>
      <c r="D8" s="452"/>
      <c r="E8" s="452"/>
      <c r="F8" s="452"/>
      <c r="G8" s="452"/>
      <c r="H8" s="452"/>
      <c r="I8" s="452"/>
      <c r="J8" s="452"/>
      <c r="K8" s="452"/>
      <c r="L8" s="452"/>
      <c r="M8" s="452"/>
      <c r="N8" s="452"/>
      <c r="O8" s="452"/>
      <c r="P8" s="452"/>
      <c r="Q8" s="447"/>
      <c r="R8" s="435"/>
    </row>
    <row r="9" spans="2:19" ht="17.25" customHeight="1">
      <c r="B9" s="431" t="s">
        <v>1624</v>
      </c>
      <c r="C9" s="432"/>
      <c r="D9" s="452"/>
      <c r="E9" s="452"/>
      <c r="F9" s="452"/>
      <c r="G9" s="452"/>
      <c r="H9" s="452"/>
      <c r="I9" s="452"/>
      <c r="J9" s="452"/>
      <c r="K9" s="452"/>
      <c r="L9" s="452"/>
      <c r="M9" s="452"/>
      <c r="N9" s="452"/>
      <c r="O9" s="452"/>
      <c r="P9" s="452"/>
      <c r="Q9" s="447"/>
      <c r="R9" s="435"/>
    </row>
    <row r="10" spans="2:19" ht="17.25" customHeight="1">
      <c r="B10" s="431" t="s">
        <v>1625</v>
      </c>
      <c r="C10" s="432"/>
      <c r="D10" s="452"/>
      <c r="E10" s="452"/>
      <c r="F10" s="452"/>
      <c r="G10" s="452"/>
      <c r="H10" s="452"/>
      <c r="I10" s="452"/>
      <c r="J10" s="452"/>
      <c r="K10" s="452"/>
      <c r="L10" s="452"/>
      <c r="M10" s="452"/>
      <c r="N10" s="452"/>
      <c r="O10" s="452"/>
      <c r="P10" s="452"/>
      <c r="Q10" s="447"/>
      <c r="R10" s="435"/>
    </row>
    <row r="11" spans="2:19" ht="17.25" customHeight="1">
      <c r="B11" s="448"/>
      <c r="C11" s="432"/>
      <c r="D11" s="449"/>
      <c r="E11" s="449"/>
      <c r="F11" s="449"/>
      <c r="G11" s="449"/>
      <c r="H11" s="449"/>
      <c r="I11" s="449"/>
      <c r="J11" s="449"/>
      <c r="K11" s="449"/>
      <c r="L11" s="449"/>
      <c r="M11" s="449"/>
      <c r="N11" s="449"/>
      <c r="O11" s="449"/>
      <c r="P11" s="449"/>
      <c r="Q11" s="450"/>
      <c r="R11" s="449"/>
    </row>
    <row r="12" spans="2:19" ht="17.25" customHeight="1" thickBot="1">
      <c r="B12" s="440"/>
      <c r="C12" s="441"/>
      <c r="D12" s="442"/>
      <c r="E12" s="442"/>
      <c r="F12" s="442"/>
      <c r="G12" s="442"/>
      <c r="H12" s="442"/>
      <c r="I12" s="442"/>
      <c r="J12" s="442"/>
      <c r="K12" s="442"/>
      <c r="L12" s="442"/>
      <c r="M12" s="442"/>
      <c r="N12" s="442"/>
      <c r="O12" s="442"/>
      <c r="P12" s="442"/>
      <c r="Q12" s="441"/>
      <c r="R12" s="442"/>
      <c r="S12" s="445"/>
    </row>
  </sheetData>
  <mergeCells count="1">
    <mergeCell ref="B1:S1"/>
  </mergeCells>
  <dataValidations count="10">
    <dataValidation allowBlank="1" showInputMessage="1" showErrorMessage="1" prompt="Total Item Estimated label is in this and cell below" sqref="R3" xr:uid="{88BBCA3A-2A34-4549-A29E-5CEBB2FEAA0C}"/>
    <dataValidation allowBlank="1" showInputMessage="1" showErrorMessage="1" prompt="Automatically updated date is in this and cells at right" sqref="E4" xr:uid="{7E9D8032-111D-4479-A1E4-195B5F324EF9}"/>
    <dataValidation allowBlank="1" showInputMessage="1" showErrorMessage="1" prompt="Automatically updated month is in this and cells at right" sqref="E3" xr:uid="{52FD1BF7-DE36-4DFC-AB7B-41F3D6B179F3}"/>
    <dataValidation allowBlank="1" showInputMessage="1" showErrorMessage="1" prompt="Pre Startup Estimated label is in this and cell below" sqref="D3" xr:uid="{6398E939-1037-4DD5-8B0E-F0F36BCDFE0D}"/>
    <dataValidation allowBlank="1" showInputMessage="1" showErrorMessage="1" prompt="Total Cash Paid Out amount for each month and trendline are automatically updated in cells at right " sqref="B12" xr:uid="{5DC46764-8FA8-4FEA-B3FE-9C0D18FA7C62}"/>
    <dataValidation allowBlank="1" showInputMessage="1" showErrorMessage="1" prompt="Modify labels in table column below and enter amounts for Pre Startup and each month in table. Total Item Estimated is automatically calculated and trendline updated at the end" sqref="B5" xr:uid="{030A3912-5F6E-490D-A83A-31F6606242C2}"/>
    <dataValidation allowBlank="1" showInputMessage="1" showErrorMessage="1" prompt="Fiscal Year start date is automatically updated in this cell" sqref="B4" xr:uid="{467269EA-BB75-4B35-9E7F-015539AEC20B}"/>
    <dataValidation allowBlank="1" showInputMessage="1" showErrorMessage="1" prompt="Fiscal Year start date is automatically updated in cell below" sqref="B3" xr:uid="{BCA460DE-CF21-4273-BDCC-CE4995484867}"/>
    <dataValidation allowBlank="1" showInputMessage="1" showErrorMessage="1" prompt="Title of this worksheet is in this cell, labels of Pre Startup Estimated in D3 and D4, and Total Item Estimated in R3 and R4" sqref="B1:S1" xr:uid="{2A6A1620-53A5-4C5A-92D1-22961B2F832C}"/>
    <dataValidation allowBlank="1" showInputMessage="1" showErrorMessage="1" prompt="Create a list of Cash Paid Out – Non Profit &amp; Loss items for each month in Cash Paid table starting in cell B6 in this worksheet" sqref="A1" xr:uid="{8C475B85-8271-4AC2-ACE2-31080851BD69}"/>
  </dataValidations>
  <printOptions horizontalCentered="1" verticalCentered="1"/>
  <pageMargins left="0.5" right="0.5" top="0.5" bottom="0.5" header="0.3" footer="0.3"/>
  <pageSetup scale="59" orientation="landscape"/>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53B03-98BF-49C8-8A83-4F3217D893A1}">
  <sheetPr>
    <tabColor theme="4"/>
    <pageSetUpPr fitToPage="1"/>
  </sheetPr>
  <dimension ref="A1:S14"/>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D2" s="618"/>
      <c r="E2" s="619"/>
      <c r="F2" s="619"/>
      <c r="G2" s="619"/>
      <c r="H2" s="619"/>
      <c r="I2" s="619"/>
      <c r="J2" s="619"/>
      <c r="K2" s="619"/>
      <c r="L2" s="619"/>
      <c r="M2" s="619"/>
      <c r="N2" s="619"/>
      <c r="O2" s="619"/>
      <c r="P2" s="619"/>
      <c r="Q2" s="411"/>
    </row>
    <row r="3" spans="2:19" ht="30.05" customHeight="1">
      <c r="B3" s="412" t="s">
        <v>1593</v>
      </c>
      <c r="D3" s="413"/>
      <c r="E3" s="414"/>
      <c r="F3" s="414"/>
      <c r="G3" s="414"/>
      <c r="H3" s="414"/>
      <c r="I3" s="414"/>
      <c r="J3" s="414"/>
      <c r="K3" s="414"/>
      <c r="L3" s="414"/>
      <c r="M3" s="414"/>
      <c r="N3" s="414"/>
      <c r="O3" s="414"/>
      <c r="P3" s="414"/>
      <c r="Q3" s="415"/>
      <c r="R3" s="416"/>
      <c r="S3" s="620"/>
    </row>
    <row r="4" spans="2:19" s="409" customFormat="1" ht="16.5" customHeight="1" thickBot="1">
      <c r="B4" s="417">
        <f ca="1">DATE(YEAR(TODAY()),7,1)</f>
        <v>45839</v>
      </c>
      <c r="D4" s="418" t="s">
        <v>1594</v>
      </c>
      <c r="E4" s="419">
        <f ca="1">FiscalYearStartDate</f>
        <v>45839</v>
      </c>
      <c r="F4" s="419">
        <f t="shared" ref="F4:P4" ca="1" si="0">EOMONTH(E4,0)+DAY(FiscalYearStartDate)</f>
        <v>45870</v>
      </c>
      <c r="G4" s="419">
        <f t="shared" ca="1" si="0"/>
        <v>45901</v>
      </c>
      <c r="H4" s="419">
        <f t="shared" ca="1" si="0"/>
        <v>45931</v>
      </c>
      <c r="I4" s="419">
        <f t="shared" ca="1" si="0"/>
        <v>45962</v>
      </c>
      <c r="J4" s="419">
        <f t="shared" ca="1" si="0"/>
        <v>45992</v>
      </c>
      <c r="K4" s="419">
        <f t="shared" ca="1" si="0"/>
        <v>46023</v>
      </c>
      <c r="L4" s="419">
        <f t="shared" ca="1" si="0"/>
        <v>46054</v>
      </c>
      <c r="M4" s="419">
        <f t="shared" ca="1" si="0"/>
        <v>46082</v>
      </c>
      <c r="N4" s="419">
        <f t="shared" ca="1" si="0"/>
        <v>46113</v>
      </c>
      <c r="O4" s="419">
        <f t="shared" ca="1" si="0"/>
        <v>46143</v>
      </c>
      <c r="P4" s="419">
        <f t="shared" ca="1" si="0"/>
        <v>46174</v>
      </c>
      <c r="Q4" s="420"/>
      <c r="R4" s="421" t="s">
        <v>1626</v>
      </c>
      <c r="S4" s="621"/>
    </row>
    <row r="5" spans="2:19" s="409" customFormat="1" ht="17.25" customHeight="1" thickTop="1">
      <c r="B5" s="422"/>
      <c r="D5" s="423"/>
      <c r="E5" s="423"/>
      <c r="F5" s="423"/>
      <c r="G5" s="423"/>
      <c r="H5" s="423"/>
      <c r="I5" s="423"/>
      <c r="J5" s="423"/>
      <c r="K5" s="423"/>
      <c r="L5" s="423"/>
      <c r="M5" s="423"/>
      <c r="N5" s="423"/>
      <c r="O5" s="423"/>
      <c r="P5" s="423"/>
      <c r="Q5" s="420"/>
      <c r="R5" s="423"/>
    </row>
    <row r="6" spans="2:19" s="409" customFormat="1" ht="17.25" customHeight="1" thickBot="1">
      <c r="B6" s="424"/>
      <c r="D6" s="425">
        <v>100</v>
      </c>
      <c r="E6" s="425"/>
      <c r="F6" s="425"/>
      <c r="G6" s="425"/>
      <c r="H6" s="425"/>
      <c r="I6" s="425"/>
      <c r="J6" s="425"/>
      <c r="K6" s="425"/>
      <c r="L6" s="425"/>
      <c r="M6" s="425"/>
      <c r="N6" s="425"/>
      <c r="O6" s="425"/>
      <c r="P6" s="425"/>
      <c r="Q6" s="426"/>
      <c r="R6" s="425"/>
      <c r="S6" s="427"/>
    </row>
    <row r="7" spans="2:19" s="429" customFormat="1" ht="34.5" customHeight="1">
      <c r="B7" s="428" t="s">
        <v>1595</v>
      </c>
      <c r="D7" s="622"/>
      <c r="E7" s="623"/>
      <c r="F7" s="623"/>
      <c r="G7" s="623"/>
      <c r="H7" s="623"/>
      <c r="I7" s="623"/>
      <c r="J7" s="623"/>
      <c r="K7" s="623"/>
      <c r="L7" s="623"/>
      <c r="M7" s="623"/>
      <c r="N7" s="623"/>
      <c r="O7" s="623"/>
      <c r="P7" s="623"/>
      <c r="Q7" s="430"/>
    </row>
    <row r="8" spans="2:19" ht="17.25" customHeight="1">
      <c r="B8" s="431" t="s">
        <v>1596</v>
      </c>
      <c r="C8" s="432"/>
      <c r="D8" s="433"/>
      <c r="E8" s="433">
        <v>125</v>
      </c>
      <c r="F8" s="433">
        <v>120</v>
      </c>
      <c r="G8" s="433">
        <v>130</v>
      </c>
      <c r="H8" s="433">
        <v>100</v>
      </c>
      <c r="I8" s="433"/>
      <c r="J8" s="433"/>
      <c r="K8" s="433"/>
      <c r="L8" s="433"/>
      <c r="M8" s="433"/>
      <c r="N8" s="433"/>
      <c r="O8" s="433"/>
      <c r="P8" s="433"/>
      <c r="Q8" s="434"/>
      <c r="R8" s="435">
        <f>SUM(CashReceipts6[[#This Row],[Period 0]:[Period 12]])</f>
        <v>475</v>
      </c>
    </row>
    <row r="9" spans="2:19" ht="17.25" customHeight="1">
      <c r="B9" s="431" t="s">
        <v>1597</v>
      </c>
      <c r="C9" s="432"/>
      <c r="D9" s="433"/>
      <c r="E9" s="433"/>
      <c r="F9" s="433"/>
      <c r="G9" s="433"/>
      <c r="H9" s="433">
        <v>75</v>
      </c>
      <c r="I9" s="433">
        <v>45</v>
      </c>
      <c r="J9" s="433"/>
      <c r="K9" s="433"/>
      <c r="L9" s="433"/>
      <c r="M9" s="433"/>
      <c r="N9" s="433"/>
      <c r="O9" s="433"/>
      <c r="P9" s="433"/>
      <c r="Q9" s="434"/>
      <c r="R9" s="435">
        <f>SUM(CashReceipts6[[#This Row],[Period 0]:[Period 12]])</f>
        <v>120</v>
      </c>
    </row>
    <row r="10" spans="2:19" ht="17.25" customHeight="1">
      <c r="B10" s="431" t="s">
        <v>1598</v>
      </c>
      <c r="C10" s="436"/>
      <c r="D10" s="433"/>
      <c r="E10" s="433"/>
      <c r="F10" s="433">
        <v>50</v>
      </c>
      <c r="G10" s="433">
        <v>50</v>
      </c>
      <c r="H10" s="433">
        <v>50</v>
      </c>
      <c r="I10" s="433"/>
      <c r="J10" s="433"/>
      <c r="K10" s="433"/>
      <c r="L10" s="433"/>
      <c r="M10" s="433"/>
      <c r="N10" s="433"/>
      <c r="O10" s="433"/>
      <c r="P10" s="433"/>
      <c r="Q10" s="434"/>
      <c r="R10" s="435">
        <f>SUM(CashReceipts6[[#This Row],[Period 0]:[Period 12]])</f>
        <v>150</v>
      </c>
    </row>
    <row r="11" spans="2:19" ht="17.25" customHeight="1" thickBot="1">
      <c r="B11" s="437"/>
      <c r="C11" s="438"/>
      <c r="D11" s="439"/>
      <c r="E11" s="439"/>
      <c r="F11" s="439"/>
      <c r="G11" s="439"/>
      <c r="H11" s="439"/>
      <c r="I11" s="439"/>
      <c r="J11" s="439"/>
      <c r="K11" s="439"/>
      <c r="L11" s="439"/>
      <c r="M11" s="439"/>
      <c r="N11" s="439"/>
      <c r="O11" s="439"/>
      <c r="P11" s="439"/>
      <c r="Q11" s="432"/>
      <c r="R11" s="439"/>
    </row>
    <row r="12" spans="2:19" ht="17.25" customHeight="1" thickTop="1" thickBot="1">
      <c r="B12" s="440"/>
      <c r="C12" s="441"/>
      <c r="D12" s="442"/>
      <c r="E12" s="442"/>
      <c r="F12" s="442"/>
      <c r="G12" s="442"/>
      <c r="H12" s="442"/>
      <c r="I12" s="442"/>
      <c r="J12" s="442"/>
      <c r="K12" s="442"/>
      <c r="L12" s="442"/>
      <c r="M12" s="442"/>
      <c r="N12" s="442"/>
      <c r="O12" s="442"/>
      <c r="P12" s="442"/>
      <c r="Q12" s="443"/>
      <c r="R12" s="442"/>
      <c r="S12" s="444"/>
    </row>
    <row r="13" spans="2:19" ht="17.25" customHeight="1">
      <c r="D13" s="624"/>
      <c r="E13" s="623"/>
      <c r="F13" s="623"/>
      <c r="G13" s="623"/>
      <c r="H13" s="623"/>
      <c r="I13" s="623"/>
      <c r="J13" s="623"/>
      <c r="K13" s="623"/>
      <c r="L13" s="623"/>
      <c r="M13" s="623"/>
      <c r="N13" s="623"/>
      <c r="O13" s="623"/>
      <c r="P13" s="623"/>
      <c r="R13" s="624"/>
      <c r="S13" s="623"/>
    </row>
    <row r="14" spans="2:19" ht="17.25" customHeight="1" thickBot="1">
      <c r="B14" s="440"/>
      <c r="C14" s="441"/>
      <c r="D14" s="442"/>
      <c r="E14" s="442"/>
      <c r="F14" s="442"/>
      <c r="G14" s="442"/>
      <c r="H14" s="442"/>
      <c r="I14" s="442"/>
      <c r="J14" s="442"/>
      <c r="K14" s="442"/>
      <c r="L14" s="442"/>
      <c r="M14" s="442"/>
      <c r="N14" s="442"/>
      <c r="O14" s="442"/>
      <c r="P14" s="442"/>
      <c r="Q14" s="441"/>
      <c r="R14" s="442"/>
      <c r="S14" s="445"/>
    </row>
  </sheetData>
  <mergeCells count="6">
    <mergeCell ref="B1:S1"/>
    <mergeCell ref="D2:P2"/>
    <mergeCell ref="S3:S4"/>
    <mergeCell ref="D7:P7"/>
    <mergeCell ref="D13:P13"/>
    <mergeCell ref="R13:S13"/>
  </mergeCells>
  <dataValidations count="18">
    <dataValidation allowBlank="1" showInputMessage="1" showErrorMessage="1" prompt="Enter Cash on Hand in beginning of month for Pre Startup Estimated in cell D6" sqref="B6" xr:uid="{9F6D9C3C-84B7-4761-8D1A-B0964373538A}"/>
    <dataValidation allowBlank="1" showInputMessage="1" showErrorMessage="1" prompt="Total Item EST is automatically updated in cell R6" sqref="R3" xr:uid="{C0D10E15-5CA6-4484-A1D0-325856BC5C06}"/>
    <dataValidation allowBlank="1" showInputMessage="1" showErrorMessage="1" prompt="Total Item EST is automatically updated in cells below and trendline in cell at right" sqref="R7" xr:uid="{8935EBAF-2B70-40A0-BBC3-A6BF1C7177C4}"/>
    <dataValidation allowBlank="1" showInputMessage="1" showErrorMessage="1" prompt="Enter amount for each month in columns at right. Total Cash Available before cash out and Cash Position at end of month are automatically calculated in cells below the table" sqref="D7:P7" xr:uid="{1630D8C4-D0F0-4636-810E-4B0114A89DB0}"/>
    <dataValidation allowBlank="1" showInputMessage="1" showErrorMessage="1" prompt="Total Item EST is automatically updated in this cell and trendline in cell at right" sqref="R6" xr:uid="{87461A4E-69DA-4A6D-B5FF-657F5E43C42F}"/>
    <dataValidation allowBlank="1" showInputMessage="1" showErrorMessage="1" prompt="Total Item EST is automatically updated in cell below" sqref="R4" xr:uid="{058E0B3A-2A4F-4E57-935B-A97A72A61CEE}"/>
    <dataValidation allowBlank="1" showInputMessage="1" showErrorMessage="1" prompt="Cash Position at end of month is automatically calculated in cells at right for each month. Flag icon is automatically updated for negative value" sqref="B14" xr:uid="{B12FABD1-D880-4516-9F70-07CBC89E8FC4}"/>
    <dataValidation allowBlank="1" showInputMessage="1" showErrorMessage="1" prompt="Total Cash Available before cash out is automatically calculated in cells at right for each month. Flag icon is automatically updated for negative value" sqref="B12" xr:uid="{02CBFE0E-0D61-4816-9C1D-7593B1B10988}"/>
    <dataValidation allowBlank="1" showInputMessage="1" showErrorMessage="1" prompt="Enter or modify Cash Receipts labels in table column below." sqref="B7" xr:uid="{4583F54C-3B39-4583-8F60-0037E878807C}"/>
    <dataValidation allowBlank="1" showInputMessage="1" showErrorMessage="1" prompt="Cash on Hand in beginning of month is automatically calculated in this and cells at right. Flag icon is automatically updated for negative value" sqref="E6" xr:uid="{1D4A8822-E563-4F81-B92D-5FE7B034F442}"/>
    <dataValidation allowBlank="1" showInputMessage="1" showErrorMessage="1" prompt="Enter Cash on Hand in beginning of month for Pre Startup Estimated in this cell. Amount in cells at right are automatically calculated" sqref="D6" xr:uid="{A58315AA-038F-488B-B927-49C37E6B1F6C}"/>
    <dataValidation allowBlank="1" showInputMessage="1" showErrorMessage="1" prompt="Automatically updated date is in this and cells at right" sqref="E4" xr:uid="{5F184678-7279-4105-B6E4-1A360351A8BF}"/>
    <dataValidation allowBlank="1" showInputMessage="1" showErrorMessage="1" prompt="Automatically updated month is in this and cells at right" sqref="E3" xr:uid="{C8E96231-F19A-484D-95C0-3BF91D684251}"/>
    <dataValidation allowBlank="1" showInputMessage="1" showErrorMessage="1" prompt="Enter Fiscal Year start date in this cell" sqref="B4" xr:uid="{02C7120F-A9E1-4139-AB14-410846D353B5}"/>
    <dataValidation allowBlank="1" showInputMessage="1" showErrorMessage="1" prompt="Enter Fiscal Year start date in cell below. Months are automatically updated in cells E3 through P3 and dates in cells E4 through P4" sqref="B3" xr:uid="{F422A272-1582-4B4A-A20A-8A2E3986A67E}"/>
    <dataValidation allowBlank="1" showInputMessage="1" showErrorMessage="1" prompt="Pre Startup Estimated label is in this and cell below" sqref="D3" xr:uid="{762DC30B-0C95-480C-A193-75FEF5D0EBE9}"/>
    <dataValidation allowBlank="1" showInputMessage="1" showErrorMessage="1" prompt="Title of this worksheet is in this cell, and labels of Pre Startup Estimated in cell D3 and D4 and Total Item Estimated in R3 and R4" sqref="B1:S1" xr:uid="{7516D55C-EE6E-4445-8D96-0FDE0FCCF0D0}"/>
    <dataValidation allowBlank="1" showInputMessage="1" showErrorMessage="1" prompt="Create Cash Flow Statement in this workbook. Enter Date in cell B4, Startup Estimated Cash on Hand in D6, and details in Cash Receipts table starting in cell B8 in this worksheet" sqref="A1" xr:uid="{CF216377-095F-4F78-BED4-C1071EF70EA8}"/>
  </dataValidations>
  <printOptions horizontalCentered="1" verticalCentered="1"/>
  <pageMargins left="0.5" right="0.5" top="0.5" bottom="0.5" header="0.3" footer="0.3"/>
  <pageSetup scale="59" orientation="landscape"/>
  <tableParts count="1">
    <tablePart r:id="rId1"/>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DBDCC-B942-4485-8B44-78E646A84017}">
  <sheetPr>
    <tabColor theme="4"/>
    <pageSetUpPr fitToPage="1"/>
  </sheetPr>
  <dimension ref="A1:S27"/>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'[13]Cash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ht="17.25" customHeight="1" thickTop="1">
      <c r="B5" s="446" t="s">
        <v>1600</v>
      </c>
      <c r="C5" s="432"/>
      <c r="Q5" s="432"/>
    </row>
    <row r="6" spans="2:19" ht="17.25" customHeight="1">
      <c r="B6" s="431" t="s">
        <v>1601</v>
      </c>
      <c r="C6" s="432"/>
      <c r="D6" s="433"/>
      <c r="E6" s="433">
        <v>400</v>
      </c>
      <c r="F6" s="433"/>
      <c r="G6" s="433">
        <v>226</v>
      </c>
      <c r="H6" s="433"/>
      <c r="I6" s="433"/>
      <c r="J6" s="433"/>
      <c r="K6" s="433"/>
      <c r="L6" s="433"/>
      <c r="M6" s="433"/>
      <c r="N6" s="433"/>
      <c r="O6" s="433"/>
      <c r="P6" s="433"/>
      <c r="Q6" s="447"/>
      <c r="R6" s="435"/>
    </row>
    <row r="7" spans="2:19" ht="17.25" customHeight="1">
      <c r="B7" s="431" t="s">
        <v>1602</v>
      </c>
      <c r="C7" s="432"/>
      <c r="D7" s="433"/>
      <c r="E7" s="433"/>
      <c r="F7" s="433"/>
      <c r="G7" s="433"/>
      <c r="H7" s="433"/>
      <c r="I7" s="433"/>
      <c r="J7" s="433"/>
      <c r="K7" s="433"/>
      <c r="L7" s="433"/>
      <c r="M7" s="433"/>
      <c r="N7" s="433"/>
      <c r="O7" s="433"/>
      <c r="P7" s="433"/>
      <c r="Q7" s="447"/>
      <c r="R7" s="435"/>
    </row>
    <row r="8" spans="2:19" ht="17.25" customHeight="1">
      <c r="B8" s="431" t="s">
        <v>1602</v>
      </c>
      <c r="C8" s="432"/>
      <c r="D8" s="433"/>
      <c r="E8" s="433"/>
      <c r="F8" s="433"/>
      <c r="G8" s="433"/>
      <c r="H8" s="433"/>
      <c r="I8" s="433"/>
      <c r="J8" s="433"/>
      <c r="K8" s="433"/>
      <c r="L8" s="433"/>
      <c r="M8" s="433"/>
      <c r="N8" s="433"/>
      <c r="O8" s="433"/>
      <c r="P8" s="433"/>
      <c r="Q8" s="447"/>
      <c r="R8" s="435"/>
    </row>
    <row r="9" spans="2:19" ht="17.25" customHeight="1">
      <c r="B9" s="431" t="s">
        <v>1603</v>
      </c>
      <c r="C9" s="432"/>
      <c r="D9" s="433"/>
      <c r="E9" s="433"/>
      <c r="F9" s="433"/>
      <c r="G9" s="433"/>
      <c r="H9" s="433"/>
      <c r="I9" s="433"/>
      <c r="J9" s="433"/>
      <c r="K9" s="433"/>
      <c r="L9" s="433"/>
      <c r="M9" s="433"/>
      <c r="N9" s="433"/>
      <c r="O9" s="433"/>
      <c r="P9" s="433"/>
      <c r="Q9" s="447"/>
      <c r="R9" s="435"/>
    </row>
    <row r="10" spans="2:19" ht="17.25" customHeight="1">
      <c r="B10" s="431" t="s">
        <v>1604</v>
      </c>
      <c r="C10" s="432"/>
      <c r="D10" s="433"/>
      <c r="E10" s="433"/>
      <c r="F10" s="433"/>
      <c r="G10" s="433"/>
      <c r="H10" s="433"/>
      <c r="I10" s="433"/>
      <c r="J10" s="433"/>
      <c r="K10" s="433"/>
      <c r="L10" s="433"/>
      <c r="M10" s="433"/>
      <c r="N10" s="433"/>
      <c r="O10" s="433"/>
      <c r="P10" s="433"/>
      <c r="Q10" s="447"/>
      <c r="R10" s="435"/>
    </row>
    <row r="11" spans="2:19" ht="17.25" customHeight="1">
      <c r="B11" s="431" t="s">
        <v>1605</v>
      </c>
      <c r="C11" s="432"/>
      <c r="D11" s="433"/>
      <c r="E11" s="433"/>
      <c r="F11" s="433"/>
      <c r="G11" s="433"/>
      <c r="H11" s="433"/>
      <c r="I11" s="433"/>
      <c r="J11" s="433"/>
      <c r="K11" s="433"/>
      <c r="L11" s="433"/>
      <c r="M11" s="433"/>
      <c r="N11" s="433"/>
      <c r="O11" s="433"/>
      <c r="P11" s="433"/>
      <c r="Q11" s="447"/>
      <c r="R11" s="435"/>
    </row>
    <row r="12" spans="2:19" ht="17.25" customHeight="1">
      <c r="B12" s="431" t="s">
        <v>1606</v>
      </c>
      <c r="C12" s="432"/>
      <c r="D12" s="433"/>
      <c r="E12" s="433"/>
      <c r="F12" s="433"/>
      <c r="G12" s="433"/>
      <c r="H12" s="433"/>
      <c r="I12" s="433"/>
      <c r="J12" s="433"/>
      <c r="K12" s="433"/>
      <c r="L12" s="433"/>
      <c r="M12" s="433"/>
      <c r="N12" s="433"/>
      <c r="O12" s="433"/>
      <c r="P12" s="433"/>
      <c r="Q12" s="447"/>
      <c r="R12" s="435"/>
    </row>
    <row r="13" spans="2:19" ht="17.25" customHeight="1">
      <c r="B13" s="431" t="s">
        <v>1607</v>
      </c>
      <c r="C13" s="432"/>
      <c r="D13" s="433"/>
      <c r="E13" s="433"/>
      <c r="F13" s="433"/>
      <c r="G13" s="433"/>
      <c r="H13" s="433"/>
      <c r="I13" s="433"/>
      <c r="J13" s="433"/>
      <c r="K13" s="433"/>
      <c r="L13" s="433"/>
      <c r="M13" s="433"/>
      <c r="N13" s="433"/>
      <c r="O13" s="433"/>
      <c r="P13" s="433"/>
      <c r="Q13" s="447"/>
      <c r="R13" s="435"/>
    </row>
    <row r="14" spans="2:19" ht="17.25" customHeight="1">
      <c r="B14" s="431" t="s">
        <v>1608</v>
      </c>
      <c r="C14" s="432"/>
      <c r="D14" s="433"/>
      <c r="E14" s="433"/>
      <c r="F14" s="433"/>
      <c r="G14" s="433"/>
      <c r="H14" s="433"/>
      <c r="I14" s="433"/>
      <c r="J14" s="433"/>
      <c r="K14" s="433"/>
      <c r="L14" s="433"/>
      <c r="M14" s="433"/>
      <c r="N14" s="433"/>
      <c r="O14" s="433"/>
      <c r="P14" s="433"/>
      <c r="Q14" s="447"/>
      <c r="R14" s="435"/>
    </row>
    <row r="15" spans="2:19" ht="17.25" customHeight="1">
      <c r="B15" s="431" t="s">
        <v>1609</v>
      </c>
      <c r="C15" s="432"/>
      <c r="D15" s="433"/>
      <c r="E15" s="433"/>
      <c r="F15" s="433"/>
      <c r="G15" s="433"/>
      <c r="H15" s="433"/>
      <c r="I15" s="433"/>
      <c r="J15" s="433"/>
      <c r="K15" s="433"/>
      <c r="L15" s="433"/>
      <c r="M15" s="433"/>
      <c r="N15" s="433"/>
      <c r="O15" s="433"/>
      <c r="P15" s="433"/>
      <c r="Q15" s="447"/>
      <c r="R15" s="435"/>
    </row>
    <row r="16" spans="2:19" ht="17.25" customHeight="1">
      <c r="B16" s="431" t="s">
        <v>1610</v>
      </c>
      <c r="C16" s="432"/>
      <c r="D16" s="433"/>
      <c r="E16" s="433"/>
      <c r="F16" s="433"/>
      <c r="G16" s="433"/>
      <c r="H16" s="433"/>
      <c r="I16" s="433"/>
      <c r="J16" s="433"/>
      <c r="K16" s="433"/>
      <c r="L16" s="433"/>
      <c r="M16" s="433"/>
      <c r="N16" s="433"/>
      <c r="O16" s="433"/>
      <c r="P16" s="433"/>
      <c r="Q16" s="447"/>
      <c r="R16" s="435"/>
    </row>
    <row r="17" spans="2:19" ht="17.25" customHeight="1">
      <c r="B17" s="431" t="s">
        <v>1611</v>
      </c>
      <c r="C17" s="432"/>
      <c r="D17" s="433"/>
      <c r="E17" s="433"/>
      <c r="F17" s="433"/>
      <c r="G17" s="433"/>
      <c r="H17" s="433"/>
      <c r="I17" s="433"/>
      <c r="J17" s="433"/>
      <c r="K17" s="433"/>
      <c r="L17" s="433"/>
      <c r="M17" s="433"/>
      <c r="N17" s="433"/>
      <c r="O17" s="433"/>
      <c r="P17" s="433"/>
      <c r="Q17" s="447"/>
      <c r="R17" s="435"/>
    </row>
    <row r="18" spans="2:19" ht="17.25" customHeight="1">
      <c r="B18" s="431" t="s">
        <v>1612</v>
      </c>
      <c r="C18" s="432"/>
      <c r="D18" s="433"/>
      <c r="E18" s="433"/>
      <c r="F18" s="433"/>
      <c r="G18" s="433"/>
      <c r="H18" s="433"/>
      <c r="I18" s="433"/>
      <c r="J18" s="433"/>
      <c r="K18" s="433"/>
      <c r="L18" s="433"/>
      <c r="M18" s="433"/>
      <c r="N18" s="433"/>
      <c r="O18" s="433"/>
      <c r="P18" s="433"/>
      <c r="Q18" s="447"/>
      <c r="R18" s="435"/>
    </row>
    <row r="19" spans="2:19" ht="17.25" customHeight="1">
      <c r="B19" s="431" t="s">
        <v>1613</v>
      </c>
      <c r="C19" s="432"/>
      <c r="D19" s="433"/>
      <c r="E19" s="433"/>
      <c r="F19" s="433"/>
      <c r="G19" s="433"/>
      <c r="H19" s="433"/>
      <c r="I19" s="433"/>
      <c r="J19" s="433"/>
      <c r="K19" s="433"/>
      <c r="L19" s="433"/>
      <c r="M19" s="433"/>
      <c r="N19" s="433"/>
      <c r="O19" s="433"/>
      <c r="P19" s="433"/>
      <c r="Q19" s="447"/>
      <c r="R19" s="435"/>
    </row>
    <row r="20" spans="2:19" ht="17.25" customHeight="1">
      <c r="B20" s="431" t="s">
        <v>1614</v>
      </c>
      <c r="C20" s="432"/>
      <c r="D20" s="433"/>
      <c r="E20" s="433"/>
      <c r="F20" s="433"/>
      <c r="G20" s="433"/>
      <c r="H20" s="433"/>
      <c r="I20" s="433"/>
      <c r="J20" s="433"/>
      <c r="K20" s="433"/>
      <c r="L20" s="433"/>
      <c r="M20" s="433"/>
      <c r="N20" s="433"/>
      <c r="O20" s="433"/>
      <c r="P20" s="433"/>
      <c r="Q20" s="447"/>
      <c r="R20" s="435"/>
    </row>
    <row r="21" spans="2:19" ht="17.25" customHeight="1">
      <c r="B21" s="431" t="s">
        <v>1615</v>
      </c>
      <c r="C21" s="432"/>
      <c r="D21" s="433"/>
      <c r="E21" s="433"/>
      <c r="F21" s="433"/>
      <c r="G21" s="433"/>
      <c r="H21" s="433"/>
      <c r="I21" s="433"/>
      <c r="J21" s="433"/>
      <c r="K21" s="433"/>
      <c r="L21" s="433"/>
      <c r="M21" s="433"/>
      <c r="N21" s="433"/>
      <c r="O21" s="433"/>
      <c r="P21" s="433"/>
      <c r="Q21" s="447"/>
      <c r="R21" s="435"/>
    </row>
    <row r="22" spans="2:19" ht="17.25" customHeight="1">
      <c r="B22" s="431" t="s">
        <v>1616</v>
      </c>
      <c r="C22" s="432"/>
      <c r="D22" s="433"/>
      <c r="E22" s="433"/>
      <c r="F22" s="433"/>
      <c r="G22" s="433"/>
      <c r="H22" s="433"/>
      <c r="I22" s="433"/>
      <c r="J22" s="433"/>
      <c r="K22" s="433"/>
      <c r="L22" s="433"/>
      <c r="M22" s="433"/>
      <c r="N22" s="433"/>
      <c r="O22" s="433"/>
      <c r="P22" s="433"/>
      <c r="Q22" s="447"/>
      <c r="R22" s="435"/>
    </row>
    <row r="23" spans="2:19" ht="17.25" customHeight="1">
      <c r="B23" s="431" t="s">
        <v>1617</v>
      </c>
      <c r="C23" s="432"/>
      <c r="D23" s="433"/>
      <c r="E23" s="433"/>
      <c r="F23" s="433"/>
      <c r="G23" s="433"/>
      <c r="H23" s="433"/>
      <c r="I23" s="433"/>
      <c r="J23" s="433"/>
      <c r="K23" s="433"/>
      <c r="L23" s="433"/>
      <c r="M23" s="433"/>
      <c r="N23" s="433"/>
      <c r="O23" s="433"/>
      <c r="P23" s="433"/>
      <c r="Q23" s="447"/>
      <c r="R23" s="435"/>
    </row>
    <row r="24" spans="2:19" ht="17.25" customHeight="1">
      <c r="B24" s="431" t="s">
        <v>1618</v>
      </c>
      <c r="C24" s="432"/>
      <c r="D24" s="433"/>
      <c r="E24" s="433"/>
      <c r="F24" s="433"/>
      <c r="G24" s="433"/>
      <c r="H24" s="433"/>
      <c r="I24" s="433"/>
      <c r="J24" s="433"/>
      <c r="K24" s="433"/>
      <c r="L24" s="433"/>
      <c r="M24" s="433"/>
      <c r="N24" s="433"/>
      <c r="O24" s="433"/>
      <c r="P24" s="433"/>
      <c r="Q24" s="447"/>
      <c r="R24" s="435"/>
    </row>
    <row r="25" spans="2:19" ht="17.25" customHeight="1">
      <c r="B25" s="431" t="s">
        <v>1618</v>
      </c>
      <c r="C25" s="432"/>
      <c r="D25" s="433"/>
      <c r="E25" s="433"/>
      <c r="F25" s="433"/>
      <c r="G25" s="433"/>
      <c r="H25" s="433"/>
      <c r="I25" s="433"/>
      <c r="J25" s="433"/>
      <c r="K25" s="433"/>
      <c r="L25" s="433"/>
      <c r="M25" s="433"/>
      <c r="N25" s="433"/>
      <c r="O25" s="433"/>
      <c r="P25" s="433"/>
      <c r="Q25" s="447"/>
      <c r="R25" s="435"/>
    </row>
    <row r="26" spans="2:19" ht="17.25" customHeight="1">
      <c r="B26" s="431" t="s">
        <v>1619</v>
      </c>
      <c r="C26" s="432"/>
      <c r="D26" s="433"/>
      <c r="E26" s="433"/>
      <c r="F26" s="433"/>
      <c r="G26" s="433"/>
      <c r="H26" s="433"/>
      <c r="I26" s="433"/>
      <c r="J26" s="433"/>
      <c r="K26" s="433"/>
      <c r="L26" s="433"/>
      <c r="M26" s="433"/>
      <c r="N26" s="433"/>
      <c r="O26" s="433"/>
      <c r="P26" s="433"/>
      <c r="Q26" s="447"/>
      <c r="R26" s="435"/>
    </row>
    <row r="27" spans="2:19" ht="17.25" customHeight="1">
      <c r="B27" s="448"/>
      <c r="C27" s="432"/>
      <c r="D27" s="449"/>
      <c r="E27" s="449"/>
      <c r="F27" s="449"/>
      <c r="G27" s="449"/>
      <c r="H27" s="449"/>
      <c r="I27" s="449"/>
      <c r="J27" s="449"/>
      <c r="K27" s="449"/>
      <c r="L27" s="449"/>
      <c r="M27" s="449"/>
      <c r="N27" s="449"/>
      <c r="O27" s="449"/>
      <c r="P27" s="449"/>
      <c r="Q27" s="450"/>
      <c r="R27" s="449"/>
      <c r="S27" s="451"/>
    </row>
  </sheetData>
  <mergeCells count="1">
    <mergeCell ref="B1:S1"/>
  </mergeCells>
  <dataValidations count="9">
    <dataValidation allowBlank="1" showInputMessage="1" showErrorMessage="1" prompt="Total Item Estimated label is in this and cell below" sqref="R3" xr:uid="{DA6A2E75-7CA8-42C6-A4AD-B40EE6822521}"/>
    <dataValidation allowBlank="1" showInputMessage="1" showErrorMessage="1" prompt="Automatically updated date is in this and cells at right" sqref="E4" xr:uid="{569A96DA-3909-4733-9176-0DDD1784970A}"/>
    <dataValidation allowBlank="1" showInputMessage="1" showErrorMessage="1" prompt="Automatically updated month is in this and cells at right" sqref="E3" xr:uid="{0005AEEF-665F-433E-B255-46114F70F646}"/>
    <dataValidation allowBlank="1" showInputMessage="1" showErrorMessage="1" prompt="Pre Startup Estimated label is in this and cell below" sqref="D3" xr:uid="{D1B75A22-A3B6-4531-B39A-B2C01ABC5DB9}"/>
    <dataValidation allowBlank="1" showInputMessage="1" showErrorMessage="1" prompt="Modify Cash Paid Out labels in table column below and Pre Startup and each month amount in table. Total Item Estimated is automatically calculated and trendline updated at the end" sqref="B5" xr:uid="{F564268B-2E38-4EB0-831E-5F209DE4B43D}"/>
    <dataValidation allowBlank="1" showInputMessage="1" showErrorMessage="1" prompt="Fiscal Year start date is automatically updated in this cell" sqref="B4" xr:uid="{135AFB80-19B2-4232-AEC5-E29ED23A013C}"/>
    <dataValidation allowBlank="1" showInputMessage="1" showErrorMessage="1" prompt="Fiscal Year start date is automatically updated in cell below" sqref="B3" xr:uid="{5605C852-B76A-4AA3-A50A-E6B7AD30C779}"/>
    <dataValidation allowBlank="1" showInputMessage="1" showErrorMessage="1" prompt="Title of this worksheet is in this cell, labels of Pre Startup Estimated in D3 and D4, and Total Item Estimated in R3 and R4" sqref="B1:S1" xr:uid="{05494392-8759-435E-B2D1-49C908743CD9}"/>
    <dataValidation allowBlank="1" showInputMessage="1" showErrorMessage="1" prompt="Create a list of Cash Paid Out items for each month in Cash Paid Out table starting in cell B6 in this worksheet" sqref="A1" xr:uid="{226E3376-4AA6-4AE5-BECC-B930654D2CF7}"/>
  </dataValidations>
  <printOptions horizontalCentered="1" verticalCentered="1"/>
  <pageMargins left="0.5" right="0.5" top="0.5" bottom="0.5" header="0.3" footer="0.3"/>
  <pageSetup scale="59" orientation="landscape"/>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5915-143D-499A-B5D2-7EE101949CC5}">
  <sheetPr>
    <tabColor theme="4"/>
    <pageSetUpPr fitToPage="1"/>
  </sheetPr>
  <dimension ref="A1:S12"/>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'[13]Cash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s="451" customFormat="1" ht="17.25" customHeight="1" thickTop="1">
      <c r="B5" s="446" t="s">
        <v>1620</v>
      </c>
      <c r="C5" s="441"/>
      <c r="D5" s="409"/>
      <c r="E5" s="409"/>
      <c r="F5" s="409"/>
      <c r="G5" s="409"/>
      <c r="H5" s="409"/>
      <c r="I5" s="409"/>
      <c r="J5" s="409"/>
      <c r="K5" s="409"/>
      <c r="L5" s="409"/>
      <c r="M5" s="409"/>
      <c r="N5" s="409"/>
      <c r="O5" s="409"/>
      <c r="P5" s="409"/>
      <c r="Q5" s="432"/>
      <c r="R5" s="409"/>
      <c r="S5" s="409"/>
    </row>
    <row r="6" spans="2:19" ht="17.25" customHeight="1">
      <c r="B6" s="431" t="s">
        <v>1621</v>
      </c>
      <c r="C6" s="432"/>
      <c r="D6" s="452"/>
      <c r="E6" s="452"/>
      <c r="F6" s="452"/>
      <c r="G6" s="452"/>
      <c r="H6" s="452"/>
      <c r="I6" s="452"/>
      <c r="J6" s="452"/>
      <c r="K6" s="452"/>
      <c r="L6" s="452"/>
      <c r="M6" s="452"/>
      <c r="N6" s="452"/>
      <c r="O6" s="452"/>
      <c r="P6" s="452"/>
      <c r="Q6" s="447"/>
      <c r="R6" s="435"/>
    </row>
    <row r="7" spans="2:19" ht="17.25" customHeight="1">
      <c r="B7" s="431" t="s">
        <v>1622</v>
      </c>
      <c r="C7" s="432"/>
      <c r="D7" s="452"/>
      <c r="E7" s="452"/>
      <c r="F7" s="452"/>
      <c r="G7" s="452"/>
      <c r="H7" s="452"/>
      <c r="I7" s="452"/>
      <c r="J7" s="452"/>
      <c r="K7" s="452"/>
      <c r="L7" s="452"/>
      <c r="M7" s="452"/>
      <c r="N7" s="452"/>
      <c r="O7" s="452"/>
      <c r="P7" s="452"/>
      <c r="Q7" s="447"/>
      <c r="R7" s="435"/>
    </row>
    <row r="8" spans="2:19" ht="17.25" customHeight="1">
      <c r="B8" s="431" t="s">
        <v>1623</v>
      </c>
      <c r="C8" s="432"/>
      <c r="D8" s="452"/>
      <c r="E8" s="452"/>
      <c r="F8" s="452"/>
      <c r="G8" s="452"/>
      <c r="H8" s="452"/>
      <c r="I8" s="452"/>
      <c r="J8" s="452"/>
      <c r="K8" s="452"/>
      <c r="L8" s="452"/>
      <c r="M8" s="452"/>
      <c r="N8" s="452"/>
      <c r="O8" s="452"/>
      <c r="P8" s="452"/>
      <c r="Q8" s="447"/>
      <c r="R8" s="435"/>
    </row>
    <row r="9" spans="2:19" ht="17.25" customHeight="1">
      <c r="B9" s="431" t="s">
        <v>1624</v>
      </c>
      <c r="C9" s="432"/>
      <c r="D9" s="452"/>
      <c r="E9" s="452"/>
      <c r="F9" s="452"/>
      <c r="G9" s="452"/>
      <c r="H9" s="452"/>
      <c r="I9" s="452"/>
      <c r="J9" s="452"/>
      <c r="K9" s="452"/>
      <c r="L9" s="452"/>
      <c r="M9" s="452"/>
      <c r="N9" s="452"/>
      <c r="O9" s="452"/>
      <c r="P9" s="452"/>
      <c r="Q9" s="447"/>
      <c r="R9" s="435"/>
    </row>
    <row r="10" spans="2:19" ht="17.25" customHeight="1">
      <c r="B10" s="431" t="s">
        <v>1625</v>
      </c>
      <c r="C10" s="432"/>
      <c r="D10" s="452"/>
      <c r="E10" s="452"/>
      <c r="F10" s="452"/>
      <c r="G10" s="452"/>
      <c r="H10" s="452"/>
      <c r="I10" s="452"/>
      <c r="J10" s="452"/>
      <c r="K10" s="452"/>
      <c r="L10" s="452"/>
      <c r="M10" s="452"/>
      <c r="N10" s="452"/>
      <c r="O10" s="452"/>
      <c r="P10" s="452"/>
      <c r="Q10" s="447"/>
      <c r="R10" s="435"/>
    </row>
    <row r="11" spans="2:19" ht="17.25" customHeight="1">
      <c r="B11" s="448"/>
      <c r="C11" s="432"/>
      <c r="D11" s="449"/>
      <c r="E11" s="449"/>
      <c r="F11" s="449"/>
      <c r="G11" s="449"/>
      <c r="H11" s="449"/>
      <c r="I11" s="449"/>
      <c r="J11" s="449"/>
      <c r="K11" s="449"/>
      <c r="L11" s="449"/>
      <c r="M11" s="449"/>
      <c r="N11" s="449"/>
      <c r="O11" s="449"/>
      <c r="P11" s="449"/>
      <c r="Q11" s="450"/>
      <c r="R11" s="449"/>
    </row>
    <row r="12" spans="2:19" ht="17.25" customHeight="1" thickBot="1">
      <c r="B12" s="440"/>
      <c r="C12" s="441"/>
      <c r="D12" s="442"/>
      <c r="E12" s="442"/>
      <c r="F12" s="442"/>
      <c r="G12" s="442"/>
      <c r="H12" s="442"/>
      <c r="I12" s="442"/>
      <c r="J12" s="442"/>
      <c r="K12" s="442"/>
      <c r="L12" s="442"/>
      <c r="M12" s="442"/>
      <c r="N12" s="442"/>
      <c r="O12" s="442"/>
      <c r="P12" s="442"/>
      <c r="Q12" s="441"/>
      <c r="R12" s="442"/>
      <c r="S12" s="445"/>
    </row>
  </sheetData>
  <mergeCells count="1">
    <mergeCell ref="B1:S1"/>
  </mergeCells>
  <dataValidations count="10">
    <dataValidation allowBlank="1" showInputMessage="1" showErrorMessage="1" prompt="Total Item Estimated label is in this and cell below" sqref="R3" xr:uid="{286EAC80-77B7-4BC3-BD7E-BC82B9A92727}"/>
    <dataValidation allowBlank="1" showInputMessage="1" showErrorMessage="1" prompt="Automatically updated date is in this and cells at right" sqref="E4" xr:uid="{DB92EF34-2D96-40A9-8378-3A20CC45D09D}"/>
    <dataValidation allowBlank="1" showInputMessage="1" showErrorMessage="1" prompt="Automatically updated month is in this and cells at right" sqref="E3" xr:uid="{E705C2AF-7B5A-43B2-918F-8246BB373449}"/>
    <dataValidation allowBlank="1" showInputMessage="1" showErrorMessage="1" prompt="Pre Startup Estimated label is in this and cell below" sqref="D3" xr:uid="{A7FD2CC5-3189-481D-9875-1909CC0F3A24}"/>
    <dataValidation allowBlank="1" showInputMessage="1" showErrorMessage="1" prompt="Total Cash Paid Out amount for each month and trendline are automatically updated in cells at right " sqref="B12" xr:uid="{D461BE29-8312-4A0B-A9F4-DEAA7A09443E}"/>
    <dataValidation allowBlank="1" showInputMessage="1" showErrorMessage="1" prompt="Modify labels in table column below and enter amounts for Pre Startup and each month in table. Total Item Estimated is automatically calculated and trendline updated at the end" sqref="B5" xr:uid="{1FC330BD-F9CB-4378-BE0E-506BA520FA90}"/>
    <dataValidation allowBlank="1" showInputMessage="1" showErrorMessage="1" prompt="Fiscal Year start date is automatically updated in this cell" sqref="B4" xr:uid="{0F9C1D48-457A-447D-B84A-CE99530A1076}"/>
    <dataValidation allowBlank="1" showInputMessage="1" showErrorMessage="1" prompt="Fiscal Year start date is automatically updated in cell below" sqref="B3" xr:uid="{C2D6FDE1-0CCD-4BAB-AEB0-148EB1227B08}"/>
    <dataValidation allowBlank="1" showInputMessage="1" showErrorMessage="1" prompt="Title of this worksheet is in this cell, labels of Pre Startup Estimated in D3 and D4, and Total Item Estimated in R3 and R4" sqref="B1:S1" xr:uid="{2CFFAA10-2B48-45E4-8203-0C083AEE2699}"/>
    <dataValidation allowBlank="1" showInputMessage="1" showErrorMessage="1" prompt="Create a list of Cash Paid Out – Non Profit &amp; Loss items for each month in Cash Paid table starting in cell B6 in this worksheet" sqref="A1" xr:uid="{3EAE8545-D0CC-43E3-9147-82004D1F4125}"/>
  </dataValidations>
  <printOptions horizontalCentered="1" verticalCentered="1"/>
  <pageMargins left="0.5" right="0.5" top="0.5" bottom="0.5" header="0.3" footer="0.3"/>
  <pageSetup scale="59" orientation="landscape"/>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F10C2-9F35-499C-A5EF-58E0764421F1}">
  <dimension ref="A1:L283"/>
  <sheetViews>
    <sheetView zoomScale="80" zoomScaleNormal="80" workbookViewId="0">
      <pane xSplit="3" ySplit="2" topLeftCell="D3" activePane="bottomRight" state="frozenSplit"/>
      <selection pane="topRight" activeCell="F1" sqref="F1"/>
      <selection pane="bottomLeft" activeCell="A17" sqref="A17"/>
      <selection pane="bottomRight" activeCell="C240" sqref="C240"/>
    </sheetView>
  </sheetViews>
  <sheetFormatPr defaultColWidth="11.75" defaultRowHeight="15.6"/>
  <cols>
    <col min="1" max="1" width="6" style="174" customWidth="1"/>
    <col min="2" max="2" width="11.75" style="176" customWidth="1"/>
    <col min="3" max="3" width="61.84765625" style="176" customWidth="1"/>
    <col min="4" max="12" width="33.25" style="176" customWidth="1"/>
    <col min="13" max="13" width="11.75" style="176" customWidth="1"/>
    <col min="14" max="16384" width="11.75" style="176"/>
  </cols>
  <sheetData>
    <row r="1" spans="1:12" ht="23.15" customHeight="1">
      <c r="B1" s="175" t="s">
        <v>230</v>
      </c>
      <c r="K1" s="177"/>
    </row>
    <row r="2" spans="1:12" ht="24.75" customHeight="1">
      <c r="A2" s="178"/>
      <c r="B2" s="179" t="s">
        <v>232</v>
      </c>
      <c r="C2" s="180" t="s">
        <v>233</v>
      </c>
      <c r="D2" s="181" t="s">
        <v>234</v>
      </c>
      <c r="E2" s="181" t="s">
        <v>235</v>
      </c>
      <c r="F2" s="181"/>
      <c r="G2" s="181" t="s">
        <v>236</v>
      </c>
      <c r="H2" s="181" t="s">
        <v>237</v>
      </c>
      <c r="I2" s="181" t="s">
        <v>238</v>
      </c>
      <c r="J2" s="181" t="s">
        <v>239</v>
      </c>
      <c r="K2" s="181" t="s">
        <v>240</v>
      </c>
      <c r="L2" s="182" t="s">
        <v>241</v>
      </c>
    </row>
    <row r="4" spans="1:12" ht="31.2" customHeight="1">
      <c r="B4" s="183">
        <v>1</v>
      </c>
      <c r="C4" s="183" t="s">
        <v>242</v>
      </c>
      <c r="I4" s="184" t="s">
        <v>243</v>
      </c>
      <c r="J4" s="184" t="s">
        <v>244</v>
      </c>
      <c r="K4" s="177"/>
    </row>
    <row r="5" spans="1:12" ht="31.2" customHeight="1">
      <c r="B5" s="185">
        <v>1.1000000000000001</v>
      </c>
      <c r="C5" s="185" t="s">
        <v>245</v>
      </c>
      <c r="F5" s="184"/>
      <c r="G5" s="184" t="s">
        <v>246</v>
      </c>
      <c r="I5" s="184" t="s">
        <v>247</v>
      </c>
      <c r="J5" s="184" t="s">
        <v>248</v>
      </c>
      <c r="K5" s="177"/>
    </row>
    <row r="6" spans="1:12">
      <c r="B6" s="176" t="s">
        <v>249</v>
      </c>
      <c r="C6" s="176" t="s">
        <v>250</v>
      </c>
      <c r="K6" s="177"/>
    </row>
    <row r="7" spans="1:12">
      <c r="B7" s="176" t="s">
        <v>251</v>
      </c>
      <c r="C7" s="176" t="s">
        <v>252</v>
      </c>
    </row>
    <row r="8" spans="1:12">
      <c r="B8" s="176" t="s">
        <v>253</v>
      </c>
      <c r="C8" s="176" t="s">
        <v>254</v>
      </c>
    </row>
    <row r="9" spans="1:12">
      <c r="B9" s="176" t="s">
        <v>255</v>
      </c>
      <c r="C9" s="176" t="s">
        <v>256</v>
      </c>
    </row>
    <row r="10" spans="1:12">
      <c r="B10" s="176" t="s">
        <v>257</v>
      </c>
      <c r="C10" s="176" t="s">
        <v>258</v>
      </c>
      <c r="K10" s="177"/>
    </row>
    <row r="11" spans="1:12">
      <c r="B11" s="176" t="s">
        <v>259</v>
      </c>
      <c r="C11" s="176" t="s">
        <v>260</v>
      </c>
    </row>
    <row r="12" spans="1:12">
      <c r="B12" s="176" t="s">
        <v>261</v>
      </c>
      <c r="C12" s="176" t="s">
        <v>262</v>
      </c>
    </row>
    <row r="13" spans="1:12">
      <c r="B13" s="176" t="s">
        <v>263</v>
      </c>
      <c r="C13" s="176" t="s">
        <v>264</v>
      </c>
      <c r="E13" s="184" t="s">
        <v>265</v>
      </c>
      <c r="K13" s="177"/>
    </row>
    <row r="14" spans="1:12">
      <c r="B14" s="176" t="s">
        <v>266</v>
      </c>
      <c r="C14" s="176" t="s">
        <v>267</v>
      </c>
    </row>
    <row r="15" spans="1:12">
      <c r="B15" s="176" t="s">
        <v>268</v>
      </c>
      <c r="C15" s="176" t="s">
        <v>269</v>
      </c>
    </row>
    <row r="16" spans="1:12">
      <c r="B16" s="176" t="s">
        <v>270</v>
      </c>
      <c r="C16" s="176" t="s">
        <v>271</v>
      </c>
    </row>
    <row r="17" spans="2:11">
      <c r="B17" s="176" t="s">
        <v>272</v>
      </c>
      <c r="C17" s="176" t="s">
        <v>273</v>
      </c>
    </row>
    <row r="18" spans="2:11">
      <c r="B18" s="176" t="s">
        <v>274</v>
      </c>
      <c r="C18" s="176" t="s">
        <v>275</v>
      </c>
    </row>
    <row r="19" spans="2:11">
      <c r="B19" s="176" t="s">
        <v>276</v>
      </c>
      <c r="C19" s="176" t="s">
        <v>277</v>
      </c>
    </row>
    <row r="20" spans="2:11">
      <c r="B20" s="176" t="s">
        <v>278</v>
      </c>
      <c r="C20" s="176" t="s">
        <v>279</v>
      </c>
    </row>
    <row r="21" spans="2:11">
      <c r="B21" s="176" t="s">
        <v>280</v>
      </c>
      <c r="C21" s="176" t="s">
        <v>281</v>
      </c>
    </row>
    <row r="22" spans="2:11">
      <c r="B22" s="176" t="s">
        <v>282</v>
      </c>
      <c r="C22" s="176" t="s">
        <v>283</v>
      </c>
      <c r="K22" s="177"/>
    </row>
    <row r="23" spans="2:11">
      <c r="B23" s="176" t="s">
        <v>284</v>
      </c>
      <c r="C23" s="176" t="s">
        <v>285</v>
      </c>
    </row>
    <row r="24" spans="2:11">
      <c r="B24" s="176" t="s">
        <v>286</v>
      </c>
      <c r="C24" s="176" t="s">
        <v>287</v>
      </c>
    </row>
    <row r="25" spans="2:11">
      <c r="B25" s="176" t="s">
        <v>288</v>
      </c>
      <c r="C25" s="176" t="s">
        <v>289</v>
      </c>
    </row>
    <row r="26" spans="2:11">
      <c r="B26" s="176" t="s">
        <v>290</v>
      </c>
      <c r="C26" s="176" t="s">
        <v>291</v>
      </c>
    </row>
    <row r="27" spans="2:11">
      <c r="B27" s="176" t="s">
        <v>292</v>
      </c>
      <c r="C27" s="176" t="s">
        <v>293</v>
      </c>
      <c r="K27" s="177"/>
    </row>
    <row r="28" spans="2:11">
      <c r="B28" s="176" t="s">
        <v>294</v>
      </c>
      <c r="C28" s="176" t="s">
        <v>295</v>
      </c>
    </row>
    <row r="29" spans="2:11">
      <c r="B29" s="176" t="s">
        <v>296</v>
      </c>
      <c r="C29" s="176" t="s">
        <v>297</v>
      </c>
    </row>
    <row r="30" spans="2:11">
      <c r="B30" s="176" t="s">
        <v>298</v>
      </c>
      <c r="C30" s="176" t="s">
        <v>299</v>
      </c>
    </row>
    <row r="31" spans="2:11">
      <c r="B31" s="176" t="s">
        <v>300</v>
      </c>
      <c r="C31" s="176" t="s">
        <v>301</v>
      </c>
    </row>
    <row r="32" spans="2:11" ht="31.2" customHeight="1">
      <c r="B32" s="185">
        <v>1.2</v>
      </c>
      <c r="C32" s="185" t="s">
        <v>302</v>
      </c>
      <c r="D32" s="184" t="s">
        <v>303</v>
      </c>
      <c r="E32" s="184" t="s">
        <v>304</v>
      </c>
      <c r="F32" s="186"/>
      <c r="J32" s="184" t="s">
        <v>305</v>
      </c>
      <c r="K32" s="177"/>
    </row>
    <row r="33" spans="2:11">
      <c r="B33" s="176" t="s">
        <v>306</v>
      </c>
      <c r="C33" s="176" t="s">
        <v>307</v>
      </c>
      <c r="K33" s="177"/>
    </row>
    <row r="34" spans="2:11">
      <c r="B34" s="176" t="s">
        <v>308</v>
      </c>
      <c r="C34" s="176" t="s">
        <v>309</v>
      </c>
      <c r="K34" s="177"/>
    </row>
    <row r="35" spans="2:11">
      <c r="B35" s="176" t="s">
        <v>310</v>
      </c>
      <c r="C35" s="176" t="s">
        <v>311</v>
      </c>
      <c r="K35" s="177"/>
    </row>
    <row r="36" spans="2:11">
      <c r="B36" s="176" t="s">
        <v>312</v>
      </c>
      <c r="C36" s="176" t="s">
        <v>313</v>
      </c>
      <c r="K36" s="177"/>
    </row>
    <row r="37" spans="2:11">
      <c r="B37" s="176" t="s">
        <v>314</v>
      </c>
      <c r="C37" s="176" t="s">
        <v>315</v>
      </c>
      <c r="K37" s="177"/>
    </row>
    <row r="38" spans="2:11">
      <c r="B38" s="176" t="s">
        <v>316</v>
      </c>
      <c r="C38" s="176" t="s">
        <v>317</v>
      </c>
      <c r="K38" s="177"/>
    </row>
    <row r="39" spans="2:11">
      <c r="B39" s="176" t="s">
        <v>318</v>
      </c>
      <c r="C39" s="176" t="s">
        <v>319</v>
      </c>
      <c r="K39" s="177"/>
    </row>
    <row r="40" spans="2:11">
      <c r="B40" s="176" t="s">
        <v>320</v>
      </c>
      <c r="C40" s="176" t="s">
        <v>321</v>
      </c>
      <c r="K40" s="177"/>
    </row>
    <row r="41" spans="2:11">
      <c r="B41" s="176" t="s">
        <v>322</v>
      </c>
      <c r="C41" s="176" t="s">
        <v>323</v>
      </c>
      <c r="K41" s="177"/>
    </row>
    <row r="42" spans="2:11">
      <c r="B42" s="176" t="s">
        <v>324</v>
      </c>
      <c r="C42" s="176" t="s">
        <v>325</v>
      </c>
      <c r="E42" s="184" t="s">
        <v>326</v>
      </c>
      <c r="K42" s="177"/>
    </row>
    <row r="43" spans="2:11">
      <c r="B43" s="185">
        <v>1.3</v>
      </c>
      <c r="C43" s="185" t="s">
        <v>327</v>
      </c>
      <c r="E43" s="184" t="s">
        <v>328</v>
      </c>
      <c r="G43" s="184" t="s">
        <v>329</v>
      </c>
      <c r="K43" s="177"/>
    </row>
    <row r="44" spans="2:11" ht="31.2" customHeight="1">
      <c r="B44" s="176" t="s">
        <v>330</v>
      </c>
      <c r="C44" s="176" t="s">
        <v>331</v>
      </c>
      <c r="G44" s="184" t="s">
        <v>332</v>
      </c>
      <c r="K44" s="177"/>
    </row>
    <row r="45" spans="2:11">
      <c r="B45" s="176" t="s">
        <v>333</v>
      </c>
      <c r="C45" s="176" t="s">
        <v>334</v>
      </c>
      <c r="K45" s="177"/>
    </row>
    <row r="46" spans="2:11">
      <c r="B46" s="176" t="s">
        <v>335</v>
      </c>
      <c r="C46" s="176" t="s">
        <v>336</v>
      </c>
    </row>
    <row r="47" spans="2:11">
      <c r="B47" s="176" t="s">
        <v>337</v>
      </c>
      <c r="C47" s="176" t="s">
        <v>338</v>
      </c>
    </row>
    <row r="48" spans="2:11">
      <c r="B48" s="176" t="s">
        <v>339</v>
      </c>
      <c r="C48" s="176" t="s">
        <v>340</v>
      </c>
      <c r="K48" s="177"/>
    </row>
    <row r="49" spans="2:11">
      <c r="B49" s="176" t="s">
        <v>341</v>
      </c>
      <c r="C49" s="176" t="s">
        <v>342</v>
      </c>
    </row>
    <row r="50" spans="2:11">
      <c r="B50" s="176" t="s">
        <v>343</v>
      </c>
      <c r="C50" s="176" t="s">
        <v>344</v>
      </c>
    </row>
    <row r="51" spans="2:11">
      <c r="B51" s="176" t="s">
        <v>345</v>
      </c>
      <c r="C51" s="176" t="s">
        <v>346</v>
      </c>
    </row>
    <row r="52" spans="2:11">
      <c r="B52" s="176" t="s">
        <v>347</v>
      </c>
      <c r="C52" s="176" t="s">
        <v>348</v>
      </c>
    </row>
    <row r="53" spans="2:11">
      <c r="B53" s="176" t="s">
        <v>349</v>
      </c>
      <c r="C53" s="176" t="s">
        <v>350</v>
      </c>
    </row>
    <row r="54" spans="2:11">
      <c r="B54" s="176" t="s">
        <v>351</v>
      </c>
      <c r="C54" s="176" t="s">
        <v>352</v>
      </c>
      <c r="K54" s="177"/>
    </row>
    <row r="55" spans="2:11">
      <c r="B55" s="176" t="s">
        <v>353</v>
      </c>
      <c r="C55" s="176" t="s">
        <v>354</v>
      </c>
    </row>
    <row r="56" spans="2:11">
      <c r="B56" s="176" t="s">
        <v>355</v>
      </c>
      <c r="C56" s="176" t="s">
        <v>356</v>
      </c>
    </row>
    <row r="57" spans="2:11">
      <c r="B57" s="176" t="s">
        <v>357</v>
      </c>
      <c r="C57" s="176" t="s">
        <v>358</v>
      </c>
    </row>
    <row r="58" spans="2:11">
      <c r="B58" s="176" t="s">
        <v>359</v>
      </c>
      <c r="C58" s="176" t="s">
        <v>360</v>
      </c>
      <c r="K58" s="177"/>
    </row>
    <row r="59" spans="2:11">
      <c r="B59" s="176" t="s">
        <v>361</v>
      </c>
      <c r="C59" s="176" t="s">
        <v>362</v>
      </c>
      <c r="K59" s="177"/>
    </row>
    <row r="60" spans="2:11">
      <c r="B60" s="176" t="s">
        <v>363</v>
      </c>
      <c r="C60" s="176" t="s">
        <v>364</v>
      </c>
    </row>
    <row r="61" spans="2:11">
      <c r="B61" s="176" t="s">
        <v>365</v>
      </c>
      <c r="C61" s="176" t="s">
        <v>366</v>
      </c>
    </row>
    <row r="62" spans="2:11">
      <c r="B62" s="176" t="s">
        <v>367</v>
      </c>
      <c r="C62" s="176" t="s">
        <v>368</v>
      </c>
    </row>
    <row r="63" spans="2:11">
      <c r="B63" s="176" t="s">
        <v>369</v>
      </c>
      <c r="C63" s="176" t="s">
        <v>370</v>
      </c>
    </row>
    <row r="64" spans="2:11">
      <c r="B64" s="176" t="s">
        <v>371</v>
      </c>
      <c r="C64" s="176" t="s">
        <v>372</v>
      </c>
    </row>
    <row r="65" spans="2:11">
      <c r="B65" s="185">
        <v>1.4</v>
      </c>
      <c r="C65" s="185" t="s">
        <v>373</v>
      </c>
      <c r="E65" s="184" t="s">
        <v>374</v>
      </c>
      <c r="G65" s="184" t="s">
        <v>375</v>
      </c>
      <c r="K65" s="177"/>
    </row>
    <row r="66" spans="2:11">
      <c r="B66" s="176" t="s">
        <v>376</v>
      </c>
      <c r="C66" s="176" t="s">
        <v>331</v>
      </c>
    </row>
    <row r="67" spans="2:11">
      <c r="B67" s="176" t="s">
        <v>377</v>
      </c>
      <c r="C67" s="176" t="s">
        <v>378</v>
      </c>
    </row>
    <row r="68" spans="2:11">
      <c r="B68" s="176" t="s">
        <v>379</v>
      </c>
      <c r="C68" s="176" t="s">
        <v>380</v>
      </c>
    </row>
    <row r="69" spans="2:11">
      <c r="B69" s="176" t="s">
        <v>381</v>
      </c>
      <c r="C69" s="176" t="s">
        <v>340</v>
      </c>
    </row>
    <row r="70" spans="2:11">
      <c r="B70" s="176" t="s">
        <v>382</v>
      </c>
      <c r="C70" s="176" t="s">
        <v>342</v>
      </c>
    </row>
    <row r="71" spans="2:11">
      <c r="B71" s="176" t="s">
        <v>383</v>
      </c>
      <c r="C71" s="176" t="s">
        <v>350</v>
      </c>
    </row>
    <row r="72" spans="2:11">
      <c r="B72" s="176" t="s">
        <v>384</v>
      </c>
      <c r="C72" s="176" t="s">
        <v>385</v>
      </c>
    </row>
    <row r="73" spans="2:11">
      <c r="B73" s="176" t="s">
        <v>386</v>
      </c>
      <c r="C73" s="176" t="s">
        <v>362</v>
      </c>
    </row>
    <row r="74" spans="2:11">
      <c r="B74" s="176" t="s">
        <v>387</v>
      </c>
      <c r="C74" s="176" t="s">
        <v>388</v>
      </c>
    </row>
    <row r="75" spans="2:11">
      <c r="B75" s="176" t="s">
        <v>389</v>
      </c>
      <c r="C75" s="176" t="s">
        <v>390</v>
      </c>
    </row>
    <row r="76" spans="2:11">
      <c r="B76" s="176" t="s">
        <v>391</v>
      </c>
      <c r="C76" s="176" t="s">
        <v>392</v>
      </c>
    </row>
    <row r="77" spans="2:11">
      <c r="B77" s="176" t="s">
        <v>393</v>
      </c>
      <c r="C77" s="176" t="s">
        <v>394</v>
      </c>
    </row>
    <row r="78" spans="2:11">
      <c r="B78" s="176" t="s">
        <v>395</v>
      </c>
      <c r="C78" s="176" t="s">
        <v>396</v>
      </c>
    </row>
    <row r="79" spans="2:11">
      <c r="B79" s="176" t="s">
        <v>397</v>
      </c>
      <c r="C79" s="176" t="s">
        <v>398</v>
      </c>
    </row>
    <row r="80" spans="2:11">
      <c r="B80" s="185">
        <v>1.5</v>
      </c>
      <c r="C80" s="185" t="s">
        <v>399</v>
      </c>
      <c r="E80" s="184" t="s">
        <v>400</v>
      </c>
      <c r="G80" s="184" t="s">
        <v>401</v>
      </c>
    </row>
    <row r="81" spans="2:3">
      <c r="B81" s="176" t="s">
        <v>402</v>
      </c>
      <c r="C81" s="176" t="s">
        <v>403</v>
      </c>
    </row>
    <row r="82" spans="2:3">
      <c r="B82" s="176" t="s">
        <v>404</v>
      </c>
      <c r="C82" s="176" t="s">
        <v>405</v>
      </c>
    </row>
    <row r="83" spans="2:3">
      <c r="B83" s="176" t="s">
        <v>406</v>
      </c>
      <c r="C83" s="176" t="s">
        <v>407</v>
      </c>
    </row>
    <row r="84" spans="2:3">
      <c r="B84" s="176" t="s">
        <v>408</v>
      </c>
      <c r="C84" s="176" t="s">
        <v>409</v>
      </c>
    </row>
    <row r="85" spans="2:3">
      <c r="B85" s="176" t="s">
        <v>410</v>
      </c>
      <c r="C85" s="176" t="s">
        <v>411</v>
      </c>
    </row>
    <row r="86" spans="2:3">
      <c r="B86" s="176" t="s">
        <v>412</v>
      </c>
      <c r="C86" s="176" t="s">
        <v>413</v>
      </c>
    </row>
    <row r="87" spans="2:3">
      <c r="B87" s="176" t="s">
        <v>414</v>
      </c>
      <c r="C87" s="176" t="s">
        <v>415</v>
      </c>
    </row>
    <row r="88" spans="2:3">
      <c r="B88" s="176" t="s">
        <v>416</v>
      </c>
      <c r="C88" s="176" t="s">
        <v>417</v>
      </c>
    </row>
    <row r="89" spans="2:3">
      <c r="B89" s="176" t="s">
        <v>418</v>
      </c>
      <c r="C89" s="176" t="s">
        <v>419</v>
      </c>
    </row>
    <row r="90" spans="2:3">
      <c r="B90" s="176" t="s">
        <v>420</v>
      </c>
      <c r="C90" s="176" t="s">
        <v>421</v>
      </c>
    </row>
    <row r="91" spans="2:3">
      <c r="B91" s="176" t="s">
        <v>422</v>
      </c>
      <c r="C91" s="176" t="s">
        <v>289</v>
      </c>
    </row>
    <row r="92" spans="2:3">
      <c r="B92" s="176" t="s">
        <v>423</v>
      </c>
      <c r="C92" s="176" t="s">
        <v>424</v>
      </c>
    </row>
    <row r="93" spans="2:3">
      <c r="B93" s="176" t="s">
        <v>425</v>
      </c>
      <c r="C93" s="176" t="s">
        <v>426</v>
      </c>
    </row>
    <row r="94" spans="2:3">
      <c r="B94" s="176" t="s">
        <v>427</v>
      </c>
      <c r="C94" s="176" t="s">
        <v>428</v>
      </c>
    </row>
    <row r="95" spans="2:3">
      <c r="B95" s="176" t="s">
        <v>429</v>
      </c>
      <c r="C95" s="176" t="s">
        <v>430</v>
      </c>
    </row>
    <row r="96" spans="2:3">
      <c r="B96" s="176" t="s">
        <v>431</v>
      </c>
      <c r="C96" s="176" t="s">
        <v>432</v>
      </c>
    </row>
    <row r="97" spans="2:7">
      <c r="B97" s="176" t="s">
        <v>433</v>
      </c>
      <c r="C97" s="176" t="s">
        <v>434</v>
      </c>
    </row>
    <row r="98" spans="2:7">
      <c r="B98" s="176" t="s">
        <v>435</v>
      </c>
      <c r="C98" s="176" t="s">
        <v>436</v>
      </c>
    </row>
    <row r="99" spans="2:7">
      <c r="B99" s="176" t="s">
        <v>437</v>
      </c>
      <c r="C99" s="176" t="s">
        <v>438</v>
      </c>
    </row>
    <row r="100" spans="2:7">
      <c r="B100" s="176" t="s">
        <v>439</v>
      </c>
      <c r="C100" s="176" t="s">
        <v>440</v>
      </c>
    </row>
    <row r="101" spans="2:7">
      <c r="B101" s="176" t="s">
        <v>441</v>
      </c>
      <c r="C101" s="176" t="s">
        <v>442</v>
      </c>
    </row>
    <row r="102" spans="2:7">
      <c r="B102" s="176" t="s">
        <v>443</v>
      </c>
      <c r="C102" s="176" t="s">
        <v>444</v>
      </c>
    </row>
    <row r="103" spans="2:7">
      <c r="B103" s="176" t="s">
        <v>445</v>
      </c>
      <c r="C103" s="176" t="s">
        <v>446</v>
      </c>
    </row>
    <row r="104" spans="2:7">
      <c r="B104" s="176" t="s">
        <v>447</v>
      </c>
      <c r="C104" s="176" t="s">
        <v>448</v>
      </c>
    </row>
    <row r="105" spans="2:7">
      <c r="B105" s="176" t="s">
        <v>449</v>
      </c>
      <c r="C105" s="176" t="s">
        <v>450</v>
      </c>
    </row>
    <row r="106" spans="2:7">
      <c r="B106" s="176" t="s">
        <v>451</v>
      </c>
      <c r="C106" s="176" t="s">
        <v>452</v>
      </c>
    </row>
    <row r="107" spans="2:7">
      <c r="B107" s="176" t="s">
        <v>453</v>
      </c>
      <c r="C107" s="176" t="s">
        <v>454</v>
      </c>
    </row>
    <row r="108" spans="2:7">
      <c r="B108" s="185">
        <v>1.6</v>
      </c>
      <c r="C108" s="185" t="s">
        <v>455</v>
      </c>
      <c r="G108" s="184" t="s">
        <v>456</v>
      </c>
    </row>
    <row r="109" spans="2:7">
      <c r="B109" s="176" t="s">
        <v>457</v>
      </c>
      <c r="C109" s="176" t="s">
        <v>458</v>
      </c>
      <c r="E109" s="184" t="s">
        <v>459</v>
      </c>
    </row>
    <row r="110" spans="2:7">
      <c r="B110" s="176" t="s">
        <v>460</v>
      </c>
      <c r="C110" s="176" t="s">
        <v>461</v>
      </c>
    </row>
    <row r="111" spans="2:7">
      <c r="B111" s="176" t="s">
        <v>462</v>
      </c>
      <c r="C111" s="176" t="s">
        <v>463</v>
      </c>
    </row>
    <row r="112" spans="2:7">
      <c r="B112" s="176" t="s">
        <v>464</v>
      </c>
      <c r="C112" s="176" t="s">
        <v>465</v>
      </c>
    </row>
    <row r="113" spans="2:9">
      <c r="B113" s="176" t="s">
        <v>466</v>
      </c>
      <c r="C113" s="176" t="s">
        <v>467</v>
      </c>
    </row>
    <row r="114" spans="2:9">
      <c r="B114" s="176" t="s">
        <v>468</v>
      </c>
      <c r="C114" s="176" t="s">
        <v>469</v>
      </c>
    </row>
    <row r="115" spans="2:9">
      <c r="B115" s="176" t="s">
        <v>470</v>
      </c>
      <c r="C115" s="176" t="s">
        <v>471</v>
      </c>
    </row>
    <row r="116" spans="2:9">
      <c r="B116" s="176" t="s">
        <v>472</v>
      </c>
      <c r="C116" s="176" t="s">
        <v>473</v>
      </c>
      <c r="E116" s="184" t="s">
        <v>474</v>
      </c>
    </row>
    <row r="117" spans="2:9">
      <c r="B117" s="176" t="s">
        <v>475</v>
      </c>
      <c r="C117" s="176" t="s">
        <v>476</v>
      </c>
    </row>
    <row r="118" spans="2:9">
      <c r="B118" s="176" t="s">
        <v>477</v>
      </c>
      <c r="C118" s="176" t="s">
        <v>478</v>
      </c>
    </row>
    <row r="119" spans="2:9">
      <c r="B119" s="176" t="s">
        <v>479</v>
      </c>
      <c r="C119" s="176" t="s">
        <v>480</v>
      </c>
    </row>
    <row r="120" spans="2:9">
      <c r="B120" s="176" t="s">
        <v>481</v>
      </c>
      <c r="C120" s="176" t="s">
        <v>482</v>
      </c>
    </row>
    <row r="121" spans="2:9">
      <c r="B121" s="176" t="s">
        <v>483</v>
      </c>
      <c r="C121" s="176" t="s">
        <v>484</v>
      </c>
    </row>
    <row r="122" spans="2:9">
      <c r="B122" s="176" t="s">
        <v>485</v>
      </c>
      <c r="C122" s="176" t="s">
        <v>486</v>
      </c>
    </row>
    <row r="123" spans="2:9">
      <c r="B123" s="176" t="s">
        <v>487</v>
      </c>
      <c r="C123" s="176" t="s">
        <v>488</v>
      </c>
    </row>
    <row r="124" spans="2:9">
      <c r="B124" s="176" t="s">
        <v>489</v>
      </c>
      <c r="C124" s="176" t="s">
        <v>490</v>
      </c>
    </row>
    <row r="125" spans="2:9">
      <c r="B125" s="176" t="s">
        <v>491</v>
      </c>
      <c r="C125" s="176" t="s">
        <v>492</v>
      </c>
    </row>
    <row r="126" spans="2:9" ht="18.350000000000001" customHeight="1">
      <c r="B126" s="183">
        <v>2</v>
      </c>
      <c r="C126" s="183" t="s">
        <v>493</v>
      </c>
    </row>
    <row r="127" spans="2:9">
      <c r="B127" s="185">
        <v>2.1</v>
      </c>
      <c r="C127" s="185" t="s">
        <v>494</v>
      </c>
      <c r="G127" s="184" t="s">
        <v>495</v>
      </c>
    </row>
    <row r="128" spans="2:9">
      <c r="B128" s="176" t="s">
        <v>496</v>
      </c>
      <c r="C128" s="176" t="s">
        <v>497</v>
      </c>
      <c r="I128" s="184" t="s">
        <v>498</v>
      </c>
    </row>
    <row r="129" spans="1:10">
      <c r="B129" s="176" t="s">
        <v>499</v>
      </c>
      <c r="C129" s="176" t="s">
        <v>500</v>
      </c>
    </row>
    <row r="130" spans="1:10">
      <c r="B130" s="176" t="s">
        <v>501</v>
      </c>
      <c r="C130" s="176" t="s">
        <v>502</v>
      </c>
    </row>
    <row r="131" spans="1:10">
      <c r="B131" s="176" t="s">
        <v>503</v>
      </c>
      <c r="C131" s="176" t="s">
        <v>504</v>
      </c>
    </row>
    <row r="132" spans="1:10">
      <c r="B132" s="176" t="s">
        <v>505</v>
      </c>
      <c r="C132" s="176" t="s">
        <v>506</v>
      </c>
      <c r="I132" s="184" t="s">
        <v>507</v>
      </c>
    </row>
    <row r="133" spans="1:10">
      <c r="A133" s="174">
        <v>4</v>
      </c>
      <c r="B133" s="176" t="s">
        <v>508</v>
      </c>
      <c r="C133" s="176" t="s">
        <v>509</v>
      </c>
      <c r="D133" s="184" t="s">
        <v>510</v>
      </c>
    </row>
    <row r="134" spans="1:10">
      <c r="A134" s="174">
        <v>4</v>
      </c>
      <c r="B134" s="176" t="s">
        <v>511</v>
      </c>
      <c r="C134" s="176" t="s">
        <v>512</v>
      </c>
    </row>
    <row r="135" spans="1:10">
      <c r="A135" s="174">
        <v>4</v>
      </c>
      <c r="B135" s="176" t="s">
        <v>513</v>
      </c>
      <c r="C135" s="176" t="s">
        <v>514</v>
      </c>
    </row>
    <row r="136" spans="1:10">
      <c r="A136" s="174">
        <v>4</v>
      </c>
      <c r="B136" s="176" t="s">
        <v>515</v>
      </c>
      <c r="C136" s="176" t="s">
        <v>516</v>
      </c>
    </row>
    <row r="137" spans="1:10" ht="31.2" customHeight="1">
      <c r="B137" s="176" t="s">
        <v>517</v>
      </c>
      <c r="C137" s="176" t="s">
        <v>518</v>
      </c>
      <c r="I137" s="184" t="s">
        <v>519</v>
      </c>
    </row>
    <row r="138" spans="1:10">
      <c r="B138" s="176" t="s">
        <v>520</v>
      </c>
      <c r="C138" s="176" t="s">
        <v>521</v>
      </c>
    </row>
    <row r="139" spans="1:10">
      <c r="B139" s="176" t="s">
        <v>522</v>
      </c>
      <c r="C139" s="176" t="s">
        <v>523</v>
      </c>
    </row>
    <row r="140" spans="1:10">
      <c r="B140" s="176" t="s">
        <v>524</v>
      </c>
      <c r="C140" s="176" t="s">
        <v>525</v>
      </c>
      <c r="D140" s="184" t="s">
        <v>510</v>
      </c>
    </row>
    <row r="141" spans="1:10">
      <c r="B141" s="176" t="s">
        <v>526</v>
      </c>
      <c r="C141" s="176" t="s">
        <v>527</v>
      </c>
    </row>
    <row r="142" spans="1:10">
      <c r="B142" s="176" t="s">
        <v>528</v>
      </c>
      <c r="C142" s="176" t="s">
        <v>529</v>
      </c>
    </row>
    <row r="143" spans="1:10" ht="31.2" customHeight="1">
      <c r="B143" s="185">
        <v>2.2000000000000002</v>
      </c>
      <c r="C143" s="185" t="s">
        <v>530</v>
      </c>
      <c r="D143" s="184" t="s">
        <v>531</v>
      </c>
      <c r="E143" s="186" t="s">
        <v>532</v>
      </c>
      <c r="G143" s="184" t="s">
        <v>533</v>
      </c>
      <c r="H143" s="184" t="s">
        <v>534</v>
      </c>
      <c r="I143" s="184" t="s">
        <v>535</v>
      </c>
      <c r="J143" s="184" t="s">
        <v>536</v>
      </c>
    </row>
    <row r="144" spans="1:10">
      <c r="B144" s="176" t="s">
        <v>537</v>
      </c>
      <c r="C144" s="176" t="s">
        <v>538</v>
      </c>
      <c r="I144" s="184" t="s">
        <v>539</v>
      </c>
    </row>
    <row r="145" spans="2:12">
      <c r="B145" s="176" t="s">
        <v>540</v>
      </c>
      <c r="C145" s="176" t="s">
        <v>541</v>
      </c>
      <c r="I145" s="184" t="s">
        <v>542</v>
      </c>
    </row>
    <row r="146" spans="2:12">
      <c r="B146" s="176" t="s">
        <v>543</v>
      </c>
      <c r="C146" s="176" t="s">
        <v>544</v>
      </c>
    </row>
    <row r="147" spans="2:12">
      <c r="B147" s="176" t="s">
        <v>545</v>
      </c>
      <c r="C147" s="176" t="s">
        <v>546</v>
      </c>
    </row>
    <row r="148" spans="2:12">
      <c r="B148" s="176" t="s">
        <v>547</v>
      </c>
      <c r="C148" s="176" t="s">
        <v>548</v>
      </c>
    </row>
    <row r="149" spans="2:12">
      <c r="B149" s="176" t="s">
        <v>549</v>
      </c>
      <c r="C149" s="176" t="s">
        <v>550</v>
      </c>
    </row>
    <row r="150" spans="2:12">
      <c r="B150" s="176" t="s">
        <v>551</v>
      </c>
      <c r="C150" s="176" t="s">
        <v>552</v>
      </c>
    </row>
    <row r="151" spans="2:12">
      <c r="B151" s="176" t="s">
        <v>553</v>
      </c>
      <c r="C151" s="176" t="s">
        <v>554</v>
      </c>
    </row>
    <row r="152" spans="2:12">
      <c r="B152" s="176" t="s">
        <v>555</v>
      </c>
      <c r="C152" s="176" t="s">
        <v>556</v>
      </c>
    </row>
    <row r="153" spans="2:12">
      <c r="B153" s="176" t="s">
        <v>557</v>
      </c>
      <c r="C153" s="176" t="s">
        <v>558</v>
      </c>
    </row>
    <row r="154" spans="2:12" ht="31.2" customHeight="1">
      <c r="B154" s="176" t="s">
        <v>559</v>
      </c>
      <c r="C154" s="176" t="s">
        <v>560</v>
      </c>
      <c r="D154" s="184" t="s">
        <v>561</v>
      </c>
    </row>
    <row r="155" spans="2:12">
      <c r="B155" s="176" t="s">
        <v>562</v>
      </c>
      <c r="C155" s="176" t="s">
        <v>563</v>
      </c>
      <c r="D155" s="184" t="s">
        <v>564</v>
      </c>
    </row>
    <row r="156" spans="2:12">
      <c r="B156" s="176" t="s">
        <v>565</v>
      </c>
      <c r="C156" s="176" t="s">
        <v>566</v>
      </c>
      <c r="D156" s="184" t="s">
        <v>564</v>
      </c>
    </row>
    <row r="157" spans="2:12">
      <c r="B157" s="176" t="s">
        <v>567</v>
      </c>
      <c r="C157" s="176" t="s">
        <v>568</v>
      </c>
    </row>
    <row r="158" spans="2:12">
      <c r="B158" s="176" t="s">
        <v>569</v>
      </c>
      <c r="C158" s="176" t="s">
        <v>570</v>
      </c>
    </row>
    <row r="159" spans="2:12" ht="18.350000000000001" customHeight="1">
      <c r="B159" s="183">
        <v>3</v>
      </c>
      <c r="C159" s="183" t="s">
        <v>571</v>
      </c>
    </row>
    <row r="160" spans="2:12">
      <c r="B160" s="185">
        <v>3.1</v>
      </c>
      <c r="C160" s="185" t="s">
        <v>572</v>
      </c>
      <c r="D160" s="187"/>
      <c r="E160" s="187"/>
      <c r="F160" s="187"/>
      <c r="G160" s="184" t="s">
        <v>573</v>
      </c>
      <c r="H160" s="187"/>
      <c r="I160" s="187"/>
      <c r="J160" s="187"/>
      <c r="K160" s="187"/>
      <c r="L160" s="187"/>
    </row>
    <row r="161" spans="2:12" ht="31.2" customHeight="1">
      <c r="B161" s="176" t="s">
        <v>574</v>
      </c>
      <c r="C161" s="176" t="s">
        <v>340</v>
      </c>
      <c r="D161" s="187"/>
      <c r="E161" s="184" t="s">
        <v>575</v>
      </c>
      <c r="F161" s="187"/>
      <c r="G161" s="187"/>
      <c r="H161" s="187"/>
      <c r="I161" s="187"/>
      <c r="J161" s="187"/>
      <c r="K161" s="187"/>
      <c r="L161" s="187"/>
    </row>
    <row r="162" spans="2:12">
      <c r="B162" s="176" t="s">
        <v>576</v>
      </c>
      <c r="C162" s="176" t="s">
        <v>577</v>
      </c>
      <c r="D162" s="188"/>
      <c r="E162" s="188"/>
      <c r="F162" s="188"/>
      <c r="G162" s="188"/>
      <c r="H162" s="188"/>
      <c r="I162" s="188"/>
      <c r="J162" s="188"/>
      <c r="K162" s="188"/>
      <c r="L162" s="188"/>
    </row>
    <row r="163" spans="2:12">
      <c r="B163" s="176" t="s">
        <v>578</v>
      </c>
      <c r="C163" s="176" t="s">
        <v>579</v>
      </c>
      <c r="D163" s="188"/>
      <c r="E163" s="188"/>
      <c r="F163" s="188"/>
      <c r="G163" s="188"/>
      <c r="H163" s="188"/>
      <c r="I163" s="188"/>
      <c r="J163" s="188"/>
      <c r="K163" s="188"/>
      <c r="L163" s="188"/>
    </row>
    <row r="164" spans="2:12">
      <c r="B164" s="176" t="s">
        <v>580</v>
      </c>
      <c r="C164" s="176" t="s">
        <v>581</v>
      </c>
      <c r="D164" s="188"/>
      <c r="E164" s="188"/>
      <c r="F164" s="188"/>
      <c r="G164" s="188"/>
      <c r="H164" s="188"/>
      <c r="I164" s="188"/>
      <c r="J164" s="188"/>
      <c r="K164" s="188"/>
      <c r="L164" s="188"/>
    </row>
    <row r="165" spans="2:12" ht="31.2" customHeight="1">
      <c r="B165" s="176" t="s">
        <v>582</v>
      </c>
      <c r="C165" s="176" t="s">
        <v>583</v>
      </c>
      <c r="D165" s="187"/>
      <c r="E165" s="184" t="s">
        <v>584</v>
      </c>
      <c r="F165" s="187"/>
      <c r="G165" s="187"/>
      <c r="H165" s="187"/>
      <c r="I165" s="187"/>
      <c r="J165" s="187"/>
      <c r="K165" s="187"/>
      <c r="L165" s="187"/>
    </row>
    <row r="166" spans="2:12">
      <c r="B166" s="176" t="s">
        <v>585</v>
      </c>
      <c r="C166" s="176" t="s">
        <v>586</v>
      </c>
      <c r="D166" s="188"/>
      <c r="E166" s="188"/>
      <c r="F166" s="188"/>
      <c r="G166" s="188"/>
      <c r="H166" s="188"/>
      <c r="I166" s="188"/>
      <c r="J166" s="188"/>
      <c r="K166" s="188"/>
      <c r="L166" s="188"/>
    </row>
    <row r="167" spans="2:12">
      <c r="B167" s="176" t="s">
        <v>587</v>
      </c>
      <c r="C167" s="176" t="s">
        <v>588</v>
      </c>
      <c r="D167" s="188"/>
      <c r="E167" s="188"/>
      <c r="F167" s="188"/>
      <c r="G167" s="188"/>
      <c r="H167" s="188"/>
      <c r="I167" s="188"/>
      <c r="J167" s="188"/>
      <c r="K167" s="188"/>
      <c r="L167" s="188"/>
    </row>
    <row r="168" spans="2:12">
      <c r="B168" s="176" t="s">
        <v>589</v>
      </c>
      <c r="C168" s="176" t="s">
        <v>590</v>
      </c>
      <c r="D168" s="188"/>
      <c r="E168" s="188"/>
      <c r="F168" s="188"/>
      <c r="G168" s="188"/>
      <c r="H168" s="188"/>
      <c r="I168" s="188"/>
      <c r="J168" s="188"/>
      <c r="K168" s="188"/>
      <c r="L168" s="188"/>
    </row>
    <row r="169" spans="2:12">
      <c r="B169" s="185">
        <v>3.2</v>
      </c>
      <c r="C169" s="185" t="s">
        <v>591</v>
      </c>
      <c r="D169" s="187"/>
      <c r="E169" s="187"/>
      <c r="F169" s="187"/>
      <c r="G169" s="184" t="s">
        <v>592</v>
      </c>
      <c r="H169" s="187"/>
      <c r="I169" s="187"/>
      <c r="J169" s="187"/>
      <c r="K169" s="187"/>
      <c r="L169" s="187"/>
    </row>
    <row r="170" spans="2:12" ht="31.2" customHeight="1">
      <c r="B170" s="176" t="s">
        <v>593</v>
      </c>
      <c r="C170" s="176" t="s">
        <v>594</v>
      </c>
      <c r="D170" s="187"/>
      <c r="E170" s="184" t="s">
        <v>595</v>
      </c>
      <c r="F170" s="187"/>
      <c r="G170" s="187"/>
      <c r="H170" s="187"/>
      <c r="I170" s="187"/>
      <c r="J170" s="187"/>
      <c r="K170" s="187"/>
      <c r="L170" s="187"/>
    </row>
    <row r="171" spans="2:12">
      <c r="B171" s="176" t="s">
        <v>596</v>
      </c>
      <c r="C171" s="176" t="s">
        <v>597</v>
      </c>
      <c r="D171" s="188"/>
      <c r="E171" s="188"/>
      <c r="F171" s="188"/>
      <c r="G171" s="188"/>
      <c r="H171" s="188"/>
      <c r="I171" s="188"/>
      <c r="J171" s="188"/>
      <c r="K171" s="188"/>
      <c r="L171" s="188"/>
    </row>
    <row r="172" spans="2:12">
      <c r="B172" s="176" t="s">
        <v>598</v>
      </c>
      <c r="C172" s="176" t="s">
        <v>599</v>
      </c>
      <c r="D172" s="188"/>
      <c r="E172" s="188"/>
      <c r="F172" s="188"/>
      <c r="G172" s="188"/>
      <c r="H172" s="188"/>
      <c r="I172" s="188"/>
      <c r="J172" s="188"/>
      <c r="K172" s="188"/>
      <c r="L172" s="188"/>
    </row>
    <row r="173" spans="2:12">
      <c r="B173" s="176" t="s">
        <v>600</v>
      </c>
      <c r="C173" s="176" t="s">
        <v>601</v>
      </c>
      <c r="D173" s="189" t="s">
        <v>602</v>
      </c>
      <c r="E173" s="188"/>
      <c r="F173" s="188"/>
      <c r="G173" s="188"/>
      <c r="H173" s="188"/>
      <c r="I173" s="188"/>
      <c r="J173" s="188"/>
      <c r="K173" s="188"/>
      <c r="L173" s="188"/>
    </row>
    <row r="174" spans="2:12" ht="31.2" customHeight="1">
      <c r="B174" s="176" t="s">
        <v>603</v>
      </c>
      <c r="C174" s="176" t="s">
        <v>604</v>
      </c>
      <c r="D174" s="187"/>
      <c r="E174" s="184" t="s">
        <v>605</v>
      </c>
      <c r="F174" s="187"/>
      <c r="G174" s="184" t="s">
        <v>606</v>
      </c>
      <c r="H174" s="187"/>
      <c r="I174" s="187"/>
      <c r="J174" s="187"/>
      <c r="K174" s="187"/>
      <c r="L174" s="187"/>
    </row>
    <row r="175" spans="2:12">
      <c r="B175" s="176" t="s">
        <v>607</v>
      </c>
      <c r="C175" s="176" t="s">
        <v>608</v>
      </c>
      <c r="D175" s="188"/>
      <c r="E175" s="188"/>
      <c r="F175" s="188"/>
      <c r="G175" s="188"/>
      <c r="H175" s="188"/>
      <c r="I175" s="188"/>
      <c r="J175" s="188"/>
      <c r="K175" s="188"/>
      <c r="L175" s="188"/>
    </row>
    <row r="176" spans="2:12">
      <c r="B176" s="176" t="s">
        <v>609</v>
      </c>
      <c r="C176" s="176" t="s">
        <v>599</v>
      </c>
      <c r="D176" s="188"/>
      <c r="E176" s="188"/>
      <c r="F176" s="188"/>
      <c r="G176" s="188"/>
      <c r="H176" s="188"/>
      <c r="I176" s="188"/>
      <c r="J176" s="188"/>
      <c r="K176" s="188"/>
      <c r="L176" s="188"/>
    </row>
    <row r="177" spans="2:12">
      <c r="B177" s="176" t="s">
        <v>610</v>
      </c>
      <c r="C177" s="176" t="s">
        <v>611</v>
      </c>
      <c r="D177" s="188"/>
      <c r="E177" s="188"/>
      <c r="F177" s="188"/>
      <c r="G177" s="188"/>
      <c r="H177" s="188"/>
      <c r="I177" s="188"/>
      <c r="J177" s="188"/>
      <c r="K177" s="188"/>
      <c r="L177" s="188"/>
    </row>
    <row r="178" spans="2:12" ht="18.350000000000001" customHeight="1">
      <c r="B178" s="183">
        <v>4</v>
      </c>
      <c r="C178" s="183" t="s">
        <v>612</v>
      </c>
      <c r="J178" s="184" t="s">
        <v>613</v>
      </c>
    </row>
    <row r="179" spans="2:12">
      <c r="B179" s="185">
        <v>4.0999999999999996</v>
      </c>
      <c r="C179" s="185" t="s">
        <v>614</v>
      </c>
      <c r="G179" s="184" t="s">
        <v>615</v>
      </c>
    </row>
    <row r="180" spans="2:12">
      <c r="B180" s="176" t="s">
        <v>616</v>
      </c>
      <c r="C180" s="176" t="s">
        <v>617</v>
      </c>
      <c r="E180" s="177" t="s">
        <v>618</v>
      </c>
    </row>
    <row r="181" spans="2:12" ht="31.2" customHeight="1">
      <c r="B181" s="176" t="s">
        <v>619</v>
      </c>
      <c r="C181" s="176" t="s">
        <v>620</v>
      </c>
      <c r="E181" s="184" t="s">
        <v>621</v>
      </c>
    </row>
    <row r="182" spans="2:12">
      <c r="B182" s="185">
        <v>4.2</v>
      </c>
      <c r="C182" s="185" t="s">
        <v>622</v>
      </c>
    </row>
    <row r="183" spans="2:12">
      <c r="B183" s="176" t="s">
        <v>623</v>
      </c>
      <c r="C183" s="176" t="s">
        <v>624</v>
      </c>
    </row>
    <row r="184" spans="2:12" ht="31.2" customHeight="1">
      <c r="F184" s="184"/>
    </row>
    <row r="185" spans="2:12" ht="31.2" customHeight="1">
      <c r="B185" s="176" t="s">
        <v>625</v>
      </c>
      <c r="C185" s="176" t="s">
        <v>626</v>
      </c>
      <c r="F185" s="184"/>
    </row>
    <row r="186" spans="2:12" ht="31.2" customHeight="1">
      <c r="B186" s="176" t="s">
        <v>627</v>
      </c>
      <c r="C186" s="176" t="s">
        <v>628</v>
      </c>
      <c r="F186" s="184"/>
    </row>
    <row r="187" spans="2:12" ht="31.2" customHeight="1">
      <c r="B187" s="176" t="s">
        <v>629</v>
      </c>
      <c r="C187" s="176" t="s">
        <v>630</v>
      </c>
      <c r="F187" s="184"/>
    </row>
    <row r="188" spans="2:12" ht="31.2" customHeight="1">
      <c r="F188" s="184"/>
    </row>
    <row r="189" spans="2:12" ht="31.2" customHeight="1">
      <c r="B189" s="176" t="s">
        <v>631</v>
      </c>
      <c r="C189" s="176" t="s">
        <v>632</v>
      </c>
      <c r="F189" s="184"/>
    </row>
    <row r="190" spans="2:12">
      <c r="F190" s="184"/>
    </row>
    <row r="191" spans="2:12" ht="31.2" customHeight="1">
      <c r="B191" s="176" t="s">
        <v>633</v>
      </c>
      <c r="C191" s="176" t="s">
        <v>634</v>
      </c>
      <c r="E191" s="184" t="s">
        <v>635</v>
      </c>
      <c r="F191" s="177"/>
      <c r="G191" s="184" t="s">
        <v>615</v>
      </c>
    </row>
    <row r="192" spans="2:12">
      <c r="B192" s="176" t="s">
        <v>636</v>
      </c>
      <c r="C192" s="176" t="s">
        <v>637</v>
      </c>
    </row>
    <row r="193" spans="1:7">
      <c r="B193" s="176" t="s">
        <v>638</v>
      </c>
      <c r="C193" s="176" t="s">
        <v>639</v>
      </c>
    </row>
    <row r="194" spans="1:7">
      <c r="B194" s="176" t="s">
        <v>640</v>
      </c>
      <c r="C194" s="176" t="s">
        <v>641</v>
      </c>
    </row>
    <row r="195" spans="1:7" ht="31.2" customHeight="1">
      <c r="B195" s="176" t="s">
        <v>642</v>
      </c>
      <c r="C195" s="176" t="s">
        <v>643</v>
      </c>
      <c r="E195" s="177" t="s">
        <v>644</v>
      </c>
      <c r="F195" s="177"/>
      <c r="G195" s="184" t="s">
        <v>645</v>
      </c>
    </row>
    <row r="196" spans="1:7">
      <c r="A196" s="174">
        <v>4</v>
      </c>
      <c r="B196" s="176" t="s">
        <v>646</v>
      </c>
      <c r="C196" s="176" t="s">
        <v>647</v>
      </c>
      <c r="G196" s="184"/>
    </row>
    <row r="197" spans="1:7">
      <c r="A197" s="174">
        <v>4</v>
      </c>
      <c r="B197" s="176" t="s">
        <v>648</v>
      </c>
      <c r="C197" s="176" t="s">
        <v>649</v>
      </c>
      <c r="G197" s="184"/>
    </row>
    <row r="198" spans="1:7">
      <c r="A198" s="174">
        <v>4</v>
      </c>
      <c r="B198" s="176" t="s">
        <v>650</v>
      </c>
      <c r="C198" s="176" t="s">
        <v>651</v>
      </c>
      <c r="G198" s="184"/>
    </row>
    <row r="199" spans="1:7">
      <c r="A199" s="174">
        <v>4</v>
      </c>
      <c r="B199" s="176" t="s">
        <v>652</v>
      </c>
      <c r="C199" s="176" t="s">
        <v>653</v>
      </c>
      <c r="G199" s="184"/>
    </row>
    <row r="200" spans="1:7">
      <c r="A200" s="174">
        <v>4</v>
      </c>
      <c r="B200" s="176" t="s">
        <v>654</v>
      </c>
      <c r="C200" s="176" t="s">
        <v>655</v>
      </c>
      <c r="G200" s="184"/>
    </row>
    <row r="201" spans="1:7">
      <c r="A201" s="174">
        <v>4</v>
      </c>
      <c r="B201" s="176" t="s">
        <v>656</v>
      </c>
      <c r="C201" s="176" t="s">
        <v>657</v>
      </c>
      <c r="G201" s="184"/>
    </row>
    <row r="202" spans="1:7" ht="31.2" customHeight="1">
      <c r="B202" s="176" t="s">
        <v>658</v>
      </c>
      <c r="C202" s="176" t="s">
        <v>659</v>
      </c>
      <c r="E202" s="177" t="s">
        <v>660</v>
      </c>
      <c r="F202" s="177"/>
      <c r="G202" s="184" t="s">
        <v>661</v>
      </c>
    </row>
    <row r="203" spans="1:7">
      <c r="B203" s="176" t="s">
        <v>662</v>
      </c>
      <c r="C203" s="176" t="s">
        <v>663</v>
      </c>
    </row>
    <row r="204" spans="1:7">
      <c r="B204" s="176" t="s">
        <v>664</v>
      </c>
      <c r="C204" s="176" t="s">
        <v>665</v>
      </c>
    </row>
    <row r="205" spans="1:7">
      <c r="B205" s="176" t="s">
        <v>666</v>
      </c>
      <c r="C205" s="176" t="s">
        <v>667</v>
      </c>
    </row>
    <row r="206" spans="1:7" ht="31.2" customHeight="1">
      <c r="B206" s="185">
        <v>4.3</v>
      </c>
      <c r="C206" s="185" t="s">
        <v>668</v>
      </c>
      <c r="E206" s="177" t="s">
        <v>669</v>
      </c>
    </row>
    <row r="207" spans="1:7">
      <c r="B207" s="176" t="s">
        <v>670</v>
      </c>
      <c r="C207" s="176" t="s">
        <v>671</v>
      </c>
    </row>
    <row r="208" spans="1:7">
      <c r="B208" s="176" t="s">
        <v>672</v>
      </c>
      <c r="C208" s="176" t="s">
        <v>673</v>
      </c>
    </row>
    <row r="209" spans="2:7">
      <c r="B209" s="176" t="s">
        <v>674</v>
      </c>
      <c r="C209" s="176" t="s">
        <v>675</v>
      </c>
    </row>
    <row r="210" spans="2:7">
      <c r="B210" s="176" t="s">
        <v>676</v>
      </c>
      <c r="C210" s="176" t="s">
        <v>677</v>
      </c>
    </row>
    <row r="211" spans="2:7">
      <c r="B211" s="176" t="s">
        <v>678</v>
      </c>
      <c r="C211" s="176" t="s">
        <v>679</v>
      </c>
      <c r="E211" s="177" t="s">
        <v>680</v>
      </c>
      <c r="G211" s="184" t="s">
        <v>681</v>
      </c>
    </row>
    <row r="212" spans="2:7">
      <c r="B212" s="176" t="s">
        <v>682</v>
      </c>
      <c r="C212" s="176" t="s">
        <v>683</v>
      </c>
      <c r="G212" s="184"/>
    </row>
    <row r="213" spans="2:7">
      <c r="B213" s="176" t="s">
        <v>684</v>
      </c>
      <c r="C213" s="176" t="s">
        <v>685</v>
      </c>
    </row>
    <row r="214" spans="2:7">
      <c r="B214" s="176" t="s">
        <v>686</v>
      </c>
      <c r="C214" s="176" t="s">
        <v>687</v>
      </c>
      <c r="D214" s="177" t="s">
        <v>688</v>
      </c>
    </row>
    <row r="215" spans="2:7">
      <c r="B215" s="176" t="s">
        <v>689</v>
      </c>
      <c r="C215" s="176" t="s">
        <v>690</v>
      </c>
    </row>
    <row r="216" spans="2:7">
      <c r="B216" s="176" t="s">
        <v>691</v>
      </c>
      <c r="C216" s="176" t="s">
        <v>692</v>
      </c>
    </row>
    <row r="217" spans="2:7">
      <c r="B217" s="185">
        <v>4.4000000000000004</v>
      </c>
      <c r="C217" s="185" t="s">
        <v>693</v>
      </c>
      <c r="E217" s="184" t="s">
        <v>694</v>
      </c>
      <c r="G217" s="184" t="s">
        <v>695</v>
      </c>
    </row>
    <row r="218" spans="2:7">
      <c r="B218" s="176" t="s">
        <v>696</v>
      </c>
      <c r="C218" s="176" t="s">
        <v>697</v>
      </c>
      <c r="E218" s="184"/>
      <c r="G218" s="184"/>
    </row>
    <row r="219" spans="2:7" ht="31.2" customHeight="1">
      <c r="B219" s="176" t="s">
        <v>698</v>
      </c>
      <c r="C219" s="176" t="s">
        <v>699</v>
      </c>
      <c r="E219" s="184" t="s">
        <v>700</v>
      </c>
      <c r="G219" s="184" t="s">
        <v>701</v>
      </c>
    </row>
    <row r="220" spans="2:7">
      <c r="B220" s="176" t="s">
        <v>702</v>
      </c>
      <c r="C220" s="176" t="s">
        <v>703</v>
      </c>
      <c r="G220" s="184"/>
    </row>
    <row r="221" spans="2:7">
      <c r="B221" s="176" t="s">
        <v>704</v>
      </c>
      <c r="C221" s="176" t="s">
        <v>705</v>
      </c>
    </row>
    <row r="222" spans="2:7">
      <c r="B222" s="176" t="s">
        <v>706</v>
      </c>
      <c r="C222" s="176" t="s">
        <v>707</v>
      </c>
    </row>
    <row r="223" spans="2:7">
      <c r="B223" s="176" t="s">
        <v>708</v>
      </c>
      <c r="C223" s="176" t="s">
        <v>709</v>
      </c>
    </row>
    <row r="224" spans="2:7">
      <c r="B224" s="176" t="s">
        <v>710</v>
      </c>
      <c r="C224" s="176" t="s">
        <v>711</v>
      </c>
    </row>
    <row r="225" spans="2:10">
      <c r="B225" s="176" t="s">
        <v>712</v>
      </c>
      <c r="C225" s="176" t="s">
        <v>713</v>
      </c>
    </row>
    <row r="226" spans="2:10">
      <c r="B226" s="176" t="s">
        <v>714</v>
      </c>
      <c r="C226" s="176" t="s">
        <v>715</v>
      </c>
    </row>
    <row r="227" spans="2:10">
      <c r="B227" s="185">
        <v>4.5</v>
      </c>
      <c r="C227" s="185" t="s">
        <v>716</v>
      </c>
    </row>
    <row r="228" spans="2:10">
      <c r="B228" s="176" t="s">
        <v>717</v>
      </c>
      <c r="C228" s="176" t="s">
        <v>718</v>
      </c>
    </row>
    <row r="229" spans="2:10">
      <c r="B229" s="176" t="s">
        <v>719</v>
      </c>
      <c r="C229" s="176" t="s">
        <v>720</v>
      </c>
    </row>
    <row r="230" spans="2:10" ht="31.2" customHeight="1">
      <c r="B230" s="176" t="s">
        <v>721</v>
      </c>
      <c r="C230" s="176" t="s">
        <v>722</v>
      </c>
      <c r="E230" s="177" t="s">
        <v>723</v>
      </c>
    </row>
    <row r="231" spans="2:10">
      <c r="B231" s="176" t="s">
        <v>724</v>
      </c>
      <c r="C231" s="176" t="s">
        <v>725</v>
      </c>
      <c r="E231" s="177" t="s">
        <v>726</v>
      </c>
    </row>
    <row r="232" spans="2:10">
      <c r="B232" s="176" t="s">
        <v>727</v>
      </c>
      <c r="C232" s="176" t="s">
        <v>728</v>
      </c>
    </row>
    <row r="233" spans="2:10">
      <c r="B233" s="176" t="s">
        <v>729</v>
      </c>
      <c r="C233" s="176" t="s">
        <v>730</v>
      </c>
    </row>
    <row r="234" spans="2:10">
      <c r="B234" s="176" t="s">
        <v>731</v>
      </c>
      <c r="C234" s="176" t="s">
        <v>732</v>
      </c>
      <c r="E234" s="184" t="s">
        <v>733</v>
      </c>
    </row>
    <row r="235" spans="2:10">
      <c r="B235" s="176" t="s">
        <v>734</v>
      </c>
      <c r="C235" s="176" t="s">
        <v>735</v>
      </c>
    </row>
    <row r="236" spans="2:10">
      <c r="B236" s="176" t="s">
        <v>736</v>
      </c>
      <c r="C236" s="176" t="s">
        <v>737</v>
      </c>
    </row>
    <row r="237" spans="2:10">
      <c r="B237" s="176" t="s">
        <v>738</v>
      </c>
      <c r="C237" s="176" t="s">
        <v>739</v>
      </c>
      <c r="E237" s="184"/>
      <c r="J237" s="189" t="s">
        <v>740</v>
      </c>
    </row>
    <row r="238" spans="2:10">
      <c r="B238" s="176" t="s">
        <v>741</v>
      </c>
      <c r="C238" s="176" t="s">
        <v>742</v>
      </c>
      <c r="E238" s="184"/>
    </row>
    <row r="239" spans="2:10">
      <c r="B239" s="176" t="s">
        <v>743</v>
      </c>
      <c r="C239" s="176" t="s">
        <v>744</v>
      </c>
      <c r="E239" s="184"/>
    </row>
    <row r="240" spans="2:10">
      <c r="B240" s="176" t="s">
        <v>745</v>
      </c>
      <c r="C240" s="176" t="s">
        <v>746</v>
      </c>
      <c r="E240" s="184" t="s">
        <v>747</v>
      </c>
      <c r="G240" s="184" t="s">
        <v>748</v>
      </c>
    </row>
    <row r="241" spans="1:7">
      <c r="B241" s="176" t="s">
        <v>749</v>
      </c>
      <c r="C241" s="176" t="s">
        <v>750</v>
      </c>
      <c r="E241" s="184"/>
    </row>
    <row r="242" spans="1:7">
      <c r="B242" s="176" t="s">
        <v>751</v>
      </c>
      <c r="C242" s="176" t="s">
        <v>752</v>
      </c>
    </row>
    <row r="243" spans="1:7">
      <c r="B243" s="176" t="s">
        <v>753</v>
      </c>
      <c r="C243" s="176" t="s">
        <v>754</v>
      </c>
      <c r="E243" s="184"/>
      <c r="G243" s="184"/>
    </row>
    <row r="244" spans="1:7">
      <c r="B244" s="176" t="s">
        <v>755</v>
      </c>
      <c r="C244" s="176" t="s">
        <v>756</v>
      </c>
      <c r="G244" s="184"/>
    </row>
    <row r="245" spans="1:7">
      <c r="B245" s="176" t="s">
        <v>757</v>
      </c>
      <c r="C245" s="176" t="s">
        <v>758</v>
      </c>
      <c r="D245" s="189" t="s">
        <v>759</v>
      </c>
    </row>
    <row r="246" spans="1:7">
      <c r="B246" s="185">
        <v>4.5999999999999996</v>
      </c>
      <c r="C246" s="185" t="s">
        <v>760</v>
      </c>
    </row>
    <row r="247" spans="1:7">
      <c r="B247" s="176" t="s">
        <v>761</v>
      </c>
      <c r="C247" s="176" t="s">
        <v>762</v>
      </c>
      <c r="E247" s="184" t="s">
        <v>763</v>
      </c>
    </row>
    <row r="248" spans="1:7">
      <c r="B248" s="176" t="s">
        <v>764</v>
      </c>
      <c r="C248" s="176" t="s">
        <v>765</v>
      </c>
    </row>
    <row r="249" spans="1:7">
      <c r="B249" s="176" t="s">
        <v>766</v>
      </c>
      <c r="C249" s="176" t="s">
        <v>767</v>
      </c>
    </row>
    <row r="250" spans="1:7">
      <c r="B250" s="176" t="s">
        <v>768</v>
      </c>
      <c r="C250" s="176" t="s">
        <v>769</v>
      </c>
      <c r="E250" s="184"/>
    </row>
    <row r="251" spans="1:7" ht="31.2" customHeight="1">
      <c r="B251" s="176" t="s">
        <v>770</v>
      </c>
      <c r="C251" s="176" t="s">
        <v>771</v>
      </c>
      <c r="E251" s="184" t="s">
        <v>772</v>
      </c>
    </row>
    <row r="252" spans="1:7" ht="31.2" customHeight="1">
      <c r="B252" s="176" t="s">
        <v>773</v>
      </c>
      <c r="C252" s="176" t="s">
        <v>774</v>
      </c>
      <c r="E252" s="184" t="s">
        <v>775</v>
      </c>
      <c r="G252" s="184" t="s">
        <v>776</v>
      </c>
    </row>
    <row r="253" spans="1:7">
      <c r="B253" s="185">
        <v>4.7</v>
      </c>
      <c r="C253" s="185" t="s">
        <v>777</v>
      </c>
    </row>
    <row r="254" spans="1:7">
      <c r="B254" s="176" t="s">
        <v>778</v>
      </c>
      <c r="C254" s="176" t="s">
        <v>779</v>
      </c>
    </row>
    <row r="255" spans="1:7">
      <c r="A255" s="174">
        <v>4</v>
      </c>
      <c r="B255" s="176" t="s">
        <v>780</v>
      </c>
      <c r="C255" s="176" t="s">
        <v>781</v>
      </c>
      <c r="F255" s="177"/>
    </row>
    <row r="256" spans="1:7">
      <c r="A256" s="174">
        <v>4</v>
      </c>
      <c r="B256" s="176" t="s">
        <v>782</v>
      </c>
      <c r="C256" s="176" t="s">
        <v>783</v>
      </c>
    </row>
    <row r="257" spans="1:11">
      <c r="A257" s="174">
        <v>4</v>
      </c>
      <c r="B257" s="176" t="s">
        <v>784</v>
      </c>
      <c r="C257" s="176" t="s">
        <v>785</v>
      </c>
      <c r="E257" s="177" t="s">
        <v>786</v>
      </c>
    </row>
    <row r="258" spans="1:11" ht="31.2" customHeight="1">
      <c r="A258" s="174">
        <v>4</v>
      </c>
      <c r="B258" s="176" t="s">
        <v>787</v>
      </c>
      <c r="C258" s="176" t="s">
        <v>788</v>
      </c>
      <c r="D258" s="189" t="s">
        <v>789</v>
      </c>
      <c r="E258" s="184" t="s">
        <v>790</v>
      </c>
    </row>
    <row r="259" spans="1:11">
      <c r="A259" s="174">
        <f>IF(LEN(B259)=1,1,IF(LEN(B259)=3,2,IF(LEN(B259)&gt;4,3,0)))</f>
        <v>3</v>
      </c>
      <c r="B259" s="176" t="s">
        <v>791</v>
      </c>
      <c r="C259" s="176" t="s">
        <v>792</v>
      </c>
      <c r="D259" s="177" t="s">
        <v>793</v>
      </c>
      <c r="G259" s="184" t="s">
        <v>794</v>
      </c>
    </row>
    <row r="260" spans="1:11">
      <c r="A260" s="174">
        <v>4</v>
      </c>
      <c r="B260" s="176" t="s">
        <v>795</v>
      </c>
      <c r="C260" s="176" t="s">
        <v>796</v>
      </c>
      <c r="D260" s="189" t="s">
        <v>797</v>
      </c>
      <c r="J260" s="189" t="s">
        <v>798</v>
      </c>
    </row>
    <row r="261" spans="1:11">
      <c r="A261" s="174">
        <v>4</v>
      </c>
      <c r="B261" s="176" t="s">
        <v>799</v>
      </c>
      <c r="C261" s="176" t="s">
        <v>800</v>
      </c>
    </row>
    <row r="262" spans="1:11" ht="18.350000000000001" customHeight="1">
      <c r="A262" s="174">
        <f t="shared" ref="A262:A268" si="0">IF(LEN(B262)=1,1,IF(LEN(B262)=3,2,IF(LEN(B262)&gt;4,3,0)))</f>
        <v>1</v>
      </c>
      <c r="B262" s="183">
        <v>5</v>
      </c>
      <c r="C262" s="183" t="s">
        <v>801</v>
      </c>
      <c r="H262" s="184" t="s">
        <v>802</v>
      </c>
    </row>
    <row r="263" spans="1:11" ht="31.2" customHeight="1">
      <c r="A263" s="174">
        <f t="shared" si="0"/>
        <v>2</v>
      </c>
      <c r="B263" s="185">
        <v>5.0999999999999996</v>
      </c>
      <c r="C263" s="185" t="s">
        <v>803</v>
      </c>
      <c r="G263" s="184" t="s">
        <v>804</v>
      </c>
      <c r="H263" s="184" t="s">
        <v>805</v>
      </c>
    </row>
    <row r="264" spans="1:11">
      <c r="A264" s="174">
        <f t="shared" si="0"/>
        <v>3</v>
      </c>
      <c r="B264" s="176" t="s">
        <v>806</v>
      </c>
      <c r="C264" s="176" t="s">
        <v>807</v>
      </c>
      <c r="K264" s="184"/>
    </row>
    <row r="265" spans="1:11">
      <c r="A265" s="174">
        <f t="shared" si="0"/>
        <v>3</v>
      </c>
      <c r="B265" s="176" t="s">
        <v>808</v>
      </c>
      <c r="C265" s="176" t="s">
        <v>809</v>
      </c>
      <c r="E265" s="187"/>
    </row>
    <row r="266" spans="1:11">
      <c r="A266" s="174">
        <f t="shared" si="0"/>
        <v>2</v>
      </c>
      <c r="B266" s="185">
        <v>5.2</v>
      </c>
      <c r="C266" s="185" t="s">
        <v>810</v>
      </c>
    </row>
    <row r="267" spans="1:11" ht="31.2" customHeight="1">
      <c r="A267" s="174">
        <f t="shared" si="0"/>
        <v>3</v>
      </c>
      <c r="B267" s="176" t="s">
        <v>811</v>
      </c>
      <c r="C267" s="176" t="s">
        <v>812</v>
      </c>
      <c r="E267" s="184" t="s">
        <v>813</v>
      </c>
      <c r="G267" s="184" t="s">
        <v>814</v>
      </c>
    </row>
    <row r="268" spans="1:11">
      <c r="A268" s="174">
        <f t="shared" si="0"/>
        <v>3</v>
      </c>
      <c r="B268" s="176" t="s">
        <v>815</v>
      </c>
      <c r="C268" s="176" t="s">
        <v>816</v>
      </c>
      <c r="E268" s="184" t="s">
        <v>817</v>
      </c>
    </row>
    <row r="269" spans="1:11">
      <c r="A269" s="174">
        <v>4</v>
      </c>
      <c r="B269" s="176" t="s">
        <v>818</v>
      </c>
      <c r="C269" s="176" t="s">
        <v>819</v>
      </c>
    </row>
    <row r="270" spans="1:11">
      <c r="A270" s="174">
        <v>4</v>
      </c>
      <c r="B270" s="176" t="s">
        <v>820</v>
      </c>
      <c r="C270" s="176" t="s">
        <v>821</v>
      </c>
    </row>
    <row r="271" spans="1:11">
      <c r="A271" s="174">
        <v>4</v>
      </c>
      <c r="B271" s="176" t="s">
        <v>822</v>
      </c>
      <c r="C271" s="176" t="s">
        <v>823</v>
      </c>
    </row>
    <row r="272" spans="1:11" ht="31.2" customHeight="1">
      <c r="A272" s="174">
        <f>IF(LEN(B272)=1,1,IF(LEN(B272)=3,2,IF(LEN(B272)&gt;4,3,0)))</f>
        <v>2</v>
      </c>
      <c r="B272" s="185">
        <v>5.3</v>
      </c>
      <c r="C272" s="185" t="s">
        <v>824</v>
      </c>
      <c r="E272" s="177" t="s">
        <v>825</v>
      </c>
      <c r="G272" s="184" t="s">
        <v>826</v>
      </c>
    </row>
    <row r="273" spans="1:8">
      <c r="A273" s="174">
        <f>IF(LEN(B273)=1,1,IF(LEN(B273)=3,2,IF(LEN(B273)&gt;4,3,0)))</f>
        <v>3</v>
      </c>
      <c r="B273" s="176" t="s">
        <v>827</v>
      </c>
      <c r="C273" s="176" t="s">
        <v>828</v>
      </c>
      <c r="H273" s="184" t="s">
        <v>829</v>
      </c>
    </row>
    <row r="274" spans="1:8">
      <c r="A274" s="174">
        <v>4</v>
      </c>
      <c r="B274" s="176" t="s">
        <v>830</v>
      </c>
      <c r="C274" s="176" t="s">
        <v>831</v>
      </c>
      <c r="H274" s="184"/>
    </row>
    <row r="275" spans="1:8">
      <c r="A275" s="174">
        <v>4</v>
      </c>
      <c r="B275" s="176" t="s">
        <v>832</v>
      </c>
      <c r="C275" s="176" t="s">
        <v>833</v>
      </c>
      <c r="H275" s="184"/>
    </row>
    <row r="276" spans="1:8">
      <c r="A276" s="174">
        <v>4</v>
      </c>
      <c r="B276" s="176" t="s">
        <v>834</v>
      </c>
      <c r="C276" s="176" t="s">
        <v>835</v>
      </c>
      <c r="H276" s="184"/>
    </row>
    <row r="277" spans="1:8">
      <c r="A277" s="174">
        <f>IF(LEN(B277)=1,1,IF(LEN(B277)=3,2,IF(LEN(B277)&gt;4,3,0)))</f>
        <v>3</v>
      </c>
      <c r="B277" s="176" t="s">
        <v>836</v>
      </c>
      <c r="C277" s="176" t="s">
        <v>837</v>
      </c>
    </row>
    <row r="278" spans="1:8" ht="31.2" customHeight="1">
      <c r="A278" s="174">
        <v>4</v>
      </c>
      <c r="B278" s="176" t="s">
        <v>838</v>
      </c>
      <c r="C278" s="176" t="s">
        <v>839</v>
      </c>
    </row>
    <row r="279" spans="1:8">
      <c r="A279" s="174">
        <f>IF(LEN(B279)=1,1,IF(LEN(B279)=3,2,IF(LEN(B279)&gt;4,3,0)))</f>
        <v>3</v>
      </c>
      <c r="B279" s="176" t="s">
        <v>840</v>
      </c>
      <c r="C279" s="176" t="s">
        <v>841</v>
      </c>
      <c r="D279" s="177" t="s">
        <v>842</v>
      </c>
      <c r="H279" s="184" t="s">
        <v>843</v>
      </c>
    </row>
    <row r="280" spans="1:8">
      <c r="A280" s="174">
        <v>4</v>
      </c>
      <c r="B280" s="176" t="s">
        <v>844</v>
      </c>
      <c r="C280" s="176" t="s">
        <v>845</v>
      </c>
      <c r="E280" s="177" t="s">
        <v>846</v>
      </c>
    </row>
    <row r="281" spans="1:8">
      <c r="A281" s="174">
        <v>4</v>
      </c>
      <c r="B281" s="176" t="s">
        <v>847</v>
      </c>
      <c r="C281" s="176" t="s">
        <v>848</v>
      </c>
    </row>
    <row r="282" spans="1:8">
      <c r="A282" s="174">
        <f>IF(LEN(B282)=1,1,IF(LEN(B282)=3,2,IF(LEN(B282)&gt;4,3,0)))</f>
        <v>3</v>
      </c>
      <c r="B282" s="176" t="s">
        <v>849</v>
      </c>
      <c r="C282" s="176" t="s">
        <v>850</v>
      </c>
    </row>
    <row r="283" spans="1:8">
      <c r="A283" s="174">
        <v>4</v>
      </c>
      <c r="B283" s="176" t="s">
        <v>851</v>
      </c>
      <c r="C283" s="176" t="s">
        <v>852</v>
      </c>
    </row>
  </sheetData>
  <autoFilter ref="A2:AN283" xr:uid="{00000000-0009-0000-0000-000000000000}"/>
  <hyperlinks>
    <hyperlink ref="D2" r:id="rId1" xr:uid="{F238F8A8-D3D2-41F0-8FD4-5ADCAE51CE67}"/>
    <hyperlink ref="E2" r:id="rId2" location="ConfigurationGuides" xr:uid="{F27D38AD-E760-4129-812F-A5905F926980}"/>
    <hyperlink ref="F2" r:id="rId3" display="https://www.cisco.com/c/en/us/td/docs/switches/lan/catalyst3750x_3560x/software/release/15-2_4_e/configurationguide/b_1524e_consolidated_3750x_3560x_cg.html" xr:uid="{FDE52F72-00C6-4454-8C28-BBF1E34852CF}"/>
    <hyperlink ref="G2" r:id="rId4" xr:uid="{C20FEA87-F7AD-461C-A112-B1068B59980F}"/>
    <hyperlink ref="H2" r:id="rId5" xr:uid="{D8DE124E-495F-4634-AAD9-634BD1A7C119}"/>
    <hyperlink ref="I2" r:id="rId6" xr:uid="{46FF32B8-BF6D-497C-927C-05D9FBAE556C}"/>
    <hyperlink ref="J2" r:id="rId7" xr:uid="{4619958F-0F9C-4313-990F-2598BA327446}"/>
    <hyperlink ref="K2" location="Sheet1!A1" display="Books - CLICK HERE" xr:uid="{506ABC4C-5441-4483-B383-5196806E8C85}"/>
    <hyperlink ref="L2" location="Training!A1" display="Training - CLICK HERE" xr:uid="{C4A50AFF-5CD8-4F49-9E04-0C35582F158E}"/>
    <hyperlink ref="I4" r:id="rId8" xr:uid="{ABBF19DC-0941-43D3-A46F-9E4B7A3E4DE1}"/>
    <hyperlink ref="J4" r:id="rId9" xr:uid="{47273E4D-DBF7-41AF-AA9D-A43C09375F26}"/>
    <hyperlink ref="F5" r:id="rId10" display="https://www.cisco.com/c/en/us/td/docs/switches/lan/catalyst3750x_3560x/software/release/15-0_1_se/configuration/guide/3750xcg/swadmin.html" xr:uid="{07B05AB5-5E67-47DE-9813-132BA319BB15}"/>
    <hyperlink ref="G5" r:id="rId11" xr:uid="{E6CC99BE-1BD9-4FF9-BDCD-58FC83971421}"/>
    <hyperlink ref="I5" r:id="rId12" xr:uid="{85BAC515-1927-4D6A-8A22-EA6767256FA6}"/>
    <hyperlink ref="J5" r:id="rId13" xr:uid="{A867E5AB-E06F-47A4-A8A3-54C287765582}"/>
    <hyperlink ref="E13" r:id="rId14" xr:uid="{10BBE2C6-12F6-462F-BF09-5F6109C8B28E}"/>
    <hyperlink ref="D32" r:id="rId15" xr:uid="{49E99A1E-DB92-489B-93D4-57E95D1E5478}"/>
    <hyperlink ref="E32" r:id="rId16" xr:uid="{DF5D0917-6C3B-4250-9C8C-EDAE19A98B54}"/>
    <hyperlink ref="J32" r:id="rId17" xr:uid="{283D3C93-F547-4636-93CE-1097463FE13A}"/>
    <hyperlink ref="E42" r:id="rId18" xr:uid="{6747F816-F1A1-4C9E-AE75-9FD1F3991269}"/>
    <hyperlink ref="E43" r:id="rId19" xr:uid="{F30C47A7-C18E-47B1-AC2B-A5C251BEABAF}"/>
    <hyperlink ref="G43" r:id="rId20" xr:uid="{9E0A1806-88FA-4D10-93BD-D84DD2512FB5}"/>
    <hyperlink ref="G44" r:id="rId21" xr:uid="{E14600E7-CC23-42C7-9EA0-38C76F4B886E}"/>
    <hyperlink ref="E65" r:id="rId22" xr:uid="{5628603C-BDA4-4500-84FE-60D3B9B57D36}"/>
    <hyperlink ref="G65" r:id="rId23" xr:uid="{6B435435-EE80-484C-97E7-E4B15F09DA50}"/>
    <hyperlink ref="E80" r:id="rId24" xr:uid="{305848EE-52BC-4EBB-98D7-57EB616E82EE}"/>
    <hyperlink ref="G80" r:id="rId25" xr:uid="{BD7503B8-0791-43C4-AAA7-839A1B63718E}"/>
    <hyperlink ref="G108" r:id="rId26" xr:uid="{552FF860-C213-46A0-99C9-7D6868351683}"/>
    <hyperlink ref="E109" r:id="rId27" xr:uid="{945E1D4C-1E49-492C-9812-A6FB5605630F}"/>
    <hyperlink ref="E116" r:id="rId28" xr:uid="{88A7C9F8-7EE1-4546-9C15-8336D8A51C77}"/>
    <hyperlink ref="G127" r:id="rId29" xr:uid="{07DBAD16-5BAF-4C72-8D6A-C7D4FEBF27BA}"/>
    <hyperlink ref="I128" r:id="rId30" xr:uid="{5332259C-E301-430E-A747-71104FA09917}"/>
    <hyperlink ref="I132" r:id="rId31" xr:uid="{57364FA8-02CB-4EB6-ADC2-D65FDEC90999}"/>
    <hyperlink ref="D133" r:id="rId32" xr:uid="{54F88B22-6E3F-4312-BC4E-A16C2A5BA92B}"/>
    <hyperlink ref="I137" r:id="rId33" xr:uid="{F0D1BC74-9A2A-476A-A3CF-CF1AD0925487}"/>
    <hyperlink ref="D140" r:id="rId34" xr:uid="{4A7FBA6D-868D-4E1E-9BBB-9DE1B5B9CF95}"/>
    <hyperlink ref="D143" r:id="rId35" xr:uid="{4EB07BAA-7E1F-4F9C-9693-5D990BCC1836}"/>
    <hyperlink ref="G143" r:id="rId36" xr:uid="{69A5BA4B-E056-4691-BDF5-707AC129FC78}"/>
    <hyperlink ref="H143" r:id="rId37" xr:uid="{A3D126AB-7344-40E5-A154-4C2275BE2E62}"/>
    <hyperlink ref="I143" r:id="rId38" xr:uid="{20B0A545-2A1E-4883-8940-D9FEE5262D6C}"/>
    <hyperlink ref="J143" r:id="rId39" xr:uid="{4A767DA8-3C44-429B-A923-DC68EA151EF9}"/>
    <hyperlink ref="I144" r:id="rId40" xr:uid="{55437E2E-8DBD-4AC9-B5FB-B0607E7CAF84}"/>
    <hyperlink ref="I145" r:id="rId41" xr:uid="{EFEC741B-4F4A-433B-B320-72C349DEBEA0}"/>
    <hyperlink ref="D154" r:id="rId42" xr:uid="{943C804C-9889-483A-A594-76C99DB9EBE7}"/>
    <hyperlink ref="D155" r:id="rId43" xr:uid="{572CC88E-B273-4233-B902-DB3C9B4FBC61}"/>
    <hyperlink ref="D156" r:id="rId44" xr:uid="{F124C61F-EB66-4DA1-91D8-40E8AB12EE7C}"/>
    <hyperlink ref="G160" r:id="rId45" display="https://www.ciscolive.com/global/on-demand-library.html?search=MPLS" xr:uid="{DECCC76E-C42E-44A6-AC65-17716AD1FF33}"/>
    <hyperlink ref="E161" r:id="rId46" display="https://www.cisco.com/c/en/us/td/docs/ios-xml/ios/mp_ldp/configuration/xe-16/mp-ldp-xe-16-book.html" xr:uid="{B9174E67-E171-4DDC-8C7B-45EF5971E5D5}"/>
    <hyperlink ref="E165" r:id="rId47" display="https://www.cisco.com/c/en/us/td/docs/ios-xml/ios/mp_l3_vpns/configuration/xe-16-10/mp-l3-vpns-xe-16-10-book.html" xr:uid="{D67F178E-6E3E-4FDA-A549-F22AFD70C841}"/>
    <hyperlink ref="G169" r:id="rId48" display="https://www.ciscolive.com/global/on-demand-library.html?search=DMVPN" xr:uid="{EAA12BA4-B3AD-47E3-8C74-A95287AB3CBA}"/>
    <hyperlink ref="E170" r:id="rId49" display="https://www.cisco.com/c/en/us/td/docs/ios-xml/ios/sec_conn_dmvpn/configuration/xe-16-10/sec-conn-dmvpn-xe-16-10-book.html" xr:uid="{A3B05A35-59CA-46BD-B4AA-A61AD872FE11}"/>
    <hyperlink ref="D173" r:id="rId50" display="https://www.cisco.com/c/en/us/td/docs/ios-xml/ios/sec_conn_dmvpn/configuration/15-mt/sec-conn-dmvpn-15-mt-book/sec-conn-dmvpn-per-tunnel-qos.html" xr:uid="{79E45FCF-A3A7-4C7A-90E1-5E116CEAC5A9}"/>
    <hyperlink ref="E174" r:id="rId51" display="https://www.cisco.com/c/en/us/td/docs/ios-xml/ios/sec_conn_ike2vpn/configuration/xe-16-10/sec-flex-vpn-xe-16-10-book.html" xr:uid="{AB952B28-CFC4-4167-B75E-25C80D5EF8A7}"/>
    <hyperlink ref="G174" r:id="rId52" display="https://www.ciscolive.com/global/on-demand-library.html?search=Flexvpn" xr:uid="{0583B53C-A532-4846-9D79-7945F706FA93}"/>
    <hyperlink ref="J178" r:id="rId53" xr:uid="{E51A4B44-B009-4275-BB9D-EB7402AC34F7}"/>
    <hyperlink ref="G179" r:id="rId54" xr:uid="{93C9BB92-E759-425F-B1A2-FAAB2F9CEA87}"/>
    <hyperlink ref="E180" r:id="rId55" xr:uid="{1BBFE15B-E825-45D2-B015-46E57C57FDFA}"/>
    <hyperlink ref="E181" r:id="rId56" xr:uid="{242A05AD-A6F7-478A-991C-5FC5ADA19FA2}"/>
    <hyperlink ref="E191" r:id="rId57" xr:uid="{9035BBE8-A160-4D9B-99F7-E064A68F69A3}"/>
    <hyperlink ref="F191" r:id="rId58" display="https://www.cisco.com/c/en/us/td/docs/switches/lan/catalyst3750x_3560x/software/release/15-2_4_e/configurationguide/b_1524e_consolidated_3750x_3560x_cg/b_1524e_consolidated_3750x_3560x_cg_chapter_0101101.html" xr:uid="{3D043CF8-9AEF-4446-B72A-B2B667AD51E8}"/>
    <hyperlink ref="G191" r:id="rId59" xr:uid="{2034C814-FD75-4C06-B37E-14C87B2BA410}"/>
    <hyperlink ref="E195" r:id="rId60" xr:uid="{8C665654-12A2-4F62-A319-5870D48A2B4B}"/>
    <hyperlink ref="F195" r:id="rId61" location="d307081e4854a1635" display="https://www.cisco.com/c/en/us/td/docs/switches/lan/catalyst3750x_3560x/software/release/15-2_4_e/configurationguide/b_1524e_consolidated_3750x_3560x_cg/b_1524e_consolidated_3750x_3560x_cg_chapter_0110011.html?bookSearch=true - d307081e4854a1635" xr:uid="{378862B8-3384-4BE8-BC94-2A6C6A76AF56}"/>
    <hyperlink ref="G195" r:id="rId62" xr:uid="{ABB44953-B547-4043-9032-3C019F14FAA6}"/>
    <hyperlink ref="E202" r:id="rId63" xr:uid="{94A0C581-FD88-47E1-9424-F6069454199D}"/>
    <hyperlink ref="F202" r:id="rId64" display="https://www.cisco.com/c/en/us/td/docs/switches/lan/catalyst3750x_3560x/software/release/15-2_4_e/configurationguide/b_1524e_consolidated_3750x_3560x_cg/b_1524e_consolidated_3750x_3560x_cg_chapter_01010.html" xr:uid="{289E7E4A-786B-42CB-B18A-48AD20396C26}"/>
    <hyperlink ref="G202" r:id="rId65" xr:uid="{75C90EC7-146D-4E8D-A2C6-894D587810C2}"/>
    <hyperlink ref="E206" r:id="rId66" xr:uid="{46716539-9411-419D-A826-963A0B57EF0F}"/>
    <hyperlink ref="E211" r:id="rId67" xr:uid="{5EC65342-1C39-4722-9882-317CEA297CF5}"/>
    <hyperlink ref="G211" r:id="rId68" xr:uid="{C9690AC4-AABF-4EAD-BB43-71D2D972513F}"/>
    <hyperlink ref="D214" r:id="rId69" xr:uid="{2F8EF5A4-C89D-411C-8123-D269DB950090}"/>
    <hyperlink ref="E217" r:id="rId70" xr:uid="{B3D7B677-5046-45FB-AC77-BE1ECD0561A4}"/>
    <hyperlink ref="G217" r:id="rId71" xr:uid="{D50744E1-CF2A-4FAA-9669-EE8BCAD8EB93}"/>
    <hyperlink ref="E219" r:id="rId72" xr:uid="{732D126E-BEC0-4ADC-9F23-E96599F233C5}"/>
    <hyperlink ref="G219" r:id="rId73" xr:uid="{353FC13B-DF12-4AD8-A329-ADD1128EF9CC}"/>
    <hyperlink ref="E230" r:id="rId74" xr:uid="{CC9CBA7E-CD61-4162-BF02-CEC1DF263B6B}"/>
    <hyperlink ref="E231" r:id="rId75" xr:uid="{78DEA555-8BF3-4A0F-A27F-FF1CB249E220}"/>
    <hyperlink ref="E234" r:id="rId76" xr:uid="{66BF9820-6A8C-4BF7-94E5-8097E1C6A215}"/>
    <hyperlink ref="J237" r:id="rId77" xr:uid="{2DCB8732-7F81-4FED-BC9A-9AC48E47B169}"/>
    <hyperlink ref="E240" r:id="rId78" xr:uid="{2482DCF1-B06C-4CBA-977E-04659D2066A0}"/>
    <hyperlink ref="G240" r:id="rId79" xr:uid="{C93AC205-F33E-4C8F-ADE8-28C45E56D03F}"/>
    <hyperlink ref="D245" r:id="rId80" xr:uid="{CA9AFADC-2FF2-4DD2-A9EA-9A591352CA70}"/>
    <hyperlink ref="E247" r:id="rId81" xr:uid="{269C2B9D-047D-4679-9A76-BA470D9F9C76}"/>
    <hyperlink ref="E251" r:id="rId82" xr:uid="{A1C28529-88EC-4019-B81B-CA56B32F724C}"/>
    <hyperlink ref="E252" r:id="rId83" xr:uid="{D75A60CE-7D4B-4353-B3FF-2CD7B28BB1B4}"/>
    <hyperlink ref="G252" r:id="rId84" xr:uid="{CD339996-3F4D-40D1-B2FB-D62E8F8148DB}"/>
    <hyperlink ref="F255" r:id="rId85" display="https://www.cisco.com/c/en/us/td/docs/switches/lan/catalyst3750x_3560x/software/release/15-2_4_e/configurationguide/b_1524e_consolidated_3750x_3560x_cg/b_1524e_consolidated_3750x_3560x_cg_chapter_0101000.html?bookSearch=true" xr:uid="{32CEE8F8-788C-4A6A-9215-DF0CA52D091F}"/>
    <hyperlink ref="E257" r:id="rId86" xr:uid="{1D0F76E1-43D0-46CD-80F5-53408ECB9915}"/>
    <hyperlink ref="D258" r:id="rId87" xr:uid="{4C0A5799-DF7A-45EF-AFE6-958A7A15381D}"/>
    <hyperlink ref="E258" r:id="rId88" xr:uid="{6447E9F2-E61F-4CD4-B905-CD02F22DBC9D}"/>
    <hyperlink ref="D259" r:id="rId89" xr:uid="{74CB8108-CD17-41E2-8FA1-A8ED508A215A}"/>
    <hyperlink ref="G259" r:id="rId90" xr:uid="{25A56464-2C27-45E8-808E-DD5C27124411}"/>
    <hyperlink ref="D260" r:id="rId91" xr:uid="{974A07B0-94D1-4958-A672-F874E790F62D}"/>
    <hyperlink ref="J260" r:id="rId92" xr:uid="{CE128A1F-1D7B-4536-8DF9-10BD5709FBEB}"/>
    <hyperlink ref="H262" r:id="rId93" xr:uid="{1BA5B132-AD0F-408B-B2DF-8AEA4B602727}"/>
    <hyperlink ref="G263" r:id="rId94" xr:uid="{70DDF5B4-84F7-4750-B52C-A97DDFC6044C}"/>
    <hyperlink ref="H263" r:id="rId95" xr:uid="{DF90BB95-B597-4B1D-A057-0325207B099C}"/>
    <hyperlink ref="E267" r:id="rId96" xr:uid="{402E6263-D301-4794-A544-1A72EC9B0D0B}"/>
    <hyperlink ref="G267" r:id="rId97" xr:uid="{8BD7B813-4041-4C05-8A69-79498769EABC}"/>
    <hyperlink ref="E268" r:id="rId98" xr:uid="{F0EC8E9D-54E6-4A60-89CB-15D2118EA007}"/>
    <hyperlink ref="E272" r:id="rId99" xr:uid="{7913E646-FD38-4578-8401-C1D765C0568C}"/>
    <hyperlink ref="G272" r:id="rId100" xr:uid="{FFD0634B-6F14-4448-9931-A1E7C182E132}"/>
    <hyperlink ref="H273" r:id="rId101" xr:uid="{5129FC41-E43A-4DE0-8EB7-EB099B9181C4}"/>
    <hyperlink ref="D279" r:id="rId102" xr:uid="{38F4804B-AAF7-4DF9-98A6-C492E8CDA980}"/>
    <hyperlink ref="H279" r:id="rId103" xr:uid="{1C00D7CD-46FC-4A23-BCBF-E402C1A9B3B3}"/>
    <hyperlink ref="E280" r:id="rId104" xr:uid="{9C34806D-E40E-428D-84A7-537588998B21}"/>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FEC71-19F4-44BB-90F4-18DD99D04AA6}">
  <sheetPr>
    <tabColor theme="4"/>
    <pageSetUpPr fitToPage="1"/>
  </sheetPr>
  <dimension ref="A1:S14"/>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D2" s="618"/>
      <c r="E2" s="619"/>
      <c r="F2" s="619"/>
      <c r="G2" s="619"/>
      <c r="H2" s="619"/>
      <c r="I2" s="619"/>
      <c r="J2" s="619"/>
      <c r="K2" s="619"/>
      <c r="L2" s="619"/>
      <c r="M2" s="619"/>
      <c r="N2" s="619"/>
      <c r="O2" s="619"/>
      <c r="P2" s="619"/>
      <c r="Q2" s="411"/>
    </row>
    <row r="3" spans="2:19" ht="30.05" customHeight="1">
      <c r="B3" s="412" t="s">
        <v>1593</v>
      </c>
      <c r="D3" s="413"/>
      <c r="E3" s="414"/>
      <c r="F3" s="414"/>
      <c r="G3" s="414"/>
      <c r="H3" s="414"/>
      <c r="I3" s="414"/>
      <c r="J3" s="414"/>
      <c r="K3" s="414"/>
      <c r="L3" s="414"/>
      <c r="M3" s="414"/>
      <c r="N3" s="414"/>
      <c r="O3" s="414"/>
      <c r="P3" s="414"/>
      <c r="Q3" s="415"/>
      <c r="R3" s="416"/>
      <c r="S3" s="620"/>
    </row>
    <row r="4" spans="2:19" s="409" customFormat="1" ht="16.5" customHeight="1" thickBot="1">
      <c r="B4" s="417">
        <f ca="1">DATE(YEAR(TODAY()),7,1)</f>
        <v>45839</v>
      </c>
      <c r="D4" s="418" t="s">
        <v>1594</v>
      </c>
      <c r="E4" s="419">
        <f ca="1">FiscalYearStartDate</f>
        <v>45839</v>
      </c>
      <c r="F4" s="419">
        <f t="shared" ref="F4:P4" ca="1" si="0">EOMONTH(E4,0)+DAY(FiscalYearStartDate)</f>
        <v>45870</v>
      </c>
      <c r="G4" s="419">
        <f t="shared" ca="1" si="0"/>
        <v>45901</v>
      </c>
      <c r="H4" s="419">
        <f t="shared" ca="1" si="0"/>
        <v>45931</v>
      </c>
      <c r="I4" s="419">
        <f t="shared" ca="1" si="0"/>
        <v>45962</v>
      </c>
      <c r="J4" s="419">
        <f t="shared" ca="1" si="0"/>
        <v>45992</v>
      </c>
      <c r="K4" s="419">
        <f t="shared" ca="1" si="0"/>
        <v>46023</v>
      </c>
      <c r="L4" s="419">
        <f t="shared" ca="1" si="0"/>
        <v>46054</v>
      </c>
      <c r="M4" s="419">
        <f t="shared" ca="1" si="0"/>
        <v>46082</v>
      </c>
      <c r="N4" s="419">
        <f t="shared" ca="1" si="0"/>
        <v>46113</v>
      </c>
      <c r="O4" s="419">
        <f t="shared" ca="1" si="0"/>
        <v>46143</v>
      </c>
      <c r="P4" s="419">
        <f t="shared" ca="1" si="0"/>
        <v>46174</v>
      </c>
      <c r="Q4" s="420"/>
      <c r="R4" s="421"/>
      <c r="S4" s="621"/>
    </row>
    <row r="5" spans="2:19" s="409" customFormat="1" ht="17.25" customHeight="1" thickTop="1">
      <c r="B5" s="422"/>
      <c r="D5" s="423"/>
      <c r="E5" s="423"/>
      <c r="F5" s="423"/>
      <c r="G5" s="423"/>
      <c r="H5" s="423"/>
      <c r="I5" s="423"/>
      <c r="J5" s="423"/>
      <c r="K5" s="423"/>
      <c r="L5" s="423"/>
      <c r="M5" s="423"/>
      <c r="N5" s="423"/>
      <c r="O5" s="423"/>
      <c r="P5" s="423"/>
      <c r="Q5" s="420"/>
      <c r="R5" s="423"/>
    </row>
    <row r="6" spans="2:19" s="409" customFormat="1" ht="17.25" customHeight="1" thickBot="1">
      <c r="B6" s="424"/>
      <c r="D6" s="425">
        <v>100</v>
      </c>
      <c r="E6" s="425"/>
      <c r="F6" s="425"/>
      <c r="G6" s="425"/>
      <c r="H6" s="425"/>
      <c r="I6" s="425"/>
      <c r="J6" s="425"/>
      <c r="K6" s="425"/>
      <c r="L6" s="425"/>
      <c r="M6" s="425"/>
      <c r="N6" s="425"/>
      <c r="O6" s="425"/>
      <c r="P6" s="425"/>
      <c r="Q6" s="426"/>
      <c r="R6" s="425"/>
      <c r="S6" s="427"/>
    </row>
    <row r="7" spans="2:19" s="429" customFormat="1" ht="34.5" customHeight="1">
      <c r="B7" s="428" t="s">
        <v>1595</v>
      </c>
      <c r="D7" s="622"/>
      <c r="E7" s="623"/>
      <c r="F7" s="623"/>
      <c r="G7" s="623"/>
      <c r="H7" s="623"/>
      <c r="I7" s="623"/>
      <c r="J7" s="623"/>
      <c r="K7" s="623"/>
      <c r="L7" s="623"/>
      <c r="M7" s="623"/>
      <c r="N7" s="623"/>
      <c r="O7" s="623"/>
      <c r="P7" s="623"/>
      <c r="Q7" s="430"/>
    </row>
    <row r="8" spans="2:19" ht="17.25" customHeight="1">
      <c r="B8" s="431" t="s">
        <v>1596</v>
      </c>
      <c r="C8" s="432"/>
      <c r="D8" s="433"/>
      <c r="E8" s="433">
        <v>125</v>
      </c>
      <c r="F8" s="433">
        <v>120</v>
      </c>
      <c r="G8" s="433">
        <v>130</v>
      </c>
      <c r="H8" s="433">
        <v>100</v>
      </c>
      <c r="I8" s="433"/>
      <c r="J8" s="433"/>
      <c r="K8" s="433"/>
      <c r="L8" s="433"/>
      <c r="M8" s="433"/>
      <c r="N8" s="433"/>
      <c r="O8" s="433"/>
      <c r="P8" s="433"/>
      <c r="Q8" s="434"/>
      <c r="R8" s="435"/>
    </row>
    <row r="9" spans="2:19" ht="17.25" customHeight="1">
      <c r="B9" s="431" t="s">
        <v>1597</v>
      </c>
      <c r="C9" s="432"/>
      <c r="D9" s="433"/>
      <c r="E9" s="433"/>
      <c r="F9" s="433"/>
      <c r="G9" s="433"/>
      <c r="H9" s="433">
        <v>75</v>
      </c>
      <c r="I9" s="433">
        <v>45</v>
      </c>
      <c r="J9" s="433"/>
      <c r="K9" s="433"/>
      <c r="L9" s="433"/>
      <c r="M9" s="433"/>
      <c r="N9" s="433"/>
      <c r="O9" s="433"/>
      <c r="P9" s="433"/>
      <c r="Q9" s="434"/>
      <c r="R9" s="435"/>
    </row>
    <row r="10" spans="2:19" ht="17.25" customHeight="1">
      <c r="B10" s="431" t="s">
        <v>1598</v>
      </c>
      <c r="C10" s="436"/>
      <c r="D10" s="433"/>
      <c r="E10" s="433"/>
      <c r="F10" s="433">
        <v>50</v>
      </c>
      <c r="G10" s="433">
        <v>50</v>
      </c>
      <c r="H10" s="433">
        <v>50</v>
      </c>
      <c r="I10" s="433"/>
      <c r="J10" s="433"/>
      <c r="K10" s="433"/>
      <c r="L10" s="433"/>
      <c r="M10" s="433"/>
      <c r="N10" s="433"/>
      <c r="O10" s="433"/>
      <c r="P10" s="433"/>
      <c r="Q10" s="434"/>
      <c r="R10" s="435"/>
    </row>
    <row r="11" spans="2:19" ht="17.25" customHeight="1" thickBot="1">
      <c r="B11" s="437"/>
      <c r="C11" s="438"/>
      <c r="D11" s="439"/>
      <c r="E11" s="439"/>
      <c r="F11" s="439"/>
      <c r="G11" s="439"/>
      <c r="H11" s="439"/>
      <c r="I11" s="439"/>
      <c r="J11" s="439"/>
      <c r="K11" s="439"/>
      <c r="L11" s="439"/>
      <c r="M11" s="439"/>
      <c r="N11" s="439"/>
      <c r="O11" s="439"/>
      <c r="P11" s="439"/>
      <c r="Q11" s="432"/>
      <c r="R11" s="439"/>
    </row>
    <row r="12" spans="2:19" ht="17.25" customHeight="1" thickTop="1" thickBot="1">
      <c r="B12" s="440"/>
      <c r="C12" s="441"/>
      <c r="D12" s="442"/>
      <c r="E12" s="442"/>
      <c r="F12" s="442"/>
      <c r="G12" s="442"/>
      <c r="H12" s="442"/>
      <c r="I12" s="442"/>
      <c r="J12" s="442"/>
      <c r="K12" s="442"/>
      <c r="L12" s="442"/>
      <c r="M12" s="442"/>
      <c r="N12" s="442"/>
      <c r="O12" s="442"/>
      <c r="P12" s="442"/>
      <c r="Q12" s="443"/>
      <c r="R12" s="442"/>
      <c r="S12" s="444"/>
    </row>
    <row r="13" spans="2:19" ht="17.25" customHeight="1">
      <c r="D13" s="624"/>
      <c r="E13" s="623"/>
      <c r="F13" s="623"/>
      <c r="G13" s="623"/>
      <c r="H13" s="623"/>
      <c r="I13" s="623"/>
      <c r="J13" s="623"/>
      <c r="K13" s="623"/>
      <c r="L13" s="623"/>
      <c r="M13" s="623"/>
      <c r="N13" s="623"/>
      <c r="O13" s="623"/>
      <c r="P13" s="623"/>
      <c r="R13" s="624"/>
      <c r="S13" s="623"/>
    </row>
    <row r="14" spans="2:19" ht="17.25" customHeight="1" thickBot="1">
      <c r="B14" s="440"/>
      <c r="C14" s="441"/>
      <c r="D14" s="442"/>
      <c r="E14" s="442"/>
      <c r="F14" s="442"/>
      <c r="G14" s="442"/>
      <c r="H14" s="442"/>
      <c r="I14" s="442"/>
      <c r="J14" s="442"/>
      <c r="K14" s="442"/>
      <c r="L14" s="442"/>
      <c r="M14" s="442"/>
      <c r="N14" s="442"/>
      <c r="O14" s="442"/>
      <c r="P14" s="442"/>
      <c r="Q14" s="441"/>
      <c r="R14" s="442"/>
      <c r="S14" s="445"/>
    </row>
  </sheetData>
  <mergeCells count="6">
    <mergeCell ref="B1:S1"/>
    <mergeCell ref="D2:P2"/>
    <mergeCell ref="S3:S4"/>
    <mergeCell ref="D7:P7"/>
    <mergeCell ref="D13:P13"/>
    <mergeCell ref="R13:S13"/>
  </mergeCells>
  <dataValidations count="18">
    <dataValidation allowBlank="1" showInputMessage="1" showErrorMessage="1" prompt="Enter Cash on Hand in beginning of month for Pre Startup Estimated in cell D6" sqref="B6" xr:uid="{BFAFF79D-9549-4196-8C7A-3FCA81938BD5}"/>
    <dataValidation allowBlank="1" showInputMessage="1" showErrorMessage="1" prompt="Total Item EST is automatically updated in cell R6" sqref="R3" xr:uid="{9D33A810-3962-4D57-9853-06FCBC5B68A9}"/>
    <dataValidation allowBlank="1" showInputMessage="1" showErrorMessage="1" prompt="Total Item EST is automatically updated in cells below and trendline in cell at right" sqref="R7" xr:uid="{CB47609E-D1A6-4AD1-83A4-D480604281CE}"/>
    <dataValidation allowBlank="1" showInputMessage="1" showErrorMessage="1" prompt="Enter amount for each month in columns at right. Total Cash Available before cash out and Cash Position at end of month are automatically calculated in cells below the table" sqref="D7:P7" xr:uid="{92753B42-B74A-4663-9F4E-921A8E60264B}"/>
    <dataValidation allowBlank="1" showInputMessage="1" showErrorMessage="1" prompt="Total Item EST is automatically updated in this cell and trendline in cell at right" sqref="R6" xr:uid="{044EA730-ABB3-43D8-AAED-C1F89BF2C66E}"/>
    <dataValidation allowBlank="1" showInputMessage="1" showErrorMessage="1" prompt="Total Item EST is automatically updated in cell below" sqref="R4" xr:uid="{EEC74F90-44BE-4758-9771-45BE7D0D1EB9}"/>
    <dataValidation allowBlank="1" showInputMessage="1" showErrorMessage="1" prompt="Cash Position at end of month is automatically calculated in cells at right for each month. Flag icon is automatically updated for negative value" sqref="B14" xr:uid="{1816A51E-639D-45F3-94FC-DC64BB3DBF9B}"/>
    <dataValidation allowBlank="1" showInputMessage="1" showErrorMessage="1" prompt="Total Cash Available before cash out is automatically calculated in cells at right for each month. Flag icon is automatically updated for negative value" sqref="B12" xr:uid="{E130071F-FC82-4C50-A795-06CF89C39A92}"/>
    <dataValidation allowBlank="1" showInputMessage="1" showErrorMessage="1" prompt="Enter or modify Cash Receipts labels in table column below." sqref="B7" xr:uid="{D256E6C4-E790-4BD8-BCE3-E49A1326569D}"/>
    <dataValidation allowBlank="1" showInputMessage="1" showErrorMessage="1" prompt="Cash on Hand in beginning of month is automatically calculated in this and cells at right. Flag icon is automatically updated for negative value" sqref="E6" xr:uid="{1EBA650B-B9E0-4FBF-B213-E145276E67B1}"/>
    <dataValidation allowBlank="1" showInputMessage="1" showErrorMessage="1" prompt="Enter Cash on Hand in beginning of month for Pre Startup Estimated in this cell. Amount in cells at right are automatically calculated" sqref="D6" xr:uid="{6E8C42DD-3098-48A3-BF2B-EF67FD302AD7}"/>
    <dataValidation allowBlank="1" showInputMessage="1" showErrorMessage="1" prompt="Automatically updated date is in this and cells at right" sqref="E4" xr:uid="{42E3DBE8-77B6-48D6-8675-46160D2F1E57}"/>
    <dataValidation allowBlank="1" showInputMessage="1" showErrorMessage="1" prompt="Automatically updated month is in this and cells at right" sqref="E3" xr:uid="{24A7340F-CAC5-4C38-ACC8-D2CA4EB42A1E}"/>
    <dataValidation allowBlank="1" showInputMessage="1" showErrorMessage="1" prompt="Enter Fiscal Year start date in this cell" sqref="B4" xr:uid="{9027932A-F91C-4B48-920F-9C171E530432}"/>
    <dataValidation allowBlank="1" showInputMessage="1" showErrorMessage="1" prompt="Enter Fiscal Year start date in cell below. Months are automatically updated in cells E3 through P3 and dates in cells E4 through P4" sqref="B3" xr:uid="{3CC220EF-2DAC-43B3-90CF-6860B831F851}"/>
    <dataValidation allowBlank="1" showInputMessage="1" showErrorMessage="1" prompt="Pre Startup Estimated label is in this and cell below" sqref="D3" xr:uid="{2DFDE32E-0FBC-4728-9637-D65AC4D29448}"/>
    <dataValidation allowBlank="1" showInputMessage="1" showErrorMessage="1" prompt="Title of this worksheet is in this cell, and labels of Pre Startup Estimated in cell D3 and D4 and Total Item Estimated in R3 and R4" sqref="B1:S1" xr:uid="{B5F1743A-1A0F-434A-BC6D-7325A79BD8EB}"/>
    <dataValidation allowBlank="1" showInputMessage="1" showErrorMessage="1" prompt="Create Cash Flow Statement in this workbook. Enter Date in cell B4, Startup Estimated Cash on Hand in D6, and details in Cash Receipts table starting in cell B8 in this worksheet" sqref="A1" xr:uid="{9C9787CE-4D7F-4D73-B507-1C1A8B8C479E}"/>
  </dataValidations>
  <printOptions horizontalCentered="1" verticalCentered="1"/>
  <pageMargins left="0.5" right="0.5" top="0.5" bottom="0.5" header="0.3" footer="0.3"/>
  <pageSetup scale="59" orientation="landscape"/>
  <tableParts count="1">
    <tablePart r:id="rId1"/>
  </tableParts>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5ED2A-EBDD-436B-B957-3B781CF6624F}">
  <sheetPr>
    <tabColor theme="4"/>
    <pageSetUpPr fitToPage="1"/>
  </sheetPr>
  <dimension ref="A1:S27"/>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'[14]Cash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t="s">
        <v>1627</v>
      </c>
    </row>
    <row r="5" spans="2:19" ht="17.25" customHeight="1" thickTop="1">
      <c r="B5" s="446" t="s">
        <v>1600</v>
      </c>
      <c r="C5" s="432"/>
      <c r="Q5" s="432"/>
    </row>
    <row r="6" spans="2:19" ht="17.25" customHeight="1">
      <c r="B6" s="431" t="s">
        <v>1601</v>
      </c>
      <c r="C6" s="432"/>
      <c r="D6" s="433"/>
      <c r="E6" s="433">
        <v>400</v>
      </c>
      <c r="F6" s="433"/>
      <c r="G6" s="433">
        <v>226</v>
      </c>
      <c r="H6" s="433"/>
      <c r="I6" s="433"/>
      <c r="J6" s="433"/>
      <c r="K6" s="433"/>
      <c r="L6" s="433"/>
      <c r="M6" s="433"/>
      <c r="N6" s="433"/>
      <c r="O6" s="433"/>
      <c r="P6" s="433"/>
      <c r="Q6" s="447"/>
      <c r="R6" s="435">
        <f>SUM(CashPaidOut10[[#This Row],[Period 0]:[Period 12]])</f>
        <v>626</v>
      </c>
    </row>
    <row r="7" spans="2:19" ht="17.25" customHeight="1">
      <c r="B7" s="431" t="s">
        <v>1602</v>
      </c>
      <c r="C7" s="432"/>
      <c r="D7" s="433"/>
      <c r="E7" s="433"/>
      <c r="F7" s="433"/>
      <c r="G7" s="433"/>
      <c r="H7" s="433"/>
      <c r="I7" s="433"/>
      <c r="J7" s="433"/>
      <c r="K7" s="433"/>
      <c r="L7" s="433"/>
      <c r="M7" s="433"/>
      <c r="N7" s="433"/>
      <c r="O7" s="433"/>
      <c r="P7" s="433"/>
      <c r="Q7" s="447"/>
      <c r="R7" s="435">
        <f>SUM(CashPaidOut10[[#This Row],[Period 0]:[Period 12]])</f>
        <v>0</v>
      </c>
    </row>
    <row r="8" spans="2:19" ht="17.25" customHeight="1">
      <c r="B8" s="431" t="s">
        <v>1602</v>
      </c>
      <c r="C8" s="432"/>
      <c r="D8" s="433"/>
      <c r="E8" s="433"/>
      <c r="F8" s="433"/>
      <c r="G8" s="433"/>
      <c r="H8" s="433"/>
      <c r="I8" s="433"/>
      <c r="J8" s="433"/>
      <c r="K8" s="433"/>
      <c r="L8" s="433"/>
      <c r="M8" s="433"/>
      <c r="N8" s="433"/>
      <c r="O8" s="433"/>
      <c r="P8" s="433"/>
      <c r="Q8" s="447"/>
      <c r="R8" s="435">
        <f>SUM(CashPaidOut10[[#This Row],[Period 0]:[Period 12]])</f>
        <v>0</v>
      </c>
    </row>
    <row r="9" spans="2:19" ht="17.25" customHeight="1">
      <c r="B9" s="431" t="s">
        <v>1603</v>
      </c>
      <c r="C9" s="432"/>
      <c r="D9" s="433"/>
      <c r="E9" s="433"/>
      <c r="F9" s="433"/>
      <c r="G9" s="433"/>
      <c r="H9" s="433"/>
      <c r="I9" s="433"/>
      <c r="J9" s="433"/>
      <c r="K9" s="433"/>
      <c r="L9" s="433"/>
      <c r="M9" s="433"/>
      <c r="N9" s="433"/>
      <c r="O9" s="433"/>
      <c r="P9" s="433"/>
      <c r="Q9" s="447"/>
      <c r="R9" s="435">
        <f>SUM(CashPaidOut10[[#This Row],[Period 0]:[Period 12]])</f>
        <v>0</v>
      </c>
    </row>
    <row r="10" spans="2:19" ht="17.25" customHeight="1">
      <c r="B10" s="431" t="s">
        <v>1604</v>
      </c>
      <c r="C10" s="432"/>
      <c r="D10" s="433"/>
      <c r="E10" s="433"/>
      <c r="F10" s="433"/>
      <c r="G10" s="433"/>
      <c r="H10" s="433"/>
      <c r="I10" s="433"/>
      <c r="J10" s="433"/>
      <c r="K10" s="433"/>
      <c r="L10" s="433"/>
      <c r="M10" s="433"/>
      <c r="N10" s="433"/>
      <c r="O10" s="433"/>
      <c r="P10" s="433"/>
      <c r="Q10" s="447"/>
      <c r="R10" s="435">
        <f>SUM(CashPaidOut10[[#This Row],[Period 0]:[Period 12]])</f>
        <v>0</v>
      </c>
    </row>
    <row r="11" spans="2:19" ht="17.25" customHeight="1">
      <c r="B11" s="431" t="s">
        <v>1605</v>
      </c>
      <c r="C11" s="432"/>
      <c r="D11" s="433"/>
      <c r="E11" s="433"/>
      <c r="F11" s="433"/>
      <c r="G11" s="433"/>
      <c r="H11" s="433"/>
      <c r="I11" s="433"/>
      <c r="J11" s="433"/>
      <c r="K11" s="433"/>
      <c r="L11" s="433"/>
      <c r="M11" s="433"/>
      <c r="N11" s="433"/>
      <c r="O11" s="433"/>
      <c r="P11" s="433"/>
      <c r="Q11" s="447"/>
      <c r="R11" s="435">
        <f>SUM(CashPaidOut10[[#This Row],[Period 0]:[Period 12]])</f>
        <v>0</v>
      </c>
    </row>
    <row r="12" spans="2:19" ht="17.25" customHeight="1">
      <c r="B12" s="431" t="s">
        <v>1606</v>
      </c>
      <c r="C12" s="432"/>
      <c r="D12" s="433"/>
      <c r="E12" s="433"/>
      <c r="F12" s="433"/>
      <c r="G12" s="433"/>
      <c r="H12" s="433"/>
      <c r="I12" s="433"/>
      <c r="J12" s="433"/>
      <c r="K12" s="433"/>
      <c r="L12" s="433"/>
      <c r="M12" s="433"/>
      <c r="N12" s="433"/>
      <c r="O12" s="433"/>
      <c r="P12" s="433"/>
      <c r="Q12" s="447"/>
      <c r="R12" s="435">
        <f>SUM(CashPaidOut10[[#This Row],[Period 0]:[Period 12]])</f>
        <v>0</v>
      </c>
    </row>
    <row r="13" spans="2:19" ht="17.25" customHeight="1">
      <c r="B13" s="431" t="s">
        <v>1607</v>
      </c>
      <c r="C13" s="432"/>
      <c r="D13" s="433"/>
      <c r="E13" s="433"/>
      <c r="F13" s="433"/>
      <c r="G13" s="433"/>
      <c r="H13" s="433"/>
      <c r="I13" s="433"/>
      <c r="J13" s="433"/>
      <c r="K13" s="433"/>
      <c r="L13" s="433"/>
      <c r="M13" s="433"/>
      <c r="N13" s="433"/>
      <c r="O13" s="433"/>
      <c r="P13" s="433"/>
      <c r="Q13" s="447"/>
      <c r="R13" s="435">
        <f>SUM(CashPaidOut10[[#This Row],[Period 0]:[Period 12]])</f>
        <v>0</v>
      </c>
    </row>
    <row r="14" spans="2:19" ht="17.25" customHeight="1">
      <c r="B14" s="431" t="s">
        <v>1608</v>
      </c>
      <c r="C14" s="432"/>
      <c r="D14" s="433"/>
      <c r="E14" s="433"/>
      <c r="F14" s="433"/>
      <c r="G14" s="433"/>
      <c r="H14" s="433"/>
      <c r="I14" s="433"/>
      <c r="J14" s="433"/>
      <c r="K14" s="433"/>
      <c r="L14" s="433"/>
      <c r="M14" s="433"/>
      <c r="N14" s="433"/>
      <c r="O14" s="433"/>
      <c r="P14" s="433"/>
      <c r="Q14" s="447"/>
      <c r="R14" s="435">
        <f>SUM(CashPaidOut10[[#This Row],[Period 0]:[Period 12]])</f>
        <v>0</v>
      </c>
    </row>
    <row r="15" spans="2:19" ht="17.25" customHeight="1">
      <c r="B15" s="431" t="s">
        <v>1609</v>
      </c>
      <c r="C15" s="432"/>
      <c r="D15" s="433"/>
      <c r="E15" s="433"/>
      <c r="F15" s="433"/>
      <c r="G15" s="433"/>
      <c r="H15" s="433"/>
      <c r="I15" s="433"/>
      <c r="J15" s="433"/>
      <c r="K15" s="433"/>
      <c r="L15" s="433"/>
      <c r="M15" s="433"/>
      <c r="N15" s="433"/>
      <c r="O15" s="433"/>
      <c r="P15" s="433"/>
      <c r="Q15" s="447"/>
      <c r="R15" s="435">
        <f>SUM(CashPaidOut10[[#This Row],[Period 0]:[Period 12]])</f>
        <v>0</v>
      </c>
    </row>
    <row r="16" spans="2:19" ht="17.25" customHeight="1">
      <c r="B16" s="431" t="s">
        <v>1610</v>
      </c>
      <c r="C16" s="432"/>
      <c r="D16" s="433"/>
      <c r="E16" s="433"/>
      <c r="F16" s="433"/>
      <c r="G16" s="433"/>
      <c r="H16" s="433"/>
      <c r="I16" s="433"/>
      <c r="J16" s="433"/>
      <c r="K16" s="433"/>
      <c r="L16" s="433"/>
      <c r="M16" s="433"/>
      <c r="N16" s="433"/>
      <c r="O16" s="433"/>
      <c r="P16" s="433"/>
      <c r="Q16" s="447"/>
      <c r="R16" s="435">
        <f>SUM(CashPaidOut10[[#This Row],[Period 0]:[Period 12]])</f>
        <v>0</v>
      </c>
    </row>
    <row r="17" spans="2:19" ht="17.25" customHeight="1">
      <c r="B17" s="431" t="s">
        <v>1611</v>
      </c>
      <c r="C17" s="432"/>
      <c r="D17" s="433"/>
      <c r="E17" s="433"/>
      <c r="F17" s="433"/>
      <c r="G17" s="433"/>
      <c r="H17" s="433"/>
      <c r="I17" s="433"/>
      <c r="J17" s="433"/>
      <c r="K17" s="433"/>
      <c r="L17" s="433"/>
      <c r="M17" s="433"/>
      <c r="N17" s="433"/>
      <c r="O17" s="433"/>
      <c r="P17" s="433"/>
      <c r="Q17" s="447"/>
      <c r="R17" s="435">
        <f>SUM(CashPaidOut10[[#This Row],[Period 0]:[Period 12]])</f>
        <v>0</v>
      </c>
    </row>
    <row r="18" spans="2:19" ht="17.25" customHeight="1">
      <c r="B18" s="431" t="s">
        <v>1612</v>
      </c>
      <c r="C18" s="432"/>
      <c r="D18" s="433"/>
      <c r="E18" s="433"/>
      <c r="F18" s="433"/>
      <c r="G18" s="433"/>
      <c r="H18" s="433"/>
      <c r="I18" s="433"/>
      <c r="J18" s="433"/>
      <c r="K18" s="433"/>
      <c r="L18" s="433"/>
      <c r="M18" s="433"/>
      <c r="N18" s="433"/>
      <c r="O18" s="433"/>
      <c r="P18" s="433"/>
      <c r="Q18" s="447"/>
      <c r="R18" s="435">
        <f>SUM(CashPaidOut10[[#This Row],[Period 0]:[Period 12]])</f>
        <v>0</v>
      </c>
    </row>
    <row r="19" spans="2:19" ht="17.25" customHeight="1">
      <c r="B19" s="431" t="s">
        <v>1613</v>
      </c>
      <c r="C19" s="432"/>
      <c r="D19" s="433"/>
      <c r="E19" s="433"/>
      <c r="F19" s="433"/>
      <c r="G19" s="433"/>
      <c r="H19" s="433"/>
      <c r="I19" s="433"/>
      <c r="J19" s="433"/>
      <c r="K19" s="433"/>
      <c r="L19" s="433"/>
      <c r="M19" s="433"/>
      <c r="N19" s="433"/>
      <c r="O19" s="433"/>
      <c r="P19" s="433"/>
      <c r="Q19" s="447"/>
      <c r="R19" s="435">
        <f>SUM(CashPaidOut10[[#This Row],[Period 0]:[Period 12]])</f>
        <v>0</v>
      </c>
    </row>
    <row r="20" spans="2:19" ht="17.25" customHeight="1">
      <c r="B20" s="431" t="s">
        <v>1614</v>
      </c>
      <c r="C20" s="432"/>
      <c r="D20" s="433"/>
      <c r="E20" s="433"/>
      <c r="F20" s="433"/>
      <c r="G20" s="433"/>
      <c r="H20" s="433"/>
      <c r="I20" s="433"/>
      <c r="J20" s="433"/>
      <c r="K20" s="433"/>
      <c r="L20" s="433"/>
      <c r="M20" s="433"/>
      <c r="N20" s="433"/>
      <c r="O20" s="433"/>
      <c r="P20" s="433"/>
      <c r="Q20" s="447"/>
      <c r="R20" s="435">
        <f>SUM(CashPaidOut10[[#This Row],[Period 0]:[Period 12]])</f>
        <v>0</v>
      </c>
    </row>
    <row r="21" spans="2:19" ht="17.25" customHeight="1">
      <c r="B21" s="431" t="s">
        <v>1615</v>
      </c>
      <c r="C21" s="432"/>
      <c r="D21" s="433"/>
      <c r="E21" s="433"/>
      <c r="F21" s="433"/>
      <c r="G21" s="433"/>
      <c r="H21" s="433"/>
      <c r="I21" s="433"/>
      <c r="J21" s="433"/>
      <c r="K21" s="433"/>
      <c r="L21" s="433"/>
      <c r="M21" s="433"/>
      <c r="N21" s="433"/>
      <c r="O21" s="433"/>
      <c r="P21" s="433"/>
      <c r="Q21" s="447"/>
      <c r="R21" s="435">
        <f>SUM(CashPaidOut10[[#This Row],[Period 0]:[Period 12]])</f>
        <v>0</v>
      </c>
    </row>
    <row r="22" spans="2:19" ht="17.25" customHeight="1">
      <c r="B22" s="431" t="s">
        <v>1616</v>
      </c>
      <c r="C22" s="432"/>
      <c r="D22" s="433"/>
      <c r="E22" s="433"/>
      <c r="F22" s="433"/>
      <c r="G22" s="433"/>
      <c r="H22" s="433"/>
      <c r="I22" s="433"/>
      <c r="J22" s="433"/>
      <c r="K22" s="433"/>
      <c r="L22" s="433"/>
      <c r="M22" s="433"/>
      <c r="N22" s="433"/>
      <c r="O22" s="433"/>
      <c r="P22" s="433"/>
      <c r="Q22" s="447"/>
      <c r="R22" s="435">
        <f>SUM(CashPaidOut10[[#This Row],[Period 0]:[Period 12]])</f>
        <v>0</v>
      </c>
    </row>
    <row r="23" spans="2:19" ht="17.25" customHeight="1">
      <c r="B23" s="431" t="s">
        <v>1617</v>
      </c>
      <c r="C23" s="432"/>
      <c r="D23" s="433"/>
      <c r="E23" s="433"/>
      <c r="F23" s="433"/>
      <c r="G23" s="433"/>
      <c r="H23" s="433"/>
      <c r="I23" s="433"/>
      <c r="J23" s="433"/>
      <c r="K23" s="433"/>
      <c r="L23" s="433"/>
      <c r="M23" s="433"/>
      <c r="N23" s="433"/>
      <c r="O23" s="433"/>
      <c r="P23" s="433"/>
      <c r="Q23" s="447"/>
      <c r="R23" s="435">
        <f>SUM(CashPaidOut10[[#This Row],[Period 0]:[Period 12]])</f>
        <v>0</v>
      </c>
    </row>
    <row r="24" spans="2:19" ht="17.25" customHeight="1">
      <c r="B24" s="431" t="s">
        <v>1618</v>
      </c>
      <c r="C24" s="432"/>
      <c r="D24" s="433"/>
      <c r="E24" s="433"/>
      <c r="F24" s="433"/>
      <c r="G24" s="433"/>
      <c r="H24" s="433"/>
      <c r="I24" s="433"/>
      <c r="J24" s="433"/>
      <c r="K24" s="433"/>
      <c r="L24" s="433"/>
      <c r="M24" s="433"/>
      <c r="N24" s="433"/>
      <c r="O24" s="433"/>
      <c r="P24" s="433"/>
      <c r="Q24" s="447"/>
      <c r="R24" s="435">
        <f>SUM(CashPaidOut10[[#This Row],[Period 0]:[Period 12]])</f>
        <v>0</v>
      </c>
    </row>
    <row r="25" spans="2:19" ht="17.25" customHeight="1">
      <c r="B25" s="431" t="s">
        <v>1618</v>
      </c>
      <c r="C25" s="432"/>
      <c r="D25" s="433"/>
      <c r="E25" s="433"/>
      <c r="F25" s="433"/>
      <c r="G25" s="433"/>
      <c r="H25" s="433"/>
      <c r="I25" s="433"/>
      <c r="J25" s="433"/>
      <c r="K25" s="433"/>
      <c r="L25" s="433"/>
      <c r="M25" s="433"/>
      <c r="N25" s="433"/>
      <c r="O25" s="433"/>
      <c r="P25" s="433"/>
      <c r="Q25" s="447"/>
      <c r="R25" s="435">
        <f>SUM(CashPaidOut10[[#This Row],[Period 0]:[Period 12]])</f>
        <v>0</v>
      </c>
    </row>
    <row r="26" spans="2:19" ht="17.25" customHeight="1">
      <c r="B26" s="431" t="s">
        <v>1619</v>
      </c>
      <c r="C26" s="432"/>
      <c r="D26" s="433"/>
      <c r="E26" s="433"/>
      <c r="F26" s="433"/>
      <c r="G26" s="433"/>
      <c r="H26" s="433"/>
      <c r="I26" s="433"/>
      <c r="J26" s="433"/>
      <c r="K26" s="433"/>
      <c r="L26" s="433"/>
      <c r="M26" s="433"/>
      <c r="N26" s="433"/>
      <c r="O26" s="433"/>
      <c r="P26" s="433"/>
      <c r="Q26" s="447"/>
      <c r="R26" s="435">
        <f>SUM(CashPaidOut10[[#This Row],[Period 0]:[Period 12]])</f>
        <v>0</v>
      </c>
    </row>
    <row r="27" spans="2:19" ht="17.25" customHeight="1">
      <c r="B27" s="448"/>
      <c r="C27" s="432"/>
      <c r="D27" s="449"/>
      <c r="E27" s="449"/>
      <c r="F27" s="449"/>
      <c r="G27" s="449"/>
      <c r="H27" s="449"/>
      <c r="I27" s="449"/>
      <c r="J27" s="449"/>
      <c r="K27" s="449"/>
      <c r="L27" s="449"/>
      <c r="M27" s="449"/>
      <c r="N27" s="449"/>
      <c r="O27" s="449"/>
      <c r="P27" s="449"/>
      <c r="Q27" s="450"/>
      <c r="R27" s="449"/>
      <c r="S27" s="451"/>
    </row>
  </sheetData>
  <mergeCells count="1">
    <mergeCell ref="B1:S1"/>
  </mergeCells>
  <dataValidations count="9">
    <dataValidation allowBlank="1" showInputMessage="1" showErrorMessage="1" prompt="Total Item Estimated label is in this and cell below" sqref="R3" xr:uid="{09D62335-9190-4BB3-915C-945AB43CF98B}"/>
    <dataValidation allowBlank="1" showInputMessage="1" showErrorMessage="1" prompt="Automatically updated date is in this and cells at right" sqref="E4" xr:uid="{014BE7D7-723B-47B7-9A7A-DB42C3384333}"/>
    <dataValidation allowBlank="1" showInputMessage="1" showErrorMessage="1" prompt="Automatically updated month is in this and cells at right" sqref="E3" xr:uid="{D5AED48A-EFC9-4C86-BADC-BA547E2F6A2F}"/>
    <dataValidation allowBlank="1" showInputMessage="1" showErrorMessage="1" prompt="Pre Startup Estimated label is in this and cell below" sqref="D3" xr:uid="{C66F383E-055C-4D31-A400-B39E0946BDF3}"/>
    <dataValidation allowBlank="1" showInputMessage="1" showErrorMessage="1" prompt="Modify Cash Paid Out labels in table column below and Pre Startup and each month amount in table. Total Item Estimated is automatically calculated and trendline updated at the end" sqref="B5" xr:uid="{D3C6E39D-2870-4138-A4D0-0B156F96BE68}"/>
    <dataValidation allowBlank="1" showInputMessage="1" showErrorMessage="1" prompt="Fiscal Year start date is automatically updated in this cell" sqref="B4" xr:uid="{ED0723D7-8541-428F-ADF3-2384C4127471}"/>
    <dataValidation allowBlank="1" showInputMessage="1" showErrorMessage="1" prompt="Fiscal Year start date is automatically updated in cell below" sqref="B3" xr:uid="{9B923DF4-E1FC-4F3A-A37C-46A583E15860}"/>
    <dataValidation allowBlank="1" showInputMessage="1" showErrorMessage="1" prompt="Title of this worksheet is in this cell, labels of Pre Startup Estimated in D3 and D4, and Total Item Estimated in R3 and R4" sqref="B1:S1" xr:uid="{215894D7-D5B0-4D58-95DE-7DD14E2AB22A}"/>
    <dataValidation allowBlank="1" showInputMessage="1" showErrorMessage="1" prompt="Create a list of Cash Paid Out items for each month in Cash Paid Out table starting in cell B6 in this worksheet" sqref="A1" xr:uid="{3CCEC921-06DF-432B-A33F-328274986F12}"/>
  </dataValidations>
  <printOptions horizontalCentered="1" verticalCentered="1"/>
  <pageMargins left="0.5" right="0.5" top="0.5" bottom="0.5" header="0.3" footer="0.3"/>
  <pageSetup scale="59" orientation="landscape"/>
  <tableParts count="1">
    <tablePart r:id="rId1"/>
  </tableParts>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EDB6-CF35-484C-8D3A-77D0590A7A15}">
  <sheetPr>
    <tabColor theme="4"/>
    <pageSetUpPr fitToPage="1"/>
  </sheetPr>
  <dimension ref="A1:S12"/>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'[14]Cash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s="451" customFormat="1" ht="17.25" customHeight="1" thickTop="1">
      <c r="B5" s="446" t="s">
        <v>1620</v>
      </c>
      <c r="C5" s="441"/>
      <c r="D5" s="409"/>
      <c r="E5" s="409"/>
      <c r="F5" s="409"/>
      <c r="G5" s="409"/>
      <c r="H5" s="409"/>
      <c r="I5" s="409"/>
      <c r="J5" s="409"/>
      <c r="K5" s="409"/>
      <c r="L5" s="409"/>
      <c r="M5" s="409"/>
      <c r="N5" s="409"/>
      <c r="O5" s="409"/>
      <c r="P5" s="409"/>
      <c r="Q5" s="432"/>
      <c r="R5" s="409"/>
      <c r="S5" s="409"/>
    </row>
    <row r="6" spans="2:19" ht="17.25" customHeight="1">
      <c r="B6" s="431" t="s">
        <v>1621</v>
      </c>
      <c r="C6" s="432"/>
      <c r="D6" s="452"/>
      <c r="E6" s="452"/>
      <c r="F6" s="452"/>
      <c r="G6" s="452"/>
      <c r="H6" s="452"/>
      <c r="I6" s="452"/>
      <c r="J6" s="452"/>
      <c r="K6" s="452"/>
      <c r="L6" s="452"/>
      <c r="M6" s="452"/>
      <c r="N6" s="452"/>
      <c r="O6" s="452"/>
      <c r="P6" s="452"/>
      <c r="Q6" s="447"/>
      <c r="R6" s="435"/>
    </row>
    <row r="7" spans="2:19" ht="17.25" customHeight="1">
      <c r="B7" s="431" t="s">
        <v>1622</v>
      </c>
      <c r="C7" s="432"/>
      <c r="D7" s="452"/>
      <c r="E7" s="452"/>
      <c r="F7" s="452"/>
      <c r="G7" s="452"/>
      <c r="H7" s="452"/>
      <c r="I7" s="452"/>
      <c r="J7" s="452"/>
      <c r="K7" s="452"/>
      <c r="L7" s="452"/>
      <c r="M7" s="452"/>
      <c r="N7" s="452"/>
      <c r="O7" s="452"/>
      <c r="P7" s="452"/>
      <c r="Q7" s="447"/>
      <c r="R7" s="435"/>
    </row>
    <row r="8" spans="2:19" ht="17.25" customHeight="1">
      <c r="B8" s="431" t="s">
        <v>1623</v>
      </c>
      <c r="C8" s="432"/>
      <c r="D8" s="452"/>
      <c r="E8" s="452"/>
      <c r="F8" s="452"/>
      <c r="G8" s="452"/>
      <c r="H8" s="452"/>
      <c r="I8" s="452"/>
      <c r="J8" s="452"/>
      <c r="K8" s="452"/>
      <c r="L8" s="452"/>
      <c r="M8" s="452"/>
      <c r="N8" s="452"/>
      <c r="O8" s="452"/>
      <c r="P8" s="452"/>
      <c r="Q8" s="447"/>
      <c r="R8" s="435"/>
    </row>
    <row r="9" spans="2:19" ht="17.25" customHeight="1">
      <c r="B9" s="431" t="s">
        <v>1624</v>
      </c>
      <c r="C9" s="432"/>
      <c r="D9" s="452"/>
      <c r="E9" s="452"/>
      <c r="F9" s="452"/>
      <c r="G9" s="452"/>
      <c r="H9" s="452"/>
      <c r="I9" s="452"/>
      <c r="J9" s="452"/>
      <c r="K9" s="452"/>
      <c r="L9" s="452"/>
      <c r="M9" s="452"/>
      <c r="N9" s="452"/>
      <c r="O9" s="452"/>
      <c r="P9" s="452"/>
      <c r="Q9" s="447"/>
      <c r="R9" s="435"/>
    </row>
    <row r="10" spans="2:19" ht="17.25" customHeight="1">
      <c r="B10" s="431" t="s">
        <v>1625</v>
      </c>
      <c r="C10" s="432"/>
      <c r="D10" s="452"/>
      <c r="E10" s="452"/>
      <c r="F10" s="452"/>
      <c r="G10" s="452"/>
      <c r="H10" s="452"/>
      <c r="I10" s="452"/>
      <c r="J10" s="452"/>
      <c r="K10" s="452"/>
      <c r="L10" s="452"/>
      <c r="M10" s="452"/>
      <c r="N10" s="452"/>
      <c r="O10" s="452"/>
      <c r="P10" s="452"/>
      <c r="Q10" s="447"/>
      <c r="R10" s="435"/>
    </row>
    <row r="11" spans="2:19" ht="17.25" customHeight="1">
      <c r="B11" s="448"/>
      <c r="C11" s="432"/>
      <c r="D11" s="449"/>
      <c r="E11" s="449"/>
      <c r="F11" s="449"/>
      <c r="G11" s="449"/>
      <c r="H11" s="449"/>
      <c r="I11" s="449"/>
      <c r="J11" s="449"/>
      <c r="K11" s="449"/>
      <c r="L11" s="449"/>
      <c r="M11" s="449"/>
      <c r="N11" s="449"/>
      <c r="O11" s="449"/>
      <c r="P11" s="449"/>
      <c r="Q11" s="450"/>
      <c r="R11" s="449"/>
    </row>
    <row r="12" spans="2:19" ht="17.25" customHeight="1" thickBot="1">
      <c r="B12" s="440"/>
      <c r="C12" s="441"/>
      <c r="D12" s="442"/>
      <c r="E12" s="442"/>
      <c r="F12" s="442"/>
      <c r="G12" s="442"/>
      <c r="H12" s="442"/>
      <c r="I12" s="442"/>
      <c r="J12" s="442"/>
      <c r="K12" s="442"/>
      <c r="L12" s="442"/>
      <c r="M12" s="442"/>
      <c r="N12" s="442"/>
      <c r="O12" s="442"/>
      <c r="P12" s="442"/>
      <c r="Q12" s="441"/>
      <c r="R12" s="442"/>
      <c r="S12" s="445"/>
    </row>
  </sheetData>
  <mergeCells count="1">
    <mergeCell ref="B1:S1"/>
  </mergeCells>
  <dataValidations count="10">
    <dataValidation allowBlank="1" showInputMessage="1" showErrorMessage="1" prompt="Total Item Estimated label is in this and cell below" sqref="R3" xr:uid="{4E287E7D-6CE1-4744-A5A7-9EDDCD0ABC9D}"/>
    <dataValidation allowBlank="1" showInputMessage="1" showErrorMessage="1" prompt="Automatically updated date is in this and cells at right" sqref="E4" xr:uid="{4705553C-B9C7-48AB-8AD8-8DD3E9099484}"/>
    <dataValidation allowBlank="1" showInputMessage="1" showErrorMessage="1" prompt="Automatically updated month is in this and cells at right" sqref="E3" xr:uid="{7F1D5BF2-CBDD-4C6A-8A64-AB52E09A5585}"/>
    <dataValidation allowBlank="1" showInputMessage="1" showErrorMessage="1" prompt="Pre Startup Estimated label is in this and cell below" sqref="D3" xr:uid="{57DFCAEB-859C-4040-9ADC-8F8595BB84DE}"/>
    <dataValidation allowBlank="1" showInputMessage="1" showErrorMessage="1" prompt="Total Cash Paid Out amount for each month and trendline are automatically updated in cells at right " sqref="B12" xr:uid="{392883B9-697C-4464-945D-74A946095D9B}"/>
    <dataValidation allowBlank="1" showInputMessage="1" showErrorMessage="1" prompt="Modify labels in table column below and enter amounts for Pre Startup and each month in table. Total Item Estimated is automatically calculated and trendline updated at the end" sqref="B5" xr:uid="{54A51A68-3E99-4C85-A583-A3958B22E2D1}"/>
    <dataValidation allowBlank="1" showInputMessage="1" showErrorMessage="1" prompt="Fiscal Year start date is automatically updated in this cell" sqref="B4" xr:uid="{3FF5DA12-4938-4977-B686-CDCDD7F9E900}"/>
    <dataValidation allowBlank="1" showInputMessage="1" showErrorMessage="1" prompt="Fiscal Year start date is automatically updated in cell below" sqref="B3" xr:uid="{66C6D62F-676A-49D0-9E5C-06455B1111A2}"/>
    <dataValidation allowBlank="1" showInputMessage="1" showErrorMessage="1" prompt="Title of this worksheet is in this cell, labels of Pre Startup Estimated in D3 and D4, and Total Item Estimated in R3 and R4" sqref="B1:S1" xr:uid="{D6627A12-2823-48EC-9E54-D6CF5A80F6AC}"/>
    <dataValidation allowBlank="1" showInputMessage="1" showErrorMessage="1" prompt="Create a list of Cash Paid Out – Non Profit &amp; Loss items for each month in Cash Paid table starting in cell B6 in this worksheet" sqref="A1" xr:uid="{7F350103-30B6-4F3E-A033-F972127A9C15}"/>
  </dataValidations>
  <printOptions horizontalCentered="1" verticalCentered="1"/>
  <pageMargins left="0.5" right="0.5" top="0.5" bottom="0.5" header="0.3" footer="0.3"/>
  <pageSetup scale="59" orientation="landscape"/>
  <tableParts count="1">
    <tablePart r:id="rId1"/>
  </tableParts>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F622-93C0-4921-9FEE-4A3D14B4FFF1}">
  <sheetPr>
    <tabColor theme="4"/>
    <pageSetUpPr fitToPage="1"/>
  </sheetPr>
  <dimension ref="A1:S14"/>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D2" s="618"/>
      <c r="E2" s="619"/>
      <c r="F2" s="619"/>
      <c r="G2" s="619"/>
      <c r="H2" s="619"/>
      <c r="I2" s="619"/>
      <c r="J2" s="619"/>
      <c r="K2" s="619"/>
      <c r="L2" s="619"/>
      <c r="M2" s="619"/>
      <c r="N2" s="619"/>
      <c r="O2" s="619"/>
      <c r="P2" s="619"/>
      <c r="Q2" s="411"/>
    </row>
    <row r="3" spans="2:19" ht="30.05" customHeight="1">
      <c r="B3" s="412" t="s">
        <v>1593</v>
      </c>
      <c r="D3" s="413"/>
      <c r="E3" s="414"/>
      <c r="F3" s="414"/>
      <c r="G3" s="414"/>
      <c r="H3" s="414"/>
      <c r="I3" s="414"/>
      <c r="J3" s="414"/>
      <c r="K3" s="414"/>
      <c r="L3" s="414"/>
      <c r="M3" s="414"/>
      <c r="N3" s="414"/>
      <c r="O3" s="414"/>
      <c r="P3" s="414"/>
      <c r="Q3" s="415"/>
      <c r="R3" s="416"/>
      <c r="S3" s="620"/>
    </row>
    <row r="4" spans="2:19" s="409" customFormat="1" ht="16.5" customHeight="1" thickBot="1">
      <c r="B4" s="417">
        <f ca="1">DATE(YEAR(TODAY()),7,1)</f>
        <v>45839</v>
      </c>
      <c r="D4" s="418" t="s">
        <v>1594</v>
      </c>
      <c r="E4" s="419">
        <f ca="1">FiscalYearStartDate</f>
        <v>45839</v>
      </c>
      <c r="F4" s="419">
        <f t="shared" ref="F4:P4" ca="1" si="0">EOMONTH(E4,0)+DAY(FiscalYearStartDate)</f>
        <v>45870</v>
      </c>
      <c r="G4" s="419">
        <f t="shared" ca="1" si="0"/>
        <v>45901</v>
      </c>
      <c r="H4" s="419">
        <f t="shared" ca="1" si="0"/>
        <v>45931</v>
      </c>
      <c r="I4" s="419">
        <f t="shared" ca="1" si="0"/>
        <v>45962</v>
      </c>
      <c r="J4" s="419">
        <f t="shared" ca="1" si="0"/>
        <v>45992</v>
      </c>
      <c r="K4" s="419">
        <f t="shared" ca="1" si="0"/>
        <v>46023</v>
      </c>
      <c r="L4" s="419">
        <f t="shared" ca="1" si="0"/>
        <v>46054</v>
      </c>
      <c r="M4" s="419">
        <f t="shared" ca="1" si="0"/>
        <v>46082</v>
      </c>
      <c r="N4" s="419">
        <f t="shared" ca="1" si="0"/>
        <v>46113</v>
      </c>
      <c r="O4" s="419">
        <f t="shared" ca="1" si="0"/>
        <v>46143</v>
      </c>
      <c r="P4" s="419">
        <f t="shared" ca="1" si="0"/>
        <v>46174</v>
      </c>
      <c r="Q4" s="420"/>
      <c r="R4" s="421"/>
      <c r="S4" s="621"/>
    </row>
    <row r="5" spans="2:19" s="409" customFormat="1" ht="17.25" customHeight="1" thickTop="1">
      <c r="B5" s="422"/>
      <c r="D5" s="423"/>
      <c r="E5" s="423"/>
      <c r="F5" s="423"/>
      <c r="G5" s="423"/>
      <c r="H5" s="423"/>
      <c r="I5" s="423"/>
      <c r="J5" s="423"/>
      <c r="K5" s="423"/>
      <c r="L5" s="423"/>
      <c r="M5" s="423"/>
      <c r="N5" s="423"/>
      <c r="O5" s="423"/>
      <c r="P5" s="423"/>
      <c r="Q5" s="420"/>
      <c r="R5" s="423"/>
    </row>
    <row r="6" spans="2:19" s="409" customFormat="1" ht="17.25" customHeight="1" thickBot="1">
      <c r="B6" s="424"/>
      <c r="D6" s="425">
        <v>100</v>
      </c>
      <c r="E6" s="425"/>
      <c r="F6" s="425"/>
      <c r="G6" s="425"/>
      <c r="H6" s="425"/>
      <c r="I6" s="425"/>
      <c r="J6" s="425"/>
      <c r="K6" s="425"/>
      <c r="L6" s="425"/>
      <c r="M6" s="425"/>
      <c r="N6" s="425"/>
      <c r="O6" s="425"/>
      <c r="P6" s="425"/>
      <c r="Q6" s="426"/>
      <c r="R6" s="425"/>
      <c r="S6" s="427"/>
    </row>
    <row r="7" spans="2:19" s="429" customFormat="1" ht="34.5" customHeight="1">
      <c r="B7" s="428" t="s">
        <v>1595</v>
      </c>
      <c r="D7" s="622"/>
      <c r="E7" s="623"/>
      <c r="F7" s="623"/>
      <c r="G7" s="623"/>
      <c r="H7" s="623"/>
      <c r="I7" s="623"/>
      <c r="J7" s="623"/>
      <c r="K7" s="623"/>
      <c r="L7" s="623"/>
      <c r="M7" s="623"/>
      <c r="N7" s="623"/>
      <c r="O7" s="623"/>
      <c r="P7" s="623"/>
      <c r="Q7" s="430"/>
    </row>
    <row r="8" spans="2:19" ht="17.25" customHeight="1">
      <c r="B8" s="431" t="s">
        <v>1596</v>
      </c>
      <c r="C8" s="432"/>
      <c r="D8" s="433"/>
      <c r="E8" s="433">
        <v>125</v>
      </c>
      <c r="F8" s="433">
        <v>120</v>
      </c>
      <c r="G8" s="433">
        <v>130</v>
      </c>
      <c r="H8" s="433">
        <v>100</v>
      </c>
      <c r="I8" s="433"/>
      <c r="J8" s="433"/>
      <c r="K8" s="433"/>
      <c r="L8" s="433"/>
      <c r="M8" s="433"/>
      <c r="N8" s="433"/>
      <c r="O8" s="433"/>
      <c r="P8" s="433"/>
      <c r="Q8" s="434"/>
      <c r="R8" s="435"/>
    </row>
    <row r="9" spans="2:19" ht="17.25" customHeight="1">
      <c r="B9" s="431" t="s">
        <v>1597</v>
      </c>
      <c r="C9" s="432"/>
      <c r="D9" s="433"/>
      <c r="E9" s="433"/>
      <c r="F9" s="433"/>
      <c r="G9" s="433"/>
      <c r="H9" s="433">
        <v>75</v>
      </c>
      <c r="I9" s="433">
        <v>45</v>
      </c>
      <c r="J9" s="433"/>
      <c r="K9" s="433"/>
      <c r="L9" s="433"/>
      <c r="M9" s="433"/>
      <c r="N9" s="433"/>
      <c r="O9" s="433"/>
      <c r="P9" s="433"/>
      <c r="Q9" s="434"/>
      <c r="R9" s="435"/>
    </row>
    <row r="10" spans="2:19" ht="17.25" customHeight="1">
      <c r="B10" s="431" t="s">
        <v>1598</v>
      </c>
      <c r="C10" s="436"/>
      <c r="D10" s="433"/>
      <c r="E10" s="433"/>
      <c r="F10" s="433">
        <v>50</v>
      </c>
      <c r="G10" s="433">
        <v>50</v>
      </c>
      <c r="H10" s="433">
        <v>50</v>
      </c>
      <c r="I10" s="433"/>
      <c r="J10" s="433"/>
      <c r="K10" s="433"/>
      <c r="L10" s="433"/>
      <c r="M10" s="433"/>
      <c r="N10" s="433"/>
      <c r="O10" s="433"/>
      <c r="P10" s="433"/>
      <c r="Q10" s="434"/>
      <c r="R10" s="435"/>
    </row>
    <row r="11" spans="2:19" ht="17.25" customHeight="1" thickBot="1">
      <c r="B11" s="437"/>
      <c r="C11" s="438"/>
      <c r="D11" s="439"/>
      <c r="E11" s="439"/>
      <c r="F11" s="439"/>
      <c r="G11" s="439"/>
      <c r="H11" s="439"/>
      <c r="I11" s="439"/>
      <c r="J11" s="439"/>
      <c r="K11" s="439"/>
      <c r="L11" s="439"/>
      <c r="M11" s="439"/>
      <c r="N11" s="439"/>
      <c r="O11" s="439"/>
      <c r="P11" s="439"/>
      <c r="Q11" s="432"/>
      <c r="R11" s="439"/>
    </row>
    <row r="12" spans="2:19" ht="17.25" customHeight="1" thickTop="1" thickBot="1">
      <c r="B12" s="440"/>
      <c r="C12" s="441"/>
      <c r="D12" s="442"/>
      <c r="E12" s="442"/>
      <c r="F12" s="442"/>
      <c r="G12" s="442"/>
      <c r="H12" s="442"/>
      <c r="I12" s="442"/>
      <c r="J12" s="442"/>
      <c r="K12" s="442"/>
      <c r="L12" s="442"/>
      <c r="M12" s="442"/>
      <c r="N12" s="442"/>
      <c r="O12" s="442"/>
      <c r="P12" s="442"/>
      <c r="Q12" s="443"/>
      <c r="R12" s="442"/>
      <c r="S12" s="444"/>
    </row>
    <row r="13" spans="2:19" ht="17.25" customHeight="1">
      <c r="D13" s="624"/>
      <c r="E13" s="623"/>
      <c r="F13" s="623"/>
      <c r="G13" s="623"/>
      <c r="H13" s="623"/>
      <c r="I13" s="623"/>
      <c r="J13" s="623"/>
      <c r="K13" s="623"/>
      <c r="L13" s="623"/>
      <c r="M13" s="623"/>
      <c r="N13" s="623"/>
      <c r="O13" s="623"/>
      <c r="P13" s="623"/>
      <c r="R13" s="624"/>
      <c r="S13" s="623"/>
    </row>
    <row r="14" spans="2:19" ht="17.25" customHeight="1" thickBot="1">
      <c r="B14" s="440"/>
      <c r="C14" s="441"/>
      <c r="D14" s="442"/>
      <c r="E14" s="442"/>
      <c r="F14" s="442"/>
      <c r="G14" s="442"/>
      <c r="H14" s="442"/>
      <c r="I14" s="442"/>
      <c r="J14" s="442"/>
      <c r="K14" s="442"/>
      <c r="L14" s="442"/>
      <c r="M14" s="442"/>
      <c r="N14" s="442"/>
      <c r="O14" s="442"/>
      <c r="P14" s="442"/>
      <c r="Q14" s="441"/>
      <c r="R14" s="442"/>
      <c r="S14" s="445"/>
    </row>
  </sheetData>
  <mergeCells count="6">
    <mergeCell ref="B1:S1"/>
    <mergeCell ref="D2:P2"/>
    <mergeCell ref="S3:S4"/>
    <mergeCell ref="D7:P7"/>
    <mergeCell ref="D13:P13"/>
    <mergeCell ref="R13:S13"/>
  </mergeCells>
  <dataValidations count="18">
    <dataValidation allowBlank="1" showInputMessage="1" showErrorMessage="1" prompt="Enter Cash on Hand in beginning of month for Pre Startup Estimated in cell D6" sqref="B6" xr:uid="{6137F204-C121-401E-9C8F-90EC9DFFE5B9}"/>
    <dataValidation allowBlank="1" showInputMessage="1" showErrorMessage="1" prompt="Total Item EST is automatically updated in cell R6" sqref="R3" xr:uid="{AE80009E-2727-42EE-B9BA-EEFB973F93A8}"/>
    <dataValidation allowBlank="1" showInputMessage="1" showErrorMessage="1" prompt="Total Item EST is automatically updated in cells below and trendline in cell at right" sqref="R7" xr:uid="{1317BA08-1CF0-4625-823C-4E69A6EE4F4D}"/>
    <dataValidation allowBlank="1" showInputMessage="1" showErrorMessage="1" prompt="Enter amount for each month in columns at right. Total Cash Available before cash out and Cash Position at end of month are automatically calculated in cells below the table" sqref="D7:P7" xr:uid="{87A2F819-2352-4F27-9CCB-BFC55851E79A}"/>
    <dataValidation allowBlank="1" showInputMessage="1" showErrorMessage="1" prompt="Total Item EST is automatically updated in this cell and trendline in cell at right" sqref="R6" xr:uid="{83EFDFCA-F57E-4B4C-8D01-26305E519BEF}"/>
    <dataValidation allowBlank="1" showInputMessage="1" showErrorMessage="1" prompt="Total Item EST is automatically updated in cell below" sqref="R4" xr:uid="{E3AD18D8-A12E-47D1-8758-2A7EAE839196}"/>
    <dataValidation allowBlank="1" showInputMessage="1" showErrorMessage="1" prompt="Cash Position at end of month is automatically calculated in cells at right for each month. Flag icon is automatically updated for negative value" sqref="B14" xr:uid="{D5BEFED3-1490-4E60-91CB-E397463761BC}"/>
    <dataValidation allowBlank="1" showInputMessage="1" showErrorMessage="1" prompt="Total Cash Available before cash out is automatically calculated in cells at right for each month. Flag icon is automatically updated for negative value" sqref="B12" xr:uid="{01EE28D7-E603-4CF7-92F4-7B9E40805313}"/>
    <dataValidation allowBlank="1" showInputMessage="1" showErrorMessage="1" prompt="Enter or modify Cash Receipts labels in table column below." sqref="B7" xr:uid="{A1354A83-8144-423B-B467-0C9AD3880AEE}"/>
    <dataValidation allowBlank="1" showInputMessage="1" showErrorMessage="1" prompt="Cash on Hand in beginning of month is automatically calculated in this and cells at right. Flag icon is automatically updated for negative value" sqref="E6" xr:uid="{D3911D07-1CCA-4204-9B26-005F9CB1B3B2}"/>
    <dataValidation allowBlank="1" showInputMessage="1" showErrorMessage="1" prompt="Enter Cash on Hand in beginning of month for Pre Startup Estimated in this cell. Amount in cells at right are automatically calculated" sqref="D6" xr:uid="{028E8B10-187A-4358-91F3-D63961DDC1BF}"/>
    <dataValidation allowBlank="1" showInputMessage="1" showErrorMessage="1" prompt="Automatically updated date is in this and cells at right" sqref="E4" xr:uid="{E53D48E5-61EF-48DD-AB88-495AAB65794C}"/>
    <dataValidation allowBlank="1" showInputMessage="1" showErrorMessage="1" prompt="Automatically updated month is in this and cells at right" sqref="E3" xr:uid="{B6B258CF-3574-49CE-B7B0-837D50DB019B}"/>
    <dataValidation allowBlank="1" showInputMessage="1" showErrorMessage="1" prompt="Enter Fiscal Year start date in this cell" sqref="B4" xr:uid="{CC8D6CCD-B424-4B01-A815-9120F2A3FF57}"/>
    <dataValidation allowBlank="1" showInputMessage="1" showErrorMessage="1" prompt="Enter Fiscal Year start date in cell below. Months are automatically updated in cells E3 through P3 and dates in cells E4 through P4" sqref="B3" xr:uid="{77CFEE11-CF6E-404C-A94F-F54EA23C42A7}"/>
    <dataValidation allowBlank="1" showInputMessage="1" showErrorMessage="1" prompt="Pre Startup Estimated label is in this and cell below" sqref="D3" xr:uid="{EE2B5A6C-11F5-49A4-B38A-6D170A1EB2FA}"/>
    <dataValidation allowBlank="1" showInputMessage="1" showErrorMessage="1" prompt="Title of this worksheet is in this cell, and labels of Pre Startup Estimated in cell D3 and D4 and Total Item Estimated in R3 and R4" sqref="B1:S1" xr:uid="{E38362E3-F395-476B-8925-8AA3B39D79C7}"/>
    <dataValidation allowBlank="1" showInputMessage="1" showErrorMessage="1" prompt="Create Cash Flow Statement in this workbook. Enter Date in cell B4, Startup Estimated Cash on Hand in D6, and details in Cash Receipts table starting in cell B8 in this worksheet" sqref="A1" xr:uid="{4619E997-DA58-4D04-BE4B-17FDABB10ABC}"/>
  </dataValidations>
  <printOptions horizontalCentered="1" verticalCentered="1"/>
  <pageMargins left="0.5" right="0.5" top="0.5" bottom="0.5" header="0.3" footer="0.3"/>
  <pageSetup scale="59" orientation="landscape"/>
  <tableParts count="1">
    <tablePart r:id="rId1"/>
  </tableParts>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BADA0-4D50-4592-B6A5-251BC2948B21}">
  <sheetPr>
    <tabColor theme="4"/>
    <pageSetUpPr fitToPage="1"/>
  </sheetPr>
  <dimension ref="A1:S27"/>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'[15]Cash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ht="17.25" customHeight="1" thickTop="1">
      <c r="B5" s="446" t="s">
        <v>1600</v>
      </c>
      <c r="C5" s="432"/>
      <c r="Q5" s="432"/>
    </row>
    <row r="6" spans="2:19" ht="17.25" customHeight="1">
      <c r="B6" s="431" t="s">
        <v>1601</v>
      </c>
      <c r="C6" s="432"/>
      <c r="D6" s="433"/>
      <c r="E6" s="433">
        <v>400</v>
      </c>
      <c r="F6" s="433"/>
      <c r="G6" s="433">
        <v>226</v>
      </c>
      <c r="H6" s="433"/>
      <c r="I6" s="433"/>
      <c r="J6" s="433"/>
      <c r="K6" s="433"/>
      <c r="L6" s="433"/>
      <c r="M6" s="433"/>
      <c r="N6" s="433"/>
      <c r="O6" s="433"/>
      <c r="P6" s="433"/>
      <c r="Q6" s="447"/>
      <c r="R6" s="435"/>
    </row>
    <row r="7" spans="2:19" ht="17.25" customHeight="1">
      <c r="B7" s="431" t="s">
        <v>1602</v>
      </c>
      <c r="C7" s="432"/>
      <c r="D7" s="433"/>
      <c r="E7" s="433"/>
      <c r="F7" s="433"/>
      <c r="G7" s="433"/>
      <c r="H7" s="433"/>
      <c r="I7" s="433"/>
      <c r="J7" s="433"/>
      <c r="K7" s="433"/>
      <c r="L7" s="433"/>
      <c r="M7" s="433"/>
      <c r="N7" s="433"/>
      <c r="O7" s="433"/>
      <c r="P7" s="433"/>
      <c r="Q7" s="447"/>
      <c r="R7" s="435"/>
    </row>
    <row r="8" spans="2:19" ht="17.25" customHeight="1">
      <c r="B8" s="431" t="s">
        <v>1602</v>
      </c>
      <c r="C8" s="432"/>
      <c r="D8" s="433"/>
      <c r="E8" s="433"/>
      <c r="F8" s="433"/>
      <c r="G8" s="433"/>
      <c r="H8" s="433"/>
      <c r="I8" s="433"/>
      <c r="J8" s="433"/>
      <c r="K8" s="433"/>
      <c r="L8" s="433"/>
      <c r="M8" s="433"/>
      <c r="N8" s="433"/>
      <c r="O8" s="433"/>
      <c r="P8" s="433"/>
      <c r="Q8" s="447"/>
      <c r="R8" s="435"/>
    </row>
    <row r="9" spans="2:19" ht="17.25" customHeight="1">
      <c r="B9" s="431" t="s">
        <v>1603</v>
      </c>
      <c r="C9" s="432"/>
      <c r="D9" s="433"/>
      <c r="E9" s="433"/>
      <c r="F9" s="433"/>
      <c r="G9" s="433"/>
      <c r="H9" s="433"/>
      <c r="I9" s="433"/>
      <c r="J9" s="433"/>
      <c r="K9" s="433"/>
      <c r="L9" s="433"/>
      <c r="M9" s="433"/>
      <c r="N9" s="433"/>
      <c r="O9" s="433"/>
      <c r="P9" s="433"/>
      <c r="Q9" s="447"/>
      <c r="R9" s="435"/>
    </row>
    <row r="10" spans="2:19" ht="17.25" customHeight="1">
      <c r="B10" s="431" t="s">
        <v>1604</v>
      </c>
      <c r="C10" s="432"/>
      <c r="D10" s="433"/>
      <c r="E10" s="433"/>
      <c r="F10" s="433"/>
      <c r="G10" s="433"/>
      <c r="H10" s="433"/>
      <c r="I10" s="433"/>
      <c r="J10" s="433"/>
      <c r="K10" s="433"/>
      <c r="L10" s="433"/>
      <c r="M10" s="433"/>
      <c r="N10" s="433"/>
      <c r="O10" s="433"/>
      <c r="P10" s="433"/>
      <c r="Q10" s="447"/>
      <c r="R10" s="435"/>
    </row>
    <row r="11" spans="2:19" ht="17.25" customHeight="1">
      <c r="B11" s="431" t="s">
        <v>1605</v>
      </c>
      <c r="C11" s="432"/>
      <c r="D11" s="433"/>
      <c r="E11" s="433"/>
      <c r="F11" s="433"/>
      <c r="G11" s="433"/>
      <c r="H11" s="433"/>
      <c r="I11" s="433"/>
      <c r="J11" s="433"/>
      <c r="K11" s="433"/>
      <c r="L11" s="433"/>
      <c r="M11" s="433"/>
      <c r="N11" s="433"/>
      <c r="O11" s="433"/>
      <c r="P11" s="433"/>
      <c r="Q11" s="447"/>
      <c r="R11" s="435"/>
    </row>
    <row r="12" spans="2:19" ht="17.25" customHeight="1">
      <c r="B12" s="431" t="s">
        <v>1606</v>
      </c>
      <c r="C12" s="432"/>
      <c r="D12" s="433"/>
      <c r="E12" s="433"/>
      <c r="F12" s="433"/>
      <c r="G12" s="433"/>
      <c r="H12" s="433"/>
      <c r="I12" s="433"/>
      <c r="J12" s="433"/>
      <c r="K12" s="433"/>
      <c r="L12" s="433"/>
      <c r="M12" s="433"/>
      <c r="N12" s="433"/>
      <c r="O12" s="433"/>
      <c r="P12" s="433"/>
      <c r="Q12" s="447"/>
      <c r="R12" s="435"/>
    </row>
    <row r="13" spans="2:19" ht="17.25" customHeight="1">
      <c r="B13" s="431" t="s">
        <v>1607</v>
      </c>
      <c r="C13" s="432"/>
      <c r="D13" s="433"/>
      <c r="E13" s="433"/>
      <c r="F13" s="433"/>
      <c r="G13" s="433"/>
      <c r="H13" s="433"/>
      <c r="I13" s="433"/>
      <c r="J13" s="433"/>
      <c r="K13" s="433"/>
      <c r="L13" s="433"/>
      <c r="M13" s="433"/>
      <c r="N13" s="433"/>
      <c r="O13" s="433"/>
      <c r="P13" s="433"/>
      <c r="Q13" s="447"/>
      <c r="R13" s="435"/>
    </row>
    <row r="14" spans="2:19" ht="17.25" customHeight="1">
      <c r="B14" s="431" t="s">
        <v>1608</v>
      </c>
      <c r="C14" s="432"/>
      <c r="D14" s="433"/>
      <c r="E14" s="433"/>
      <c r="F14" s="433"/>
      <c r="G14" s="433"/>
      <c r="H14" s="433"/>
      <c r="I14" s="433"/>
      <c r="J14" s="433"/>
      <c r="K14" s="433"/>
      <c r="L14" s="433"/>
      <c r="M14" s="433"/>
      <c r="N14" s="433"/>
      <c r="O14" s="433"/>
      <c r="P14" s="433"/>
      <c r="Q14" s="447"/>
      <c r="R14" s="435"/>
    </row>
    <row r="15" spans="2:19" ht="17.25" customHeight="1">
      <c r="B15" s="431" t="s">
        <v>1609</v>
      </c>
      <c r="C15" s="432"/>
      <c r="D15" s="433"/>
      <c r="E15" s="433"/>
      <c r="F15" s="433"/>
      <c r="G15" s="433"/>
      <c r="H15" s="433"/>
      <c r="I15" s="433"/>
      <c r="J15" s="433"/>
      <c r="K15" s="433"/>
      <c r="L15" s="433"/>
      <c r="M15" s="433"/>
      <c r="N15" s="433"/>
      <c r="O15" s="433"/>
      <c r="P15" s="433"/>
      <c r="Q15" s="447"/>
      <c r="R15" s="435"/>
    </row>
    <row r="16" spans="2:19" ht="17.25" customHeight="1">
      <c r="B16" s="431" t="s">
        <v>1610</v>
      </c>
      <c r="C16" s="432"/>
      <c r="D16" s="433"/>
      <c r="E16" s="433"/>
      <c r="F16" s="433"/>
      <c r="G16" s="433"/>
      <c r="H16" s="433"/>
      <c r="I16" s="433"/>
      <c r="J16" s="433"/>
      <c r="K16" s="433"/>
      <c r="L16" s="433"/>
      <c r="M16" s="433"/>
      <c r="N16" s="433"/>
      <c r="O16" s="433"/>
      <c r="P16" s="433"/>
      <c r="Q16" s="447"/>
      <c r="R16" s="435"/>
    </row>
    <row r="17" spans="2:19" ht="17.25" customHeight="1">
      <c r="B17" s="431" t="s">
        <v>1611</v>
      </c>
      <c r="C17" s="432"/>
      <c r="D17" s="433"/>
      <c r="E17" s="433"/>
      <c r="F17" s="433"/>
      <c r="G17" s="433"/>
      <c r="H17" s="433"/>
      <c r="I17" s="433"/>
      <c r="J17" s="433"/>
      <c r="K17" s="433"/>
      <c r="L17" s="433"/>
      <c r="M17" s="433"/>
      <c r="N17" s="433"/>
      <c r="O17" s="433"/>
      <c r="P17" s="433"/>
      <c r="Q17" s="447"/>
      <c r="R17" s="435"/>
    </row>
    <row r="18" spans="2:19" ht="17.25" customHeight="1">
      <c r="B18" s="431" t="s">
        <v>1612</v>
      </c>
      <c r="C18" s="432"/>
      <c r="D18" s="433"/>
      <c r="E18" s="433"/>
      <c r="F18" s="433"/>
      <c r="G18" s="433"/>
      <c r="H18" s="433"/>
      <c r="I18" s="433"/>
      <c r="J18" s="433"/>
      <c r="K18" s="433"/>
      <c r="L18" s="433"/>
      <c r="M18" s="433"/>
      <c r="N18" s="433"/>
      <c r="O18" s="433"/>
      <c r="P18" s="433"/>
      <c r="Q18" s="447"/>
      <c r="R18" s="435"/>
    </row>
    <row r="19" spans="2:19" ht="17.25" customHeight="1">
      <c r="B19" s="431" t="s">
        <v>1613</v>
      </c>
      <c r="C19" s="432"/>
      <c r="D19" s="433"/>
      <c r="E19" s="433"/>
      <c r="F19" s="433"/>
      <c r="G19" s="433"/>
      <c r="H19" s="433"/>
      <c r="I19" s="433"/>
      <c r="J19" s="433"/>
      <c r="K19" s="433"/>
      <c r="L19" s="433"/>
      <c r="M19" s="433"/>
      <c r="N19" s="433"/>
      <c r="O19" s="433"/>
      <c r="P19" s="433"/>
      <c r="Q19" s="447"/>
      <c r="R19" s="435"/>
    </row>
    <row r="20" spans="2:19" ht="17.25" customHeight="1">
      <c r="B20" s="431" t="s">
        <v>1614</v>
      </c>
      <c r="C20" s="432"/>
      <c r="D20" s="433"/>
      <c r="E20" s="433"/>
      <c r="F20" s="433"/>
      <c r="G20" s="433"/>
      <c r="H20" s="433"/>
      <c r="I20" s="433"/>
      <c r="J20" s="433"/>
      <c r="K20" s="433"/>
      <c r="L20" s="433"/>
      <c r="M20" s="433"/>
      <c r="N20" s="433"/>
      <c r="O20" s="433"/>
      <c r="P20" s="433"/>
      <c r="Q20" s="447"/>
      <c r="R20" s="435"/>
    </row>
    <row r="21" spans="2:19" ht="17.25" customHeight="1">
      <c r="B21" s="431" t="s">
        <v>1615</v>
      </c>
      <c r="C21" s="432"/>
      <c r="D21" s="433"/>
      <c r="E21" s="433"/>
      <c r="F21" s="433"/>
      <c r="G21" s="433"/>
      <c r="H21" s="433"/>
      <c r="I21" s="433"/>
      <c r="J21" s="433"/>
      <c r="K21" s="433"/>
      <c r="L21" s="433"/>
      <c r="M21" s="433"/>
      <c r="N21" s="433"/>
      <c r="O21" s="433"/>
      <c r="P21" s="433"/>
      <c r="Q21" s="447"/>
      <c r="R21" s="435"/>
    </row>
    <row r="22" spans="2:19" ht="17.25" customHeight="1">
      <c r="B22" s="431" t="s">
        <v>1616</v>
      </c>
      <c r="C22" s="432"/>
      <c r="D22" s="433"/>
      <c r="E22" s="433"/>
      <c r="F22" s="433"/>
      <c r="G22" s="433"/>
      <c r="H22" s="433"/>
      <c r="I22" s="433"/>
      <c r="J22" s="433"/>
      <c r="K22" s="433"/>
      <c r="L22" s="433"/>
      <c r="M22" s="433"/>
      <c r="N22" s="433"/>
      <c r="O22" s="433"/>
      <c r="P22" s="433"/>
      <c r="Q22" s="447"/>
      <c r="R22" s="435"/>
    </row>
    <row r="23" spans="2:19" ht="17.25" customHeight="1">
      <c r="B23" s="431" t="s">
        <v>1617</v>
      </c>
      <c r="C23" s="432"/>
      <c r="D23" s="433"/>
      <c r="E23" s="433"/>
      <c r="F23" s="433"/>
      <c r="G23" s="433"/>
      <c r="H23" s="433"/>
      <c r="I23" s="433"/>
      <c r="J23" s="433"/>
      <c r="K23" s="433"/>
      <c r="L23" s="433"/>
      <c r="M23" s="433"/>
      <c r="N23" s="433"/>
      <c r="O23" s="433"/>
      <c r="P23" s="433"/>
      <c r="Q23" s="447"/>
      <c r="R23" s="435"/>
    </row>
    <row r="24" spans="2:19" ht="17.25" customHeight="1">
      <c r="B24" s="431" t="s">
        <v>1618</v>
      </c>
      <c r="C24" s="432"/>
      <c r="D24" s="433"/>
      <c r="E24" s="433"/>
      <c r="F24" s="433"/>
      <c r="G24" s="433"/>
      <c r="H24" s="433"/>
      <c r="I24" s="433"/>
      <c r="J24" s="433"/>
      <c r="K24" s="433"/>
      <c r="L24" s="433"/>
      <c r="M24" s="433"/>
      <c r="N24" s="433"/>
      <c r="O24" s="433"/>
      <c r="P24" s="433"/>
      <c r="Q24" s="447"/>
      <c r="R24" s="435"/>
    </row>
    <row r="25" spans="2:19" ht="17.25" customHeight="1">
      <c r="B25" s="431" t="s">
        <v>1618</v>
      </c>
      <c r="C25" s="432"/>
      <c r="D25" s="433"/>
      <c r="E25" s="433"/>
      <c r="F25" s="433"/>
      <c r="G25" s="433"/>
      <c r="H25" s="433"/>
      <c r="I25" s="433"/>
      <c r="J25" s="433"/>
      <c r="K25" s="433"/>
      <c r="L25" s="433"/>
      <c r="M25" s="433"/>
      <c r="N25" s="433"/>
      <c r="O25" s="433"/>
      <c r="P25" s="433"/>
      <c r="Q25" s="447"/>
      <c r="R25" s="435"/>
    </row>
    <row r="26" spans="2:19" ht="17.25" customHeight="1">
      <c r="B26" s="431" t="s">
        <v>1619</v>
      </c>
      <c r="C26" s="432"/>
      <c r="D26" s="433"/>
      <c r="E26" s="433"/>
      <c r="F26" s="433"/>
      <c r="G26" s="433"/>
      <c r="H26" s="433"/>
      <c r="I26" s="433"/>
      <c r="J26" s="433"/>
      <c r="K26" s="433"/>
      <c r="L26" s="433"/>
      <c r="M26" s="433"/>
      <c r="N26" s="433"/>
      <c r="O26" s="433"/>
      <c r="P26" s="433"/>
      <c r="Q26" s="447"/>
      <c r="R26" s="435"/>
    </row>
    <row r="27" spans="2:19" ht="17.25" customHeight="1">
      <c r="B27" s="448"/>
      <c r="C27" s="432"/>
      <c r="D27" s="449"/>
      <c r="E27" s="449"/>
      <c r="F27" s="449"/>
      <c r="G27" s="449"/>
      <c r="H27" s="449"/>
      <c r="I27" s="449"/>
      <c r="J27" s="449"/>
      <c r="K27" s="449"/>
      <c r="L27" s="449"/>
      <c r="M27" s="449"/>
      <c r="N27" s="449"/>
      <c r="O27" s="449"/>
      <c r="P27" s="449"/>
      <c r="Q27" s="450"/>
      <c r="R27" s="449"/>
      <c r="S27" s="451"/>
    </row>
  </sheetData>
  <mergeCells count="1">
    <mergeCell ref="B1:S1"/>
  </mergeCells>
  <dataValidations count="9">
    <dataValidation allowBlank="1" showInputMessage="1" showErrorMessage="1" prompt="Total Item Estimated label is in this and cell below" sqref="R3" xr:uid="{A23B943E-B3AA-4286-BD7F-31564A6F539D}"/>
    <dataValidation allowBlank="1" showInputMessage="1" showErrorMessage="1" prompt="Automatically updated date is in this and cells at right" sqref="E4" xr:uid="{60DBD491-E4E5-469C-AD7A-A085417EC86F}"/>
    <dataValidation allowBlank="1" showInputMessage="1" showErrorMessage="1" prompt="Automatically updated month is in this and cells at right" sqref="E3" xr:uid="{0935935A-22B6-4057-91A2-42A2BD8A568D}"/>
    <dataValidation allowBlank="1" showInputMessage="1" showErrorMessage="1" prompt="Pre Startup Estimated label is in this and cell below" sqref="D3" xr:uid="{6C31A4FC-9634-41E4-8817-BD134B3EAC88}"/>
    <dataValidation allowBlank="1" showInputMessage="1" showErrorMessage="1" prompt="Modify Cash Paid Out labels in table column below and Pre Startup and each month amount in table. Total Item Estimated is automatically calculated and trendline updated at the end" sqref="B5" xr:uid="{A0DFA076-162F-4907-B3AE-E5AD8CDD8FF7}"/>
    <dataValidation allowBlank="1" showInputMessage="1" showErrorMessage="1" prompt="Fiscal Year start date is automatically updated in this cell" sqref="B4" xr:uid="{A1E74E00-AEFC-41D4-9652-961705A4291F}"/>
    <dataValidation allowBlank="1" showInputMessage="1" showErrorMessage="1" prompt="Fiscal Year start date is automatically updated in cell below" sqref="B3" xr:uid="{8A10ACD1-337E-42B4-B21E-D2614F7429E9}"/>
    <dataValidation allowBlank="1" showInputMessage="1" showErrorMessage="1" prompt="Title of this worksheet is in this cell, labels of Pre Startup Estimated in D3 and D4, and Total Item Estimated in R3 and R4" sqref="B1:S1" xr:uid="{D8967F1D-0BD9-4427-9FE0-C3F812E1A95F}"/>
    <dataValidation allowBlank="1" showInputMessage="1" showErrorMessage="1" prompt="Create a list of Cash Paid Out items for each month in Cash Paid Out table starting in cell B6 in this worksheet" sqref="A1" xr:uid="{36320CB5-D32A-40BB-8C0B-245C23018494}"/>
  </dataValidations>
  <printOptions horizontalCentered="1" verticalCentered="1"/>
  <pageMargins left="0.5" right="0.5" top="0.5" bottom="0.5" header="0.3" footer="0.3"/>
  <pageSetup scale="59" orientation="landscape"/>
  <tableParts count="1">
    <tablePart r:id="rId1"/>
  </tableParts>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73195-9CF6-4A02-919B-20F4A9B66467}">
  <sheetPr>
    <tabColor theme="4"/>
    <pageSetUpPr fitToPage="1"/>
  </sheetPr>
  <dimension ref="A1:S12"/>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'[15]Cash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t="s">
        <v>1627</v>
      </c>
    </row>
    <row r="5" spans="2:19" s="451" customFormat="1" ht="17.25" customHeight="1" thickTop="1">
      <c r="B5" s="446" t="s">
        <v>1620</v>
      </c>
      <c r="C5" s="441"/>
      <c r="D5" s="409"/>
      <c r="E5" s="409"/>
      <c r="F5" s="409"/>
      <c r="G5" s="409"/>
      <c r="H5" s="409"/>
      <c r="I5" s="409"/>
      <c r="J5" s="409"/>
      <c r="K5" s="409"/>
      <c r="L5" s="409"/>
      <c r="M5" s="409"/>
      <c r="N5" s="409"/>
      <c r="O5" s="409"/>
      <c r="P5" s="409"/>
      <c r="Q5" s="432"/>
      <c r="R5" s="409"/>
      <c r="S5" s="409"/>
    </row>
    <row r="6" spans="2:19" ht="17.25" customHeight="1">
      <c r="B6" s="431" t="s">
        <v>1621</v>
      </c>
      <c r="C6" s="432"/>
      <c r="D6" s="452"/>
      <c r="E6" s="452"/>
      <c r="F6" s="452"/>
      <c r="G6" s="452"/>
      <c r="H6" s="452"/>
      <c r="I6" s="452"/>
      <c r="J6" s="452"/>
      <c r="K6" s="452"/>
      <c r="L6" s="452"/>
      <c r="M6" s="452"/>
      <c r="N6" s="452"/>
      <c r="O6" s="452"/>
      <c r="P6" s="452"/>
      <c r="Q6" s="447"/>
      <c r="R6" s="435">
        <f>SUM(CashPaid14[[#This Row],[Period 0]:[Period 12]])</f>
        <v>0</v>
      </c>
    </row>
    <row r="7" spans="2:19" ht="17.25" customHeight="1">
      <c r="B7" s="431" t="s">
        <v>1622</v>
      </c>
      <c r="C7" s="432"/>
      <c r="D7" s="452"/>
      <c r="E7" s="452"/>
      <c r="F7" s="452"/>
      <c r="G7" s="452"/>
      <c r="H7" s="452"/>
      <c r="I7" s="452"/>
      <c r="J7" s="452"/>
      <c r="K7" s="452"/>
      <c r="L7" s="452"/>
      <c r="M7" s="452"/>
      <c r="N7" s="452"/>
      <c r="O7" s="452"/>
      <c r="P7" s="452"/>
      <c r="Q7" s="447"/>
      <c r="R7" s="435">
        <f>SUM(CashPaid14[[#This Row],[Period 0]:[Period 12]])</f>
        <v>0</v>
      </c>
    </row>
    <row r="8" spans="2:19" ht="17.25" customHeight="1">
      <c r="B8" s="431" t="s">
        <v>1623</v>
      </c>
      <c r="C8" s="432"/>
      <c r="D8" s="452"/>
      <c r="E8" s="452"/>
      <c r="F8" s="452"/>
      <c r="G8" s="452"/>
      <c r="H8" s="452"/>
      <c r="I8" s="452"/>
      <c r="J8" s="452"/>
      <c r="K8" s="452"/>
      <c r="L8" s="452"/>
      <c r="M8" s="452"/>
      <c r="N8" s="452"/>
      <c r="O8" s="452"/>
      <c r="P8" s="452"/>
      <c r="Q8" s="447"/>
      <c r="R8" s="435">
        <f>SUM(CashPaid14[[#This Row],[Period 0]:[Period 12]])</f>
        <v>0</v>
      </c>
    </row>
    <row r="9" spans="2:19" ht="17.25" customHeight="1">
      <c r="B9" s="431" t="s">
        <v>1624</v>
      </c>
      <c r="C9" s="432"/>
      <c r="D9" s="452"/>
      <c r="E9" s="452"/>
      <c r="F9" s="452"/>
      <c r="G9" s="452"/>
      <c r="H9" s="452"/>
      <c r="I9" s="452"/>
      <c r="J9" s="452"/>
      <c r="K9" s="452"/>
      <c r="L9" s="452"/>
      <c r="M9" s="452"/>
      <c r="N9" s="452"/>
      <c r="O9" s="452"/>
      <c r="P9" s="452"/>
      <c r="Q9" s="447"/>
      <c r="R9" s="435">
        <f>SUM(CashPaid14[[#This Row],[Period 0]:[Period 12]])</f>
        <v>0</v>
      </c>
    </row>
    <row r="10" spans="2:19" ht="17.25" customHeight="1">
      <c r="B10" s="431" t="s">
        <v>1625</v>
      </c>
      <c r="C10" s="432"/>
      <c r="D10" s="452"/>
      <c r="E10" s="452"/>
      <c r="F10" s="452"/>
      <c r="G10" s="452"/>
      <c r="H10" s="452"/>
      <c r="I10" s="452"/>
      <c r="J10" s="452"/>
      <c r="K10" s="452"/>
      <c r="L10" s="452"/>
      <c r="M10" s="452"/>
      <c r="N10" s="452"/>
      <c r="O10" s="452"/>
      <c r="P10" s="452"/>
      <c r="Q10" s="447"/>
      <c r="R10" s="435">
        <f>SUM(CashPaid14[[#This Row],[Period 0]:[Period 12]])</f>
        <v>0</v>
      </c>
    </row>
    <row r="11" spans="2:19" ht="17.25" customHeight="1">
      <c r="B11" s="448"/>
      <c r="C11" s="432"/>
      <c r="D11" s="449"/>
      <c r="E11" s="449"/>
      <c r="F11" s="449"/>
      <c r="G11" s="449"/>
      <c r="H11" s="449"/>
      <c r="I11" s="449"/>
      <c r="J11" s="449"/>
      <c r="K11" s="449"/>
      <c r="L11" s="449"/>
      <c r="M11" s="449"/>
      <c r="N11" s="449"/>
      <c r="O11" s="449"/>
      <c r="P11" s="449"/>
      <c r="Q11" s="450"/>
      <c r="R11" s="449"/>
    </row>
    <row r="12" spans="2:19" ht="17.25" customHeight="1" thickBot="1">
      <c r="B12" s="440"/>
      <c r="C12" s="441"/>
      <c r="D12" s="442"/>
      <c r="E12" s="442"/>
      <c r="F12" s="442"/>
      <c r="G12" s="442"/>
      <c r="H12" s="442"/>
      <c r="I12" s="442"/>
      <c r="J12" s="442"/>
      <c r="K12" s="442"/>
      <c r="L12" s="442"/>
      <c r="M12" s="442"/>
      <c r="N12" s="442"/>
      <c r="O12" s="442"/>
      <c r="P12" s="442"/>
      <c r="Q12" s="441"/>
      <c r="R12" s="442"/>
      <c r="S12" s="445"/>
    </row>
  </sheetData>
  <mergeCells count="1">
    <mergeCell ref="B1:S1"/>
  </mergeCells>
  <dataValidations count="10">
    <dataValidation allowBlank="1" showInputMessage="1" showErrorMessage="1" prompt="Total Item Estimated label is in this and cell below" sqref="R3" xr:uid="{BA246A1F-FD23-46A6-87EF-ABD5E81E6CD1}"/>
    <dataValidation allowBlank="1" showInputMessage="1" showErrorMessage="1" prompt="Automatically updated date is in this and cells at right" sqref="E4" xr:uid="{71E4180B-DF98-4935-98CD-935D673E2C10}"/>
    <dataValidation allowBlank="1" showInputMessage="1" showErrorMessage="1" prompt="Automatically updated month is in this and cells at right" sqref="E3" xr:uid="{90DEEB42-3495-4F25-A553-3A64F817114B}"/>
    <dataValidation allowBlank="1" showInputMessage="1" showErrorMessage="1" prompt="Pre Startup Estimated label is in this and cell below" sqref="D3" xr:uid="{C0116F75-757B-4323-A337-64098684CC2F}"/>
    <dataValidation allowBlank="1" showInputMessage="1" showErrorMessage="1" prompt="Total Cash Paid Out amount for each month and trendline are automatically updated in cells at right " sqref="B12" xr:uid="{6202F5E6-1CA6-430A-88D7-A243B6D58590}"/>
    <dataValidation allowBlank="1" showInputMessage="1" showErrorMessage="1" prompt="Modify labels in table column below and enter amounts for Pre Startup and each month in table. Total Item Estimated is automatically calculated and trendline updated at the end" sqref="B5" xr:uid="{4B1E230A-EFA6-4609-BD93-F5CEAD4D1285}"/>
    <dataValidation allowBlank="1" showInputMessage="1" showErrorMessage="1" prompt="Fiscal Year start date is automatically updated in this cell" sqref="B4" xr:uid="{B159BEE1-C51C-40FF-9B19-B41365CA4430}"/>
    <dataValidation allowBlank="1" showInputMessage="1" showErrorMessage="1" prompt="Fiscal Year start date is automatically updated in cell below" sqref="B3" xr:uid="{FED0891F-7F64-4448-B0CF-BC4C6B339FCA}"/>
    <dataValidation allowBlank="1" showInputMessage="1" showErrorMessage="1" prompt="Title of this worksheet is in this cell, labels of Pre Startup Estimated in D3 and D4, and Total Item Estimated in R3 and R4" sqref="B1:S1" xr:uid="{319E3CC6-4D63-49AE-B122-ADB0C420254A}"/>
    <dataValidation allowBlank="1" showInputMessage="1" showErrorMessage="1" prompt="Create a list of Cash Paid Out – Non Profit &amp; Loss items for each month in Cash Paid table starting in cell B6 in this worksheet" sqref="A1" xr:uid="{41BA6CC2-209A-46D4-966D-F363E85A6F37}"/>
  </dataValidations>
  <printOptions horizontalCentered="1" verticalCentered="1"/>
  <pageMargins left="0.5" right="0.5" top="0.5" bottom="0.5" header="0.3" footer="0.3"/>
  <pageSetup scale="59" orientation="landscape"/>
  <tableParts count="1">
    <tablePart r:id="rId1"/>
  </tableParts>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32C18-2011-4F4E-BDFE-0F700E706461}">
  <sheetPr>
    <tabColor theme="4"/>
    <pageSetUpPr fitToPage="1"/>
  </sheetPr>
  <dimension ref="A1:S14"/>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D2" s="618"/>
      <c r="E2" s="619"/>
      <c r="F2" s="619"/>
      <c r="G2" s="619"/>
      <c r="H2" s="619"/>
      <c r="I2" s="619"/>
      <c r="J2" s="619"/>
      <c r="K2" s="619"/>
      <c r="L2" s="619"/>
      <c r="M2" s="619"/>
      <c r="N2" s="619"/>
      <c r="O2" s="619"/>
      <c r="P2" s="619"/>
      <c r="Q2" s="411"/>
    </row>
    <row r="3" spans="2:19" ht="30.05" customHeight="1">
      <c r="B3" s="412" t="s">
        <v>1593</v>
      </c>
      <c r="D3" s="413"/>
      <c r="E3" s="414"/>
      <c r="F3" s="414"/>
      <c r="G3" s="414"/>
      <c r="H3" s="414"/>
      <c r="I3" s="414"/>
      <c r="J3" s="414"/>
      <c r="K3" s="414"/>
      <c r="L3" s="414"/>
      <c r="M3" s="414"/>
      <c r="N3" s="414"/>
      <c r="O3" s="414"/>
      <c r="P3" s="414"/>
      <c r="Q3" s="415"/>
      <c r="R3" s="416"/>
      <c r="S3" s="620"/>
    </row>
    <row r="4" spans="2:19" s="409" customFormat="1" ht="16.5" customHeight="1" thickBot="1">
      <c r="B4" s="417">
        <f ca="1">DATE(YEAR(TODAY()),7,1)</f>
        <v>45839</v>
      </c>
      <c r="D4" s="418" t="s">
        <v>1594</v>
      </c>
      <c r="E4" s="419">
        <f ca="1">FiscalYearStartDate</f>
        <v>45839</v>
      </c>
      <c r="F4" s="419">
        <f t="shared" ref="F4:P4" ca="1" si="0">EOMONTH(E4,0)+DAY(FiscalYearStartDate)</f>
        <v>45870</v>
      </c>
      <c r="G4" s="419">
        <f t="shared" ca="1" si="0"/>
        <v>45901</v>
      </c>
      <c r="H4" s="419">
        <f t="shared" ca="1" si="0"/>
        <v>45931</v>
      </c>
      <c r="I4" s="419">
        <f t="shared" ca="1" si="0"/>
        <v>45962</v>
      </c>
      <c r="J4" s="419">
        <f t="shared" ca="1" si="0"/>
        <v>45992</v>
      </c>
      <c r="K4" s="419">
        <f t="shared" ca="1" si="0"/>
        <v>46023</v>
      </c>
      <c r="L4" s="419">
        <f t="shared" ca="1" si="0"/>
        <v>46054</v>
      </c>
      <c r="M4" s="419">
        <f t="shared" ca="1" si="0"/>
        <v>46082</v>
      </c>
      <c r="N4" s="419">
        <f t="shared" ca="1" si="0"/>
        <v>46113</v>
      </c>
      <c r="O4" s="419">
        <f t="shared" ca="1" si="0"/>
        <v>46143</v>
      </c>
      <c r="P4" s="419">
        <f t="shared" ca="1" si="0"/>
        <v>46174</v>
      </c>
      <c r="Q4" s="420"/>
      <c r="R4" s="421"/>
      <c r="S4" s="621"/>
    </row>
    <row r="5" spans="2:19" s="409" customFormat="1" ht="17.25" customHeight="1" thickTop="1">
      <c r="B5" s="422"/>
      <c r="D5" s="423"/>
      <c r="E5" s="423"/>
      <c r="F5" s="423"/>
      <c r="G5" s="423"/>
      <c r="H5" s="423"/>
      <c r="I5" s="423"/>
      <c r="J5" s="423"/>
      <c r="K5" s="423"/>
      <c r="L5" s="423"/>
      <c r="M5" s="423"/>
      <c r="N5" s="423"/>
      <c r="O5" s="423"/>
      <c r="P5" s="423"/>
      <c r="Q5" s="420"/>
      <c r="R5" s="423"/>
    </row>
    <row r="6" spans="2:19" s="409" customFormat="1" ht="17.25" customHeight="1" thickBot="1">
      <c r="B6" s="424"/>
      <c r="D6" s="425">
        <v>100</v>
      </c>
      <c r="E6" s="425"/>
      <c r="F6" s="425"/>
      <c r="G6" s="425"/>
      <c r="H6" s="425"/>
      <c r="I6" s="425"/>
      <c r="J6" s="425"/>
      <c r="K6" s="425"/>
      <c r="L6" s="425"/>
      <c r="M6" s="425"/>
      <c r="N6" s="425"/>
      <c r="O6" s="425"/>
      <c r="P6" s="425"/>
      <c r="Q6" s="426"/>
      <c r="R6" s="425"/>
      <c r="S6" s="427"/>
    </row>
    <row r="7" spans="2:19" s="429" customFormat="1" ht="34.5" customHeight="1">
      <c r="B7" s="428" t="s">
        <v>1595</v>
      </c>
      <c r="D7" s="622"/>
      <c r="E7" s="623"/>
      <c r="F7" s="623"/>
      <c r="G7" s="623"/>
      <c r="H7" s="623"/>
      <c r="I7" s="623"/>
      <c r="J7" s="623"/>
      <c r="K7" s="623"/>
      <c r="L7" s="623"/>
      <c r="M7" s="623"/>
      <c r="N7" s="623"/>
      <c r="O7" s="623"/>
      <c r="P7" s="623"/>
      <c r="Q7" s="430"/>
    </row>
    <row r="8" spans="2:19" ht="17.25" customHeight="1">
      <c r="B8" s="431" t="s">
        <v>1596</v>
      </c>
      <c r="C8" s="432"/>
      <c r="D8" s="433"/>
      <c r="E8" s="433">
        <v>125</v>
      </c>
      <c r="F8" s="433">
        <v>120</v>
      </c>
      <c r="G8" s="433">
        <v>130</v>
      </c>
      <c r="H8" s="433">
        <v>100</v>
      </c>
      <c r="I8" s="433"/>
      <c r="J8" s="433"/>
      <c r="K8" s="433"/>
      <c r="L8" s="433"/>
      <c r="M8" s="433"/>
      <c r="N8" s="433"/>
      <c r="O8" s="433"/>
      <c r="P8" s="433"/>
      <c r="Q8" s="434"/>
      <c r="R8" s="435"/>
    </row>
    <row r="9" spans="2:19" ht="17.25" customHeight="1">
      <c r="B9" s="431" t="s">
        <v>1597</v>
      </c>
      <c r="C9" s="432"/>
      <c r="D9" s="433"/>
      <c r="E9" s="433"/>
      <c r="F9" s="433"/>
      <c r="G9" s="433"/>
      <c r="H9" s="433">
        <v>75</v>
      </c>
      <c r="I9" s="433">
        <v>45</v>
      </c>
      <c r="J9" s="433"/>
      <c r="K9" s="433"/>
      <c r="L9" s="433"/>
      <c r="M9" s="433"/>
      <c r="N9" s="433"/>
      <c r="O9" s="433"/>
      <c r="P9" s="433"/>
      <c r="Q9" s="434"/>
      <c r="R9" s="435"/>
    </row>
    <row r="10" spans="2:19" ht="17.25" customHeight="1">
      <c r="B10" s="431" t="s">
        <v>1598</v>
      </c>
      <c r="C10" s="436"/>
      <c r="D10" s="433"/>
      <c r="E10" s="433"/>
      <c r="F10" s="433">
        <v>50</v>
      </c>
      <c r="G10" s="433">
        <v>50</v>
      </c>
      <c r="H10" s="433">
        <v>50</v>
      </c>
      <c r="I10" s="433"/>
      <c r="J10" s="433"/>
      <c r="K10" s="433"/>
      <c r="L10" s="433"/>
      <c r="M10" s="433"/>
      <c r="N10" s="433"/>
      <c r="O10" s="433"/>
      <c r="P10" s="433"/>
      <c r="Q10" s="434"/>
      <c r="R10" s="435"/>
    </row>
    <row r="11" spans="2:19" ht="17.25" customHeight="1" thickBot="1">
      <c r="B11" s="437"/>
      <c r="C11" s="438"/>
      <c r="D11" s="439"/>
      <c r="E11" s="439"/>
      <c r="F11" s="439"/>
      <c r="G11" s="439"/>
      <c r="H11" s="439"/>
      <c r="I11" s="439"/>
      <c r="J11" s="439"/>
      <c r="K11" s="439"/>
      <c r="L11" s="439"/>
      <c r="M11" s="439"/>
      <c r="N11" s="439"/>
      <c r="O11" s="439"/>
      <c r="P11" s="439"/>
      <c r="Q11" s="432"/>
      <c r="R11" s="439"/>
    </row>
    <row r="12" spans="2:19" ht="17.25" customHeight="1" thickTop="1" thickBot="1">
      <c r="B12" s="440"/>
      <c r="C12" s="441"/>
      <c r="D12" s="442"/>
      <c r="E12" s="442"/>
      <c r="F12" s="442"/>
      <c r="G12" s="442"/>
      <c r="H12" s="442"/>
      <c r="I12" s="442"/>
      <c r="J12" s="442"/>
      <c r="K12" s="442"/>
      <c r="L12" s="442"/>
      <c r="M12" s="442"/>
      <c r="N12" s="442"/>
      <c r="O12" s="442"/>
      <c r="P12" s="442"/>
      <c r="Q12" s="443"/>
      <c r="R12" s="442"/>
      <c r="S12" s="444"/>
    </row>
    <row r="13" spans="2:19" ht="17.25" customHeight="1">
      <c r="D13" s="624"/>
      <c r="E13" s="623"/>
      <c r="F13" s="623"/>
      <c r="G13" s="623"/>
      <c r="H13" s="623"/>
      <c r="I13" s="623"/>
      <c r="J13" s="623"/>
      <c r="K13" s="623"/>
      <c r="L13" s="623"/>
      <c r="M13" s="623"/>
      <c r="N13" s="623"/>
      <c r="O13" s="623"/>
      <c r="P13" s="623"/>
      <c r="R13" s="624"/>
      <c r="S13" s="623"/>
    </row>
    <row r="14" spans="2:19" ht="17.25" customHeight="1" thickBot="1">
      <c r="B14" s="440"/>
      <c r="C14" s="441"/>
      <c r="D14" s="442"/>
      <c r="E14" s="442"/>
      <c r="F14" s="442"/>
      <c r="G14" s="442"/>
      <c r="H14" s="442"/>
      <c r="I14" s="442"/>
      <c r="J14" s="442"/>
      <c r="K14" s="442"/>
      <c r="L14" s="442"/>
      <c r="M14" s="442"/>
      <c r="N14" s="442"/>
      <c r="O14" s="442"/>
      <c r="P14" s="442"/>
      <c r="Q14" s="441"/>
      <c r="R14" s="442"/>
      <c r="S14" s="445"/>
    </row>
  </sheetData>
  <mergeCells count="6">
    <mergeCell ref="B1:S1"/>
    <mergeCell ref="D2:P2"/>
    <mergeCell ref="S3:S4"/>
    <mergeCell ref="D7:P7"/>
    <mergeCell ref="D13:P13"/>
    <mergeCell ref="R13:S13"/>
  </mergeCells>
  <dataValidations count="18">
    <dataValidation allowBlank="1" showInputMessage="1" showErrorMessage="1" prompt="Enter Cash on Hand in beginning of month for Pre Startup Estimated in cell D6" sqref="B6" xr:uid="{7D0AE84F-7001-460C-8D37-EEE549ACDBCF}"/>
    <dataValidation allowBlank="1" showInputMessage="1" showErrorMessage="1" prompt="Total Item EST is automatically updated in cell R6" sqref="R3" xr:uid="{5D72DF91-1F03-487A-B29B-81FB2F4B1ADE}"/>
    <dataValidation allowBlank="1" showInputMessage="1" showErrorMessage="1" prompt="Total Item EST is automatically updated in cells below and trendline in cell at right" sqref="R7" xr:uid="{887D2356-4586-4AC2-B0B2-5C21B246FE6A}"/>
    <dataValidation allowBlank="1" showInputMessage="1" showErrorMessage="1" prompt="Enter amount for each month in columns at right. Total Cash Available before cash out and Cash Position at end of month are automatically calculated in cells below the table" sqref="D7:P7" xr:uid="{4DAEF0CA-015C-422C-8DAC-F93C2C2D5247}"/>
    <dataValidation allowBlank="1" showInputMessage="1" showErrorMessage="1" prompt="Total Item EST is automatically updated in this cell and trendline in cell at right" sqref="R6" xr:uid="{ECCCE8CE-B703-460A-ABB3-050A066A3B9A}"/>
    <dataValidation allowBlank="1" showInputMessage="1" showErrorMessage="1" prompt="Total Item EST is automatically updated in cell below" sqref="R4" xr:uid="{C9F44F7D-7F9E-49F7-8EF6-E2449FE96F14}"/>
    <dataValidation allowBlank="1" showInputMessage="1" showErrorMessage="1" prompt="Cash Position at end of month is automatically calculated in cells at right for each month. Flag icon is automatically updated for negative value" sqref="B14" xr:uid="{B40C3FFD-DF31-428D-96B2-EBA7DCAAD9EA}"/>
    <dataValidation allowBlank="1" showInputMessage="1" showErrorMessage="1" prompt="Total Cash Available before cash out is automatically calculated in cells at right for each month. Flag icon is automatically updated for negative value" sqref="B12" xr:uid="{F1594F3A-F1FA-42DA-9082-7672B2AEA46A}"/>
    <dataValidation allowBlank="1" showInputMessage="1" showErrorMessage="1" prompt="Enter or modify Cash Receipts labels in table column below." sqref="B7" xr:uid="{38290C79-278B-44B3-A7F4-28C85120E631}"/>
    <dataValidation allowBlank="1" showInputMessage="1" showErrorMessage="1" prompt="Cash on Hand in beginning of month is automatically calculated in this and cells at right. Flag icon is automatically updated for negative value" sqref="E6" xr:uid="{244CA948-2753-4F5B-B810-236A877552E1}"/>
    <dataValidation allowBlank="1" showInputMessage="1" showErrorMessage="1" prompt="Enter Cash on Hand in beginning of month for Pre Startup Estimated in this cell. Amount in cells at right are automatically calculated" sqref="D6" xr:uid="{797C0871-F791-47DC-8C2B-3CA1B6072DF2}"/>
    <dataValidation allowBlank="1" showInputMessage="1" showErrorMessage="1" prompt="Automatically updated date is in this and cells at right" sqref="E4" xr:uid="{C56CA6C4-0A45-47E7-A6FF-EB2C7FC48698}"/>
    <dataValidation allowBlank="1" showInputMessage="1" showErrorMessage="1" prompt="Automatically updated month is in this and cells at right" sqref="E3" xr:uid="{02C29486-04DE-418A-87C8-DE62191717CB}"/>
    <dataValidation allowBlank="1" showInputMessage="1" showErrorMessage="1" prompt="Enter Fiscal Year start date in this cell" sqref="B4" xr:uid="{50AB9B60-E9F0-400A-8D3C-7EE4ED6C32FB}"/>
    <dataValidation allowBlank="1" showInputMessage="1" showErrorMessage="1" prompt="Enter Fiscal Year start date in cell below. Months are automatically updated in cells E3 through P3 and dates in cells E4 through P4" sqref="B3" xr:uid="{A2B7E010-618C-413C-938C-E6724A7C5D36}"/>
    <dataValidation allowBlank="1" showInputMessage="1" showErrorMessage="1" prompt="Pre Startup Estimated label is in this and cell below" sqref="D3" xr:uid="{8F4238A4-BE8A-494C-B24A-82565634B9C5}"/>
    <dataValidation allowBlank="1" showInputMessage="1" showErrorMessage="1" prompt="Title of this worksheet is in this cell, and labels of Pre Startup Estimated in cell D3 and D4 and Total Item Estimated in R3 and R4" sqref="B1:S1" xr:uid="{667A167E-D7F5-4AB9-81D0-2BDD99B51EBB}"/>
    <dataValidation allowBlank="1" showInputMessage="1" showErrorMessage="1" prompt="Create Cash Flow Statement in this workbook. Enter Date in cell B4, Startup Estimated Cash on Hand in D6, and details in Cash Receipts table starting in cell B8 in this worksheet" sqref="A1" xr:uid="{E1250DB7-05A2-4624-B61F-C178A52C3AB2}"/>
  </dataValidations>
  <printOptions horizontalCentered="1" verticalCentered="1"/>
  <pageMargins left="0.5" right="0.5" top="0.5" bottom="0.5" header="0.3" footer="0.3"/>
  <pageSetup scale="59" orientation="landscape"/>
  <tableParts count="1">
    <tablePart r:id="rId1"/>
  </tableParts>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42D8-86E3-4502-B580-E695E4EB14A5}">
  <sheetPr>
    <tabColor theme="4"/>
    <pageSetUpPr fitToPage="1"/>
  </sheetPr>
  <dimension ref="A1:S27"/>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'[16]Cash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t="s">
        <v>1627</v>
      </c>
    </row>
    <row r="5" spans="2:19" ht="17.25" customHeight="1" thickTop="1">
      <c r="B5" s="446" t="s">
        <v>1600</v>
      </c>
      <c r="C5" s="432"/>
      <c r="Q5" s="432"/>
    </row>
    <row r="6" spans="2:19" ht="17.25" customHeight="1">
      <c r="B6" s="431" t="s">
        <v>1601</v>
      </c>
      <c r="C6" s="432"/>
      <c r="D6" s="433"/>
      <c r="E6" s="433">
        <v>400</v>
      </c>
      <c r="F6" s="433"/>
      <c r="G6" s="433">
        <v>226</v>
      </c>
      <c r="H6" s="433"/>
      <c r="I6" s="433"/>
      <c r="J6" s="433"/>
      <c r="K6" s="433"/>
      <c r="L6" s="433"/>
      <c r="M6" s="433"/>
      <c r="N6" s="433"/>
      <c r="O6" s="433"/>
      <c r="P6" s="433"/>
      <c r="Q6" s="447"/>
      <c r="R6" s="435">
        <f>SUM(CashPaidOut16[[#This Row],[Period 0]:[Period 12]])</f>
        <v>626</v>
      </c>
    </row>
    <row r="7" spans="2:19" ht="17.25" customHeight="1">
      <c r="B7" s="431" t="s">
        <v>1602</v>
      </c>
      <c r="C7" s="432"/>
      <c r="D7" s="433"/>
      <c r="E7" s="433"/>
      <c r="F7" s="433"/>
      <c r="G7" s="433"/>
      <c r="H7" s="433"/>
      <c r="I7" s="433"/>
      <c r="J7" s="433"/>
      <c r="K7" s="433"/>
      <c r="L7" s="433"/>
      <c r="M7" s="433"/>
      <c r="N7" s="433"/>
      <c r="O7" s="433"/>
      <c r="P7" s="433"/>
      <c r="Q7" s="447"/>
      <c r="R7" s="435">
        <f>SUM(CashPaidOut16[[#This Row],[Period 0]:[Period 12]])</f>
        <v>0</v>
      </c>
    </row>
    <row r="8" spans="2:19" ht="17.25" customHeight="1">
      <c r="B8" s="431" t="s">
        <v>1602</v>
      </c>
      <c r="C8" s="432"/>
      <c r="D8" s="433"/>
      <c r="E8" s="433"/>
      <c r="F8" s="433"/>
      <c r="G8" s="433"/>
      <c r="H8" s="433"/>
      <c r="I8" s="433"/>
      <c r="J8" s="433"/>
      <c r="K8" s="433"/>
      <c r="L8" s="433"/>
      <c r="M8" s="433"/>
      <c r="N8" s="433"/>
      <c r="O8" s="433"/>
      <c r="P8" s="433"/>
      <c r="Q8" s="447"/>
      <c r="R8" s="435">
        <f>SUM(CashPaidOut16[[#This Row],[Period 0]:[Period 12]])</f>
        <v>0</v>
      </c>
    </row>
    <row r="9" spans="2:19" ht="17.25" customHeight="1">
      <c r="B9" s="431" t="s">
        <v>1603</v>
      </c>
      <c r="C9" s="432"/>
      <c r="D9" s="433"/>
      <c r="E9" s="433"/>
      <c r="F9" s="433"/>
      <c r="G9" s="433"/>
      <c r="H9" s="433"/>
      <c r="I9" s="433"/>
      <c r="J9" s="433"/>
      <c r="K9" s="433"/>
      <c r="L9" s="433"/>
      <c r="M9" s="433"/>
      <c r="N9" s="433"/>
      <c r="O9" s="433"/>
      <c r="P9" s="433"/>
      <c r="Q9" s="447"/>
      <c r="R9" s="435">
        <f>SUM(CashPaidOut16[[#This Row],[Period 0]:[Period 12]])</f>
        <v>0</v>
      </c>
    </row>
    <row r="10" spans="2:19" ht="17.25" customHeight="1">
      <c r="B10" s="431" t="s">
        <v>1604</v>
      </c>
      <c r="C10" s="432"/>
      <c r="D10" s="433"/>
      <c r="E10" s="433"/>
      <c r="F10" s="433"/>
      <c r="G10" s="433"/>
      <c r="H10" s="433"/>
      <c r="I10" s="433"/>
      <c r="J10" s="433"/>
      <c r="K10" s="433"/>
      <c r="L10" s="433"/>
      <c r="M10" s="433"/>
      <c r="N10" s="433"/>
      <c r="O10" s="433"/>
      <c r="P10" s="433"/>
      <c r="Q10" s="447"/>
      <c r="R10" s="435">
        <f>SUM(CashPaidOut16[[#This Row],[Period 0]:[Period 12]])</f>
        <v>0</v>
      </c>
    </row>
    <row r="11" spans="2:19" ht="17.25" customHeight="1">
      <c r="B11" s="431" t="s">
        <v>1605</v>
      </c>
      <c r="C11" s="432"/>
      <c r="D11" s="433"/>
      <c r="E11" s="433"/>
      <c r="F11" s="433"/>
      <c r="G11" s="433"/>
      <c r="H11" s="433"/>
      <c r="I11" s="433"/>
      <c r="J11" s="433"/>
      <c r="K11" s="433"/>
      <c r="L11" s="433"/>
      <c r="M11" s="433"/>
      <c r="N11" s="433"/>
      <c r="O11" s="433"/>
      <c r="P11" s="433"/>
      <c r="Q11" s="447"/>
      <c r="R11" s="435">
        <f>SUM(CashPaidOut16[[#This Row],[Period 0]:[Period 12]])</f>
        <v>0</v>
      </c>
    </row>
    <row r="12" spans="2:19" ht="17.25" customHeight="1">
      <c r="B12" s="431" t="s">
        <v>1606</v>
      </c>
      <c r="C12" s="432"/>
      <c r="D12" s="433"/>
      <c r="E12" s="433"/>
      <c r="F12" s="433"/>
      <c r="G12" s="433"/>
      <c r="H12" s="433"/>
      <c r="I12" s="433"/>
      <c r="J12" s="433"/>
      <c r="K12" s="433"/>
      <c r="L12" s="433"/>
      <c r="M12" s="433"/>
      <c r="N12" s="433"/>
      <c r="O12" s="433"/>
      <c r="P12" s="433"/>
      <c r="Q12" s="447"/>
      <c r="R12" s="435">
        <f>SUM(CashPaidOut16[[#This Row],[Period 0]:[Period 12]])</f>
        <v>0</v>
      </c>
    </row>
    <row r="13" spans="2:19" ht="17.25" customHeight="1">
      <c r="B13" s="431" t="s">
        <v>1607</v>
      </c>
      <c r="C13" s="432"/>
      <c r="D13" s="433"/>
      <c r="E13" s="433"/>
      <c r="F13" s="433"/>
      <c r="G13" s="433"/>
      <c r="H13" s="433"/>
      <c r="I13" s="433"/>
      <c r="J13" s="433"/>
      <c r="K13" s="433"/>
      <c r="L13" s="433"/>
      <c r="M13" s="433"/>
      <c r="N13" s="433"/>
      <c r="O13" s="433"/>
      <c r="P13" s="433"/>
      <c r="Q13" s="447"/>
      <c r="R13" s="435">
        <f>SUM(CashPaidOut16[[#This Row],[Period 0]:[Period 12]])</f>
        <v>0</v>
      </c>
    </row>
    <row r="14" spans="2:19" ht="17.25" customHeight="1">
      <c r="B14" s="431" t="s">
        <v>1608</v>
      </c>
      <c r="C14" s="432"/>
      <c r="D14" s="433"/>
      <c r="E14" s="433"/>
      <c r="F14" s="433"/>
      <c r="G14" s="433"/>
      <c r="H14" s="433"/>
      <c r="I14" s="433"/>
      <c r="J14" s="433"/>
      <c r="K14" s="433"/>
      <c r="L14" s="433"/>
      <c r="M14" s="433"/>
      <c r="N14" s="433"/>
      <c r="O14" s="433"/>
      <c r="P14" s="433"/>
      <c r="Q14" s="447"/>
      <c r="R14" s="435">
        <f>SUM(CashPaidOut16[[#This Row],[Period 0]:[Period 12]])</f>
        <v>0</v>
      </c>
    </row>
    <row r="15" spans="2:19" ht="17.25" customHeight="1">
      <c r="B15" s="431" t="s">
        <v>1609</v>
      </c>
      <c r="C15" s="432"/>
      <c r="D15" s="433"/>
      <c r="E15" s="433"/>
      <c r="F15" s="433"/>
      <c r="G15" s="433"/>
      <c r="H15" s="433"/>
      <c r="I15" s="433"/>
      <c r="J15" s="433"/>
      <c r="K15" s="433"/>
      <c r="L15" s="433"/>
      <c r="M15" s="433"/>
      <c r="N15" s="433"/>
      <c r="O15" s="433"/>
      <c r="P15" s="433"/>
      <c r="Q15" s="447"/>
      <c r="R15" s="435">
        <f>SUM(CashPaidOut16[[#This Row],[Period 0]:[Period 12]])</f>
        <v>0</v>
      </c>
    </row>
    <row r="16" spans="2:19" ht="17.25" customHeight="1">
      <c r="B16" s="431" t="s">
        <v>1610</v>
      </c>
      <c r="C16" s="432"/>
      <c r="D16" s="433"/>
      <c r="E16" s="433"/>
      <c r="F16" s="433"/>
      <c r="G16" s="433"/>
      <c r="H16" s="433"/>
      <c r="I16" s="433"/>
      <c r="J16" s="433"/>
      <c r="K16" s="433"/>
      <c r="L16" s="433"/>
      <c r="M16" s="433"/>
      <c r="N16" s="433"/>
      <c r="O16" s="433"/>
      <c r="P16" s="433"/>
      <c r="Q16" s="447"/>
      <c r="R16" s="435">
        <f>SUM(CashPaidOut16[[#This Row],[Period 0]:[Period 12]])</f>
        <v>0</v>
      </c>
    </row>
    <row r="17" spans="2:19" ht="17.25" customHeight="1">
      <c r="B17" s="431" t="s">
        <v>1611</v>
      </c>
      <c r="C17" s="432"/>
      <c r="D17" s="433"/>
      <c r="E17" s="433"/>
      <c r="F17" s="433"/>
      <c r="G17" s="433"/>
      <c r="H17" s="433"/>
      <c r="I17" s="433"/>
      <c r="J17" s="433"/>
      <c r="K17" s="433"/>
      <c r="L17" s="433"/>
      <c r="M17" s="433"/>
      <c r="N17" s="433"/>
      <c r="O17" s="433"/>
      <c r="P17" s="433"/>
      <c r="Q17" s="447"/>
      <c r="R17" s="435">
        <f>SUM(CashPaidOut16[[#This Row],[Period 0]:[Period 12]])</f>
        <v>0</v>
      </c>
    </row>
    <row r="18" spans="2:19" ht="17.25" customHeight="1">
      <c r="B18" s="431" t="s">
        <v>1612</v>
      </c>
      <c r="C18" s="432"/>
      <c r="D18" s="433"/>
      <c r="E18" s="433"/>
      <c r="F18" s="433"/>
      <c r="G18" s="433"/>
      <c r="H18" s="433"/>
      <c r="I18" s="433"/>
      <c r="J18" s="433"/>
      <c r="K18" s="433"/>
      <c r="L18" s="433"/>
      <c r="M18" s="433"/>
      <c r="N18" s="433"/>
      <c r="O18" s="433"/>
      <c r="P18" s="433"/>
      <c r="Q18" s="447"/>
      <c r="R18" s="435">
        <f>SUM(CashPaidOut16[[#This Row],[Period 0]:[Period 12]])</f>
        <v>0</v>
      </c>
    </row>
    <row r="19" spans="2:19" ht="17.25" customHeight="1">
      <c r="B19" s="431" t="s">
        <v>1613</v>
      </c>
      <c r="C19" s="432"/>
      <c r="D19" s="433"/>
      <c r="E19" s="433"/>
      <c r="F19" s="433"/>
      <c r="G19" s="433"/>
      <c r="H19" s="433"/>
      <c r="I19" s="433"/>
      <c r="J19" s="433"/>
      <c r="K19" s="433"/>
      <c r="L19" s="433"/>
      <c r="M19" s="433"/>
      <c r="N19" s="433"/>
      <c r="O19" s="433"/>
      <c r="P19" s="433"/>
      <c r="Q19" s="447"/>
      <c r="R19" s="435">
        <f>SUM(CashPaidOut16[[#This Row],[Period 0]:[Period 12]])</f>
        <v>0</v>
      </c>
    </row>
    <row r="20" spans="2:19" ht="17.25" customHeight="1">
      <c r="B20" s="431" t="s">
        <v>1614</v>
      </c>
      <c r="C20" s="432"/>
      <c r="D20" s="433"/>
      <c r="E20" s="433"/>
      <c r="F20" s="433"/>
      <c r="G20" s="433"/>
      <c r="H20" s="433"/>
      <c r="I20" s="433"/>
      <c r="J20" s="433"/>
      <c r="K20" s="433"/>
      <c r="L20" s="433"/>
      <c r="M20" s="433"/>
      <c r="N20" s="433"/>
      <c r="O20" s="433"/>
      <c r="P20" s="433"/>
      <c r="Q20" s="447"/>
      <c r="R20" s="435">
        <f>SUM(CashPaidOut16[[#This Row],[Period 0]:[Period 12]])</f>
        <v>0</v>
      </c>
    </row>
    <row r="21" spans="2:19" ht="17.25" customHeight="1">
      <c r="B21" s="431" t="s">
        <v>1615</v>
      </c>
      <c r="C21" s="432"/>
      <c r="D21" s="433"/>
      <c r="E21" s="433"/>
      <c r="F21" s="433"/>
      <c r="G21" s="433"/>
      <c r="H21" s="433"/>
      <c r="I21" s="433"/>
      <c r="J21" s="433"/>
      <c r="K21" s="433"/>
      <c r="L21" s="433"/>
      <c r="M21" s="433"/>
      <c r="N21" s="433"/>
      <c r="O21" s="433"/>
      <c r="P21" s="433"/>
      <c r="Q21" s="447"/>
      <c r="R21" s="435">
        <f>SUM(CashPaidOut16[[#This Row],[Period 0]:[Period 12]])</f>
        <v>0</v>
      </c>
    </row>
    <row r="22" spans="2:19" ht="17.25" customHeight="1">
      <c r="B22" s="431" t="s">
        <v>1616</v>
      </c>
      <c r="C22" s="432"/>
      <c r="D22" s="433"/>
      <c r="E22" s="433"/>
      <c r="F22" s="433"/>
      <c r="G22" s="433"/>
      <c r="H22" s="433"/>
      <c r="I22" s="433"/>
      <c r="J22" s="433"/>
      <c r="K22" s="433"/>
      <c r="L22" s="433"/>
      <c r="M22" s="433"/>
      <c r="N22" s="433"/>
      <c r="O22" s="433"/>
      <c r="P22" s="433"/>
      <c r="Q22" s="447"/>
      <c r="R22" s="435">
        <f>SUM(CashPaidOut16[[#This Row],[Period 0]:[Period 12]])</f>
        <v>0</v>
      </c>
    </row>
    <row r="23" spans="2:19" ht="17.25" customHeight="1">
      <c r="B23" s="431" t="s">
        <v>1617</v>
      </c>
      <c r="C23" s="432"/>
      <c r="D23" s="433"/>
      <c r="E23" s="433"/>
      <c r="F23" s="433"/>
      <c r="G23" s="433"/>
      <c r="H23" s="433"/>
      <c r="I23" s="433"/>
      <c r="J23" s="433"/>
      <c r="K23" s="433"/>
      <c r="L23" s="433"/>
      <c r="M23" s="433"/>
      <c r="N23" s="433"/>
      <c r="O23" s="433"/>
      <c r="P23" s="433"/>
      <c r="Q23" s="447"/>
      <c r="R23" s="435">
        <f>SUM(CashPaidOut16[[#This Row],[Period 0]:[Period 12]])</f>
        <v>0</v>
      </c>
    </row>
    <row r="24" spans="2:19" ht="17.25" customHeight="1">
      <c r="B24" s="431" t="s">
        <v>1618</v>
      </c>
      <c r="C24" s="432"/>
      <c r="D24" s="433"/>
      <c r="E24" s="433"/>
      <c r="F24" s="433"/>
      <c r="G24" s="433"/>
      <c r="H24" s="433"/>
      <c r="I24" s="433"/>
      <c r="J24" s="433"/>
      <c r="K24" s="433"/>
      <c r="L24" s="433"/>
      <c r="M24" s="433"/>
      <c r="N24" s="433"/>
      <c r="O24" s="433"/>
      <c r="P24" s="433"/>
      <c r="Q24" s="447"/>
      <c r="R24" s="435">
        <f>SUM(CashPaidOut16[[#This Row],[Period 0]:[Period 12]])</f>
        <v>0</v>
      </c>
    </row>
    <row r="25" spans="2:19" ht="17.25" customHeight="1">
      <c r="B25" s="431" t="s">
        <v>1618</v>
      </c>
      <c r="C25" s="432"/>
      <c r="D25" s="433"/>
      <c r="E25" s="433"/>
      <c r="F25" s="433"/>
      <c r="G25" s="433"/>
      <c r="H25" s="433"/>
      <c r="I25" s="433"/>
      <c r="J25" s="433"/>
      <c r="K25" s="433"/>
      <c r="L25" s="433"/>
      <c r="M25" s="433"/>
      <c r="N25" s="433"/>
      <c r="O25" s="433"/>
      <c r="P25" s="433"/>
      <c r="Q25" s="447"/>
      <c r="R25" s="435">
        <f>SUM(CashPaidOut16[[#This Row],[Period 0]:[Period 12]])</f>
        <v>0</v>
      </c>
    </row>
    <row r="26" spans="2:19" ht="17.25" customHeight="1">
      <c r="B26" s="431" t="s">
        <v>1619</v>
      </c>
      <c r="C26" s="432"/>
      <c r="D26" s="433"/>
      <c r="E26" s="433"/>
      <c r="F26" s="433"/>
      <c r="G26" s="433"/>
      <c r="H26" s="433"/>
      <c r="I26" s="433"/>
      <c r="J26" s="433"/>
      <c r="K26" s="433"/>
      <c r="L26" s="433"/>
      <c r="M26" s="433"/>
      <c r="N26" s="433"/>
      <c r="O26" s="433"/>
      <c r="P26" s="433"/>
      <c r="Q26" s="447"/>
      <c r="R26" s="435">
        <f>SUM(CashPaidOut16[[#This Row],[Period 0]:[Period 12]])</f>
        <v>0</v>
      </c>
    </row>
    <row r="27" spans="2:19" ht="17.25" customHeight="1">
      <c r="B27" s="448"/>
      <c r="C27" s="432"/>
      <c r="D27" s="449"/>
      <c r="E27" s="449"/>
      <c r="F27" s="449"/>
      <c r="G27" s="449"/>
      <c r="H27" s="449"/>
      <c r="I27" s="449"/>
      <c r="J27" s="449"/>
      <c r="K27" s="449"/>
      <c r="L27" s="449"/>
      <c r="M27" s="449"/>
      <c r="N27" s="449"/>
      <c r="O27" s="449"/>
      <c r="P27" s="449"/>
      <c r="Q27" s="450"/>
      <c r="R27" s="449"/>
      <c r="S27" s="451"/>
    </row>
  </sheetData>
  <mergeCells count="1">
    <mergeCell ref="B1:S1"/>
  </mergeCells>
  <dataValidations count="9">
    <dataValidation allowBlank="1" showInputMessage="1" showErrorMessage="1" prompt="Total Item Estimated label is in this and cell below" sqref="R3" xr:uid="{1C0D4029-81F6-4F46-91AB-36F018CCEFA1}"/>
    <dataValidation allowBlank="1" showInputMessage="1" showErrorMessage="1" prompt="Automatically updated date is in this and cells at right" sqref="E4" xr:uid="{BFABDCA3-AF02-4806-B729-FD8DA69A8596}"/>
    <dataValidation allowBlank="1" showInputMessage="1" showErrorMessage="1" prompt="Automatically updated month is in this and cells at right" sqref="E3" xr:uid="{46C94462-4095-4A50-8BEE-FA62C3D3C5B0}"/>
    <dataValidation allowBlank="1" showInputMessage="1" showErrorMessage="1" prompt="Pre Startup Estimated label is in this and cell below" sqref="D3" xr:uid="{02AD38DD-8046-4DAA-84F0-FE1E70C6EF3E}"/>
    <dataValidation allowBlank="1" showInputMessage="1" showErrorMessage="1" prompt="Modify Cash Paid Out labels in table column below and Pre Startup and each month amount in table. Total Item Estimated is automatically calculated and trendline updated at the end" sqref="B5" xr:uid="{270E825A-2BFE-4090-9C6B-6A2C16286AF2}"/>
    <dataValidation allowBlank="1" showInputMessage="1" showErrorMessage="1" prompt="Fiscal Year start date is automatically updated in this cell" sqref="B4" xr:uid="{1F7A842E-0FF7-4DB6-9C6B-CB208FC73D6B}"/>
    <dataValidation allowBlank="1" showInputMessage="1" showErrorMessage="1" prompt="Fiscal Year start date is automatically updated in cell below" sqref="B3" xr:uid="{56A0E852-4E29-4C49-9467-5DD2FB1CDDBD}"/>
    <dataValidation allowBlank="1" showInputMessage="1" showErrorMessage="1" prompt="Title of this worksheet is in this cell, labels of Pre Startup Estimated in D3 and D4, and Total Item Estimated in R3 and R4" sqref="B1:S1" xr:uid="{46BE23A5-CEC9-4E90-88CD-5490991E4905}"/>
    <dataValidation allowBlank="1" showInputMessage="1" showErrorMessage="1" prompt="Create a list of Cash Paid Out items for each month in Cash Paid Out table starting in cell B6 in this worksheet" sqref="A1" xr:uid="{7D05766C-4A00-44E0-AD27-8B94F7E95C1D}"/>
  </dataValidations>
  <printOptions horizontalCentered="1" verticalCentered="1"/>
  <pageMargins left="0.5" right="0.5" top="0.5" bottom="0.5" header="0.3" footer="0.3"/>
  <pageSetup scale="59" orientation="landscape"/>
  <tableParts count="1">
    <tablePart r:id="rId1"/>
  </tableParts>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3D47-B995-4C9F-B039-6767D2807E90}">
  <sheetPr>
    <tabColor theme="4"/>
    <pageSetUpPr fitToPage="1"/>
  </sheetPr>
  <dimension ref="A1:S12"/>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'[16]Cash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s="451" customFormat="1" ht="17.25" customHeight="1" thickTop="1">
      <c r="B5" s="446" t="s">
        <v>1620</v>
      </c>
      <c r="C5" s="441"/>
      <c r="D5" s="409"/>
      <c r="E5" s="409"/>
      <c r="F5" s="409"/>
      <c r="G5" s="409"/>
      <c r="H5" s="409"/>
      <c r="I5" s="409"/>
      <c r="J5" s="409"/>
      <c r="K5" s="409"/>
      <c r="L5" s="409"/>
      <c r="M5" s="409"/>
      <c r="N5" s="409"/>
      <c r="O5" s="409"/>
      <c r="P5" s="409"/>
      <c r="Q5" s="432"/>
      <c r="R5" s="409"/>
      <c r="S5" s="409"/>
    </row>
    <row r="6" spans="2:19" ht="17.25" customHeight="1">
      <c r="B6" s="431" t="s">
        <v>1621</v>
      </c>
      <c r="C6" s="432"/>
      <c r="D6" s="452"/>
      <c r="E6" s="452"/>
      <c r="F6" s="452"/>
      <c r="G6" s="452"/>
      <c r="H6" s="452"/>
      <c r="I6" s="452"/>
      <c r="J6" s="452"/>
      <c r="K6" s="452"/>
      <c r="L6" s="452"/>
      <c r="M6" s="452"/>
      <c r="N6" s="452"/>
      <c r="O6" s="452"/>
      <c r="P6" s="452"/>
      <c r="Q6" s="447"/>
      <c r="R6" s="435"/>
    </row>
    <row r="7" spans="2:19" ht="17.25" customHeight="1">
      <c r="B7" s="431" t="s">
        <v>1622</v>
      </c>
      <c r="C7" s="432"/>
      <c r="D7" s="452"/>
      <c r="E7" s="452"/>
      <c r="F7" s="452"/>
      <c r="G7" s="452"/>
      <c r="H7" s="452"/>
      <c r="I7" s="452"/>
      <c r="J7" s="452"/>
      <c r="K7" s="452"/>
      <c r="L7" s="452"/>
      <c r="M7" s="452"/>
      <c r="N7" s="452"/>
      <c r="O7" s="452"/>
      <c r="P7" s="452"/>
      <c r="Q7" s="447"/>
      <c r="R7" s="435"/>
    </row>
    <row r="8" spans="2:19" ht="17.25" customHeight="1">
      <c r="B8" s="431" t="s">
        <v>1623</v>
      </c>
      <c r="C8" s="432"/>
      <c r="D8" s="452"/>
      <c r="E8" s="452"/>
      <c r="F8" s="452"/>
      <c r="G8" s="452"/>
      <c r="H8" s="452"/>
      <c r="I8" s="452"/>
      <c r="J8" s="452"/>
      <c r="K8" s="452"/>
      <c r="L8" s="452"/>
      <c r="M8" s="452"/>
      <c r="N8" s="452"/>
      <c r="O8" s="452"/>
      <c r="P8" s="452"/>
      <c r="Q8" s="447"/>
      <c r="R8" s="435"/>
    </row>
    <row r="9" spans="2:19" ht="17.25" customHeight="1">
      <c r="B9" s="431" t="s">
        <v>1624</v>
      </c>
      <c r="C9" s="432"/>
      <c r="D9" s="452"/>
      <c r="E9" s="452"/>
      <c r="F9" s="452"/>
      <c r="G9" s="452"/>
      <c r="H9" s="452"/>
      <c r="I9" s="452"/>
      <c r="J9" s="452"/>
      <c r="K9" s="452"/>
      <c r="L9" s="452"/>
      <c r="M9" s="452"/>
      <c r="N9" s="452"/>
      <c r="O9" s="452"/>
      <c r="P9" s="452"/>
      <c r="Q9" s="447"/>
      <c r="R9" s="435"/>
    </row>
    <row r="10" spans="2:19" ht="17.25" customHeight="1">
      <c r="B10" s="431" t="s">
        <v>1625</v>
      </c>
      <c r="C10" s="432"/>
      <c r="D10" s="452"/>
      <c r="E10" s="452"/>
      <c r="F10" s="452"/>
      <c r="G10" s="452"/>
      <c r="H10" s="452"/>
      <c r="I10" s="452"/>
      <c r="J10" s="452"/>
      <c r="K10" s="452"/>
      <c r="L10" s="452"/>
      <c r="M10" s="452"/>
      <c r="N10" s="452"/>
      <c r="O10" s="452"/>
      <c r="P10" s="452"/>
      <c r="Q10" s="447"/>
      <c r="R10" s="435"/>
    </row>
    <row r="11" spans="2:19" ht="17.25" customHeight="1">
      <c r="B11" s="448"/>
      <c r="C11" s="432"/>
      <c r="D11" s="449"/>
      <c r="E11" s="449"/>
      <c r="F11" s="449"/>
      <c r="G11" s="449"/>
      <c r="H11" s="449"/>
      <c r="I11" s="449"/>
      <c r="J11" s="449"/>
      <c r="K11" s="449"/>
      <c r="L11" s="449"/>
      <c r="M11" s="449"/>
      <c r="N11" s="449"/>
      <c r="O11" s="449"/>
      <c r="P11" s="449"/>
      <c r="Q11" s="450"/>
      <c r="R11" s="449"/>
    </row>
    <row r="12" spans="2:19" ht="17.25" customHeight="1" thickBot="1">
      <c r="B12" s="440"/>
      <c r="C12" s="441"/>
      <c r="D12" s="442"/>
      <c r="E12" s="442"/>
      <c r="F12" s="442"/>
      <c r="G12" s="442"/>
      <c r="H12" s="442"/>
      <c r="I12" s="442"/>
      <c r="J12" s="442"/>
      <c r="K12" s="442"/>
      <c r="L12" s="442"/>
      <c r="M12" s="442"/>
      <c r="N12" s="442"/>
      <c r="O12" s="442"/>
      <c r="P12" s="442"/>
      <c r="Q12" s="441"/>
      <c r="R12" s="442"/>
      <c r="S12" s="445"/>
    </row>
  </sheetData>
  <mergeCells count="1">
    <mergeCell ref="B1:S1"/>
  </mergeCells>
  <dataValidations count="10">
    <dataValidation allowBlank="1" showInputMessage="1" showErrorMessage="1" prompt="Total Item Estimated label is in this and cell below" sqref="R3" xr:uid="{DB89B19A-50FD-46C4-A101-AF00007656D7}"/>
    <dataValidation allowBlank="1" showInputMessage="1" showErrorMessage="1" prompt="Automatically updated date is in this and cells at right" sqref="E4" xr:uid="{0F780B7B-4868-41C0-ACBE-F769B7375079}"/>
    <dataValidation allowBlank="1" showInputMessage="1" showErrorMessage="1" prompt="Automatically updated month is in this and cells at right" sqref="E3" xr:uid="{2BE39DC0-3C42-4DB8-AEB0-09A151D07FE6}"/>
    <dataValidation allowBlank="1" showInputMessage="1" showErrorMessage="1" prompt="Pre Startup Estimated label is in this and cell below" sqref="D3" xr:uid="{DAB7595A-A4FD-4B74-AEAB-88CD848088EF}"/>
    <dataValidation allowBlank="1" showInputMessage="1" showErrorMessage="1" prompt="Total Cash Paid Out amount for each month and trendline are automatically updated in cells at right " sqref="B12" xr:uid="{A506A5F0-1439-4E28-BBE9-3ECF080B361A}"/>
    <dataValidation allowBlank="1" showInputMessage="1" showErrorMessage="1" prompt="Modify labels in table column below and enter amounts for Pre Startup and each month in table. Total Item Estimated is automatically calculated and trendline updated at the end" sqref="B5" xr:uid="{96BF3FEE-5BF9-4B0D-974A-C25D16136199}"/>
    <dataValidation allowBlank="1" showInputMessage="1" showErrorMessage="1" prompt="Fiscal Year start date is automatically updated in this cell" sqref="B4" xr:uid="{1AAA39C5-F0DA-4097-8FCE-D4F34321C033}"/>
    <dataValidation allowBlank="1" showInputMessage="1" showErrorMessage="1" prompt="Fiscal Year start date is automatically updated in cell below" sqref="B3" xr:uid="{0488320F-EFF7-4027-837E-0B00CECA872C}"/>
    <dataValidation allowBlank="1" showInputMessage="1" showErrorMessage="1" prompt="Title of this worksheet is in this cell, labels of Pre Startup Estimated in D3 and D4, and Total Item Estimated in R3 and R4" sqref="B1:S1" xr:uid="{AAB95949-1010-40C1-B12B-E5CE9F84B80B}"/>
    <dataValidation allowBlank="1" showInputMessage="1" showErrorMessage="1" prompt="Create a list of Cash Paid Out – Non Profit &amp; Loss items for each month in Cash Paid table starting in cell B6 in this worksheet" sqref="A1" xr:uid="{C225537B-0127-439A-9098-7E246B81450D}"/>
  </dataValidations>
  <printOptions horizontalCentered="1" verticalCentered="1"/>
  <pageMargins left="0.5" right="0.5" top="0.5" bottom="0.5" header="0.3" footer="0.3"/>
  <pageSetup scale="59" orientation="landscape"/>
  <tableParts count="1">
    <tablePart r:id="rId1"/>
  </tableParts>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21BC1-DB6F-4FD5-A38C-32F0FDB2C966}">
  <sheetPr>
    <tabColor theme="4"/>
    <pageSetUpPr fitToPage="1"/>
  </sheetPr>
  <dimension ref="A1:S14"/>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D2" s="618"/>
      <c r="E2" s="619"/>
      <c r="F2" s="619"/>
      <c r="G2" s="619"/>
      <c r="H2" s="619"/>
      <c r="I2" s="619"/>
      <c r="J2" s="619"/>
      <c r="K2" s="619"/>
      <c r="L2" s="619"/>
      <c r="M2" s="619"/>
      <c r="N2" s="619"/>
      <c r="O2" s="619"/>
      <c r="P2" s="619"/>
      <c r="Q2" s="411"/>
    </row>
    <row r="3" spans="2:19" ht="30.05" customHeight="1">
      <c r="B3" s="412" t="s">
        <v>1593</v>
      </c>
      <c r="D3" s="413" t="s">
        <v>1628</v>
      </c>
      <c r="E3" s="414" t="str">
        <f ca="1">UPPER(TEXT(FiscalYearStartDate,"mmm"))</f>
        <v>JUL</v>
      </c>
      <c r="F3" s="414"/>
      <c r="G3" s="414"/>
      <c r="H3" s="414"/>
      <c r="I3" s="414"/>
      <c r="J3" s="414"/>
      <c r="K3" s="414"/>
      <c r="L3" s="414"/>
      <c r="M3" s="414"/>
      <c r="N3" s="414"/>
      <c r="O3" s="414"/>
      <c r="P3" s="414"/>
      <c r="Q3" s="415"/>
      <c r="R3" s="416" t="s">
        <v>855</v>
      </c>
      <c r="S3" s="620"/>
    </row>
    <row r="4" spans="2:19" s="409" customFormat="1" ht="16.5" customHeight="1" thickBot="1">
      <c r="B4" s="417">
        <f ca="1">DATE(YEAR(TODAY()),7,1)</f>
        <v>45839</v>
      </c>
      <c r="D4" s="418" t="s">
        <v>1594</v>
      </c>
      <c r="E4" s="419">
        <f ca="1">FiscalYearStartDate</f>
        <v>45839</v>
      </c>
      <c r="F4" s="419">
        <f t="shared" ref="F4:P4" ca="1" si="0">EOMONTH(E4,0)+DAY(FiscalYearStartDate)</f>
        <v>45870</v>
      </c>
      <c r="G4" s="419">
        <f t="shared" ca="1" si="0"/>
        <v>45901</v>
      </c>
      <c r="H4" s="419">
        <f t="shared" ca="1" si="0"/>
        <v>45931</v>
      </c>
      <c r="I4" s="419">
        <f t="shared" ca="1" si="0"/>
        <v>45962</v>
      </c>
      <c r="J4" s="419">
        <f t="shared" ca="1" si="0"/>
        <v>45992</v>
      </c>
      <c r="K4" s="419">
        <f t="shared" ca="1" si="0"/>
        <v>46023</v>
      </c>
      <c r="L4" s="419">
        <f t="shared" ca="1" si="0"/>
        <v>46054</v>
      </c>
      <c r="M4" s="419">
        <f t="shared" ca="1" si="0"/>
        <v>46082</v>
      </c>
      <c r="N4" s="419">
        <f t="shared" ca="1" si="0"/>
        <v>46113</v>
      </c>
      <c r="O4" s="419">
        <f t="shared" ca="1" si="0"/>
        <v>46143</v>
      </c>
      <c r="P4" s="419">
        <f t="shared" ca="1" si="0"/>
        <v>46174</v>
      </c>
      <c r="Q4" s="420"/>
      <c r="R4" s="421"/>
      <c r="S4" s="621"/>
    </row>
    <row r="5" spans="2:19" s="409" customFormat="1" ht="17.25" customHeight="1" thickTop="1">
      <c r="B5" s="422"/>
      <c r="D5" s="423"/>
      <c r="E5" s="423"/>
      <c r="F5" s="423"/>
      <c r="G5" s="423"/>
      <c r="H5" s="423"/>
      <c r="I5" s="423"/>
      <c r="J5" s="423"/>
      <c r="K5" s="423"/>
      <c r="L5" s="423"/>
      <c r="M5" s="423"/>
      <c r="N5" s="423"/>
      <c r="O5" s="423"/>
      <c r="P5" s="423"/>
      <c r="Q5" s="420"/>
      <c r="R5" s="423"/>
    </row>
    <row r="6" spans="2:19" s="409" customFormat="1" ht="17.25" customHeight="1" thickBot="1">
      <c r="B6" s="424"/>
      <c r="D6" s="425">
        <v>100</v>
      </c>
      <c r="E6" s="425"/>
      <c r="F6" s="425"/>
      <c r="G6" s="425"/>
      <c r="H6" s="425"/>
      <c r="I6" s="425"/>
      <c r="J6" s="425"/>
      <c r="K6" s="425"/>
      <c r="L6" s="425"/>
      <c r="M6" s="425"/>
      <c r="N6" s="425"/>
      <c r="O6" s="425"/>
      <c r="P6" s="425"/>
      <c r="Q6" s="426"/>
      <c r="R6" s="425"/>
      <c r="S6" s="427"/>
    </row>
    <row r="7" spans="2:19" s="429" customFormat="1" ht="34.5" customHeight="1">
      <c r="B7" s="428" t="s">
        <v>1595</v>
      </c>
      <c r="D7" s="622"/>
      <c r="E7" s="623"/>
      <c r="F7" s="623"/>
      <c r="G7" s="623"/>
      <c r="H7" s="623"/>
      <c r="I7" s="623"/>
      <c r="J7" s="623"/>
      <c r="K7" s="623"/>
      <c r="L7" s="623"/>
      <c r="M7" s="623"/>
      <c r="N7" s="623"/>
      <c r="O7" s="623"/>
      <c r="P7" s="623"/>
      <c r="Q7" s="430"/>
    </row>
    <row r="8" spans="2:19" ht="17.25" customHeight="1">
      <c r="B8" s="431" t="s">
        <v>1596</v>
      </c>
      <c r="C8" s="432"/>
      <c r="D8" s="433"/>
      <c r="E8" s="433">
        <v>125</v>
      </c>
      <c r="F8" s="433">
        <v>120</v>
      </c>
      <c r="G8" s="433">
        <v>130</v>
      </c>
      <c r="H8" s="433">
        <v>100</v>
      </c>
      <c r="I8" s="433"/>
      <c r="J8" s="433"/>
      <c r="K8" s="433"/>
      <c r="L8" s="433"/>
      <c r="M8" s="433"/>
      <c r="N8" s="433"/>
      <c r="O8" s="433"/>
      <c r="P8" s="433"/>
      <c r="Q8" s="434"/>
      <c r="R8" s="435"/>
    </row>
    <row r="9" spans="2:19" ht="17.25" customHeight="1">
      <c r="B9" s="431" t="s">
        <v>1597</v>
      </c>
      <c r="C9" s="432"/>
      <c r="D9" s="433"/>
      <c r="E9" s="433"/>
      <c r="F9" s="433"/>
      <c r="G9" s="433"/>
      <c r="H9" s="433">
        <v>75</v>
      </c>
      <c r="I9" s="433">
        <v>45</v>
      </c>
      <c r="J9" s="433"/>
      <c r="K9" s="433"/>
      <c r="L9" s="433"/>
      <c r="M9" s="433"/>
      <c r="N9" s="433"/>
      <c r="O9" s="433"/>
      <c r="P9" s="433"/>
      <c r="Q9" s="434"/>
      <c r="R9" s="435"/>
    </row>
    <row r="10" spans="2:19" ht="17.25" customHeight="1">
      <c r="B10" s="431" t="s">
        <v>1598</v>
      </c>
      <c r="C10" s="436"/>
      <c r="D10" s="433"/>
      <c r="E10" s="433"/>
      <c r="F10" s="433">
        <v>50</v>
      </c>
      <c r="G10" s="433">
        <v>50</v>
      </c>
      <c r="H10" s="433">
        <v>50</v>
      </c>
      <c r="I10" s="433"/>
      <c r="J10" s="433"/>
      <c r="K10" s="433"/>
      <c r="L10" s="433"/>
      <c r="M10" s="433"/>
      <c r="N10" s="433"/>
      <c r="O10" s="433"/>
      <c r="P10" s="433"/>
      <c r="Q10" s="434"/>
      <c r="R10" s="435"/>
    </row>
    <row r="11" spans="2:19" ht="17.25" customHeight="1" thickBot="1">
      <c r="B11" s="437"/>
      <c r="C11" s="438"/>
      <c r="D11" s="439"/>
      <c r="E11" s="439"/>
      <c r="F11" s="439"/>
      <c r="G11" s="439"/>
      <c r="H11" s="439"/>
      <c r="I11" s="439"/>
      <c r="J11" s="439"/>
      <c r="K11" s="439"/>
      <c r="L11" s="439"/>
      <c r="M11" s="439"/>
      <c r="N11" s="439"/>
      <c r="O11" s="439"/>
      <c r="P11" s="439"/>
      <c r="Q11" s="432"/>
      <c r="R11" s="439"/>
    </row>
    <row r="12" spans="2:19" ht="17.25" customHeight="1" thickTop="1" thickBot="1">
      <c r="B12" s="440"/>
      <c r="C12" s="441"/>
      <c r="D12" s="442"/>
      <c r="E12" s="442"/>
      <c r="F12" s="442"/>
      <c r="G12" s="442"/>
      <c r="H12" s="442"/>
      <c r="I12" s="442"/>
      <c r="J12" s="442"/>
      <c r="K12" s="442"/>
      <c r="L12" s="442"/>
      <c r="M12" s="442"/>
      <c r="N12" s="442"/>
      <c r="O12" s="442"/>
      <c r="P12" s="442"/>
      <c r="Q12" s="443"/>
      <c r="R12" s="442"/>
      <c r="S12" s="444"/>
    </row>
    <row r="13" spans="2:19" ht="17.25" customHeight="1">
      <c r="D13" s="624"/>
      <c r="E13" s="623"/>
      <c r="F13" s="623"/>
      <c r="G13" s="623"/>
      <c r="H13" s="623"/>
      <c r="I13" s="623"/>
      <c r="J13" s="623"/>
      <c r="K13" s="623"/>
      <c r="L13" s="623"/>
      <c r="M13" s="623"/>
      <c r="N13" s="623"/>
      <c r="O13" s="623"/>
      <c r="P13" s="623"/>
      <c r="R13" s="624"/>
      <c r="S13" s="623"/>
    </row>
    <row r="14" spans="2:19" ht="17.25" customHeight="1" thickBot="1">
      <c r="B14" s="440"/>
      <c r="C14" s="441"/>
      <c r="D14" s="442"/>
      <c r="E14" s="442"/>
      <c r="F14" s="442"/>
      <c r="G14" s="442"/>
      <c r="H14" s="442"/>
      <c r="I14" s="442"/>
      <c r="J14" s="442"/>
      <c r="K14" s="442"/>
      <c r="L14" s="442"/>
      <c r="M14" s="442"/>
      <c r="N14" s="442"/>
      <c r="O14" s="442"/>
      <c r="P14" s="442"/>
      <c r="Q14" s="441"/>
      <c r="R14" s="442"/>
      <c r="S14" s="445"/>
    </row>
  </sheetData>
  <mergeCells count="6">
    <mergeCell ref="B1:S1"/>
    <mergeCell ref="D2:P2"/>
    <mergeCell ref="S3:S4"/>
    <mergeCell ref="D7:P7"/>
    <mergeCell ref="D13:P13"/>
    <mergeCell ref="R13:S13"/>
  </mergeCells>
  <dataValidations count="18">
    <dataValidation allowBlank="1" showInputMessage="1" showErrorMessage="1" prompt="Enter Cash on Hand in beginning of month for Pre Startup Estimated in cell D6" sqref="B6" xr:uid="{B3D3FC51-384D-42AF-9652-6B4E34217913}"/>
    <dataValidation allowBlank="1" showInputMessage="1" showErrorMessage="1" prompt="Total Item EST is automatically updated in cell R6" sqref="R3" xr:uid="{254E1156-0385-4480-8503-3372AB23C6E1}"/>
    <dataValidation allowBlank="1" showInputMessage="1" showErrorMessage="1" prompt="Total Item EST is automatically updated in cells below and trendline in cell at right" sqref="R7" xr:uid="{1738DDC8-0690-4922-B1E0-C748B8BB0802}"/>
    <dataValidation allowBlank="1" showInputMessage="1" showErrorMessage="1" prompt="Enter amount for each month in columns at right. Total Cash Available before cash out and Cash Position at end of month are automatically calculated in cells below the table" sqref="D7:P7" xr:uid="{8AD8B0C0-5771-460D-A9ED-0A424F9679B1}"/>
    <dataValidation allowBlank="1" showInputMessage="1" showErrorMessage="1" prompt="Total Item EST is automatically updated in this cell and trendline in cell at right" sqref="R6" xr:uid="{8C85B75E-DC39-4AA2-BC7E-D292DA155FE6}"/>
    <dataValidation allowBlank="1" showInputMessage="1" showErrorMessage="1" prompt="Total Item EST is automatically updated in cell below" sqref="R4" xr:uid="{4451687C-4629-48EA-9B57-722A3530F3AB}"/>
    <dataValidation allowBlank="1" showInputMessage="1" showErrorMessage="1" prompt="Cash Position at end of month is automatically calculated in cells at right for each month. Flag icon is automatically updated for negative value" sqref="B14" xr:uid="{EE05BE1B-06BC-4601-8527-5E9C25D34AA2}"/>
    <dataValidation allowBlank="1" showInputMessage="1" showErrorMessage="1" prompt="Total Cash Available before cash out is automatically calculated in cells at right for each month. Flag icon is automatically updated for negative value" sqref="B12" xr:uid="{A4DEAE0D-269D-4132-9EC7-CE3F804DFFA5}"/>
    <dataValidation allowBlank="1" showInputMessage="1" showErrorMessage="1" prompt="Enter or modify Cash Receipts labels in table column below." sqref="B7" xr:uid="{11E7D4D8-578F-4F95-B292-6FC1C70F4D3A}"/>
    <dataValidation allowBlank="1" showInputMessage="1" showErrorMessage="1" prompt="Cash on Hand in beginning of month is automatically calculated in this and cells at right. Flag icon is automatically updated for negative value" sqref="E6" xr:uid="{435857E1-2DDC-41DE-8D3D-1DA76CE2F64C}"/>
    <dataValidation allowBlank="1" showInputMessage="1" showErrorMessage="1" prompt="Enter Cash on Hand in beginning of month for Pre Startup Estimated in this cell. Amount in cells at right are automatically calculated" sqref="D6" xr:uid="{6790DC28-5180-44BE-9006-42F938A57491}"/>
    <dataValidation allowBlank="1" showInputMessage="1" showErrorMessage="1" prompt="Automatically updated date is in this and cells at right" sqref="E4" xr:uid="{27B677A7-DE19-41E9-8D3C-40344575C146}"/>
    <dataValidation allowBlank="1" showInputMessage="1" showErrorMessage="1" prompt="Automatically updated month is in this and cells at right" sqref="E3" xr:uid="{361FC6F9-395A-446D-8AB2-C5185674BD85}"/>
    <dataValidation allowBlank="1" showInputMessage="1" showErrorMessage="1" prompt="Enter Fiscal Year start date in this cell" sqref="B4" xr:uid="{1D769F02-AE3F-4EAC-AD34-F349656B9AEE}"/>
    <dataValidation allowBlank="1" showInputMessage="1" showErrorMessage="1" prompt="Enter Fiscal Year start date in cell below. Months are automatically updated in cells E3 through P3 and dates in cells E4 through P4" sqref="B3" xr:uid="{6327493D-7A15-4C9C-A9AD-FD62740735CC}"/>
    <dataValidation allowBlank="1" showInputMessage="1" showErrorMessage="1" prompt="Pre Startup Estimated label is in this and cell below" sqref="D3" xr:uid="{EB5F87AC-7EF9-4556-9C9B-017A4F3C1D73}"/>
    <dataValidation allowBlank="1" showInputMessage="1" showErrorMessage="1" prompt="Title of this worksheet is in this cell, and labels of Pre Startup Estimated in cell D3 and D4 and Total Item Estimated in R3 and R4" sqref="B1:S1" xr:uid="{423488AA-2481-4B3F-9CA3-CB7D2654A479}"/>
    <dataValidation allowBlank="1" showInputMessage="1" showErrorMessage="1" prompt="Create Cash Flow Statement in this workbook. Enter Date in cell B4, Startup Estimated Cash on Hand in D6, and details in Cash Receipts table starting in cell B8 in this worksheet" sqref="A1" xr:uid="{5B12679C-D4EE-4D36-9BC9-33C3804406A0}"/>
  </dataValidations>
  <printOptions horizontalCentered="1" verticalCentered="1"/>
  <pageMargins left="0.5" right="0.5" top="0.5" bottom="0.5" header="0.3" footer="0.3"/>
  <pageSetup scale="59" orientation="landscape"/>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06208-8FA2-472B-99BB-779B1672927E}">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6246A-1BA1-44A1-AC76-249DB331016A}">
  <sheetPr>
    <tabColor theme="4"/>
    <pageSetUpPr fitToPage="1"/>
  </sheetPr>
  <dimension ref="A1:S27"/>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'[17]Cash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ht="17.25" customHeight="1" thickTop="1">
      <c r="B5" s="446" t="s">
        <v>1600</v>
      </c>
      <c r="C5" s="432"/>
      <c r="Q5" s="432"/>
    </row>
    <row r="6" spans="2:19" ht="17.25" customHeight="1">
      <c r="B6" s="431" t="s">
        <v>1601</v>
      </c>
      <c r="C6" s="432"/>
      <c r="D6" s="433"/>
      <c r="E6" s="433">
        <v>400</v>
      </c>
      <c r="F6" s="433"/>
      <c r="G6" s="433">
        <v>226</v>
      </c>
      <c r="H6" s="433"/>
      <c r="I6" s="433"/>
      <c r="J6" s="433"/>
      <c r="K6" s="433"/>
      <c r="L6" s="433"/>
      <c r="M6" s="433"/>
      <c r="N6" s="433"/>
      <c r="O6" s="433"/>
      <c r="P6" s="433"/>
      <c r="Q6" s="447"/>
      <c r="R6" s="435"/>
    </row>
    <row r="7" spans="2:19" ht="17.25" customHeight="1">
      <c r="B7" s="431" t="s">
        <v>1602</v>
      </c>
      <c r="C7" s="432"/>
      <c r="D7" s="433"/>
      <c r="E7" s="433"/>
      <c r="F7" s="433"/>
      <c r="G7" s="433"/>
      <c r="H7" s="433"/>
      <c r="I7" s="433"/>
      <c r="J7" s="433"/>
      <c r="K7" s="433"/>
      <c r="L7" s="433"/>
      <c r="M7" s="433"/>
      <c r="N7" s="433"/>
      <c r="O7" s="433"/>
      <c r="P7" s="433"/>
      <c r="Q7" s="447"/>
      <c r="R7" s="435"/>
    </row>
    <row r="8" spans="2:19" ht="17.25" customHeight="1">
      <c r="B8" s="431" t="s">
        <v>1602</v>
      </c>
      <c r="C8" s="432"/>
      <c r="D8" s="433"/>
      <c r="E8" s="433"/>
      <c r="F8" s="433"/>
      <c r="G8" s="433"/>
      <c r="H8" s="433"/>
      <c r="I8" s="433"/>
      <c r="J8" s="433"/>
      <c r="K8" s="433"/>
      <c r="L8" s="433"/>
      <c r="M8" s="433"/>
      <c r="N8" s="433"/>
      <c r="O8" s="433"/>
      <c r="P8" s="433"/>
      <c r="Q8" s="447"/>
      <c r="R8" s="435"/>
    </row>
    <row r="9" spans="2:19" ht="17.25" customHeight="1">
      <c r="B9" s="431" t="s">
        <v>1603</v>
      </c>
      <c r="C9" s="432"/>
      <c r="D9" s="433"/>
      <c r="E9" s="433"/>
      <c r="F9" s="433"/>
      <c r="G9" s="433"/>
      <c r="H9" s="433"/>
      <c r="I9" s="433"/>
      <c r="J9" s="433"/>
      <c r="K9" s="433"/>
      <c r="L9" s="433"/>
      <c r="M9" s="433"/>
      <c r="N9" s="433"/>
      <c r="O9" s="433"/>
      <c r="P9" s="433"/>
      <c r="Q9" s="447"/>
      <c r="R9" s="435"/>
    </row>
    <row r="10" spans="2:19" ht="17.25" customHeight="1">
      <c r="B10" s="431" t="s">
        <v>1604</v>
      </c>
      <c r="C10" s="432"/>
      <c r="D10" s="433"/>
      <c r="E10" s="433"/>
      <c r="F10" s="433"/>
      <c r="G10" s="433"/>
      <c r="H10" s="433"/>
      <c r="I10" s="433"/>
      <c r="J10" s="433"/>
      <c r="K10" s="433"/>
      <c r="L10" s="433"/>
      <c r="M10" s="433"/>
      <c r="N10" s="433"/>
      <c r="O10" s="433"/>
      <c r="P10" s="433"/>
      <c r="Q10" s="447"/>
      <c r="R10" s="435"/>
    </row>
    <row r="11" spans="2:19" ht="17.25" customHeight="1">
      <c r="B11" s="431" t="s">
        <v>1605</v>
      </c>
      <c r="C11" s="432"/>
      <c r="D11" s="433"/>
      <c r="E11" s="433"/>
      <c r="F11" s="433"/>
      <c r="G11" s="433"/>
      <c r="H11" s="433"/>
      <c r="I11" s="433"/>
      <c r="J11" s="433"/>
      <c r="K11" s="433"/>
      <c r="L11" s="433"/>
      <c r="M11" s="433"/>
      <c r="N11" s="433"/>
      <c r="O11" s="433"/>
      <c r="P11" s="433"/>
      <c r="Q11" s="447"/>
      <c r="R11" s="435"/>
    </row>
    <row r="12" spans="2:19" ht="17.25" customHeight="1">
      <c r="B12" s="431" t="s">
        <v>1606</v>
      </c>
      <c r="C12" s="432"/>
      <c r="D12" s="433"/>
      <c r="E12" s="433"/>
      <c r="F12" s="433"/>
      <c r="G12" s="433"/>
      <c r="H12" s="433"/>
      <c r="I12" s="433"/>
      <c r="J12" s="433"/>
      <c r="K12" s="433"/>
      <c r="L12" s="433"/>
      <c r="M12" s="433"/>
      <c r="N12" s="433"/>
      <c r="O12" s="433"/>
      <c r="P12" s="433"/>
      <c r="Q12" s="447"/>
      <c r="R12" s="435"/>
    </row>
    <row r="13" spans="2:19" ht="17.25" customHeight="1">
      <c r="B13" s="431" t="s">
        <v>1607</v>
      </c>
      <c r="C13" s="432"/>
      <c r="D13" s="433"/>
      <c r="E13" s="433"/>
      <c r="F13" s="433"/>
      <c r="G13" s="433"/>
      <c r="H13" s="433"/>
      <c r="I13" s="433"/>
      <c r="J13" s="433"/>
      <c r="K13" s="433"/>
      <c r="L13" s="433"/>
      <c r="M13" s="433"/>
      <c r="N13" s="433"/>
      <c r="O13" s="433"/>
      <c r="P13" s="433"/>
      <c r="Q13" s="447"/>
      <c r="R13" s="435"/>
    </row>
    <row r="14" spans="2:19" ht="17.25" customHeight="1">
      <c r="B14" s="431" t="s">
        <v>1608</v>
      </c>
      <c r="C14" s="432"/>
      <c r="D14" s="433"/>
      <c r="E14" s="433"/>
      <c r="F14" s="433"/>
      <c r="G14" s="433"/>
      <c r="H14" s="433"/>
      <c r="I14" s="433"/>
      <c r="J14" s="433"/>
      <c r="K14" s="433"/>
      <c r="L14" s="433"/>
      <c r="M14" s="433"/>
      <c r="N14" s="433"/>
      <c r="O14" s="433"/>
      <c r="P14" s="433"/>
      <c r="Q14" s="447"/>
      <c r="R14" s="435"/>
    </row>
    <row r="15" spans="2:19" ht="17.25" customHeight="1">
      <c r="B15" s="431" t="s">
        <v>1609</v>
      </c>
      <c r="C15" s="432"/>
      <c r="D15" s="433"/>
      <c r="E15" s="433"/>
      <c r="F15" s="433"/>
      <c r="G15" s="433"/>
      <c r="H15" s="433"/>
      <c r="I15" s="433"/>
      <c r="J15" s="433"/>
      <c r="K15" s="433"/>
      <c r="L15" s="433"/>
      <c r="M15" s="433"/>
      <c r="N15" s="433"/>
      <c r="O15" s="433"/>
      <c r="P15" s="433"/>
      <c r="Q15" s="447"/>
      <c r="R15" s="435"/>
    </row>
    <row r="16" spans="2:19" ht="17.25" customHeight="1">
      <c r="B16" s="431" t="s">
        <v>1610</v>
      </c>
      <c r="C16" s="432"/>
      <c r="D16" s="433"/>
      <c r="E16" s="433"/>
      <c r="F16" s="433"/>
      <c r="G16" s="433"/>
      <c r="H16" s="433"/>
      <c r="I16" s="433"/>
      <c r="J16" s="433"/>
      <c r="K16" s="433"/>
      <c r="L16" s="433"/>
      <c r="M16" s="433"/>
      <c r="N16" s="433"/>
      <c r="O16" s="433"/>
      <c r="P16" s="433"/>
      <c r="Q16" s="447"/>
      <c r="R16" s="435"/>
    </row>
    <row r="17" spans="2:19" ht="17.25" customHeight="1">
      <c r="B17" s="431" t="s">
        <v>1611</v>
      </c>
      <c r="C17" s="432"/>
      <c r="D17" s="433"/>
      <c r="E17" s="433"/>
      <c r="F17" s="433"/>
      <c r="G17" s="433"/>
      <c r="H17" s="433"/>
      <c r="I17" s="433"/>
      <c r="J17" s="433"/>
      <c r="K17" s="433"/>
      <c r="L17" s="433"/>
      <c r="M17" s="433"/>
      <c r="N17" s="433"/>
      <c r="O17" s="433"/>
      <c r="P17" s="433"/>
      <c r="Q17" s="447"/>
      <c r="R17" s="435"/>
    </row>
    <row r="18" spans="2:19" ht="17.25" customHeight="1">
      <c r="B18" s="431" t="s">
        <v>1612</v>
      </c>
      <c r="C18" s="432"/>
      <c r="D18" s="433"/>
      <c r="E18" s="433"/>
      <c r="F18" s="433"/>
      <c r="G18" s="433"/>
      <c r="H18" s="433"/>
      <c r="I18" s="433"/>
      <c r="J18" s="433"/>
      <c r="K18" s="433"/>
      <c r="L18" s="433"/>
      <c r="M18" s="433"/>
      <c r="N18" s="433"/>
      <c r="O18" s="433"/>
      <c r="P18" s="433"/>
      <c r="Q18" s="447"/>
      <c r="R18" s="435"/>
    </row>
    <row r="19" spans="2:19" ht="17.25" customHeight="1">
      <c r="B19" s="431" t="s">
        <v>1613</v>
      </c>
      <c r="C19" s="432"/>
      <c r="D19" s="433"/>
      <c r="E19" s="433"/>
      <c r="F19" s="433"/>
      <c r="G19" s="433"/>
      <c r="H19" s="433"/>
      <c r="I19" s="433"/>
      <c r="J19" s="433"/>
      <c r="K19" s="433"/>
      <c r="L19" s="433"/>
      <c r="M19" s="433"/>
      <c r="N19" s="433"/>
      <c r="O19" s="433"/>
      <c r="P19" s="433"/>
      <c r="Q19" s="447"/>
      <c r="R19" s="435"/>
    </row>
    <row r="20" spans="2:19" ht="17.25" customHeight="1">
      <c r="B20" s="431" t="s">
        <v>1614</v>
      </c>
      <c r="C20" s="432"/>
      <c r="D20" s="433"/>
      <c r="E20" s="433"/>
      <c r="F20" s="433"/>
      <c r="G20" s="433"/>
      <c r="H20" s="433"/>
      <c r="I20" s="433"/>
      <c r="J20" s="433"/>
      <c r="K20" s="433"/>
      <c r="L20" s="433"/>
      <c r="M20" s="433"/>
      <c r="N20" s="433"/>
      <c r="O20" s="433"/>
      <c r="P20" s="433"/>
      <c r="Q20" s="447"/>
      <c r="R20" s="435"/>
    </row>
    <row r="21" spans="2:19" ht="17.25" customHeight="1">
      <c r="B21" s="431" t="s">
        <v>1615</v>
      </c>
      <c r="C21" s="432"/>
      <c r="D21" s="433"/>
      <c r="E21" s="433"/>
      <c r="F21" s="433"/>
      <c r="G21" s="433"/>
      <c r="H21" s="433"/>
      <c r="I21" s="433"/>
      <c r="J21" s="433"/>
      <c r="K21" s="433"/>
      <c r="L21" s="433"/>
      <c r="M21" s="433"/>
      <c r="N21" s="433"/>
      <c r="O21" s="433"/>
      <c r="P21" s="433"/>
      <c r="Q21" s="447"/>
      <c r="R21" s="435"/>
    </row>
    <row r="22" spans="2:19" ht="17.25" customHeight="1">
      <c r="B22" s="431" t="s">
        <v>1616</v>
      </c>
      <c r="C22" s="432"/>
      <c r="D22" s="433"/>
      <c r="E22" s="433"/>
      <c r="F22" s="433"/>
      <c r="G22" s="433"/>
      <c r="H22" s="433"/>
      <c r="I22" s="433"/>
      <c r="J22" s="433"/>
      <c r="K22" s="433"/>
      <c r="L22" s="433"/>
      <c r="M22" s="433"/>
      <c r="N22" s="433"/>
      <c r="O22" s="433"/>
      <c r="P22" s="433"/>
      <c r="Q22" s="447"/>
      <c r="R22" s="435"/>
    </row>
    <row r="23" spans="2:19" ht="17.25" customHeight="1">
      <c r="B23" s="431" t="s">
        <v>1617</v>
      </c>
      <c r="C23" s="432"/>
      <c r="D23" s="433"/>
      <c r="E23" s="433"/>
      <c r="F23" s="433"/>
      <c r="G23" s="433"/>
      <c r="H23" s="433"/>
      <c r="I23" s="433"/>
      <c r="J23" s="433"/>
      <c r="K23" s="433"/>
      <c r="L23" s="433"/>
      <c r="M23" s="433"/>
      <c r="N23" s="433"/>
      <c r="O23" s="433"/>
      <c r="P23" s="433"/>
      <c r="Q23" s="447"/>
      <c r="R23" s="435"/>
    </row>
    <row r="24" spans="2:19" ht="17.25" customHeight="1">
      <c r="B24" s="431" t="s">
        <v>1618</v>
      </c>
      <c r="C24" s="432"/>
      <c r="D24" s="433"/>
      <c r="E24" s="433"/>
      <c r="F24" s="433"/>
      <c r="G24" s="433"/>
      <c r="H24" s="433"/>
      <c r="I24" s="433"/>
      <c r="J24" s="433"/>
      <c r="K24" s="433"/>
      <c r="L24" s="433"/>
      <c r="M24" s="433"/>
      <c r="N24" s="433"/>
      <c r="O24" s="433"/>
      <c r="P24" s="433"/>
      <c r="Q24" s="447"/>
      <c r="R24" s="435"/>
    </row>
    <row r="25" spans="2:19" ht="17.25" customHeight="1">
      <c r="B25" s="431" t="s">
        <v>1618</v>
      </c>
      <c r="C25" s="432"/>
      <c r="D25" s="433"/>
      <c r="E25" s="433"/>
      <c r="F25" s="433"/>
      <c r="G25" s="433"/>
      <c r="H25" s="433"/>
      <c r="I25" s="433"/>
      <c r="J25" s="433"/>
      <c r="K25" s="433"/>
      <c r="L25" s="433"/>
      <c r="M25" s="433"/>
      <c r="N25" s="433"/>
      <c r="O25" s="433"/>
      <c r="P25" s="433"/>
      <c r="Q25" s="447"/>
      <c r="R25" s="435"/>
    </row>
    <row r="26" spans="2:19" ht="17.25" customHeight="1">
      <c r="B26" s="431" t="s">
        <v>1619</v>
      </c>
      <c r="C26" s="432"/>
      <c r="D26" s="433"/>
      <c r="E26" s="433"/>
      <c r="F26" s="433"/>
      <c r="G26" s="433"/>
      <c r="H26" s="433"/>
      <c r="I26" s="433"/>
      <c r="J26" s="433"/>
      <c r="K26" s="433"/>
      <c r="L26" s="433"/>
      <c r="M26" s="433"/>
      <c r="N26" s="433"/>
      <c r="O26" s="433"/>
      <c r="P26" s="433"/>
      <c r="Q26" s="447"/>
      <c r="R26" s="435"/>
    </row>
    <row r="27" spans="2:19" ht="17.25" customHeight="1">
      <c r="B27" s="448"/>
      <c r="C27" s="432"/>
      <c r="D27" s="449"/>
      <c r="E27" s="449"/>
      <c r="F27" s="449"/>
      <c r="G27" s="449"/>
      <c r="H27" s="449"/>
      <c r="I27" s="449"/>
      <c r="J27" s="449"/>
      <c r="K27" s="449"/>
      <c r="L27" s="449"/>
      <c r="M27" s="449"/>
      <c r="N27" s="449"/>
      <c r="O27" s="449"/>
      <c r="P27" s="449"/>
      <c r="Q27" s="450"/>
      <c r="R27" s="449"/>
      <c r="S27" s="451"/>
    </row>
  </sheetData>
  <mergeCells count="1">
    <mergeCell ref="B1:S1"/>
  </mergeCells>
  <dataValidations count="9">
    <dataValidation allowBlank="1" showInputMessage="1" showErrorMessage="1" prompt="Total Item Estimated label is in this and cell below" sqref="R3" xr:uid="{F72F712E-C2C4-4325-9BD0-67B7146854BF}"/>
    <dataValidation allowBlank="1" showInputMessage="1" showErrorMessage="1" prompt="Automatically updated date is in this and cells at right" sqref="E4" xr:uid="{65E60A74-208B-4F9C-AB6E-9908F841CD65}"/>
    <dataValidation allowBlank="1" showInputMessage="1" showErrorMessage="1" prompt="Automatically updated month is in this and cells at right" sqref="E3" xr:uid="{BFD38A66-8FFA-477D-80D8-8710F811B992}"/>
    <dataValidation allowBlank="1" showInputMessage="1" showErrorMessage="1" prompt="Pre Startup Estimated label is in this and cell below" sqref="D3" xr:uid="{2F536F4A-57BC-49DA-A9DE-8B8AC4880D66}"/>
    <dataValidation allowBlank="1" showInputMessage="1" showErrorMessage="1" prompt="Modify Cash Paid Out labels in table column below and Pre Startup and each month amount in table. Total Item Estimated is automatically calculated and trendline updated at the end" sqref="B5" xr:uid="{73732DC5-BEB2-4550-B057-80CC30D19C83}"/>
    <dataValidation allowBlank="1" showInputMessage="1" showErrorMessage="1" prompt="Fiscal Year start date is automatically updated in this cell" sqref="B4" xr:uid="{CDE06A72-BE5D-408D-8D30-8DB0C940911B}"/>
    <dataValidation allowBlank="1" showInputMessage="1" showErrorMessage="1" prompt="Fiscal Year start date is automatically updated in cell below" sqref="B3" xr:uid="{2A8CFCCA-A63E-4930-9757-ACA11ACB135D}"/>
    <dataValidation allowBlank="1" showInputMessage="1" showErrorMessage="1" prompt="Title of this worksheet is in this cell, labels of Pre Startup Estimated in D3 and D4, and Total Item Estimated in R3 and R4" sqref="B1:S1" xr:uid="{3537793A-B498-4593-B22E-A0FA97829523}"/>
    <dataValidation allowBlank="1" showInputMessage="1" showErrorMessage="1" prompt="Create a list of Cash Paid Out items for each month in Cash Paid Out table starting in cell B6 in this worksheet" sqref="A1" xr:uid="{0F17BAB1-82C0-491E-ACF7-2711919B7EA2}"/>
  </dataValidations>
  <printOptions horizontalCentered="1" verticalCentered="1"/>
  <pageMargins left="0.5" right="0.5" top="0.5" bottom="0.5" header="0.3" footer="0.3"/>
  <pageSetup scale="59" orientation="landscape"/>
  <tableParts count="1">
    <tablePart r:id="rId1"/>
  </tableParts>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97F9-411D-4CAF-8F54-8ABB26E69A32}">
  <sheetPr>
    <tabColor theme="4"/>
    <pageSetUpPr fitToPage="1"/>
  </sheetPr>
  <dimension ref="A1:S12"/>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'[17]Cash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s="451" customFormat="1" ht="17.25" customHeight="1" thickTop="1">
      <c r="B5" s="446" t="s">
        <v>1620</v>
      </c>
      <c r="C5" s="441"/>
      <c r="D5" s="409"/>
      <c r="E5" s="409"/>
      <c r="F5" s="409"/>
      <c r="G5" s="409"/>
      <c r="H5" s="409"/>
      <c r="I5" s="409"/>
      <c r="J5" s="409"/>
      <c r="K5" s="409"/>
      <c r="L5" s="409"/>
      <c r="M5" s="409"/>
      <c r="N5" s="409"/>
      <c r="O5" s="409"/>
      <c r="P5" s="409"/>
      <c r="Q5" s="432"/>
      <c r="R5" s="409"/>
      <c r="S5" s="409"/>
    </row>
    <row r="6" spans="2:19" ht="17.25" customHeight="1">
      <c r="B6" s="431" t="s">
        <v>1621</v>
      </c>
      <c r="C6" s="432"/>
      <c r="D6" s="452"/>
      <c r="E6" s="452"/>
      <c r="F6" s="452"/>
      <c r="G6" s="452"/>
      <c r="H6" s="452"/>
      <c r="I6" s="452"/>
      <c r="J6" s="452"/>
      <c r="K6" s="452"/>
      <c r="L6" s="452"/>
      <c r="M6" s="452"/>
      <c r="N6" s="452"/>
      <c r="O6" s="452"/>
      <c r="P6" s="452"/>
      <c r="Q6" s="447"/>
      <c r="R6" s="435"/>
    </row>
    <row r="7" spans="2:19" ht="17.25" customHeight="1">
      <c r="B7" s="431" t="s">
        <v>1622</v>
      </c>
      <c r="C7" s="432"/>
      <c r="D7" s="452"/>
      <c r="E7" s="452"/>
      <c r="F7" s="452"/>
      <c r="G7" s="452"/>
      <c r="H7" s="452"/>
      <c r="I7" s="452"/>
      <c r="J7" s="452"/>
      <c r="K7" s="452"/>
      <c r="L7" s="452"/>
      <c r="M7" s="452"/>
      <c r="N7" s="452"/>
      <c r="O7" s="452"/>
      <c r="P7" s="452"/>
      <c r="Q7" s="447"/>
      <c r="R7" s="435"/>
    </row>
    <row r="8" spans="2:19" ht="17.25" customHeight="1">
      <c r="B8" s="431" t="s">
        <v>1623</v>
      </c>
      <c r="C8" s="432"/>
      <c r="D8" s="452"/>
      <c r="E8" s="452"/>
      <c r="F8" s="452"/>
      <c r="G8" s="452"/>
      <c r="H8" s="452"/>
      <c r="I8" s="452"/>
      <c r="J8" s="452"/>
      <c r="K8" s="452"/>
      <c r="L8" s="452"/>
      <c r="M8" s="452"/>
      <c r="N8" s="452"/>
      <c r="O8" s="452"/>
      <c r="P8" s="452"/>
      <c r="Q8" s="447"/>
      <c r="R8" s="435"/>
    </row>
    <row r="9" spans="2:19" ht="17.25" customHeight="1">
      <c r="B9" s="431" t="s">
        <v>1624</v>
      </c>
      <c r="C9" s="432"/>
      <c r="D9" s="452"/>
      <c r="E9" s="452"/>
      <c r="F9" s="452"/>
      <c r="G9" s="452"/>
      <c r="H9" s="452"/>
      <c r="I9" s="452"/>
      <c r="J9" s="452"/>
      <c r="K9" s="452"/>
      <c r="L9" s="452"/>
      <c r="M9" s="452"/>
      <c r="N9" s="452"/>
      <c r="O9" s="452"/>
      <c r="P9" s="452"/>
      <c r="Q9" s="447"/>
      <c r="R9" s="435"/>
    </row>
    <row r="10" spans="2:19" ht="17.25" customHeight="1">
      <c r="B10" s="431" t="s">
        <v>1625</v>
      </c>
      <c r="C10" s="432"/>
      <c r="D10" s="452"/>
      <c r="E10" s="452"/>
      <c r="F10" s="452"/>
      <c r="G10" s="452"/>
      <c r="H10" s="452"/>
      <c r="I10" s="452"/>
      <c r="J10" s="452"/>
      <c r="K10" s="452"/>
      <c r="L10" s="452"/>
      <c r="M10" s="452"/>
      <c r="N10" s="452"/>
      <c r="O10" s="452"/>
      <c r="P10" s="452"/>
      <c r="Q10" s="447"/>
      <c r="R10" s="435"/>
    </row>
    <row r="11" spans="2:19" ht="17.25" customHeight="1">
      <c r="B11" s="448"/>
      <c r="C11" s="432"/>
      <c r="D11" s="449"/>
      <c r="E11" s="449"/>
      <c r="F11" s="449"/>
      <c r="G11" s="449"/>
      <c r="H11" s="449"/>
      <c r="I11" s="449"/>
      <c r="J11" s="449"/>
      <c r="K11" s="449"/>
      <c r="L11" s="449"/>
      <c r="M11" s="449"/>
      <c r="N11" s="449"/>
      <c r="O11" s="449"/>
      <c r="P11" s="449"/>
      <c r="Q11" s="450"/>
      <c r="R11" s="449"/>
    </row>
    <row r="12" spans="2:19" ht="17.25" customHeight="1" thickBot="1">
      <c r="B12" s="440"/>
      <c r="C12" s="441"/>
      <c r="D12" s="442"/>
      <c r="E12" s="442"/>
      <c r="F12" s="442"/>
      <c r="G12" s="442"/>
      <c r="H12" s="442"/>
      <c r="I12" s="442"/>
      <c r="J12" s="442"/>
      <c r="K12" s="442"/>
      <c r="L12" s="442"/>
      <c r="M12" s="442"/>
      <c r="N12" s="442"/>
      <c r="O12" s="442"/>
      <c r="P12" s="442"/>
      <c r="Q12" s="441"/>
      <c r="R12" s="442"/>
      <c r="S12" s="445"/>
    </row>
  </sheetData>
  <mergeCells count="1">
    <mergeCell ref="B1:S1"/>
  </mergeCells>
  <dataValidations count="10">
    <dataValidation allowBlank="1" showInputMessage="1" showErrorMessage="1" prompt="Total Item Estimated label is in this and cell below" sqref="R3" xr:uid="{9AD8143D-9349-4C61-9B88-388AB3F8CF37}"/>
    <dataValidation allowBlank="1" showInputMessage="1" showErrorMessage="1" prompt="Automatically updated date is in this and cells at right" sqref="E4" xr:uid="{9281F5F6-33F8-444E-92B3-BF78D37525ED}"/>
    <dataValidation allowBlank="1" showInputMessage="1" showErrorMessage="1" prompt="Automatically updated month is in this and cells at right" sqref="E3" xr:uid="{66EF93BA-FB49-437F-A906-16B246C249AB}"/>
    <dataValidation allowBlank="1" showInputMessage="1" showErrorMessage="1" prompt="Pre Startup Estimated label is in this and cell below" sqref="D3" xr:uid="{48628E1C-6775-4FD4-8D82-AA58FA0CDF79}"/>
    <dataValidation allowBlank="1" showInputMessage="1" showErrorMessage="1" prompt="Total Cash Paid Out amount for each month and trendline are automatically updated in cells at right " sqref="B12" xr:uid="{6043CF54-E7C6-4397-90AB-E692B12CB310}"/>
    <dataValidation allowBlank="1" showInputMessage="1" showErrorMessage="1" prompt="Modify labels in table column below and enter amounts for Pre Startup and each month in table. Total Item Estimated is automatically calculated and trendline updated at the end" sqref="B5" xr:uid="{832A4664-79F7-4405-817D-45AD1263B388}"/>
    <dataValidation allowBlank="1" showInputMessage="1" showErrorMessage="1" prompt="Fiscal Year start date is automatically updated in this cell" sqref="B4" xr:uid="{5E43FB53-BBF9-4369-A048-BBF23E929F5B}"/>
    <dataValidation allowBlank="1" showInputMessage="1" showErrorMessage="1" prompt="Fiscal Year start date is automatically updated in cell below" sqref="B3" xr:uid="{34F663D7-F4FB-41A8-B4C3-12BC5DAE61AB}"/>
    <dataValidation allowBlank="1" showInputMessage="1" showErrorMessage="1" prompt="Title of this worksheet is in this cell, labels of Pre Startup Estimated in D3 and D4, and Total Item Estimated in R3 and R4" sqref="B1:S1" xr:uid="{AB5F0B5D-6DEA-4E98-89BF-9B11B9265414}"/>
    <dataValidation allowBlank="1" showInputMessage="1" showErrorMessage="1" prompt="Create a list of Cash Paid Out – Non Profit &amp; Loss items for each month in Cash Paid table starting in cell B6 in this worksheet" sqref="A1" xr:uid="{F7ED3D1A-79C8-4CE3-829E-85EDBBD18C57}"/>
  </dataValidations>
  <printOptions horizontalCentered="1" verticalCentered="1"/>
  <pageMargins left="0.5" right="0.5" top="0.5" bottom="0.5" header="0.3" footer="0.3"/>
  <pageSetup scale="59" orientation="landscape"/>
  <tableParts count="1">
    <tablePart r:id="rId1"/>
  </tableParts>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14720-A65D-4EB2-B1F5-EDD5EAEB4025}">
  <sheetPr>
    <tabColor theme="4"/>
    <pageSetUpPr fitToPage="1"/>
  </sheetPr>
  <dimension ref="A1:S14"/>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D2" s="618"/>
      <c r="E2" s="619"/>
      <c r="F2" s="619"/>
      <c r="G2" s="619"/>
      <c r="H2" s="619"/>
      <c r="I2" s="619"/>
      <c r="J2" s="619"/>
      <c r="K2" s="619"/>
      <c r="L2" s="619"/>
      <c r="M2" s="619"/>
      <c r="N2" s="619"/>
      <c r="O2" s="619"/>
      <c r="P2" s="619"/>
      <c r="Q2" s="411"/>
    </row>
    <row r="3" spans="2:19" ht="30.05" customHeight="1">
      <c r="B3" s="412" t="s">
        <v>1593</v>
      </c>
      <c r="D3" s="413"/>
      <c r="E3" s="414"/>
      <c r="F3" s="414"/>
      <c r="G3" s="414"/>
      <c r="H3" s="414"/>
      <c r="I3" s="414"/>
      <c r="J3" s="414"/>
      <c r="K3" s="414"/>
      <c r="L3" s="414"/>
      <c r="M3" s="414"/>
      <c r="N3" s="414"/>
      <c r="O3" s="414"/>
      <c r="P3" s="414"/>
      <c r="Q3" s="415"/>
      <c r="R3" s="416"/>
      <c r="S3" s="620"/>
    </row>
    <row r="4" spans="2:19" s="409" customFormat="1" ht="16.5" customHeight="1" thickBot="1">
      <c r="B4" s="417">
        <f ca="1">DATE(YEAR(TODAY()),7,1)</f>
        <v>45839</v>
      </c>
      <c r="D4" s="418" t="s">
        <v>1594</v>
      </c>
      <c r="E4" s="419">
        <f ca="1">FiscalYearStartDate</f>
        <v>45839</v>
      </c>
      <c r="F4" s="419">
        <f t="shared" ref="F4:P4" ca="1" si="0">EOMONTH(E4,0)+DAY(FiscalYearStartDate)</f>
        <v>45870</v>
      </c>
      <c r="G4" s="419">
        <f t="shared" ca="1" si="0"/>
        <v>45901</v>
      </c>
      <c r="H4" s="419">
        <f t="shared" ca="1" si="0"/>
        <v>45931</v>
      </c>
      <c r="I4" s="419">
        <f t="shared" ca="1" si="0"/>
        <v>45962</v>
      </c>
      <c r="J4" s="419">
        <f t="shared" ca="1" si="0"/>
        <v>45992</v>
      </c>
      <c r="K4" s="419">
        <f t="shared" ca="1" si="0"/>
        <v>46023</v>
      </c>
      <c r="L4" s="419">
        <f t="shared" ca="1" si="0"/>
        <v>46054</v>
      </c>
      <c r="M4" s="419">
        <f t="shared" ca="1" si="0"/>
        <v>46082</v>
      </c>
      <c r="N4" s="419">
        <f t="shared" ca="1" si="0"/>
        <v>46113</v>
      </c>
      <c r="O4" s="419">
        <f t="shared" ca="1" si="0"/>
        <v>46143</v>
      </c>
      <c r="P4" s="419">
        <f t="shared" ca="1" si="0"/>
        <v>46174</v>
      </c>
      <c r="Q4" s="420"/>
      <c r="R4" s="421"/>
      <c r="S4" s="621"/>
    </row>
    <row r="5" spans="2:19" s="409" customFormat="1" ht="17.25" customHeight="1" thickTop="1">
      <c r="B5" s="422"/>
      <c r="D5" s="423"/>
      <c r="E5" s="423"/>
      <c r="F5" s="423"/>
      <c r="G5" s="423"/>
      <c r="H5" s="423"/>
      <c r="I5" s="423"/>
      <c r="J5" s="423"/>
      <c r="K5" s="423"/>
      <c r="L5" s="423"/>
      <c r="M5" s="423"/>
      <c r="N5" s="423"/>
      <c r="O5" s="423"/>
      <c r="P5" s="423"/>
      <c r="Q5" s="420"/>
      <c r="R5" s="423"/>
    </row>
    <row r="6" spans="2:19" s="409" customFormat="1" ht="17.25" customHeight="1" thickBot="1">
      <c r="B6" s="424"/>
      <c r="D6" s="425">
        <v>100</v>
      </c>
      <c r="E6" s="425"/>
      <c r="F6" s="425"/>
      <c r="G6" s="425"/>
      <c r="H6" s="425"/>
      <c r="I6" s="425"/>
      <c r="J6" s="425"/>
      <c r="K6" s="425"/>
      <c r="L6" s="425"/>
      <c r="M6" s="425"/>
      <c r="N6" s="425"/>
      <c r="O6" s="425"/>
      <c r="P6" s="425"/>
      <c r="Q6" s="426"/>
      <c r="R6" s="425"/>
      <c r="S6" s="427"/>
    </row>
    <row r="7" spans="2:19" s="429" customFormat="1" ht="34.5" customHeight="1">
      <c r="B7" s="428" t="s">
        <v>1595</v>
      </c>
      <c r="D7" s="622"/>
      <c r="E7" s="623"/>
      <c r="F7" s="623"/>
      <c r="G7" s="623"/>
      <c r="H7" s="623"/>
      <c r="I7" s="623"/>
      <c r="J7" s="623"/>
      <c r="K7" s="623"/>
      <c r="L7" s="623"/>
      <c r="M7" s="623"/>
      <c r="N7" s="623"/>
      <c r="O7" s="623"/>
      <c r="P7" s="623"/>
      <c r="Q7" s="430"/>
    </row>
    <row r="8" spans="2:19" ht="17.25" customHeight="1">
      <c r="B8" s="431" t="s">
        <v>1596</v>
      </c>
      <c r="C8" s="432"/>
      <c r="D8" s="433"/>
      <c r="E8" s="433">
        <v>125</v>
      </c>
      <c r="F8" s="433">
        <v>120</v>
      </c>
      <c r="G8" s="433">
        <v>130</v>
      </c>
      <c r="H8" s="433">
        <v>100</v>
      </c>
      <c r="I8" s="433"/>
      <c r="J8" s="433"/>
      <c r="K8" s="433"/>
      <c r="L8" s="433"/>
      <c r="M8" s="433"/>
      <c r="N8" s="433"/>
      <c r="O8" s="433"/>
      <c r="P8" s="433"/>
      <c r="Q8" s="434"/>
      <c r="R8" s="435"/>
    </row>
    <row r="9" spans="2:19" ht="17.25" customHeight="1">
      <c r="B9" s="431" t="s">
        <v>1597</v>
      </c>
      <c r="C9" s="432"/>
      <c r="D9" s="433"/>
      <c r="E9" s="433"/>
      <c r="F9" s="433"/>
      <c r="G9" s="433"/>
      <c r="H9" s="433">
        <v>75</v>
      </c>
      <c r="I9" s="433">
        <v>45</v>
      </c>
      <c r="J9" s="433"/>
      <c r="K9" s="433"/>
      <c r="L9" s="433"/>
      <c r="M9" s="433"/>
      <c r="N9" s="433"/>
      <c r="O9" s="433"/>
      <c r="P9" s="433"/>
      <c r="Q9" s="434"/>
      <c r="R9" s="435"/>
    </row>
    <row r="10" spans="2:19" ht="17.25" customHeight="1">
      <c r="B10" s="431" t="s">
        <v>1598</v>
      </c>
      <c r="C10" s="436"/>
      <c r="D10" s="433"/>
      <c r="E10" s="433"/>
      <c r="F10" s="433">
        <v>50</v>
      </c>
      <c r="G10" s="433">
        <v>50</v>
      </c>
      <c r="H10" s="433">
        <v>50</v>
      </c>
      <c r="I10" s="433"/>
      <c r="J10" s="433"/>
      <c r="K10" s="433"/>
      <c r="L10" s="433"/>
      <c r="M10" s="433"/>
      <c r="N10" s="433"/>
      <c r="O10" s="433"/>
      <c r="P10" s="433"/>
      <c r="Q10" s="434"/>
      <c r="R10" s="435"/>
    </row>
    <row r="11" spans="2:19" ht="17.25" customHeight="1" thickBot="1">
      <c r="B11" s="437"/>
      <c r="C11" s="438"/>
      <c r="D11" s="439"/>
      <c r="E11" s="439"/>
      <c r="F11" s="439"/>
      <c r="G11" s="439"/>
      <c r="H11" s="439"/>
      <c r="I11" s="439"/>
      <c r="J11" s="439"/>
      <c r="K11" s="439"/>
      <c r="L11" s="439"/>
      <c r="M11" s="439"/>
      <c r="N11" s="439"/>
      <c r="O11" s="439"/>
      <c r="P11" s="439"/>
      <c r="Q11" s="432"/>
      <c r="R11" s="439"/>
    </row>
    <row r="12" spans="2:19" ht="17.25" customHeight="1" thickTop="1" thickBot="1">
      <c r="B12" s="440"/>
      <c r="C12" s="441"/>
      <c r="D12" s="442"/>
      <c r="E12" s="442"/>
      <c r="F12" s="442"/>
      <c r="G12" s="442"/>
      <c r="H12" s="442"/>
      <c r="I12" s="442"/>
      <c r="J12" s="442"/>
      <c r="K12" s="442"/>
      <c r="L12" s="442"/>
      <c r="M12" s="442"/>
      <c r="N12" s="442"/>
      <c r="O12" s="442"/>
      <c r="P12" s="442"/>
      <c r="Q12" s="443"/>
      <c r="R12" s="442"/>
      <c r="S12" s="444"/>
    </row>
    <row r="13" spans="2:19" ht="17.25" customHeight="1">
      <c r="D13" s="624"/>
      <c r="E13" s="623"/>
      <c r="F13" s="623"/>
      <c r="G13" s="623"/>
      <c r="H13" s="623"/>
      <c r="I13" s="623"/>
      <c r="J13" s="623"/>
      <c r="K13" s="623"/>
      <c r="L13" s="623"/>
      <c r="M13" s="623"/>
      <c r="N13" s="623"/>
      <c r="O13" s="623"/>
      <c r="P13" s="623"/>
      <c r="R13" s="624"/>
      <c r="S13" s="623"/>
    </row>
    <row r="14" spans="2:19" ht="17.25" customHeight="1" thickBot="1">
      <c r="B14" s="440"/>
      <c r="C14" s="441"/>
      <c r="D14" s="442"/>
      <c r="E14" s="442"/>
      <c r="F14" s="442"/>
      <c r="G14" s="442"/>
      <c r="H14" s="442"/>
      <c r="I14" s="442"/>
      <c r="J14" s="442"/>
      <c r="K14" s="442"/>
      <c r="L14" s="442"/>
      <c r="M14" s="442"/>
      <c r="N14" s="442"/>
      <c r="O14" s="442"/>
      <c r="P14" s="442"/>
      <c r="Q14" s="441"/>
      <c r="R14" s="442"/>
      <c r="S14" s="445"/>
    </row>
  </sheetData>
  <mergeCells count="6">
    <mergeCell ref="B1:S1"/>
    <mergeCell ref="D2:P2"/>
    <mergeCell ref="S3:S4"/>
    <mergeCell ref="D7:P7"/>
    <mergeCell ref="D13:P13"/>
    <mergeCell ref="R13:S13"/>
  </mergeCells>
  <dataValidations count="18">
    <dataValidation allowBlank="1" showInputMessage="1" showErrorMessage="1" prompt="Enter Cash on Hand in beginning of month for Pre Startup Estimated in cell D6" sqref="B6" xr:uid="{5EA415BE-905D-44B7-8187-E4A484966DA0}"/>
    <dataValidation allowBlank="1" showInputMessage="1" showErrorMessage="1" prompt="Total Item EST is automatically updated in cell R6" sqref="R3" xr:uid="{7B9789D0-958F-4391-9495-3039BEC1C1C6}"/>
    <dataValidation allowBlank="1" showInputMessage="1" showErrorMessage="1" prompt="Total Item EST is automatically updated in cells below and trendline in cell at right" sqref="R7" xr:uid="{B4CEC6E6-8FFC-4E73-8D01-E893E5A30174}"/>
    <dataValidation allowBlank="1" showInputMessage="1" showErrorMessage="1" prompt="Enter amount for each month in columns at right. Total Cash Available before cash out and Cash Position at end of month are automatically calculated in cells below the table" sqref="D7:P7" xr:uid="{F6D0B895-53DE-4F71-A9BA-599441C731DB}"/>
    <dataValidation allowBlank="1" showInputMessage="1" showErrorMessage="1" prompt="Total Item EST is automatically updated in this cell and trendline in cell at right" sqref="R6" xr:uid="{BA0766DC-9D2F-4169-AA29-A751C01192CD}"/>
    <dataValidation allowBlank="1" showInputMessage="1" showErrorMessage="1" prompt="Total Item EST is automatically updated in cell below" sqref="R4" xr:uid="{AA031CC8-6A39-4E8B-A6D8-A4FEE61DDDBB}"/>
    <dataValidation allowBlank="1" showInputMessage="1" showErrorMessage="1" prompt="Cash Position at end of month is automatically calculated in cells at right for each month. Flag icon is automatically updated for negative value" sqref="B14" xr:uid="{4B1EEAAE-83C7-4B7C-A432-089FC2EBEEF2}"/>
    <dataValidation allowBlank="1" showInputMessage="1" showErrorMessage="1" prompt="Total Cash Available before cash out is automatically calculated in cells at right for each month. Flag icon is automatically updated for negative value" sqref="B12" xr:uid="{4AB6F2C2-2525-41F2-AA4E-91A17DEC8E12}"/>
    <dataValidation allowBlank="1" showInputMessage="1" showErrorMessage="1" prompt="Enter or modify Cash Receipts labels in table column below." sqref="B7" xr:uid="{B7EA1A2A-C8DD-4945-A632-97F656F4C628}"/>
    <dataValidation allowBlank="1" showInputMessage="1" showErrorMessage="1" prompt="Cash on Hand in beginning of month is automatically calculated in this and cells at right. Flag icon is automatically updated for negative value" sqref="E6" xr:uid="{DBCA6D1B-BA98-47B0-BCC2-0277D3E381F3}"/>
    <dataValidation allowBlank="1" showInputMessage="1" showErrorMessage="1" prompt="Enter Cash on Hand in beginning of month for Pre Startup Estimated in this cell. Amount in cells at right are automatically calculated" sqref="D6" xr:uid="{ECDAFEBC-9E43-40E7-816D-EA89DED37F67}"/>
    <dataValidation allowBlank="1" showInputMessage="1" showErrorMessage="1" prompt="Automatically updated date is in this and cells at right" sqref="E4" xr:uid="{08AC2AB1-C370-4685-BFB8-20EFC72B59EE}"/>
    <dataValidation allowBlank="1" showInputMessage="1" showErrorMessage="1" prompt="Automatically updated month is in this and cells at right" sqref="E3" xr:uid="{71A69EA6-C338-4853-B67C-DAC3D1E5248E}"/>
    <dataValidation allowBlank="1" showInputMessage="1" showErrorMessage="1" prompt="Enter Fiscal Year start date in this cell" sqref="B4" xr:uid="{65EAEE75-97B6-4C9E-A2EA-7954C77AD8F8}"/>
    <dataValidation allowBlank="1" showInputMessage="1" showErrorMessage="1" prompt="Enter Fiscal Year start date in cell below. Months are automatically updated in cells E3 through P3 and dates in cells E4 through P4" sqref="B3" xr:uid="{8BE4442A-4A51-463C-86F4-299FC0FFF9F2}"/>
    <dataValidation allowBlank="1" showInputMessage="1" showErrorMessage="1" prompt="Pre Startup Estimated label is in this and cell below" sqref="D3" xr:uid="{F8E6BD36-75F3-4AE4-B1CE-5ED7B1BEE42B}"/>
    <dataValidation allowBlank="1" showInputMessage="1" showErrorMessage="1" prompt="Title of this worksheet is in this cell, and labels of Pre Startup Estimated in cell D3 and D4 and Total Item Estimated in R3 and R4" sqref="B1:S1" xr:uid="{EB63F34B-36D4-4D40-8BC6-DDE5C7605828}"/>
    <dataValidation allowBlank="1" showInputMessage="1" showErrorMessage="1" prompt="Create Cash Flow Statement in this workbook. Enter Date in cell B4, Startup Estimated Cash on Hand in D6, and details in Cash Receipts table starting in cell B8 in this worksheet" sqref="A1" xr:uid="{4AFA2050-5FD9-45F0-8D8E-ACF7DFC743B1}"/>
  </dataValidations>
  <printOptions horizontalCentered="1" verticalCentered="1"/>
  <pageMargins left="0.5" right="0.5" top="0.5" bottom="0.5" header="0.3" footer="0.3"/>
  <pageSetup scale="59" orientation="landscape"/>
  <tableParts count="1">
    <tablePart r:id="rId1"/>
  </tableParts>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B2171-85DF-4598-9419-8B93069F55B2}">
  <sheetPr>
    <tabColor theme="4"/>
    <pageSetUpPr fitToPage="1"/>
  </sheetPr>
  <dimension ref="A1:S27"/>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t="s">
        <v>1628</v>
      </c>
      <c r="E3" s="414" t="str">
        <f>UPPER(TEXT(FiscalYearStartDate,"mmm"))</f>
        <v>JUL</v>
      </c>
      <c r="F3" s="414"/>
      <c r="G3" s="414"/>
      <c r="H3" s="414"/>
      <c r="I3" s="414"/>
      <c r="J3" s="414"/>
      <c r="K3" s="414"/>
      <c r="L3" s="414"/>
      <c r="M3" s="414"/>
      <c r="N3" s="414"/>
      <c r="O3" s="414"/>
      <c r="P3" s="414"/>
      <c r="Q3" s="415"/>
      <c r="R3" s="416" t="s">
        <v>855</v>
      </c>
    </row>
    <row r="4" spans="2:19" s="409" customFormat="1" ht="16.5" customHeight="1" thickBot="1">
      <c r="B4" s="417">
        <f>'[18]Cash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ht="17.25" customHeight="1" thickTop="1">
      <c r="B5" s="446" t="s">
        <v>1600</v>
      </c>
      <c r="C5" s="432"/>
      <c r="Q5" s="432"/>
    </row>
    <row r="6" spans="2:19" ht="17.25" customHeight="1">
      <c r="B6" s="431" t="s">
        <v>1601</v>
      </c>
      <c r="C6" s="432"/>
      <c r="D6" s="433"/>
      <c r="E6" s="433">
        <v>400</v>
      </c>
      <c r="F6" s="433"/>
      <c r="G6" s="433">
        <v>226</v>
      </c>
      <c r="H6" s="433"/>
      <c r="I6" s="433"/>
      <c r="J6" s="433"/>
      <c r="K6" s="433"/>
      <c r="L6" s="433"/>
      <c r="M6" s="433"/>
      <c r="N6" s="433"/>
      <c r="O6" s="433"/>
      <c r="P6" s="433"/>
      <c r="Q6" s="447"/>
      <c r="R6" s="435"/>
    </row>
    <row r="7" spans="2:19" ht="17.25" customHeight="1">
      <c r="B7" s="431" t="s">
        <v>1602</v>
      </c>
      <c r="C7" s="432"/>
      <c r="D7" s="433"/>
      <c r="E7" s="433"/>
      <c r="F7" s="433"/>
      <c r="G7" s="433"/>
      <c r="H7" s="433"/>
      <c r="I7" s="433"/>
      <c r="J7" s="433"/>
      <c r="K7" s="433"/>
      <c r="L7" s="433"/>
      <c r="M7" s="433"/>
      <c r="N7" s="433"/>
      <c r="O7" s="433"/>
      <c r="P7" s="433"/>
      <c r="Q7" s="447"/>
      <c r="R7" s="435"/>
    </row>
    <row r="8" spans="2:19" ht="17.25" customHeight="1">
      <c r="B8" s="431" t="s">
        <v>1602</v>
      </c>
      <c r="C8" s="432"/>
      <c r="D8" s="433"/>
      <c r="E8" s="433"/>
      <c r="F8" s="433"/>
      <c r="G8" s="433"/>
      <c r="H8" s="433"/>
      <c r="I8" s="433"/>
      <c r="J8" s="433"/>
      <c r="K8" s="433"/>
      <c r="L8" s="433"/>
      <c r="M8" s="433"/>
      <c r="N8" s="433"/>
      <c r="O8" s="433"/>
      <c r="P8" s="433"/>
      <c r="Q8" s="447"/>
      <c r="R8" s="435"/>
    </row>
    <row r="9" spans="2:19" ht="17.25" customHeight="1">
      <c r="B9" s="431" t="s">
        <v>1603</v>
      </c>
      <c r="C9" s="432"/>
      <c r="D9" s="433"/>
      <c r="E9" s="433"/>
      <c r="F9" s="433"/>
      <c r="G9" s="433"/>
      <c r="H9" s="433"/>
      <c r="I9" s="433"/>
      <c r="J9" s="433"/>
      <c r="K9" s="433"/>
      <c r="L9" s="433"/>
      <c r="M9" s="433"/>
      <c r="N9" s="433"/>
      <c r="O9" s="433"/>
      <c r="P9" s="433"/>
      <c r="Q9" s="447"/>
      <c r="R9" s="435"/>
    </row>
    <row r="10" spans="2:19" ht="17.25" customHeight="1">
      <c r="B10" s="431" t="s">
        <v>1604</v>
      </c>
      <c r="C10" s="432"/>
      <c r="D10" s="433"/>
      <c r="E10" s="433"/>
      <c r="F10" s="433"/>
      <c r="G10" s="433"/>
      <c r="H10" s="433"/>
      <c r="I10" s="433"/>
      <c r="J10" s="433"/>
      <c r="K10" s="433"/>
      <c r="L10" s="433"/>
      <c r="M10" s="433"/>
      <c r="N10" s="433"/>
      <c r="O10" s="433"/>
      <c r="P10" s="433"/>
      <c r="Q10" s="447"/>
      <c r="R10" s="435"/>
    </row>
    <row r="11" spans="2:19" ht="17.25" customHeight="1">
      <c r="B11" s="431" t="s">
        <v>1605</v>
      </c>
      <c r="C11" s="432"/>
      <c r="D11" s="433"/>
      <c r="E11" s="433"/>
      <c r="F11" s="433"/>
      <c r="G11" s="433"/>
      <c r="H11" s="433"/>
      <c r="I11" s="433"/>
      <c r="J11" s="433"/>
      <c r="K11" s="433"/>
      <c r="L11" s="433"/>
      <c r="M11" s="433"/>
      <c r="N11" s="433"/>
      <c r="O11" s="433"/>
      <c r="P11" s="433"/>
      <c r="Q11" s="447"/>
      <c r="R11" s="435"/>
    </row>
    <row r="12" spans="2:19" ht="17.25" customHeight="1">
      <c r="B12" s="431" t="s">
        <v>1606</v>
      </c>
      <c r="C12" s="432"/>
      <c r="D12" s="433"/>
      <c r="E12" s="433"/>
      <c r="F12" s="433"/>
      <c r="G12" s="433"/>
      <c r="H12" s="433"/>
      <c r="I12" s="433"/>
      <c r="J12" s="433"/>
      <c r="K12" s="433"/>
      <c r="L12" s="433"/>
      <c r="M12" s="433"/>
      <c r="N12" s="433"/>
      <c r="O12" s="433"/>
      <c r="P12" s="433"/>
      <c r="Q12" s="447"/>
      <c r="R12" s="435"/>
    </row>
    <row r="13" spans="2:19" ht="17.25" customHeight="1">
      <c r="B13" s="431" t="s">
        <v>1607</v>
      </c>
      <c r="C13" s="432"/>
      <c r="D13" s="433"/>
      <c r="E13" s="433"/>
      <c r="F13" s="433"/>
      <c r="G13" s="433"/>
      <c r="H13" s="433"/>
      <c r="I13" s="433"/>
      <c r="J13" s="433"/>
      <c r="K13" s="433"/>
      <c r="L13" s="433"/>
      <c r="M13" s="433"/>
      <c r="N13" s="433"/>
      <c r="O13" s="433"/>
      <c r="P13" s="433"/>
      <c r="Q13" s="447"/>
      <c r="R13" s="435"/>
    </row>
    <row r="14" spans="2:19" ht="17.25" customHeight="1">
      <c r="B14" s="431" t="s">
        <v>1608</v>
      </c>
      <c r="C14" s="432"/>
      <c r="D14" s="433"/>
      <c r="E14" s="433"/>
      <c r="F14" s="433"/>
      <c r="G14" s="433"/>
      <c r="H14" s="433"/>
      <c r="I14" s="433"/>
      <c r="J14" s="433"/>
      <c r="K14" s="433"/>
      <c r="L14" s="433"/>
      <c r="M14" s="433"/>
      <c r="N14" s="433"/>
      <c r="O14" s="433"/>
      <c r="P14" s="433"/>
      <c r="Q14" s="447"/>
      <c r="R14" s="435"/>
    </row>
    <row r="15" spans="2:19" ht="17.25" customHeight="1">
      <c r="B15" s="431" t="s">
        <v>1609</v>
      </c>
      <c r="C15" s="432"/>
      <c r="D15" s="433"/>
      <c r="E15" s="433"/>
      <c r="F15" s="433"/>
      <c r="G15" s="433"/>
      <c r="H15" s="433"/>
      <c r="I15" s="433"/>
      <c r="J15" s="433"/>
      <c r="K15" s="433"/>
      <c r="L15" s="433"/>
      <c r="M15" s="433"/>
      <c r="N15" s="433"/>
      <c r="O15" s="433"/>
      <c r="P15" s="433"/>
      <c r="Q15" s="447"/>
      <c r="R15" s="435"/>
    </row>
    <row r="16" spans="2:19" ht="17.25" customHeight="1">
      <c r="B16" s="431" t="s">
        <v>1610</v>
      </c>
      <c r="C16" s="432"/>
      <c r="D16" s="433"/>
      <c r="E16" s="433"/>
      <c r="F16" s="433"/>
      <c r="G16" s="433"/>
      <c r="H16" s="433"/>
      <c r="I16" s="433"/>
      <c r="J16" s="433"/>
      <c r="K16" s="433"/>
      <c r="L16" s="433"/>
      <c r="M16" s="433"/>
      <c r="N16" s="433"/>
      <c r="O16" s="433"/>
      <c r="P16" s="433"/>
      <c r="Q16" s="447"/>
      <c r="R16" s="435"/>
    </row>
    <row r="17" spans="2:19" ht="17.25" customHeight="1">
      <c r="B17" s="431" t="s">
        <v>1611</v>
      </c>
      <c r="C17" s="432"/>
      <c r="D17" s="433"/>
      <c r="E17" s="433"/>
      <c r="F17" s="433"/>
      <c r="G17" s="433"/>
      <c r="H17" s="433"/>
      <c r="I17" s="433"/>
      <c r="J17" s="433"/>
      <c r="K17" s="433"/>
      <c r="L17" s="433"/>
      <c r="M17" s="433"/>
      <c r="N17" s="433"/>
      <c r="O17" s="433"/>
      <c r="P17" s="433"/>
      <c r="Q17" s="447"/>
      <c r="R17" s="435"/>
    </row>
    <row r="18" spans="2:19" ht="17.25" customHeight="1">
      <c r="B18" s="431" t="s">
        <v>1612</v>
      </c>
      <c r="C18" s="432"/>
      <c r="D18" s="433"/>
      <c r="E18" s="433"/>
      <c r="F18" s="433"/>
      <c r="G18" s="433"/>
      <c r="H18" s="433"/>
      <c r="I18" s="433"/>
      <c r="J18" s="433"/>
      <c r="K18" s="433"/>
      <c r="L18" s="433"/>
      <c r="M18" s="433"/>
      <c r="N18" s="433"/>
      <c r="O18" s="433"/>
      <c r="P18" s="433"/>
      <c r="Q18" s="447"/>
      <c r="R18" s="435"/>
    </row>
    <row r="19" spans="2:19" ht="17.25" customHeight="1">
      <c r="B19" s="431" t="s">
        <v>1613</v>
      </c>
      <c r="C19" s="432"/>
      <c r="D19" s="433"/>
      <c r="E19" s="433"/>
      <c r="F19" s="433"/>
      <c r="G19" s="433"/>
      <c r="H19" s="433"/>
      <c r="I19" s="433"/>
      <c r="J19" s="433"/>
      <c r="K19" s="433"/>
      <c r="L19" s="433"/>
      <c r="M19" s="433"/>
      <c r="N19" s="433"/>
      <c r="O19" s="433"/>
      <c r="P19" s="433"/>
      <c r="Q19" s="447"/>
      <c r="R19" s="435"/>
    </row>
    <row r="20" spans="2:19" ht="17.25" customHeight="1">
      <c r="B20" s="431" t="s">
        <v>1614</v>
      </c>
      <c r="C20" s="432"/>
      <c r="D20" s="433"/>
      <c r="E20" s="433"/>
      <c r="F20" s="433"/>
      <c r="G20" s="433"/>
      <c r="H20" s="433"/>
      <c r="I20" s="433"/>
      <c r="J20" s="433"/>
      <c r="K20" s="433"/>
      <c r="L20" s="433"/>
      <c r="M20" s="433"/>
      <c r="N20" s="433"/>
      <c r="O20" s="433"/>
      <c r="P20" s="433"/>
      <c r="Q20" s="447"/>
      <c r="R20" s="435"/>
    </row>
    <row r="21" spans="2:19" ht="17.25" customHeight="1">
      <c r="B21" s="431" t="s">
        <v>1615</v>
      </c>
      <c r="C21" s="432"/>
      <c r="D21" s="433"/>
      <c r="E21" s="433"/>
      <c r="F21" s="433"/>
      <c r="G21" s="433"/>
      <c r="H21" s="433"/>
      <c r="I21" s="433"/>
      <c r="J21" s="433"/>
      <c r="K21" s="433"/>
      <c r="L21" s="433"/>
      <c r="M21" s="433"/>
      <c r="N21" s="433"/>
      <c r="O21" s="433"/>
      <c r="P21" s="433"/>
      <c r="Q21" s="447"/>
      <c r="R21" s="435"/>
    </row>
    <row r="22" spans="2:19" ht="17.25" customHeight="1">
      <c r="B22" s="431" t="s">
        <v>1616</v>
      </c>
      <c r="C22" s="432"/>
      <c r="D22" s="433"/>
      <c r="E22" s="433"/>
      <c r="F22" s="433"/>
      <c r="G22" s="433"/>
      <c r="H22" s="433"/>
      <c r="I22" s="433"/>
      <c r="J22" s="433"/>
      <c r="K22" s="433"/>
      <c r="L22" s="433"/>
      <c r="M22" s="433"/>
      <c r="N22" s="433"/>
      <c r="O22" s="433"/>
      <c r="P22" s="433"/>
      <c r="Q22" s="447"/>
      <c r="R22" s="435"/>
    </row>
    <row r="23" spans="2:19" ht="17.25" customHeight="1">
      <c r="B23" s="431" t="s">
        <v>1617</v>
      </c>
      <c r="C23" s="432"/>
      <c r="D23" s="433"/>
      <c r="E23" s="433"/>
      <c r="F23" s="433"/>
      <c r="G23" s="433"/>
      <c r="H23" s="433"/>
      <c r="I23" s="433"/>
      <c r="J23" s="433"/>
      <c r="K23" s="433"/>
      <c r="L23" s="433"/>
      <c r="M23" s="433"/>
      <c r="N23" s="433"/>
      <c r="O23" s="433"/>
      <c r="P23" s="433"/>
      <c r="Q23" s="447"/>
      <c r="R23" s="435"/>
    </row>
    <row r="24" spans="2:19" ht="17.25" customHeight="1">
      <c r="B24" s="431" t="s">
        <v>1618</v>
      </c>
      <c r="C24" s="432"/>
      <c r="D24" s="433"/>
      <c r="E24" s="433"/>
      <c r="F24" s="433"/>
      <c r="G24" s="433"/>
      <c r="H24" s="433"/>
      <c r="I24" s="433"/>
      <c r="J24" s="433"/>
      <c r="K24" s="433"/>
      <c r="L24" s="433"/>
      <c r="M24" s="433"/>
      <c r="N24" s="433"/>
      <c r="O24" s="433"/>
      <c r="P24" s="433"/>
      <c r="Q24" s="447"/>
      <c r="R24" s="435"/>
    </row>
    <row r="25" spans="2:19" ht="17.25" customHeight="1">
      <c r="B25" s="431" t="s">
        <v>1618</v>
      </c>
      <c r="C25" s="432"/>
      <c r="D25" s="433"/>
      <c r="E25" s="433"/>
      <c r="F25" s="433"/>
      <c r="G25" s="433"/>
      <c r="H25" s="433"/>
      <c r="I25" s="433"/>
      <c r="J25" s="433"/>
      <c r="K25" s="433"/>
      <c r="L25" s="433"/>
      <c r="M25" s="433"/>
      <c r="N25" s="433"/>
      <c r="O25" s="433"/>
      <c r="P25" s="433"/>
      <c r="Q25" s="447"/>
      <c r="R25" s="435"/>
    </row>
    <row r="26" spans="2:19" ht="17.25" customHeight="1">
      <c r="B26" s="431" t="s">
        <v>1619</v>
      </c>
      <c r="C26" s="432"/>
      <c r="D26" s="433"/>
      <c r="E26" s="433"/>
      <c r="F26" s="433"/>
      <c r="G26" s="433"/>
      <c r="H26" s="433"/>
      <c r="I26" s="433"/>
      <c r="J26" s="433"/>
      <c r="K26" s="433"/>
      <c r="L26" s="433"/>
      <c r="M26" s="433"/>
      <c r="N26" s="433"/>
      <c r="O26" s="433"/>
      <c r="P26" s="433"/>
      <c r="Q26" s="447"/>
      <c r="R26" s="435"/>
    </row>
    <row r="27" spans="2:19" ht="17.25" customHeight="1">
      <c r="B27" s="448"/>
      <c r="C27" s="432"/>
      <c r="D27" s="449"/>
      <c r="E27" s="449"/>
      <c r="F27" s="449"/>
      <c r="G27" s="449"/>
      <c r="H27" s="449"/>
      <c r="I27" s="449"/>
      <c r="J27" s="449"/>
      <c r="K27" s="449"/>
      <c r="L27" s="449"/>
      <c r="M27" s="449"/>
      <c r="N27" s="449"/>
      <c r="O27" s="449"/>
      <c r="P27" s="449"/>
      <c r="Q27" s="450"/>
      <c r="R27" s="449"/>
      <c r="S27" s="451"/>
    </row>
  </sheetData>
  <mergeCells count="1">
    <mergeCell ref="B1:S1"/>
  </mergeCells>
  <dataValidations count="9">
    <dataValidation allowBlank="1" showInputMessage="1" showErrorMessage="1" prompt="Total Item Estimated label is in this and cell below" sqref="R3" xr:uid="{65A2FBF5-9A5E-40E2-B6A2-C5976F29F4F7}"/>
    <dataValidation allowBlank="1" showInputMessage="1" showErrorMessage="1" prompt="Automatically updated date is in this and cells at right" sqref="E4" xr:uid="{15AA8665-A933-4B7D-ABCC-242A25847A98}"/>
    <dataValidation allowBlank="1" showInputMessage="1" showErrorMessage="1" prompt="Automatically updated month is in this and cells at right" sqref="E3" xr:uid="{F9319A90-1FE7-44B0-88D1-55152EC294E3}"/>
    <dataValidation allowBlank="1" showInputMessage="1" showErrorMessage="1" prompt="Pre Startup Estimated label is in this and cell below" sqref="D3" xr:uid="{596FC2B8-8DEC-468C-A27A-92E6F3C85672}"/>
    <dataValidation allowBlank="1" showInputMessage="1" showErrorMessage="1" prompt="Modify Cash Paid Out labels in table column below and Pre Startup and each month amount in table. Total Item Estimated is automatically calculated and trendline updated at the end" sqref="B5" xr:uid="{CF124B16-CF0C-48FF-8EFE-0FD7DFFEA8EE}"/>
    <dataValidation allowBlank="1" showInputMessage="1" showErrorMessage="1" prompt="Fiscal Year start date is automatically updated in this cell" sqref="B4" xr:uid="{2049A4D3-1E59-48EE-878D-56A0F58C3638}"/>
    <dataValidation allowBlank="1" showInputMessage="1" showErrorMessage="1" prompt="Fiscal Year start date is automatically updated in cell below" sqref="B3" xr:uid="{764190C5-BC54-4091-A190-8369C54EEBB6}"/>
    <dataValidation allowBlank="1" showInputMessage="1" showErrorMessage="1" prompt="Title of this worksheet is in this cell, labels of Pre Startup Estimated in D3 and D4, and Total Item Estimated in R3 and R4" sqref="B1:S1" xr:uid="{E08B0979-F16C-4AE2-92AF-D0CAA1587964}"/>
    <dataValidation allowBlank="1" showInputMessage="1" showErrorMessage="1" prompt="Create a list of Cash Paid Out items for each month in Cash Paid Out table starting in cell B6 in this worksheet" sqref="A1" xr:uid="{AAEE8803-4BB7-4306-9CFC-613CD87493E2}"/>
  </dataValidations>
  <printOptions horizontalCentered="1" verticalCentered="1"/>
  <pageMargins left="0.5" right="0.5" top="0.5" bottom="0.5" header="0.3" footer="0.3"/>
  <pageSetup scale="59" orientation="landscape"/>
  <tableParts count="1">
    <tablePart r:id="rId1"/>
  </tableParts>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76135-70B8-40C0-967C-4CDB6A77F42D}">
  <sheetPr>
    <tabColor theme="4"/>
    <pageSetUpPr fitToPage="1"/>
  </sheetPr>
  <dimension ref="A1:S12"/>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'[18]Cash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s="451" customFormat="1" ht="17.25" customHeight="1" thickTop="1">
      <c r="B5" s="446" t="s">
        <v>1620</v>
      </c>
      <c r="C5" s="441"/>
      <c r="D5" s="409"/>
      <c r="E5" s="409"/>
      <c r="F5" s="409"/>
      <c r="G5" s="409"/>
      <c r="H5" s="409"/>
      <c r="I5" s="409"/>
      <c r="J5" s="409"/>
      <c r="K5" s="409"/>
      <c r="L5" s="409"/>
      <c r="M5" s="409"/>
      <c r="N5" s="409"/>
      <c r="O5" s="409"/>
      <c r="P5" s="409"/>
      <c r="Q5" s="432"/>
      <c r="R5" s="409"/>
      <c r="S5" s="409"/>
    </row>
    <row r="6" spans="2:19" ht="17.25" customHeight="1">
      <c r="B6" s="431" t="s">
        <v>1621</v>
      </c>
      <c r="C6" s="432"/>
      <c r="D6" s="452"/>
      <c r="E6" s="452"/>
      <c r="F6" s="452"/>
      <c r="G6" s="452"/>
      <c r="H6" s="452"/>
      <c r="I6" s="452"/>
      <c r="J6" s="452"/>
      <c r="K6" s="452"/>
      <c r="L6" s="452"/>
      <c r="M6" s="452"/>
      <c r="N6" s="452"/>
      <c r="O6" s="452"/>
      <c r="P6" s="452"/>
      <c r="Q6" s="447"/>
      <c r="R6" s="435"/>
    </row>
    <row r="7" spans="2:19" ht="17.25" customHeight="1">
      <c r="B7" s="431" t="s">
        <v>1622</v>
      </c>
      <c r="C7" s="432"/>
      <c r="D7" s="452"/>
      <c r="E7" s="452"/>
      <c r="F7" s="452"/>
      <c r="G7" s="452"/>
      <c r="H7" s="452"/>
      <c r="I7" s="452"/>
      <c r="J7" s="452"/>
      <c r="K7" s="452"/>
      <c r="L7" s="452"/>
      <c r="M7" s="452"/>
      <c r="N7" s="452"/>
      <c r="O7" s="452"/>
      <c r="P7" s="452"/>
      <c r="Q7" s="447"/>
      <c r="R7" s="435"/>
    </row>
    <row r="8" spans="2:19" ht="17.25" customHeight="1">
      <c r="B8" s="431" t="s">
        <v>1623</v>
      </c>
      <c r="C8" s="432"/>
      <c r="D8" s="452"/>
      <c r="E8" s="452"/>
      <c r="F8" s="452"/>
      <c r="G8" s="452"/>
      <c r="H8" s="452"/>
      <c r="I8" s="452"/>
      <c r="J8" s="452"/>
      <c r="K8" s="452"/>
      <c r="L8" s="452"/>
      <c r="M8" s="452"/>
      <c r="N8" s="452"/>
      <c r="O8" s="452"/>
      <c r="P8" s="452"/>
      <c r="Q8" s="447"/>
      <c r="R8" s="435"/>
    </row>
    <row r="9" spans="2:19" ht="17.25" customHeight="1">
      <c r="B9" s="431" t="s">
        <v>1624</v>
      </c>
      <c r="C9" s="432"/>
      <c r="D9" s="452"/>
      <c r="E9" s="452"/>
      <c r="F9" s="452"/>
      <c r="G9" s="452"/>
      <c r="H9" s="452"/>
      <c r="I9" s="452"/>
      <c r="J9" s="452"/>
      <c r="K9" s="452"/>
      <c r="L9" s="452"/>
      <c r="M9" s="452"/>
      <c r="N9" s="452"/>
      <c r="O9" s="452"/>
      <c r="P9" s="452"/>
      <c r="Q9" s="447"/>
      <c r="R9" s="435"/>
    </row>
    <row r="10" spans="2:19" ht="17.25" customHeight="1">
      <c r="B10" s="431" t="s">
        <v>1625</v>
      </c>
      <c r="C10" s="432"/>
      <c r="D10" s="452"/>
      <c r="E10" s="452"/>
      <c r="F10" s="452"/>
      <c r="G10" s="452"/>
      <c r="H10" s="452"/>
      <c r="I10" s="452"/>
      <c r="J10" s="452"/>
      <c r="K10" s="452"/>
      <c r="L10" s="452"/>
      <c r="M10" s="452"/>
      <c r="N10" s="452"/>
      <c r="O10" s="452"/>
      <c r="P10" s="452"/>
      <c r="Q10" s="447"/>
      <c r="R10" s="435"/>
    </row>
    <row r="11" spans="2:19" ht="17.25" customHeight="1">
      <c r="B11" s="448"/>
      <c r="C11" s="432"/>
      <c r="D11" s="449"/>
      <c r="E11" s="449"/>
      <c r="F11" s="449"/>
      <c r="G11" s="449"/>
      <c r="H11" s="449"/>
      <c r="I11" s="449"/>
      <c r="J11" s="449"/>
      <c r="K11" s="449"/>
      <c r="L11" s="449"/>
      <c r="M11" s="449"/>
      <c r="N11" s="449"/>
      <c r="O11" s="449"/>
      <c r="P11" s="449"/>
      <c r="Q11" s="450"/>
      <c r="R11" s="449"/>
    </row>
    <row r="12" spans="2:19" ht="17.25" customHeight="1" thickBot="1">
      <c r="B12" s="440"/>
      <c r="C12" s="441"/>
      <c r="D12" s="442"/>
      <c r="E12" s="442"/>
      <c r="F12" s="442"/>
      <c r="G12" s="442"/>
      <c r="H12" s="442"/>
      <c r="I12" s="442"/>
      <c r="J12" s="442"/>
      <c r="K12" s="442"/>
      <c r="L12" s="442"/>
      <c r="M12" s="442"/>
      <c r="N12" s="442"/>
      <c r="O12" s="442"/>
      <c r="P12" s="442"/>
      <c r="Q12" s="441"/>
      <c r="R12" s="442"/>
      <c r="S12" s="445"/>
    </row>
  </sheetData>
  <mergeCells count="1">
    <mergeCell ref="B1:S1"/>
  </mergeCells>
  <dataValidations count="10">
    <dataValidation allowBlank="1" showInputMessage="1" showErrorMessage="1" prompt="Total Item Estimated label is in this and cell below" sqref="R3" xr:uid="{89B1B629-A0F9-42F5-98EF-DC6788EACE3D}"/>
    <dataValidation allowBlank="1" showInputMessage="1" showErrorMessage="1" prompt="Automatically updated date is in this and cells at right" sqref="E4" xr:uid="{A8C3E3F4-22F2-4CDC-8FE7-366C4166CDDD}"/>
    <dataValidation allowBlank="1" showInputMessage="1" showErrorMessage="1" prompt="Automatically updated month is in this and cells at right" sqref="E3" xr:uid="{3DB8776A-9D94-494B-9A44-1567FCCC7815}"/>
    <dataValidation allowBlank="1" showInputMessage="1" showErrorMessage="1" prompt="Pre Startup Estimated label is in this and cell below" sqref="D3" xr:uid="{43EF305E-002C-43E3-B4FA-4BA8F4FD4D55}"/>
    <dataValidation allowBlank="1" showInputMessage="1" showErrorMessage="1" prompt="Total Cash Paid Out amount for each month and trendline are automatically updated in cells at right " sqref="B12" xr:uid="{A2803CF5-DA40-4244-8AD2-2FC33B710AB0}"/>
    <dataValidation allowBlank="1" showInputMessage="1" showErrorMessage="1" prompt="Modify labels in table column below and enter amounts for Pre Startup and each month in table. Total Item Estimated is automatically calculated and trendline updated at the end" sqref="B5" xr:uid="{E7DBA5CD-FAF0-4ACD-88CB-7722E243A21E}"/>
    <dataValidation allowBlank="1" showInputMessage="1" showErrorMessage="1" prompt="Fiscal Year start date is automatically updated in this cell" sqref="B4" xr:uid="{D748F6F0-BAF7-4D01-8A40-3359DFCB5156}"/>
    <dataValidation allowBlank="1" showInputMessage="1" showErrorMessage="1" prompt="Fiscal Year start date is automatically updated in cell below" sqref="B3" xr:uid="{462EB492-F2FB-4CBE-815C-DC55DFC142B3}"/>
    <dataValidation allowBlank="1" showInputMessage="1" showErrorMessage="1" prompt="Title of this worksheet is in this cell, labels of Pre Startup Estimated in D3 and D4, and Total Item Estimated in R3 and R4" sqref="B1:S1" xr:uid="{A712B250-D97B-4B02-B162-FDAE31D6CAE5}"/>
    <dataValidation allowBlank="1" showInputMessage="1" showErrorMessage="1" prompt="Create a list of Cash Paid Out – Non Profit &amp; Loss items for each month in Cash Paid table starting in cell B6 in this worksheet" sqref="A1" xr:uid="{7285F423-D342-4167-A796-52B241DD10B4}"/>
  </dataValidations>
  <printOptions horizontalCentered="1" verticalCentered="1"/>
  <pageMargins left="0.5" right="0.5" top="0.5" bottom="0.5" header="0.3" footer="0.3"/>
  <pageSetup scale="59" orientation="landscape"/>
  <tableParts count="1">
    <tablePart r:id="rId1"/>
  </tableParts>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54F4A-B896-4E85-8C57-B1F8A26BBB9C}">
  <sheetPr>
    <tabColor theme="4"/>
    <pageSetUpPr fitToPage="1"/>
  </sheetPr>
  <dimension ref="A1:S14"/>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D2" s="618"/>
      <c r="E2" s="619"/>
      <c r="F2" s="619"/>
      <c r="G2" s="619"/>
      <c r="H2" s="619"/>
      <c r="I2" s="619"/>
      <c r="J2" s="619"/>
      <c r="K2" s="619"/>
      <c r="L2" s="619"/>
      <c r="M2" s="619"/>
      <c r="N2" s="619"/>
      <c r="O2" s="619"/>
      <c r="P2" s="619"/>
      <c r="Q2" s="411"/>
    </row>
    <row r="3" spans="2:19" ht="30.05" customHeight="1">
      <c r="B3" s="412" t="s">
        <v>1593</v>
      </c>
      <c r="D3" s="413"/>
      <c r="E3" s="414"/>
      <c r="F3" s="414"/>
      <c r="G3" s="414"/>
      <c r="H3" s="414"/>
      <c r="I3" s="414"/>
      <c r="J3" s="414"/>
      <c r="K3" s="414"/>
      <c r="L3" s="414"/>
      <c r="M3" s="414"/>
      <c r="N3" s="414"/>
      <c r="O3" s="414"/>
      <c r="P3" s="414"/>
      <c r="Q3" s="415"/>
      <c r="R3" s="416"/>
      <c r="S3" s="620"/>
    </row>
    <row r="4" spans="2:19" s="409" customFormat="1" ht="16.5" customHeight="1" thickBot="1">
      <c r="B4" s="417">
        <f ca="1">DATE(YEAR(TODAY()),7,1)</f>
        <v>45839</v>
      </c>
      <c r="D4" s="418" t="s">
        <v>1594</v>
      </c>
      <c r="E4" s="419">
        <f ca="1">FiscalYearStartDate</f>
        <v>45839</v>
      </c>
      <c r="F4" s="419">
        <f t="shared" ref="F4:P4" ca="1" si="0">EOMONTH(E4,0)+DAY(FiscalYearStartDate)</f>
        <v>45870</v>
      </c>
      <c r="G4" s="419">
        <f t="shared" ca="1" si="0"/>
        <v>45901</v>
      </c>
      <c r="H4" s="419">
        <f t="shared" ca="1" si="0"/>
        <v>45931</v>
      </c>
      <c r="I4" s="419">
        <f t="shared" ca="1" si="0"/>
        <v>45962</v>
      </c>
      <c r="J4" s="419">
        <f t="shared" ca="1" si="0"/>
        <v>45992</v>
      </c>
      <c r="K4" s="419">
        <f t="shared" ca="1" si="0"/>
        <v>46023</v>
      </c>
      <c r="L4" s="419">
        <f t="shared" ca="1" si="0"/>
        <v>46054</v>
      </c>
      <c r="M4" s="419">
        <f t="shared" ca="1" si="0"/>
        <v>46082</v>
      </c>
      <c r="N4" s="419">
        <f t="shared" ca="1" si="0"/>
        <v>46113</v>
      </c>
      <c r="O4" s="419">
        <f t="shared" ca="1" si="0"/>
        <v>46143</v>
      </c>
      <c r="P4" s="419">
        <f t="shared" ca="1" si="0"/>
        <v>46174</v>
      </c>
      <c r="Q4" s="420"/>
      <c r="R4" s="421"/>
      <c r="S4" s="621"/>
    </row>
    <row r="5" spans="2:19" s="409" customFormat="1" ht="17.25" customHeight="1" thickTop="1">
      <c r="B5" s="422"/>
      <c r="D5" s="423"/>
      <c r="E5" s="423"/>
      <c r="F5" s="423"/>
      <c r="G5" s="423"/>
      <c r="H5" s="423"/>
      <c r="I5" s="423"/>
      <c r="J5" s="423"/>
      <c r="K5" s="423"/>
      <c r="L5" s="423"/>
      <c r="M5" s="423"/>
      <c r="N5" s="423"/>
      <c r="O5" s="423"/>
      <c r="P5" s="423"/>
      <c r="Q5" s="420"/>
      <c r="R5" s="423"/>
    </row>
    <row r="6" spans="2:19" s="409" customFormat="1" ht="17.25" customHeight="1" thickBot="1">
      <c r="B6" s="424"/>
      <c r="D6" s="425">
        <v>100</v>
      </c>
      <c r="E6" s="425"/>
      <c r="F6" s="425"/>
      <c r="G6" s="425"/>
      <c r="H6" s="425"/>
      <c r="I6" s="425"/>
      <c r="J6" s="425"/>
      <c r="K6" s="425"/>
      <c r="L6" s="425"/>
      <c r="M6" s="425"/>
      <c r="N6" s="425"/>
      <c r="O6" s="425"/>
      <c r="P6" s="425"/>
      <c r="Q6" s="426"/>
      <c r="R6" s="425"/>
      <c r="S6" s="427"/>
    </row>
    <row r="7" spans="2:19" s="429" customFormat="1" ht="34.5" customHeight="1">
      <c r="B7" s="428" t="s">
        <v>1595</v>
      </c>
      <c r="D7" s="622"/>
      <c r="E7" s="623"/>
      <c r="F7" s="623"/>
      <c r="G7" s="623"/>
      <c r="H7" s="623"/>
      <c r="I7" s="623"/>
      <c r="J7" s="623"/>
      <c r="K7" s="623"/>
      <c r="L7" s="623"/>
      <c r="M7" s="623"/>
      <c r="N7" s="623"/>
      <c r="O7" s="623"/>
      <c r="P7" s="623"/>
      <c r="Q7" s="430"/>
    </row>
    <row r="8" spans="2:19" ht="17.25" customHeight="1">
      <c r="B8" s="431" t="s">
        <v>1596</v>
      </c>
      <c r="C8" s="432"/>
      <c r="D8" s="433"/>
      <c r="E8" s="433">
        <v>125</v>
      </c>
      <c r="F8" s="433">
        <v>120</v>
      </c>
      <c r="G8" s="433">
        <v>130</v>
      </c>
      <c r="H8" s="433">
        <v>100</v>
      </c>
      <c r="I8" s="433"/>
      <c r="J8" s="433"/>
      <c r="K8" s="433"/>
      <c r="L8" s="433"/>
      <c r="M8" s="433"/>
      <c r="N8" s="433"/>
      <c r="O8" s="433"/>
      <c r="P8" s="433"/>
      <c r="Q8" s="434"/>
      <c r="R8" s="435"/>
    </row>
    <row r="9" spans="2:19" ht="17.25" customHeight="1">
      <c r="B9" s="431" t="s">
        <v>1597</v>
      </c>
      <c r="C9" s="432"/>
      <c r="D9" s="433"/>
      <c r="E9" s="433"/>
      <c r="F9" s="433"/>
      <c r="G9" s="433"/>
      <c r="H9" s="433">
        <v>75</v>
      </c>
      <c r="I9" s="433">
        <v>45</v>
      </c>
      <c r="J9" s="433"/>
      <c r="K9" s="433"/>
      <c r="L9" s="433"/>
      <c r="M9" s="433"/>
      <c r="N9" s="433"/>
      <c r="O9" s="433"/>
      <c r="P9" s="433"/>
      <c r="Q9" s="434"/>
      <c r="R9" s="435"/>
    </row>
    <row r="10" spans="2:19" ht="17.25" customHeight="1">
      <c r="B10" s="431" t="s">
        <v>1598</v>
      </c>
      <c r="C10" s="436"/>
      <c r="D10" s="433"/>
      <c r="E10" s="433"/>
      <c r="F10" s="433">
        <v>50</v>
      </c>
      <c r="G10" s="433">
        <v>50</v>
      </c>
      <c r="H10" s="433">
        <v>50</v>
      </c>
      <c r="I10" s="433"/>
      <c r="J10" s="433"/>
      <c r="K10" s="433"/>
      <c r="L10" s="433"/>
      <c r="M10" s="433"/>
      <c r="N10" s="433"/>
      <c r="O10" s="433"/>
      <c r="P10" s="433"/>
      <c r="Q10" s="434"/>
      <c r="R10" s="435"/>
    </row>
    <row r="11" spans="2:19" ht="17.25" customHeight="1" thickBot="1">
      <c r="B11" s="437"/>
      <c r="C11" s="438"/>
      <c r="D11" s="439"/>
      <c r="E11" s="439"/>
      <c r="F11" s="439"/>
      <c r="G11" s="439"/>
      <c r="H11" s="439"/>
      <c r="I11" s="439"/>
      <c r="J11" s="439"/>
      <c r="K11" s="439"/>
      <c r="L11" s="439"/>
      <c r="M11" s="439"/>
      <c r="N11" s="439"/>
      <c r="O11" s="439"/>
      <c r="P11" s="439"/>
      <c r="Q11" s="432"/>
      <c r="R11" s="439"/>
    </row>
    <row r="12" spans="2:19" ht="17.25" customHeight="1" thickTop="1" thickBot="1">
      <c r="B12" s="440"/>
      <c r="C12" s="441"/>
      <c r="D12" s="442"/>
      <c r="E12" s="442"/>
      <c r="F12" s="442"/>
      <c r="G12" s="442"/>
      <c r="H12" s="442"/>
      <c r="I12" s="442"/>
      <c r="J12" s="442"/>
      <c r="K12" s="442"/>
      <c r="L12" s="442"/>
      <c r="M12" s="442"/>
      <c r="N12" s="442"/>
      <c r="O12" s="442"/>
      <c r="P12" s="442"/>
      <c r="Q12" s="443"/>
      <c r="R12" s="442"/>
      <c r="S12" s="444"/>
    </row>
    <row r="13" spans="2:19" ht="17.25" customHeight="1">
      <c r="D13" s="624"/>
      <c r="E13" s="623"/>
      <c r="F13" s="623"/>
      <c r="G13" s="623"/>
      <c r="H13" s="623"/>
      <c r="I13" s="623"/>
      <c r="J13" s="623"/>
      <c r="K13" s="623"/>
      <c r="L13" s="623"/>
      <c r="M13" s="623"/>
      <c r="N13" s="623"/>
      <c r="O13" s="623"/>
      <c r="P13" s="623"/>
      <c r="R13" s="624"/>
      <c r="S13" s="623"/>
    </row>
    <row r="14" spans="2:19" ht="17.25" customHeight="1" thickBot="1">
      <c r="B14" s="440"/>
      <c r="C14" s="441"/>
      <c r="D14" s="442"/>
      <c r="E14" s="442"/>
      <c r="F14" s="442"/>
      <c r="G14" s="442"/>
      <c r="H14" s="442"/>
      <c r="I14" s="442"/>
      <c r="J14" s="442"/>
      <c r="K14" s="442"/>
      <c r="L14" s="442"/>
      <c r="M14" s="442"/>
      <c r="N14" s="442"/>
      <c r="O14" s="442"/>
      <c r="P14" s="442"/>
      <c r="Q14" s="441"/>
      <c r="R14" s="442"/>
      <c r="S14" s="445"/>
    </row>
  </sheetData>
  <mergeCells count="6">
    <mergeCell ref="B1:S1"/>
    <mergeCell ref="D2:P2"/>
    <mergeCell ref="S3:S4"/>
    <mergeCell ref="D7:P7"/>
    <mergeCell ref="D13:P13"/>
    <mergeCell ref="R13:S13"/>
  </mergeCells>
  <dataValidations count="18">
    <dataValidation allowBlank="1" showInputMessage="1" showErrorMessage="1" prompt="Enter Cash on Hand in beginning of month for Pre Startup Estimated in cell D6" sqref="B6" xr:uid="{8505CEFD-681D-41EC-9788-3710239F8FE1}"/>
    <dataValidation allowBlank="1" showInputMessage="1" showErrorMessage="1" prompt="Total Item EST is automatically updated in cell R6" sqref="R3" xr:uid="{633AC0B8-3D83-43C8-89C3-AA09BB5E8FB1}"/>
    <dataValidation allowBlank="1" showInputMessage="1" showErrorMessage="1" prompt="Total Item EST is automatically updated in cells below and trendline in cell at right" sqref="R7" xr:uid="{1AA8BFC4-D80B-4361-ACE0-C06072AEF80E}"/>
    <dataValidation allowBlank="1" showInputMessage="1" showErrorMessage="1" prompt="Enter amount for each month in columns at right. Total Cash Available before cash out and Cash Position at end of month are automatically calculated in cells below the table" sqref="D7:P7" xr:uid="{102F0483-C216-437F-B770-66DF5B940D4C}"/>
    <dataValidation allowBlank="1" showInputMessage="1" showErrorMessage="1" prompt="Total Item EST is automatically updated in this cell and trendline in cell at right" sqref="R6" xr:uid="{A75D0917-CF5F-4739-96E3-336F5E44530C}"/>
    <dataValidation allowBlank="1" showInputMessage="1" showErrorMessage="1" prompt="Total Item EST is automatically updated in cell below" sqref="R4" xr:uid="{DFB21731-E493-4E05-B673-FB349917EDA3}"/>
    <dataValidation allowBlank="1" showInputMessage="1" showErrorMessage="1" prompt="Cash Position at end of month is automatically calculated in cells at right for each month. Flag icon is automatically updated for negative value" sqref="B14" xr:uid="{83EFC627-61FD-4D5C-8299-5F5B0BB01BE5}"/>
    <dataValidation allowBlank="1" showInputMessage="1" showErrorMessage="1" prompt="Total Cash Available before cash out is automatically calculated in cells at right for each month. Flag icon is automatically updated for negative value" sqref="B12" xr:uid="{D28856F1-59A1-4A5C-923E-68E33F41F73A}"/>
    <dataValidation allowBlank="1" showInputMessage="1" showErrorMessage="1" prompt="Enter or modify Cash Receipts labels in table column below." sqref="B7" xr:uid="{D47DB499-2D38-4BAA-B06D-CB0BD5032FED}"/>
    <dataValidation allowBlank="1" showInputMessage="1" showErrorMessage="1" prompt="Cash on Hand in beginning of month is automatically calculated in this and cells at right. Flag icon is automatically updated for negative value" sqref="E6" xr:uid="{861F2AF2-4EC2-4E0C-9DC1-07910BF973DC}"/>
    <dataValidation allowBlank="1" showInputMessage="1" showErrorMessage="1" prompt="Enter Cash on Hand in beginning of month for Pre Startup Estimated in this cell. Amount in cells at right are automatically calculated" sqref="D6" xr:uid="{41D71B27-74F1-4E5D-A580-03F11AF04448}"/>
    <dataValidation allowBlank="1" showInputMessage="1" showErrorMessage="1" prompt="Automatically updated date is in this and cells at right" sqref="E4" xr:uid="{20E91694-B28C-40BA-88EB-FAA5F6783DB8}"/>
    <dataValidation allowBlank="1" showInputMessage="1" showErrorMessage="1" prompt="Automatically updated month is in this and cells at right" sqref="E3" xr:uid="{F1F06E5F-A74A-4BC3-A6E5-02C247439B18}"/>
    <dataValidation allowBlank="1" showInputMessage="1" showErrorMessage="1" prompt="Enter Fiscal Year start date in this cell" sqref="B4" xr:uid="{F75BFAD3-07D3-4C5A-A0F6-918F302CF92E}"/>
    <dataValidation allowBlank="1" showInputMessage="1" showErrorMessage="1" prompt="Enter Fiscal Year start date in cell below. Months are automatically updated in cells E3 through P3 and dates in cells E4 through P4" sqref="B3" xr:uid="{23F20CA3-6DE5-4952-A3D4-3F1DBB37D29E}"/>
    <dataValidation allowBlank="1" showInputMessage="1" showErrorMessage="1" prompt="Pre Startup Estimated label is in this and cell below" sqref="D3" xr:uid="{EB6650B8-547C-47F9-A6BB-7C88C2B294A6}"/>
    <dataValidation allowBlank="1" showInputMessage="1" showErrorMessage="1" prompt="Title of this worksheet is in this cell, and labels of Pre Startup Estimated in cell D3 and D4 and Total Item Estimated in R3 and R4" sqref="B1:S1" xr:uid="{7EDE6293-6727-4669-9F5C-4E288C1FDD09}"/>
    <dataValidation allowBlank="1" showInputMessage="1" showErrorMessage="1" prompt="Create Cash Flow Statement in this workbook. Enter Date in cell B4, Startup Estimated Cash on Hand in D6, and details in Cash Receipts table starting in cell B8 in this worksheet" sqref="A1" xr:uid="{3C654D05-9B24-4CDD-B638-0845E607F8EC}"/>
  </dataValidations>
  <printOptions horizontalCentered="1" verticalCentered="1"/>
  <pageMargins left="0.5" right="0.5" top="0.5" bottom="0.5" header="0.3" footer="0.3"/>
  <pageSetup scale="59" orientation="landscape"/>
  <tableParts count="1">
    <tablePart r:id="rId1"/>
  </tableParts>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D90-0B86-44A9-AD22-562C0C13A4FF}">
  <sheetPr>
    <tabColor theme="4"/>
    <pageSetUpPr fitToPage="1"/>
  </sheetPr>
  <dimension ref="A1:S27"/>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c r="E3" s="414"/>
      <c r="F3" s="414"/>
      <c r="G3" s="414"/>
      <c r="H3" s="414"/>
      <c r="I3" s="414"/>
      <c r="J3" s="414"/>
      <c r="K3" s="414"/>
      <c r="L3" s="414"/>
      <c r="M3" s="414"/>
      <c r="N3" s="414"/>
      <c r="O3" s="414"/>
      <c r="P3" s="414"/>
      <c r="Q3" s="415"/>
      <c r="R3" s="416"/>
    </row>
    <row r="4" spans="2:19" s="409" customFormat="1" ht="16.5" customHeight="1" thickBot="1">
      <c r="B4" s="417">
        <f>'[19]Cash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ht="17.25" customHeight="1" thickTop="1">
      <c r="B5" s="446" t="s">
        <v>1600</v>
      </c>
      <c r="C5" s="432"/>
      <c r="Q5" s="432"/>
    </row>
    <row r="6" spans="2:19" ht="17.25" customHeight="1">
      <c r="B6" s="431" t="s">
        <v>1601</v>
      </c>
      <c r="C6" s="432"/>
      <c r="D6" s="433"/>
      <c r="E6" s="433">
        <v>400</v>
      </c>
      <c r="F6" s="433"/>
      <c r="G6" s="433">
        <v>226</v>
      </c>
      <c r="H6" s="433"/>
      <c r="I6" s="433"/>
      <c r="J6" s="433"/>
      <c r="K6" s="433"/>
      <c r="L6" s="433"/>
      <c r="M6" s="433"/>
      <c r="N6" s="433"/>
      <c r="O6" s="433"/>
      <c r="P6" s="433"/>
      <c r="Q6" s="447"/>
      <c r="R6" s="435"/>
    </row>
    <row r="7" spans="2:19" ht="17.25" customHeight="1">
      <c r="B7" s="431" t="s">
        <v>1602</v>
      </c>
      <c r="C7" s="432"/>
      <c r="D7" s="433"/>
      <c r="E7" s="433"/>
      <c r="F7" s="433"/>
      <c r="G7" s="433"/>
      <c r="H7" s="433"/>
      <c r="I7" s="433"/>
      <c r="J7" s="433"/>
      <c r="K7" s="433"/>
      <c r="L7" s="433"/>
      <c r="M7" s="433"/>
      <c r="N7" s="433"/>
      <c r="O7" s="433"/>
      <c r="P7" s="433"/>
      <c r="Q7" s="447"/>
      <c r="R7" s="435"/>
    </row>
    <row r="8" spans="2:19" ht="17.25" customHeight="1">
      <c r="B8" s="431" t="s">
        <v>1602</v>
      </c>
      <c r="C8" s="432"/>
      <c r="D8" s="433"/>
      <c r="E8" s="433"/>
      <c r="F8" s="433"/>
      <c r="G8" s="433"/>
      <c r="H8" s="433"/>
      <c r="I8" s="433"/>
      <c r="J8" s="433"/>
      <c r="K8" s="433"/>
      <c r="L8" s="433"/>
      <c r="M8" s="433"/>
      <c r="N8" s="433"/>
      <c r="O8" s="433"/>
      <c r="P8" s="433"/>
      <c r="Q8" s="447"/>
      <c r="R8" s="435"/>
    </row>
    <row r="9" spans="2:19" ht="17.25" customHeight="1">
      <c r="B9" s="431" t="s">
        <v>1603</v>
      </c>
      <c r="C9" s="432"/>
      <c r="D9" s="433"/>
      <c r="E9" s="433"/>
      <c r="F9" s="433"/>
      <c r="G9" s="433"/>
      <c r="H9" s="433"/>
      <c r="I9" s="433"/>
      <c r="J9" s="433"/>
      <c r="K9" s="433"/>
      <c r="L9" s="433"/>
      <c r="M9" s="433"/>
      <c r="N9" s="433"/>
      <c r="O9" s="433"/>
      <c r="P9" s="433"/>
      <c r="Q9" s="447"/>
      <c r="R9" s="435"/>
    </row>
    <row r="10" spans="2:19" ht="17.25" customHeight="1">
      <c r="B10" s="431" t="s">
        <v>1604</v>
      </c>
      <c r="C10" s="432"/>
      <c r="D10" s="433"/>
      <c r="E10" s="433"/>
      <c r="F10" s="433"/>
      <c r="G10" s="433"/>
      <c r="H10" s="433"/>
      <c r="I10" s="433"/>
      <c r="J10" s="433"/>
      <c r="K10" s="433"/>
      <c r="L10" s="433"/>
      <c r="M10" s="433"/>
      <c r="N10" s="433"/>
      <c r="O10" s="433"/>
      <c r="P10" s="433"/>
      <c r="Q10" s="447"/>
      <c r="R10" s="435"/>
    </row>
    <row r="11" spans="2:19" ht="17.25" customHeight="1">
      <c r="B11" s="431" t="s">
        <v>1605</v>
      </c>
      <c r="C11" s="432"/>
      <c r="D11" s="433"/>
      <c r="E11" s="433"/>
      <c r="F11" s="433"/>
      <c r="G11" s="433"/>
      <c r="H11" s="433"/>
      <c r="I11" s="433"/>
      <c r="J11" s="433"/>
      <c r="K11" s="433"/>
      <c r="L11" s="433"/>
      <c r="M11" s="433"/>
      <c r="N11" s="433"/>
      <c r="O11" s="433"/>
      <c r="P11" s="433"/>
      <c r="Q11" s="447"/>
      <c r="R11" s="435"/>
    </row>
    <row r="12" spans="2:19" ht="17.25" customHeight="1">
      <c r="B12" s="431" t="s">
        <v>1606</v>
      </c>
      <c r="C12" s="432"/>
      <c r="D12" s="433"/>
      <c r="E12" s="433"/>
      <c r="F12" s="433"/>
      <c r="G12" s="433"/>
      <c r="H12" s="433"/>
      <c r="I12" s="433"/>
      <c r="J12" s="433"/>
      <c r="K12" s="433"/>
      <c r="L12" s="433"/>
      <c r="M12" s="433"/>
      <c r="N12" s="433"/>
      <c r="O12" s="433"/>
      <c r="P12" s="433"/>
      <c r="Q12" s="447"/>
      <c r="R12" s="435"/>
    </row>
    <row r="13" spans="2:19" ht="17.25" customHeight="1">
      <c r="B13" s="431" t="s">
        <v>1607</v>
      </c>
      <c r="C13" s="432"/>
      <c r="D13" s="433"/>
      <c r="E13" s="433"/>
      <c r="F13" s="433"/>
      <c r="G13" s="433"/>
      <c r="H13" s="433"/>
      <c r="I13" s="433"/>
      <c r="J13" s="433"/>
      <c r="K13" s="433"/>
      <c r="L13" s="433"/>
      <c r="M13" s="433"/>
      <c r="N13" s="433"/>
      <c r="O13" s="433"/>
      <c r="P13" s="433"/>
      <c r="Q13" s="447"/>
      <c r="R13" s="435"/>
    </row>
    <row r="14" spans="2:19" ht="17.25" customHeight="1">
      <c r="B14" s="431" t="s">
        <v>1608</v>
      </c>
      <c r="C14" s="432"/>
      <c r="D14" s="433"/>
      <c r="E14" s="433"/>
      <c r="F14" s="433"/>
      <c r="G14" s="433"/>
      <c r="H14" s="433"/>
      <c r="I14" s="433"/>
      <c r="J14" s="433"/>
      <c r="K14" s="433"/>
      <c r="L14" s="433"/>
      <c r="M14" s="433"/>
      <c r="N14" s="433"/>
      <c r="O14" s="433"/>
      <c r="P14" s="433"/>
      <c r="Q14" s="447"/>
      <c r="R14" s="435"/>
    </row>
    <row r="15" spans="2:19" ht="17.25" customHeight="1">
      <c r="B15" s="431" t="s">
        <v>1609</v>
      </c>
      <c r="C15" s="432"/>
      <c r="D15" s="433"/>
      <c r="E15" s="433"/>
      <c r="F15" s="433"/>
      <c r="G15" s="433"/>
      <c r="H15" s="433"/>
      <c r="I15" s="433"/>
      <c r="J15" s="433"/>
      <c r="K15" s="433"/>
      <c r="L15" s="433"/>
      <c r="M15" s="433"/>
      <c r="N15" s="433"/>
      <c r="O15" s="433"/>
      <c r="P15" s="433"/>
      <c r="Q15" s="447"/>
      <c r="R15" s="435"/>
    </row>
    <row r="16" spans="2:19" ht="17.25" customHeight="1">
      <c r="B16" s="431" t="s">
        <v>1610</v>
      </c>
      <c r="C16" s="432"/>
      <c r="D16" s="433"/>
      <c r="E16" s="433"/>
      <c r="F16" s="433"/>
      <c r="G16" s="433"/>
      <c r="H16" s="433"/>
      <c r="I16" s="433"/>
      <c r="J16" s="433"/>
      <c r="K16" s="433"/>
      <c r="L16" s="433"/>
      <c r="M16" s="433"/>
      <c r="N16" s="433"/>
      <c r="O16" s="433"/>
      <c r="P16" s="433"/>
      <c r="Q16" s="447"/>
      <c r="R16" s="435"/>
    </row>
    <row r="17" spans="2:19" ht="17.25" customHeight="1">
      <c r="B17" s="431" t="s">
        <v>1611</v>
      </c>
      <c r="C17" s="432"/>
      <c r="D17" s="433"/>
      <c r="E17" s="433"/>
      <c r="F17" s="433"/>
      <c r="G17" s="433"/>
      <c r="H17" s="433"/>
      <c r="I17" s="433"/>
      <c r="J17" s="433"/>
      <c r="K17" s="433"/>
      <c r="L17" s="433"/>
      <c r="M17" s="433"/>
      <c r="N17" s="433"/>
      <c r="O17" s="433"/>
      <c r="P17" s="433"/>
      <c r="Q17" s="447"/>
      <c r="R17" s="435"/>
    </row>
    <row r="18" spans="2:19" ht="17.25" customHeight="1">
      <c r="B18" s="431" t="s">
        <v>1612</v>
      </c>
      <c r="C18" s="432"/>
      <c r="D18" s="433"/>
      <c r="E18" s="433"/>
      <c r="F18" s="433"/>
      <c r="G18" s="433"/>
      <c r="H18" s="433"/>
      <c r="I18" s="433"/>
      <c r="J18" s="433"/>
      <c r="K18" s="433"/>
      <c r="L18" s="433"/>
      <c r="M18" s="433"/>
      <c r="N18" s="433"/>
      <c r="O18" s="433"/>
      <c r="P18" s="433"/>
      <c r="Q18" s="447"/>
      <c r="R18" s="435"/>
    </row>
    <row r="19" spans="2:19" ht="17.25" customHeight="1">
      <c r="B19" s="431" t="s">
        <v>1613</v>
      </c>
      <c r="C19" s="432"/>
      <c r="D19" s="433"/>
      <c r="E19" s="433"/>
      <c r="F19" s="433"/>
      <c r="G19" s="433"/>
      <c r="H19" s="433"/>
      <c r="I19" s="433"/>
      <c r="J19" s="433"/>
      <c r="K19" s="433"/>
      <c r="L19" s="433"/>
      <c r="M19" s="433"/>
      <c r="N19" s="433"/>
      <c r="O19" s="433"/>
      <c r="P19" s="433"/>
      <c r="Q19" s="447"/>
      <c r="R19" s="435"/>
    </row>
    <row r="20" spans="2:19" ht="17.25" customHeight="1">
      <c r="B20" s="431" t="s">
        <v>1614</v>
      </c>
      <c r="C20" s="432"/>
      <c r="D20" s="433"/>
      <c r="E20" s="433"/>
      <c r="F20" s="433"/>
      <c r="G20" s="433"/>
      <c r="H20" s="433"/>
      <c r="I20" s="433"/>
      <c r="J20" s="433"/>
      <c r="K20" s="433"/>
      <c r="L20" s="433"/>
      <c r="M20" s="433"/>
      <c r="N20" s="433"/>
      <c r="O20" s="433"/>
      <c r="P20" s="433"/>
      <c r="Q20" s="447"/>
      <c r="R20" s="435"/>
    </row>
    <row r="21" spans="2:19" ht="17.25" customHeight="1">
      <c r="B21" s="431" t="s">
        <v>1615</v>
      </c>
      <c r="C21" s="432"/>
      <c r="D21" s="433"/>
      <c r="E21" s="433"/>
      <c r="F21" s="433"/>
      <c r="G21" s="433"/>
      <c r="H21" s="433"/>
      <c r="I21" s="433"/>
      <c r="J21" s="433"/>
      <c r="K21" s="433"/>
      <c r="L21" s="433"/>
      <c r="M21" s="433"/>
      <c r="N21" s="433"/>
      <c r="O21" s="433"/>
      <c r="P21" s="433"/>
      <c r="Q21" s="447"/>
      <c r="R21" s="435"/>
    </row>
    <row r="22" spans="2:19" ht="17.25" customHeight="1">
      <c r="B22" s="431" t="s">
        <v>1616</v>
      </c>
      <c r="C22" s="432"/>
      <c r="D22" s="433"/>
      <c r="E22" s="433"/>
      <c r="F22" s="433"/>
      <c r="G22" s="433"/>
      <c r="H22" s="433"/>
      <c r="I22" s="433"/>
      <c r="J22" s="433"/>
      <c r="K22" s="433"/>
      <c r="L22" s="433"/>
      <c r="M22" s="433"/>
      <c r="N22" s="433"/>
      <c r="O22" s="433"/>
      <c r="P22" s="433"/>
      <c r="Q22" s="447"/>
      <c r="R22" s="435"/>
    </row>
    <row r="23" spans="2:19" ht="17.25" customHeight="1">
      <c r="B23" s="431" t="s">
        <v>1617</v>
      </c>
      <c r="C23" s="432"/>
      <c r="D23" s="433"/>
      <c r="E23" s="433"/>
      <c r="F23" s="433"/>
      <c r="G23" s="433"/>
      <c r="H23" s="433"/>
      <c r="I23" s="433"/>
      <c r="J23" s="433"/>
      <c r="K23" s="433"/>
      <c r="L23" s="433"/>
      <c r="M23" s="433"/>
      <c r="N23" s="433"/>
      <c r="O23" s="433"/>
      <c r="P23" s="433"/>
      <c r="Q23" s="447"/>
      <c r="R23" s="435"/>
    </row>
    <row r="24" spans="2:19" ht="17.25" customHeight="1">
      <c r="B24" s="431" t="s">
        <v>1618</v>
      </c>
      <c r="C24" s="432"/>
      <c r="D24" s="433"/>
      <c r="E24" s="433"/>
      <c r="F24" s="433"/>
      <c r="G24" s="433"/>
      <c r="H24" s="433"/>
      <c r="I24" s="433"/>
      <c r="J24" s="433"/>
      <c r="K24" s="433"/>
      <c r="L24" s="433"/>
      <c r="M24" s="433"/>
      <c r="N24" s="433"/>
      <c r="O24" s="433"/>
      <c r="P24" s="433"/>
      <c r="Q24" s="447"/>
      <c r="R24" s="435"/>
    </row>
    <row r="25" spans="2:19" ht="17.25" customHeight="1">
      <c r="B25" s="431" t="s">
        <v>1618</v>
      </c>
      <c r="C25" s="432"/>
      <c r="D25" s="433"/>
      <c r="E25" s="433"/>
      <c r="F25" s="433"/>
      <c r="G25" s="433"/>
      <c r="H25" s="433"/>
      <c r="I25" s="433"/>
      <c r="J25" s="433"/>
      <c r="K25" s="433"/>
      <c r="L25" s="433"/>
      <c r="M25" s="433"/>
      <c r="N25" s="433"/>
      <c r="O25" s="433"/>
      <c r="P25" s="433"/>
      <c r="Q25" s="447"/>
      <c r="R25" s="435"/>
    </row>
    <row r="26" spans="2:19" ht="17.25" customHeight="1">
      <c r="B26" s="431" t="s">
        <v>1619</v>
      </c>
      <c r="C26" s="432"/>
      <c r="D26" s="433"/>
      <c r="E26" s="433"/>
      <c r="F26" s="433"/>
      <c r="G26" s="433"/>
      <c r="H26" s="433"/>
      <c r="I26" s="433"/>
      <c r="J26" s="433"/>
      <c r="K26" s="433"/>
      <c r="L26" s="433"/>
      <c r="M26" s="433"/>
      <c r="N26" s="433"/>
      <c r="O26" s="433"/>
      <c r="P26" s="433"/>
      <c r="Q26" s="447"/>
      <c r="R26" s="435"/>
    </row>
    <row r="27" spans="2:19" ht="17.25" customHeight="1">
      <c r="B27" s="448"/>
      <c r="C27" s="432"/>
      <c r="D27" s="449"/>
      <c r="E27" s="449"/>
      <c r="F27" s="449"/>
      <c r="G27" s="449"/>
      <c r="H27" s="449"/>
      <c r="I27" s="449"/>
      <c r="J27" s="449"/>
      <c r="K27" s="449"/>
      <c r="L27" s="449"/>
      <c r="M27" s="449"/>
      <c r="N27" s="449"/>
      <c r="O27" s="449"/>
      <c r="P27" s="449"/>
      <c r="Q27" s="450"/>
      <c r="R27" s="449"/>
      <c r="S27" s="451"/>
    </row>
  </sheetData>
  <mergeCells count="1">
    <mergeCell ref="B1:S1"/>
  </mergeCells>
  <dataValidations count="9">
    <dataValidation allowBlank="1" showInputMessage="1" showErrorMessage="1" prompt="Total Item Estimated label is in this and cell below" sqref="R3" xr:uid="{4FB639B0-665C-4931-99F3-DC0D662B73E1}"/>
    <dataValidation allowBlank="1" showInputMessage="1" showErrorMessage="1" prompt="Automatically updated date is in this and cells at right" sqref="E4" xr:uid="{3153DB40-F963-4699-B6BA-362C06F694B4}"/>
    <dataValidation allowBlank="1" showInputMessage="1" showErrorMessage="1" prompt="Automatically updated month is in this and cells at right" sqref="E3" xr:uid="{53DB1E8E-C0A1-4314-87D0-2661F8CEFBB5}"/>
    <dataValidation allowBlank="1" showInputMessage="1" showErrorMessage="1" prompt="Pre Startup Estimated label is in this and cell below" sqref="D3" xr:uid="{833B5251-A847-40B8-8971-A5903593DAE1}"/>
    <dataValidation allowBlank="1" showInputMessage="1" showErrorMessage="1" prompt="Modify Cash Paid Out labels in table column below and Pre Startup and each month amount in table. Total Item Estimated is automatically calculated and trendline updated at the end" sqref="B5" xr:uid="{FC3CF383-2C9F-4B2C-839B-CE1DD3E4F9EB}"/>
    <dataValidation allowBlank="1" showInputMessage="1" showErrorMessage="1" prompt="Fiscal Year start date is automatically updated in this cell" sqref="B4" xr:uid="{03F49514-DAC4-4CA1-B7F7-D749E6AFD0EA}"/>
    <dataValidation allowBlank="1" showInputMessage="1" showErrorMessage="1" prompt="Fiscal Year start date is automatically updated in cell below" sqref="B3" xr:uid="{3B9742D0-6216-4F5C-A447-CC66C7442A0E}"/>
    <dataValidation allowBlank="1" showInputMessage="1" showErrorMessage="1" prompt="Title of this worksheet is in this cell, labels of Pre Startup Estimated in D3 and D4, and Total Item Estimated in R3 and R4" sqref="B1:S1" xr:uid="{271E7CE4-D304-4AFB-8E2A-F8065238BDD1}"/>
    <dataValidation allowBlank="1" showInputMessage="1" showErrorMessage="1" prompt="Create a list of Cash Paid Out items for each month in Cash Paid Out table starting in cell B6 in this worksheet" sqref="A1" xr:uid="{9B33BF8B-4EED-44B8-B2BB-BA7D817CED98}"/>
  </dataValidations>
  <printOptions horizontalCentered="1" verticalCentered="1"/>
  <pageMargins left="0.5" right="0.5" top="0.5" bottom="0.5" header="0.3" footer="0.3"/>
  <pageSetup scale="59" orientation="landscape"/>
  <tableParts count="1">
    <tablePart r:id="rId1"/>
  </tableParts>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62B3-2A88-4F14-A7AC-ECAC90475F7F}">
  <sheetPr>
    <tabColor theme="4"/>
    <pageSetUpPr fitToPage="1"/>
  </sheetPr>
  <dimension ref="A1:S12"/>
  <sheetViews>
    <sheetView showGridLines="0" zoomScaleNormal="100" workbookViewId="0">
      <pane ySplit="4" topLeftCell="A5" activePane="bottomLeft" state="frozen"/>
      <selection pane="bottomLeft"/>
    </sheetView>
  </sheetViews>
  <sheetFormatPr defaultColWidth="8.75" defaultRowHeight="17.25" customHeight="1"/>
  <cols>
    <col min="1" max="1" width="2.546875" style="410" customWidth="1"/>
    <col min="2" max="2" width="36" style="410" customWidth="1"/>
    <col min="3" max="3" width="3" style="410" customWidth="1"/>
    <col min="4" max="4" width="9.3984375" style="410" customWidth="1"/>
    <col min="5" max="16" width="12.25" style="410" customWidth="1"/>
    <col min="17" max="17" width="3" style="409" customWidth="1"/>
    <col min="18" max="18" width="10.75" style="410" customWidth="1"/>
    <col min="19" max="16384" width="8.75" style="409"/>
  </cols>
  <sheetData>
    <row r="1" spans="2:19" ht="42" customHeight="1" thickBot="1">
      <c r="B1" s="616" t="s">
        <v>1592</v>
      </c>
      <c r="C1" s="617"/>
      <c r="D1" s="617"/>
      <c r="E1" s="617"/>
      <c r="F1" s="617"/>
      <c r="G1" s="617"/>
      <c r="H1" s="617"/>
      <c r="I1" s="617"/>
      <c r="J1" s="617"/>
      <c r="K1" s="617"/>
      <c r="L1" s="617"/>
      <c r="M1" s="617"/>
      <c r="N1" s="617"/>
      <c r="O1" s="617"/>
      <c r="P1" s="617"/>
      <c r="Q1" s="617"/>
      <c r="R1" s="617"/>
      <c r="S1" s="617"/>
    </row>
    <row r="2" spans="2:19" ht="22.55" customHeight="1" thickTop="1">
      <c r="Q2" s="411"/>
    </row>
    <row r="3" spans="2:19" ht="30.05" customHeight="1">
      <c r="B3" s="412" t="s">
        <v>1593</v>
      </c>
      <c r="D3" s="413" t="s">
        <v>1628</v>
      </c>
      <c r="E3" s="414" t="str">
        <f>UPPER(TEXT(FiscalYearStartDate,"mmm"))</f>
        <v>JUL</v>
      </c>
      <c r="F3" s="414"/>
      <c r="G3" s="414"/>
      <c r="H3" s="414"/>
      <c r="I3" s="414"/>
      <c r="J3" s="414"/>
      <c r="K3" s="414"/>
      <c r="L3" s="414"/>
      <c r="M3" s="414"/>
      <c r="N3" s="414"/>
      <c r="O3" s="414"/>
      <c r="P3" s="414"/>
      <c r="Q3" s="415"/>
      <c r="R3" s="416" t="s">
        <v>855</v>
      </c>
    </row>
    <row r="4" spans="2:19" s="409" customFormat="1" ht="16.5" customHeight="1" thickBot="1">
      <c r="B4" s="417">
        <f>'[19]Cash Receipts'!FiscalYearStartDate</f>
        <v>45839</v>
      </c>
      <c r="D4" s="418" t="s">
        <v>1594</v>
      </c>
      <c r="E4" s="419">
        <f>FiscalYearStartDate</f>
        <v>45839</v>
      </c>
      <c r="F4" s="419">
        <f t="shared" ref="F4:P4" si="0">EOMONTH(E4,0)+DAY(FiscalYearStartDate)</f>
        <v>45870</v>
      </c>
      <c r="G4" s="419">
        <f t="shared" si="0"/>
        <v>45901</v>
      </c>
      <c r="H4" s="419">
        <f t="shared" si="0"/>
        <v>45931</v>
      </c>
      <c r="I4" s="419">
        <f t="shared" si="0"/>
        <v>45962</v>
      </c>
      <c r="J4" s="419">
        <f t="shared" si="0"/>
        <v>45992</v>
      </c>
      <c r="K4" s="419">
        <f t="shared" si="0"/>
        <v>46023</v>
      </c>
      <c r="L4" s="419">
        <f t="shared" si="0"/>
        <v>46054</v>
      </c>
      <c r="M4" s="419">
        <f t="shared" si="0"/>
        <v>46082</v>
      </c>
      <c r="N4" s="419">
        <f t="shared" si="0"/>
        <v>46113</v>
      </c>
      <c r="O4" s="419">
        <f t="shared" si="0"/>
        <v>46143</v>
      </c>
      <c r="P4" s="419">
        <f t="shared" si="0"/>
        <v>46174</v>
      </c>
      <c r="Q4" s="420"/>
      <c r="R4" s="413"/>
    </row>
    <row r="5" spans="2:19" s="451" customFormat="1" ht="17.25" customHeight="1" thickTop="1">
      <c r="B5" s="446" t="s">
        <v>1620</v>
      </c>
      <c r="C5" s="441"/>
      <c r="D5" s="409"/>
      <c r="E5" s="409"/>
      <c r="F5" s="409"/>
      <c r="G5" s="409"/>
      <c r="H5" s="409"/>
      <c r="I5" s="409"/>
      <c r="J5" s="409"/>
      <c r="K5" s="409"/>
      <c r="L5" s="409"/>
      <c r="M5" s="409"/>
      <c r="N5" s="409"/>
      <c r="O5" s="409"/>
      <c r="P5" s="409"/>
      <c r="Q5" s="432"/>
      <c r="R5" s="409"/>
      <c r="S5" s="409"/>
    </row>
    <row r="6" spans="2:19" ht="17.25" customHeight="1">
      <c r="B6" s="431" t="s">
        <v>1621</v>
      </c>
      <c r="C6" s="432"/>
      <c r="D6" s="452"/>
      <c r="E6" s="452"/>
      <c r="F6" s="452"/>
      <c r="G6" s="452"/>
      <c r="H6" s="452"/>
      <c r="I6" s="452"/>
      <c r="J6" s="452"/>
      <c r="K6" s="452"/>
      <c r="L6" s="452"/>
      <c r="M6" s="452"/>
      <c r="N6" s="452"/>
      <c r="O6" s="452"/>
      <c r="P6" s="452"/>
      <c r="Q6" s="447"/>
      <c r="R6" s="435"/>
    </row>
    <row r="7" spans="2:19" ht="17.25" customHeight="1">
      <c r="B7" s="431" t="s">
        <v>1622</v>
      </c>
      <c r="C7" s="432"/>
      <c r="D7" s="452"/>
      <c r="E7" s="452"/>
      <c r="F7" s="452"/>
      <c r="G7" s="452"/>
      <c r="H7" s="452"/>
      <c r="I7" s="452"/>
      <c r="J7" s="452"/>
      <c r="K7" s="452"/>
      <c r="L7" s="452"/>
      <c r="M7" s="452"/>
      <c r="N7" s="452"/>
      <c r="O7" s="452"/>
      <c r="P7" s="452"/>
      <c r="Q7" s="447"/>
      <c r="R7" s="435"/>
    </row>
    <row r="8" spans="2:19" ht="17.25" customHeight="1">
      <c r="B8" s="431" t="s">
        <v>1623</v>
      </c>
      <c r="C8" s="432"/>
      <c r="D8" s="452"/>
      <c r="E8" s="452"/>
      <c r="F8" s="452"/>
      <c r="G8" s="452"/>
      <c r="H8" s="452"/>
      <c r="I8" s="452"/>
      <c r="J8" s="452"/>
      <c r="K8" s="452"/>
      <c r="L8" s="452"/>
      <c r="M8" s="452"/>
      <c r="N8" s="452"/>
      <c r="O8" s="452"/>
      <c r="P8" s="452"/>
      <c r="Q8" s="447"/>
      <c r="R8" s="435"/>
    </row>
    <row r="9" spans="2:19" ht="17.25" customHeight="1">
      <c r="B9" s="431" t="s">
        <v>1624</v>
      </c>
      <c r="C9" s="432"/>
      <c r="D9" s="452"/>
      <c r="E9" s="452"/>
      <c r="F9" s="452"/>
      <c r="G9" s="452"/>
      <c r="H9" s="452"/>
      <c r="I9" s="452"/>
      <c r="J9" s="452"/>
      <c r="K9" s="452"/>
      <c r="L9" s="452"/>
      <c r="M9" s="452"/>
      <c r="N9" s="452"/>
      <c r="O9" s="452"/>
      <c r="P9" s="452"/>
      <c r="Q9" s="447"/>
      <c r="R9" s="435"/>
    </row>
    <row r="10" spans="2:19" ht="17.25" customHeight="1">
      <c r="B10" s="431" t="s">
        <v>1625</v>
      </c>
      <c r="C10" s="432"/>
      <c r="D10" s="452"/>
      <c r="E10" s="452"/>
      <c r="F10" s="452"/>
      <c r="G10" s="452"/>
      <c r="H10" s="452"/>
      <c r="I10" s="452"/>
      <c r="J10" s="452"/>
      <c r="K10" s="452"/>
      <c r="L10" s="452"/>
      <c r="M10" s="452"/>
      <c r="N10" s="452"/>
      <c r="O10" s="452"/>
      <c r="P10" s="452"/>
      <c r="Q10" s="447"/>
      <c r="R10" s="435"/>
    </row>
    <row r="11" spans="2:19" ht="17.25" customHeight="1">
      <c r="B11" s="448"/>
      <c r="C11" s="432"/>
      <c r="D11" s="449"/>
      <c r="E11" s="449"/>
      <c r="F11" s="449"/>
      <c r="G11" s="449"/>
      <c r="H11" s="449"/>
      <c r="I11" s="449"/>
      <c r="J11" s="449"/>
      <c r="K11" s="449"/>
      <c r="L11" s="449"/>
      <c r="M11" s="449"/>
      <c r="N11" s="449"/>
      <c r="O11" s="449"/>
      <c r="P11" s="449"/>
      <c r="Q11" s="450"/>
      <c r="R11" s="449"/>
    </row>
    <row r="12" spans="2:19" ht="17.25" customHeight="1" thickBot="1">
      <c r="B12" s="440"/>
      <c r="C12" s="441"/>
      <c r="D12" s="442"/>
      <c r="E12" s="442"/>
      <c r="F12" s="442"/>
      <c r="G12" s="442"/>
      <c r="H12" s="442"/>
      <c r="I12" s="442"/>
      <c r="J12" s="442"/>
      <c r="K12" s="442"/>
      <c r="L12" s="442"/>
      <c r="M12" s="442"/>
      <c r="N12" s="442"/>
      <c r="O12" s="442"/>
      <c r="P12" s="442"/>
      <c r="Q12" s="441"/>
      <c r="R12" s="442"/>
      <c r="S12" s="445"/>
    </row>
  </sheetData>
  <mergeCells count="1">
    <mergeCell ref="B1:S1"/>
  </mergeCells>
  <dataValidations count="10">
    <dataValidation allowBlank="1" showInputMessage="1" showErrorMessage="1" prompt="Total Item Estimated label is in this and cell below" sqref="R3" xr:uid="{32389954-BB59-4F9B-ACA9-FA865B6765FC}"/>
    <dataValidation allowBlank="1" showInputMessage="1" showErrorMessage="1" prompt="Automatically updated date is in this and cells at right" sqref="E4" xr:uid="{2B573F0F-E904-49C8-9601-0A009862A5EE}"/>
    <dataValidation allowBlank="1" showInputMessage="1" showErrorMessage="1" prompt="Automatically updated month is in this and cells at right" sqref="E3" xr:uid="{7F1FC808-3FBD-4548-BD8A-AA7BCC2BA054}"/>
    <dataValidation allowBlank="1" showInputMessage="1" showErrorMessage="1" prompt="Pre Startup Estimated label is in this and cell below" sqref="D3" xr:uid="{E626F4C0-4257-4AC9-8480-FCF11F2CC2B8}"/>
    <dataValidation allowBlank="1" showInputMessage="1" showErrorMessage="1" prompt="Total Cash Paid Out amount for each month and trendline are automatically updated in cells at right " sqref="B12" xr:uid="{0FFC7BA4-CFD0-45C0-BCF7-94AFEF614E11}"/>
    <dataValidation allowBlank="1" showInputMessage="1" showErrorMessage="1" prompt="Modify labels in table column below and enter amounts for Pre Startup and each month in table. Total Item Estimated is automatically calculated and trendline updated at the end" sqref="B5" xr:uid="{77D4B3F9-C95F-4082-BF52-023AEB2CF7B6}"/>
    <dataValidation allowBlank="1" showInputMessage="1" showErrorMessage="1" prompt="Fiscal Year start date is automatically updated in this cell" sqref="B4" xr:uid="{F84B4C96-55AF-4BFE-AF24-E382ACE44A6A}"/>
    <dataValidation allowBlank="1" showInputMessage="1" showErrorMessage="1" prompt="Fiscal Year start date is automatically updated in cell below" sqref="B3" xr:uid="{45C5BF00-FB0E-4E42-9DBE-1581B8B11021}"/>
    <dataValidation allowBlank="1" showInputMessage="1" showErrorMessage="1" prompt="Title of this worksheet is in this cell, labels of Pre Startup Estimated in D3 and D4, and Total Item Estimated in R3 and R4" sqref="B1:S1" xr:uid="{6D667AE6-ACAF-4358-B702-BEFF807A8FAE}"/>
    <dataValidation allowBlank="1" showInputMessage="1" showErrorMessage="1" prompt="Create a list of Cash Paid Out – Non Profit &amp; Loss items for each month in Cash Paid table starting in cell B6 in this worksheet" sqref="A1" xr:uid="{90450E2E-24DD-41C5-9D94-3B315DDA7645}"/>
  </dataValidations>
  <printOptions horizontalCentered="1" verticalCentered="1"/>
  <pageMargins left="0.5" right="0.5" top="0.5" bottom="0.5" header="0.3" footer="0.3"/>
  <pageSetup scale="59" orientation="landscape"/>
  <tableParts count="1">
    <tablePart r:id="rId1"/>
  </tableParts>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B624-1ACA-4633-AB69-D7EE6F3B2958}">
  <dimension ref="B1:G135"/>
  <sheetViews>
    <sheetView showGridLines="0" tabSelected="1" zoomScaleNormal="100" workbookViewId="0">
      <selection activeCell="A2" sqref="A2"/>
    </sheetView>
  </sheetViews>
  <sheetFormatPr defaultColWidth="12.09765625" defaultRowHeight="12.55"/>
  <cols>
    <col min="1" max="1" width="3.1484375" style="455" customWidth="1"/>
    <col min="2" max="2" width="4.84765625" style="455" customWidth="1"/>
    <col min="3" max="3" width="54.34765625" style="455" customWidth="1"/>
    <col min="4" max="7" width="18.75" style="480" customWidth="1"/>
    <col min="8" max="8" width="12.09765625" style="455" customWidth="1"/>
    <col min="9" max="16384" width="12.09765625" style="455"/>
  </cols>
  <sheetData>
    <row r="1" spans="2:7" s="453" customFormat="1" ht="12.8">
      <c r="D1" s="454"/>
      <c r="E1" s="454"/>
      <c r="F1" s="454"/>
      <c r="G1" s="454"/>
    </row>
    <row r="2" spans="2:7" s="453" customFormat="1" ht="13.9">
      <c r="B2" s="625" t="s">
        <v>1629</v>
      </c>
      <c r="C2" s="626"/>
      <c r="D2" s="626"/>
      <c r="E2" s="626"/>
      <c r="F2" s="626"/>
      <c r="G2" s="627"/>
    </row>
    <row r="3" spans="2:7" s="453" customFormat="1" ht="13.9">
      <c r="B3" s="625" t="s">
        <v>1630</v>
      </c>
      <c r="C3" s="626"/>
      <c r="D3" s="626"/>
      <c r="E3" s="626"/>
      <c r="F3" s="626"/>
      <c r="G3" s="627"/>
    </row>
    <row r="4" spans="2:7" ht="13.9">
      <c r="B4" s="628" t="s">
        <v>1631</v>
      </c>
      <c r="C4" s="626"/>
      <c r="D4" s="626"/>
      <c r="E4" s="626"/>
      <c r="F4" s="626"/>
      <c r="G4" s="627"/>
    </row>
    <row r="5" spans="2:7" s="453" customFormat="1" ht="12.8">
      <c r="B5" s="456"/>
      <c r="C5" s="457" t="s">
        <v>1632</v>
      </c>
      <c r="D5" s="457" t="s">
        <v>1633</v>
      </c>
      <c r="E5" s="457" t="s">
        <v>1634</v>
      </c>
      <c r="F5" s="457" t="s">
        <v>1634</v>
      </c>
      <c r="G5" s="457" t="s">
        <v>1635</v>
      </c>
    </row>
    <row r="6" spans="2:7" ht="12.8">
      <c r="B6" s="458"/>
      <c r="C6" s="459"/>
      <c r="D6" s="457" t="s">
        <v>1636</v>
      </c>
      <c r="E6" s="457" t="s">
        <v>1637</v>
      </c>
      <c r="F6" s="457" t="s">
        <v>1638</v>
      </c>
      <c r="G6" s="457" t="s">
        <v>1637</v>
      </c>
    </row>
    <row r="7" spans="2:7" ht="12.8">
      <c r="B7" s="460"/>
      <c r="C7" s="461">
        <v>1</v>
      </c>
      <c r="D7" s="462">
        <v>2</v>
      </c>
      <c r="E7" s="462">
        <v>3</v>
      </c>
      <c r="F7" s="462">
        <v>4</v>
      </c>
      <c r="G7" s="462">
        <v>5</v>
      </c>
    </row>
    <row r="8" spans="2:7" s="453" customFormat="1" ht="12.8">
      <c r="B8" s="463" t="s">
        <v>1639</v>
      </c>
      <c r="C8" s="456"/>
      <c r="D8" s="464">
        <v>48190046.119999997</v>
      </c>
      <c r="E8" s="464">
        <v>67305200.86999999</v>
      </c>
      <c r="F8" s="464">
        <v>65743796.159999996</v>
      </c>
      <c r="G8" s="464">
        <v>74640663.879999995</v>
      </c>
    </row>
    <row r="9" spans="2:7" s="453" customFormat="1" ht="12.8">
      <c r="B9" s="463" t="s">
        <v>1640</v>
      </c>
      <c r="C9" s="456"/>
      <c r="D9" s="464"/>
      <c r="E9" s="464"/>
      <c r="F9" s="464"/>
      <c r="G9" s="464"/>
    </row>
    <row r="10" spans="2:7" s="453" customFormat="1" ht="12.8">
      <c r="B10" s="463" t="s">
        <v>1641</v>
      </c>
      <c r="C10" s="465"/>
      <c r="D10" s="464">
        <v>4066119.319999997</v>
      </c>
      <c r="E10" s="464">
        <v>4626678.0599999828</v>
      </c>
      <c r="F10" s="464">
        <v>4104190.8399999989</v>
      </c>
      <c r="G10" s="464">
        <v>4223281.4999999888</v>
      </c>
    </row>
    <row r="11" spans="2:7" s="453" customFormat="1" ht="12.8">
      <c r="B11" s="459" t="s">
        <v>1642</v>
      </c>
      <c r="C11" s="463" t="s">
        <v>1643</v>
      </c>
      <c r="D11" s="464">
        <v>2942419.16</v>
      </c>
      <c r="E11" s="464">
        <v>3348969.08</v>
      </c>
      <c r="F11" s="464">
        <v>2915932.25</v>
      </c>
      <c r="G11" s="464">
        <v>2835027.79</v>
      </c>
    </row>
    <row r="12" spans="2:7" s="453" customFormat="1" ht="12.8">
      <c r="B12" s="459"/>
      <c r="C12" s="463" t="s">
        <v>1644</v>
      </c>
      <c r="D12" s="464">
        <v>2870150.18</v>
      </c>
      <c r="E12" s="464">
        <v>3213908.64</v>
      </c>
      <c r="F12" s="464">
        <v>2817625.08</v>
      </c>
      <c r="G12" s="464">
        <v>2719195.67</v>
      </c>
    </row>
    <row r="13" spans="2:7" s="453" customFormat="1" ht="12.8">
      <c r="B13" s="459"/>
      <c r="C13" s="463" t="s">
        <v>1645</v>
      </c>
      <c r="D13" s="464">
        <v>571932.97000000009</v>
      </c>
      <c r="E13" s="464">
        <v>833686.75</v>
      </c>
      <c r="F13" s="464">
        <v>696895.54</v>
      </c>
      <c r="G13" s="464">
        <v>884233.25999999989</v>
      </c>
    </row>
    <row r="14" spans="2:7">
      <c r="B14" s="466"/>
      <c r="C14" s="458" t="s">
        <v>1646</v>
      </c>
      <c r="D14" s="467">
        <v>94234.72</v>
      </c>
      <c r="E14" s="467">
        <v>175036.67</v>
      </c>
      <c r="F14" s="467">
        <v>149164.81</v>
      </c>
      <c r="G14" s="467">
        <v>157353.44</v>
      </c>
    </row>
    <row r="15" spans="2:7">
      <c r="B15" s="466"/>
      <c r="C15" s="458" t="s">
        <v>1647</v>
      </c>
      <c r="D15" s="467">
        <v>121772.3</v>
      </c>
      <c r="E15" s="467">
        <v>114719.18</v>
      </c>
      <c r="F15" s="467">
        <v>111125.19</v>
      </c>
      <c r="G15" s="467">
        <v>94565.9</v>
      </c>
    </row>
    <row r="16" spans="2:7">
      <c r="B16" s="466"/>
      <c r="C16" s="458" t="s">
        <v>1648</v>
      </c>
      <c r="D16" s="467">
        <v>0</v>
      </c>
      <c r="E16" s="467">
        <v>0</v>
      </c>
      <c r="F16" s="467">
        <v>0</v>
      </c>
      <c r="G16" s="467">
        <v>0</v>
      </c>
    </row>
    <row r="17" spans="2:7">
      <c r="B17" s="466"/>
      <c r="C17" s="458" t="s">
        <v>1649</v>
      </c>
      <c r="D17" s="467">
        <v>200614.18</v>
      </c>
      <c r="E17" s="467">
        <v>265402.67</v>
      </c>
      <c r="F17" s="467">
        <v>240007.14</v>
      </c>
      <c r="G17" s="467">
        <v>367976.23</v>
      </c>
    </row>
    <row r="18" spans="2:7">
      <c r="B18" s="466"/>
      <c r="C18" s="458" t="s">
        <v>1650</v>
      </c>
      <c r="D18" s="467">
        <v>4869.75</v>
      </c>
      <c r="E18" s="467">
        <v>10650.01</v>
      </c>
      <c r="F18" s="467">
        <v>5782.72</v>
      </c>
      <c r="G18" s="467">
        <v>11612.07</v>
      </c>
    </row>
    <row r="19" spans="2:7">
      <c r="B19" s="466"/>
      <c r="C19" s="458" t="s">
        <v>1651</v>
      </c>
      <c r="D19" s="467">
        <v>67764.850000000006</v>
      </c>
      <c r="E19" s="467">
        <v>86447.11</v>
      </c>
      <c r="F19" s="467">
        <v>78217.86</v>
      </c>
      <c r="G19" s="467">
        <v>102888.91</v>
      </c>
    </row>
    <row r="20" spans="2:7">
      <c r="B20" s="466"/>
      <c r="C20" s="458" t="s">
        <v>1652</v>
      </c>
      <c r="D20" s="467"/>
      <c r="E20" s="467"/>
      <c r="F20" s="467"/>
      <c r="G20" s="467"/>
    </row>
    <row r="21" spans="2:7">
      <c r="B21" s="466"/>
      <c r="C21" s="458" t="s">
        <v>1653</v>
      </c>
      <c r="D21" s="467">
        <v>73816.800000000003</v>
      </c>
      <c r="E21" s="467">
        <v>159364.01</v>
      </c>
      <c r="F21" s="467">
        <v>101104.37</v>
      </c>
      <c r="G21" s="467">
        <v>136059.56</v>
      </c>
    </row>
    <row r="22" spans="2:7">
      <c r="B22" s="466"/>
      <c r="C22" s="458" t="s">
        <v>1654</v>
      </c>
      <c r="D22" s="467">
        <v>2937.43</v>
      </c>
      <c r="E22" s="467">
        <v>13623.1</v>
      </c>
      <c r="F22" s="467">
        <v>7463.8</v>
      </c>
      <c r="G22" s="467">
        <v>9387.1299999999992</v>
      </c>
    </row>
    <row r="23" spans="2:7">
      <c r="B23" s="466"/>
      <c r="C23" s="458" t="s">
        <v>1655</v>
      </c>
      <c r="D23" s="467">
        <v>5922.9400000000014</v>
      </c>
      <c r="E23" s="467">
        <v>8444</v>
      </c>
      <c r="F23" s="467">
        <v>4029.65</v>
      </c>
      <c r="G23" s="467">
        <v>4390.0200000000004</v>
      </c>
    </row>
    <row r="24" spans="2:7" s="453" customFormat="1" ht="12.8">
      <c r="B24" s="468"/>
      <c r="C24" s="463" t="s">
        <v>1656</v>
      </c>
      <c r="D24" s="464">
        <v>2298217.21</v>
      </c>
      <c r="E24" s="464">
        <v>2380221.89</v>
      </c>
      <c r="F24" s="464">
        <v>2120729.54</v>
      </c>
      <c r="G24" s="464">
        <v>1834962.41</v>
      </c>
    </row>
    <row r="25" spans="2:7">
      <c r="B25" s="469"/>
      <c r="C25" s="470" t="s">
        <v>1657</v>
      </c>
      <c r="D25" s="467">
        <v>187927.74</v>
      </c>
      <c r="E25" s="467">
        <v>158221.78</v>
      </c>
      <c r="F25" s="467">
        <v>54686.86</v>
      </c>
      <c r="G25" s="467">
        <v>74642.350000000006</v>
      </c>
    </row>
    <row r="26" spans="2:7">
      <c r="B26" s="466"/>
      <c r="C26" s="458" t="s">
        <v>1658</v>
      </c>
      <c r="D26" s="467">
        <v>0</v>
      </c>
      <c r="E26" s="467">
        <v>10000.08</v>
      </c>
      <c r="F26" s="467">
        <v>0</v>
      </c>
      <c r="G26" s="467">
        <v>6800.11</v>
      </c>
    </row>
    <row r="27" spans="2:7">
      <c r="B27" s="466"/>
      <c r="C27" s="458" t="s">
        <v>1659</v>
      </c>
      <c r="D27" s="467">
        <v>0</v>
      </c>
      <c r="E27" s="467">
        <v>0</v>
      </c>
      <c r="F27" s="467">
        <v>0</v>
      </c>
      <c r="G27" s="467">
        <v>0</v>
      </c>
    </row>
    <row r="28" spans="2:7">
      <c r="B28" s="466"/>
      <c r="C28" s="458" t="s">
        <v>1660</v>
      </c>
      <c r="D28" s="467">
        <v>838.02</v>
      </c>
      <c r="E28" s="467">
        <v>1718</v>
      </c>
      <c r="F28" s="467">
        <v>431.26</v>
      </c>
      <c r="G28" s="467">
        <v>957.75</v>
      </c>
    </row>
    <row r="29" spans="2:7">
      <c r="B29" s="466"/>
      <c r="C29" s="458" t="s">
        <v>1661</v>
      </c>
      <c r="D29" s="467">
        <v>0</v>
      </c>
      <c r="E29" s="467">
        <v>0</v>
      </c>
      <c r="F29" s="467">
        <v>0</v>
      </c>
      <c r="G29" s="467">
        <v>0</v>
      </c>
    </row>
    <row r="30" spans="2:7">
      <c r="B30" s="466"/>
      <c r="C30" s="458" t="s">
        <v>1662</v>
      </c>
      <c r="D30" s="467">
        <v>0</v>
      </c>
      <c r="E30" s="467">
        <v>69</v>
      </c>
      <c r="F30" s="467">
        <v>0</v>
      </c>
      <c r="G30" s="467">
        <v>78.2</v>
      </c>
    </row>
    <row r="31" spans="2:7">
      <c r="B31" s="466"/>
      <c r="C31" s="458" t="s">
        <v>1663</v>
      </c>
      <c r="D31" s="467">
        <v>83685.78</v>
      </c>
      <c r="E31" s="467">
        <v>44440.98</v>
      </c>
      <c r="F31" s="467">
        <v>53755.18</v>
      </c>
      <c r="G31" s="467">
        <v>63315.9</v>
      </c>
    </row>
    <row r="32" spans="2:7">
      <c r="B32" s="466"/>
      <c r="C32" s="458" t="s">
        <v>1664</v>
      </c>
      <c r="D32" s="467">
        <v>0</v>
      </c>
      <c r="E32" s="467">
        <v>0</v>
      </c>
      <c r="F32" s="467">
        <v>0</v>
      </c>
      <c r="G32" s="467">
        <v>0</v>
      </c>
    </row>
    <row r="33" spans="2:7">
      <c r="B33" s="466"/>
      <c r="C33" s="458" t="s">
        <v>1665</v>
      </c>
      <c r="D33" s="467">
        <v>184.34</v>
      </c>
      <c r="E33" s="467">
        <v>140.01</v>
      </c>
      <c r="F33" s="467">
        <v>27.93</v>
      </c>
      <c r="G33" s="467">
        <v>133.37</v>
      </c>
    </row>
    <row r="34" spans="2:7">
      <c r="B34" s="466"/>
      <c r="C34" s="458" t="s">
        <v>1666</v>
      </c>
      <c r="D34" s="467">
        <v>0</v>
      </c>
      <c r="E34" s="467">
        <v>0</v>
      </c>
      <c r="F34" s="467">
        <v>0</v>
      </c>
      <c r="G34" s="467">
        <v>0</v>
      </c>
    </row>
    <row r="35" spans="2:7">
      <c r="B35" s="469"/>
      <c r="C35" s="458" t="s">
        <v>1667</v>
      </c>
      <c r="D35" s="467">
        <v>103219.6</v>
      </c>
      <c r="E35" s="467">
        <v>101853.71</v>
      </c>
      <c r="F35" s="467">
        <v>472.49</v>
      </c>
      <c r="G35" s="467">
        <v>3357.02</v>
      </c>
    </row>
    <row r="36" spans="2:7">
      <c r="B36" s="469"/>
      <c r="C36" s="458" t="s">
        <v>1668</v>
      </c>
      <c r="D36" s="467">
        <v>0</v>
      </c>
      <c r="E36" s="467">
        <v>0</v>
      </c>
      <c r="F36" s="467">
        <v>0</v>
      </c>
      <c r="G36" s="467">
        <v>0</v>
      </c>
    </row>
    <row r="37" spans="2:7">
      <c r="B37" s="469"/>
      <c r="C37" s="458" t="s">
        <v>1669</v>
      </c>
      <c r="D37" s="467">
        <v>321849.07</v>
      </c>
      <c r="E37" s="467">
        <v>482202.38</v>
      </c>
      <c r="F37" s="467">
        <v>451275.07</v>
      </c>
      <c r="G37" s="467">
        <v>454278.95</v>
      </c>
    </row>
    <row r="38" spans="2:7">
      <c r="B38" s="469"/>
      <c r="C38" s="458" t="s">
        <v>1670</v>
      </c>
      <c r="D38" s="467">
        <v>0</v>
      </c>
      <c r="E38" s="467">
        <v>0</v>
      </c>
      <c r="F38" s="467">
        <v>0</v>
      </c>
      <c r="G38" s="467">
        <v>0</v>
      </c>
    </row>
    <row r="39" spans="2:7">
      <c r="B39" s="469"/>
      <c r="C39" s="471" t="s">
        <v>1671</v>
      </c>
      <c r="D39" s="467">
        <v>0</v>
      </c>
      <c r="E39" s="467">
        <v>0</v>
      </c>
      <c r="F39" s="467">
        <v>0</v>
      </c>
      <c r="G39" s="467">
        <v>0</v>
      </c>
    </row>
    <row r="40" spans="2:7">
      <c r="B40" s="469"/>
      <c r="C40" s="458" t="s">
        <v>1672</v>
      </c>
      <c r="D40" s="467">
        <v>837839.3</v>
      </c>
      <c r="E40" s="467">
        <v>863246.43</v>
      </c>
      <c r="F40" s="467">
        <v>899640.47</v>
      </c>
      <c r="G40" s="467">
        <v>701843.63</v>
      </c>
    </row>
    <row r="41" spans="2:7">
      <c r="B41" s="469"/>
      <c r="C41" s="458" t="s">
        <v>1673</v>
      </c>
      <c r="D41" s="467">
        <v>227248.01</v>
      </c>
      <c r="E41" s="467">
        <v>34806.519999999997</v>
      </c>
      <c r="F41" s="467">
        <v>56249.77</v>
      </c>
      <c r="G41" s="467">
        <v>11980.19</v>
      </c>
    </row>
    <row r="42" spans="2:7">
      <c r="B42" s="469"/>
      <c r="C42" s="458" t="s">
        <v>1674</v>
      </c>
      <c r="D42" s="472">
        <v>27249.01</v>
      </c>
      <c r="E42" s="472">
        <v>104025.66</v>
      </c>
      <c r="F42" s="472">
        <v>33864</v>
      </c>
      <c r="G42" s="472">
        <v>63437.259999999987</v>
      </c>
    </row>
    <row r="43" spans="2:7">
      <c r="B43" s="469"/>
      <c r="C43" s="458" t="s">
        <v>1675</v>
      </c>
      <c r="D43" s="467">
        <v>6879.17</v>
      </c>
      <c r="E43" s="467">
        <v>34051.64</v>
      </c>
      <c r="F43" s="467">
        <v>2949.98</v>
      </c>
      <c r="G43" s="467">
        <v>29187.11</v>
      </c>
    </row>
    <row r="44" spans="2:7">
      <c r="B44" s="469"/>
      <c r="C44" s="458" t="s">
        <v>1676</v>
      </c>
      <c r="D44" s="467">
        <v>0</v>
      </c>
      <c r="E44" s="467">
        <v>0</v>
      </c>
      <c r="F44" s="467">
        <v>0</v>
      </c>
      <c r="G44" s="467">
        <v>0</v>
      </c>
    </row>
    <row r="45" spans="2:7">
      <c r="B45" s="469"/>
      <c r="C45" s="458" t="s">
        <v>1677</v>
      </c>
      <c r="D45" s="467">
        <v>119.84</v>
      </c>
      <c r="E45" s="467">
        <v>30000.01</v>
      </c>
      <c r="F45" s="467">
        <v>0</v>
      </c>
      <c r="G45" s="467">
        <v>0.12</v>
      </c>
    </row>
    <row r="46" spans="2:7">
      <c r="B46" s="469"/>
      <c r="C46" s="458" t="s">
        <v>1678</v>
      </c>
      <c r="D46" s="467">
        <v>20250</v>
      </c>
      <c r="E46" s="467">
        <v>39974.01</v>
      </c>
      <c r="F46" s="467">
        <v>30914.02</v>
      </c>
      <c r="G46" s="467">
        <v>34250.03</v>
      </c>
    </row>
    <row r="47" spans="2:7">
      <c r="B47" s="469"/>
      <c r="C47" s="458" t="s">
        <v>1679</v>
      </c>
      <c r="D47" s="472">
        <v>689184.07</v>
      </c>
      <c r="E47" s="472">
        <v>721019.06</v>
      </c>
      <c r="F47" s="472">
        <v>619068.34</v>
      </c>
      <c r="G47" s="472">
        <v>520152.07</v>
      </c>
    </row>
    <row r="48" spans="2:7">
      <c r="B48" s="469"/>
      <c r="C48" s="458" t="s">
        <v>1680</v>
      </c>
      <c r="D48" s="467">
        <v>688855.72</v>
      </c>
      <c r="E48" s="467">
        <v>710969.05</v>
      </c>
      <c r="F48" s="467">
        <v>618097.73</v>
      </c>
      <c r="G48" s="467">
        <v>512852.06</v>
      </c>
    </row>
    <row r="49" spans="2:7">
      <c r="B49" s="469"/>
      <c r="C49" s="458" t="s">
        <v>1681</v>
      </c>
      <c r="D49" s="467">
        <v>328.35</v>
      </c>
      <c r="E49" s="467">
        <v>10050.01</v>
      </c>
      <c r="F49" s="467">
        <v>970.61</v>
      </c>
      <c r="G49" s="467">
        <v>7300.01</v>
      </c>
    </row>
    <row r="50" spans="2:7">
      <c r="B50" s="469"/>
      <c r="C50" s="458" t="s">
        <v>1682</v>
      </c>
      <c r="D50" s="467">
        <v>0</v>
      </c>
      <c r="E50" s="467">
        <v>0</v>
      </c>
      <c r="F50" s="467">
        <v>0</v>
      </c>
      <c r="G50" s="467">
        <v>0</v>
      </c>
    </row>
    <row r="51" spans="2:7">
      <c r="B51" s="469"/>
      <c r="C51" s="458" t="s">
        <v>1683</v>
      </c>
      <c r="D51" s="467">
        <v>225</v>
      </c>
      <c r="E51" s="467">
        <v>6100.03</v>
      </c>
      <c r="F51" s="467">
        <v>0</v>
      </c>
      <c r="G51" s="467">
        <v>3400.02</v>
      </c>
    </row>
    <row r="52" spans="2:7">
      <c r="B52" s="469"/>
      <c r="C52" s="458" t="s">
        <v>1684</v>
      </c>
      <c r="D52" s="472">
        <v>6695.01</v>
      </c>
      <c r="E52" s="472">
        <v>10600.03</v>
      </c>
      <c r="F52" s="472">
        <v>5945.03</v>
      </c>
      <c r="G52" s="472">
        <v>5227.9399999999996</v>
      </c>
    </row>
    <row r="53" spans="2:7">
      <c r="B53" s="469"/>
      <c r="C53" s="458" t="s">
        <v>1685</v>
      </c>
      <c r="D53" s="467">
        <v>6695.01</v>
      </c>
      <c r="E53" s="467">
        <v>10600.02</v>
      </c>
      <c r="F53" s="467">
        <v>5945.03</v>
      </c>
      <c r="G53" s="467">
        <v>5034.03</v>
      </c>
    </row>
    <row r="54" spans="2:7">
      <c r="B54" s="469"/>
      <c r="C54" s="458" t="s">
        <v>1686</v>
      </c>
      <c r="D54" s="467">
        <v>0</v>
      </c>
      <c r="E54" s="467">
        <v>0.01</v>
      </c>
      <c r="F54" s="467">
        <v>0</v>
      </c>
      <c r="G54" s="467">
        <v>193.91</v>
      </c>
    </row>
    <row r="55" spans="2:7" s="453" customFormat="1" ht="12.8">
      <c r="B55" s="459"/>
      <c r="C55" s="463" t="s">
        <v>1687</v>
      </c>
      <c r="D55" s="473">
        <v>72268.98</v>
      </c>
      <c r="E55" s="473">
        <v>135060.44</v>
      </c>
      <c r="F55" s="473">
        <v>98307.17</v>
      </c>
      <c r="G55" s="473">
        <v>115832.12</v>
      </c>
    </row>
    <row r="56" spans="2:7" s="453" customFormat="1" ht="12.8">
      <c r="B56" s="459" t="s">
        <v>1688</v>
      </c>
      <c r="C56" s="463" t="s">
        <v>1689</v>
      </c>
      <c r="D56" s="464">
        <v>1237548.68</v>
      </c>
      <c r="E56" s="464">
        <v>1343954.92</v>
      </c>
      <c r="F56" s="464">
        <v>955562.83000000007</v>
      </c>
      <c r="G56" s="464">
        <v>1476355.72</v>
      </c>
    </row>
    <row r="57" spans="2:7">
      <c r="B57" s="469"/>
      <c r="C57" s="458" t="s">
        <v>1690</v>
      </c>
      <c r="D57" s="474">
        <v>549525</v>
      </c>
      <c r="E57" s="474">
        <v>592107.03</v>
      </c>
      <c r="F57" s="474">
        <v>592100.1</v>
      </c>
      <c r="G57" s="474">
        <v>692004</v>
      </c>
    </row>
    <row r="58" spans="2:7">
      <c r="B58" s="469"/>
      <c r="C58" s="458" t="s">
        <v>1691</v>
      </c>
      <c r="D58" s="474">
        <v>939.59</v>
      </c>
      <c r="E58" s="474">
        <v>900</v>
      </c>
      <c r="F58" s="474">
        <v>929.81</v>
      </c>
      <c r="G58" s="474">
        <v>870</v>
      </c>
    </row>
    <row r="59" spans="2:7">
      <c r="B59" s="469"/>
      <c r="C59" s="458" t="s">
        <v>1692</v>
      </c>
      <c r="D59" s="474">
        <v>0</v>
      </c>
      <c r="E59" s="474">
        <v>0.01</v>
      </c>
      <c r="F59" s="474">
        <v>0.01</v>
      </c>
      <c r="G59" s="474">
        <v>0.01</v>
      </c>
    </row>
    <row r="60" spans="2:7">
      <c r="B60" s="469"/>
      <c r="C60" s="458" t="s">
        <v>1693</v>
      </c>
      <c r="D60" s="474">
        <v>145000</v>
      </c>
      <c r="E60" s="474">
        <v>170000</v>
      </c>
      <c r="F60" s="474">
        <v>159989.79</v>
      </c>
      <c r="G60" s="474">
        <v>174043.67</v>
      </c>
    </row>
    <row r="61" spans="2:7">
      <c r="B61" s="469"/>
      <c r="C61" s="458" t="s">
        <v>1694</v>
      </c>
      <c r="D61" s="474"/>
      <c r="E61" s="474"/>
      <c r="F61" s="474"/>
      <c r="G61" s="474"/>
    </row>
    <row r="62" spans="2:7">
      <c r="B62" s="469"/>
      <c r="C62" s="458" t="s">
        <v>1695</v>
      </c>
      <c r="D62" s="474">
        <v>3867.55</v>
      </c>
      <c r="E62" s="474">
        <v>4000</v>
      </c>
      <c r="F62" s="474">
        <v>3803.99</v>
      </c>
      <c r="G62" s="474">
        <v>4000</v>
      </c>
    </row>
    <row r="63" spans="2:7">
      <c r="B63" s="469"/>
      <c r="C63" s="458" t="s">
        <v>1696</v>
      </c>
      <c r="D63" s="474">
        <v>337638</v>
      </c>
      <c r="E63" s="474">
        <v>400000</v>
      </c>
      <c r="F63" s="474">
        <v>0.02</v>
      </c>
      <c r="G63" s="474">
        <v>400000</v>
      </c>
    </row>
    <row r="64" spans="2:7">
      <c r="B64" s="469"/>
      <c r="C64" s="458" t="s">
        <v>1697</v>
      </c>
      <c r="D64" s="474">
        <v>188552.95</v>
      </c>
      <c r="E64" s="474">
        <v>169793.85</v>
      </c>
      <c r="F64" s="474">
        <v>190000</v>
      </c>
      <c r="G64" s="474">
        <v>203000</v>
      </c>
    </row>
    <row r="65" spans="2:7">
      <c r="B65" s="469"/>
      <c r="C65" s="458" t="s">
        <v>1698</v>
      </c>
      <c r="D65" s="474">
        <v>12025.59</v>
      </c>
      <c r="E65" s="474">
        <v>7154.03</v>
      </c>
      <c r="F65" s="474">
        <v>8739.11</v>
      </c>
      <c r="G65" s="474">
        <v>2438.04</v>
      </c>
    </row>
    <row r="66" spans="2:7">
      <c r="B66" s="469"/>
      <c r="C66" s="471" t="s">
        <v>1699</v>
      </c>
      <c r="D66" s="474">
        <v>9432</v>
      </c>
      <c r="E66" s="474">
        <v>4716.0200000000004</v>
      </c>
      <c r="F66" s="474">
        <v>4716.0200000000004</v>
      </c>
      <c r="G66" s="474">
        <v>0.03</v>
      </c>
    </row>
    <row r="67" spans="2:7" s="453" customFormat="1" ht="12.8">
      <c r="B67" s="459" t="s">
        <v>1700</v>
      </c>
      <c r="C67" s="463" t="s">
        <v>1701</v>
      </c>
      <c r="D67" s="464">
        <v>114823.54</v>
      </c>
      <c r="E67" s="464">
        <v>136378.81</v>
      </c>
      <c r="F67" s="464">
        <v>144978.81</v>
      </c>
      <c r="G67" s="464">
        <v>158257.34</v>
      </c>
    </row>
    <row r="68" spans="2:7">
      <c r="B68" s="469"/>
      <c r="C68" s="458" t="s">
        <v>1702</v>
      </c>
      <c r="D68" s="467">
        <v>114464.13</v>
      </c>
      <c r="E68" s="467">
        <v>135741.5</v>
      </c>
      <c r="F68" s="467">
        <v>144341.5</v>
      </c>
      <c r="G68" s="467">
        <v>157575.65</v>
      </c>
    </row>
    <row r="69" spans="2:7">
      <c r="B69" s="469"/>
      <c r="C69" s="458" t="s">
        <v>1703</v>
      </c>
      <c r="D69" s="467"/>
      <c r="E69" s="467"/>
      <c r="F69" s="467"/>
      <c r="G69" s="467"/>
    </row>
    <row r="70" spans="2:7">
      <c r="B70" s="469"/>
      <c r="C70" s="458" t="s">
        <v>1704</v>
      </c>
      <c r="D70" s="467">
        <v>0</v>
      </c>
      <c r="E70" s="467">
        <v>0</v>
      </c>
      <c r="F70" s="467">
        <v>0</v>
      </c>
      <c r="G70" s="467">
        <v>0</v>
      </c>
    </row>
    <row r="71" spans="2:7">
      <c r="B71" s="469"/>
      <c r="C71" s="458" t="s">
        <v>1705</v>
      </c>
      <c r="D71" s="467">
        <v>0</v>
      </c>
      <c r="E71" s="467">
        <v>0.03</v>
      </c>
      <c r="F71" s="467">
        <v>0.03</v>
      </c>
      <c r="G71" s="467">
        <v>0.03</v>
      </c>
    </row>
    <row r="72" spans="2:7">
      <c r="B72" s="469"/>
      <c r="C72" s="458" t="s">
        <v>1706</v>
      </c>
      <c r="D72" s="467">
        <v>0</v>
      </c>
      <c r="E72" s="467">
        <v>187.4</v>
      </c>
      <c r="F72" s="467">
        <v>187.4</v>
      </c>
      <c r="G72" s="467">
        <v>187.4</v>
      </c>
    </row>
    <row r="73" spans="2:7">
      <c r="B73" s="469"/>
      <c r="C73" s="458" t="s">
        <v>1707</v>
      </c>
      <c r="D73" s="467">
        <v>359.41</v>
      </c>
      <c r="E73" s="467">
        <v>449.88</v>
      </c>
      <c r="F73" s="467">
        <v>449.88</v>
      </c>
      <c r="G73" s="467">
        <v>494.26</v>
      </c>
    </row>
    <row r="74" spans="2:7">
      <c r="B74" s="469"/>
      <c r="C74" s="458" t="s">
        <v>1708</v>
      </c>
      <c r="D74" s="467">
        <v>0</v>
      </c>
      <c r="E74" s="467">
        <v>0</v>
      </c>
      <c r="F74" s="467">
        <v>0</v>
      </c>
      <c r="G74" s="467">
        <v>0</v>
      </c>
    </row>
    <row r="75" spans="2:7">
      <c r="B75" s="469"/>
      <c r="C75" s="458" t="s">
        <v>1709</v>
      </c>
      <c r="D75" s="467">
        <v>359.41</v>
      </c>
      <c r="E75" s="467">
        <v>449.88</v>
      </c>
      <c r="F75" s="467">
        <v>449.88</v>
      </c>
      <c r="G75" s="467">
        <v>494.26</v>
      </c>
    </row>
    <row r="76" spans="2:7">
      <c r="B76" s="469"/>
      <c r="C76" s="458" t="s">
        <v>1710</v>
      </c>
      <c r="D76" s="467">
        <v>0</v>
      </c>
      <c r="E76" s="467">
        <v>0</v>
      </c>
      <c r="F76" s="467">
        <v>0</v>
      </c>
      <c r="G76" s="467">
        <v>0</v>
      </c>
    </row>
    <row r="77" spans="2:7">
      <c r="B77" s="469"/>
      <c r="C77" s="458" t="s">
        <v>1711</v>
      </c>
      <c r="D77" s="467">
        <v>0</v>
      </c>
      <c r="E77" s="467">
        <v>0</v>
      </c>
      <c r="F77" s="467">
        <v>0</v>
      </c>
      <c r="G77" s="467">
        <v>0</v>
      </c>
    </row>
    <row r="78" spans="2:7">
      <c r="B78" s="469"/>
      <c r="C78" s="458" t="s">
        <v>1712</v>
      </c>
      <c r="D78" s="467">
        <v>0</v>
      </c>
      <c r="E78" s="467">
        <v>0</v>
      </c>
      <c r="F78" s="467">
        <v>0</v>
      </c>
      <c r="G78" s="467">
        <v>0</v>
      </c>
    </row>
    <row r="79" spans="2:7" s="453" customFormat="1" ht="12.8">
      <c r="B79" s="459" t="s">
        <v>1713</v>
      </c>
      <c r="C79" s="463" t="s">
        <v>1714</v>
      </c>
      <c r="D79" s="464">
        <v>108965.94</v>
      </c>
      <c r="E79" s="464">
        <v>197375.26</v>
      </c>
      <c r="F79" s="464">
        <v>87716.98</v>
      </c>
      <c r="G79" s="464">
        <v>153640.66</v>
      </c>
    </row>
    <row r="80" spans="2:7" s="453" customFormat="1" ht="12.8">
      <c r="B80" s="459"/>
      <c r="C80" s="463" t="s">
        <v>1715</v>
      </c>
      <c r="D80" s="464">
        <v>108965.94</v>
      </c>
      <c r="E80" s="464">
        <v>197371.26</v>
      </c>
      <c r="F80" s="464">
        <v>87716.98</v>
      </c>
      <c r="G80" s="464">
        <v>153640.65</v>
      </c>
    </row>
    <row r="81" spans="2:7" s="453" customFormat="1" ht="12.8">
      <c r="B81" s="459"/>
      <c r="C81" s="463" t="s">
        <v>1716</v>
      </c>
      <c r="D81" s="464">
        <v>31940.77</v>
      </c>
      <c r="E81" s="464">
        <v>69321.350000000006</v>
      </c>
      <c r="F81" s="464">
        <v>35811.39</v>
      </c>
      <c r="G81" s="464">
        <v>73454.02</v>
      </c>
    </row>
    <row r="82" spans="2:7">
      <c r="B82" s="466"/>
      <c r="C82" s="458" t="s">
        <v>1717</v>
      </c>
      <c r="D82" s="467">
        <v>5784</v>
      </c>
      <c r="E82" s="467">
        <v>5784</v>
      </c>
      <c r="F82" s="467">
        <v>4627.2</v>
      </c>
      <c r="G82" s="467">
        <v>5784.01</v>
      </c>
    </row>
    <row r="83" spans="2:7">
      <c r="B83" s="466"/>
      <c r="C83" s="458" t="s">
        <v>1718</v>
      </c>
      <c r="D83" s="467">
        <v>0</v>
      </c>
      <c r="E83" s="467">
        <v>0</v>
      </c>
      <c r="F83" s="467">
        <v>0</v>
      </c>
      <c r="G83" s="467">
        <v>0</v>
      </c>
    </row>
    <row r="84" spans="2:7">
      <c r="B84" s="466"/>
      <c r="C84" s="458" t="s">
        <v>1719</v>
      </c>
      <c r="D84" s="467">
        <v>0</v>
      </c>
      <c r="E84" s="467">
        <v>0</v>
      </c>
      <c r="F84" s="467">
        <v>0</v>
      </c>
      <c r="G84" s="467">
        <v>0</v>
      </c>
    </row>
    <row r="85" spans="2:7">
      <c r="B85" s="466"/>
      <c r="C85" s="458" t="s">
        <v>1720</v>
      </c>
      <c r="D85" s="467">
        <v>0</v>
      </c>
      <c r="E85" s="467">
        <v>0</v>
      </c>
      <c r="F85" s="467">
        <v>0</v>
      </c>
      <c r="G85" s="467">
        <v>0</v>
      </c>
    </row>
    <row r="86" spans="2:7">
      <c r="B86" s="469"/>
      <c r="C86" s="458" t="s">
        <v>1721</v>
      </c>
      <c r="D86" s="467">
        <v>0</v>
      </c>
      <c r="E86" s="467">
        <v>0</v>
      </c>
      <c r="F86" s="467">
        <v>0</v>
      </c>
      <c r="G86" s="467">
        <v>0</v>
      </c>
    </row>
    <row r="87" spans="2:7">
      <c r="B87" s="469"/>
      <c r="C87" s="458" t="s">
        <v>1722</v>
      </c>
      <c r="D87" s="467">
        <v>0</v>
      </c>
      <c r="E87" s="467">
        <v>70</v>
      </c>
      <c r="F87" s="467">
        <v>0</v>
      </c>
      <c r="G87" s="467">
        <v>70</v>
      </c>
    </row>
    <row r="88" spans="2:7">
      <c r="B88" s="469"/>
      <c r="C88" s="458" t="s">
        <v>1723</v>
      </c>
      <c r="D88" s="467">
        <v>26156.77</v>
      </c>
      <c r="E88" s="467">
        <v>63467.35</v>
      </c>
      <c r="F88" s="467">
        <v>31184.19</v>
      </c>
      <c r="G88" s="467">
        <v>67600.010000000009</v>
      </c>
    </row>
    <row r="89" spans="2:7" s="453" customFormat="1" ht="12.8">
      <c r="B89" s="459"/>
      <c r="C89" s="463" t="s">
        <v>1724</v>
      </c>
      <c r="D89" s="464">
        <v>77025.170000000013</v>
      </c>
      <c r="E89" s="464">
        <v>128049.91</v>
      </c>
      <c r="F89" s="464">
        <v>51905.59</v>
      </c>
      <c r="G89" s="464">
        <v>80186.63</v>
      </c>
    </row>
    <row r="90" spans="2:7">
      <c r="B90" s="469"/>
      <c r="C90" s="458" t="s">
        <v>1725</v>
      </c>
      <c r="D90" s="467">
        <v>0</v>
      </c>
      <c r="E90" s="467">
        <v>0</v>
      </c>
      <c r="F90" s="467">
        <v>0</v>
      </c>
      <c r="G90" s="467">
        <v>0</v>
      </c>
    </row>
    <row r="91" spans="2:7">
      <c r="B91" s="469" t="s">
        <v>204</v>
      </c>
      <c r="C91" s="458" t="s">
        <v>1726</v>
      </c>
      <c r="D91" s="467">
        <v>0</v>
      </c>
      <c r="E91" s="467">
        <v>0</v>
      </c>
      <c r="F91" s="467">
        <v>0</v>
      </c>
      <c r="G91" s="467">
        <v>0</v>
      </c>
    </row>
    <row r="92" spans="2:7">
      <c r="B92" s="469"/>
      <c r="C92" s="458" t="s">
        <v>1727</v>
      </c>
      <c r="D92" s="467">
        <v>41.83</v>
      </c>
      <c r="E92" s="467">
        <v>60.04</v>
      </c>
      <c r="F92" s="467">
        <v>7.23</v>
      </c>
      <c r="G92" s="467">
        <v>60.04</v>
      </c>
    </row>
    <row r="93" spans="2:7">
      <c r="B93" s="469"/>
      <c r="C93" s="458" t="s">
        <v>1728</v>
      </c>
      <c r="D93" s="467">
        <v>11242.07</v>
      </c>
      <c r="E93" s="467">
        <v>13032.74</v>
      </c>
      <c r="F93" s="467">
        <v>11307.39</v>
      </c>
      <c r="G93" s="467">
        <v>1669.51</v>
      </c>
    </row>
    <row r="94" spans="2:7">
      <c r="B94" s="469"/>
      <c r="C94" s="458" t="s">
        <v>1729</v>
      </c>
      <c r="D94" s="467">
        <v>0</v>
      </c>
      <c r="E94" s="467">
        <v>0</v>
      </c>
      <c r="F94" s="467">
        <v>0</v>
      </c>
      <c r="G94" s="467">
        <v>0</v>
      </c>
    </row>
    <row r="95" spans="2:7">
      <c r="B95" s="469"/>
      <c r="C95" s="458" t="s">
        <v>1730</v>
      </c>
      <c r="D95" s="467">
        <v>38524.730000000003</v>
      </c>
      <c r="E95" s="467">
        <v>89957.11</v>
      </c>
      <c r="F95" s="467">
        <v>21840.97</v>
      </c>
      <c r="G95" s="467">
        <v>53457.08</v>
      </c>
    </row>
    <row r="96" spans="2:7">
      <c r="B96" s="469"/>
      <c r="C96" s="458" t="s">
        <v>1731</v>
      </c>
      <c r="D96" s="467">
        <v>2216</v>
      </c>
      <c r="E96" s="467">
        <v>0.01</v>
      </c>
      <c r="F96" s="467">
        <v>0</v>
      </c>
      <c r="G96" s="467">
        <v>0</v>
      </c>
    </row>
    <row r="97" spans="2:7">
      <c r="B97" s="469"/>
      <c r="C97" s="458" t="s">
        <v>1732</v>
      </c>
      <c r="D97" s="467">
        <v>0</v>
      </c>
      <c r="E97" s="467">
        <v>0</v>
      </c>
      <c r="F97" s="467">
        <v>0</v>
      </c>
      <c r="G97" s="467">
        <v>0</v>
      </c>
    </row>
    <row r="98" spans="2:7">
      <c r="B98" s="469"/>
      <c r="C98" s="458" t="s">
        <v>1733</v>
      </c>
      <c r="D98" s="467">
        <v>0</v>
      </c>
      <c r="E98" s="467">
        <v>0</v>
      </c>
      <c r="F98" s="467">
        <v>0</v>
      </c>
      <c r="G98" s="467">
        <v>0</v>
      </c>
    </row>
    <row r="99" spans="2:7">
      <c r="B99" s="469"/>
      <c r="C99" s="458" t="s">
        <v>1734</v>
      </c>
      <c r="D99" s="467">
        <v>25000.54</v>
      </c>
      <c r="E99" s="467">
        <v>25000.01</v>
      </c>
      <c r="F99" s="467">
        <v>18750</v>
      </c>
      <c r="G99" s="467">
        <v>25000</v>
      </c>
    </row>
    <row r="100" spans="2:7" s="453" customFormat="1" ht="12.8">
      <c r="B100" s="459"/>
      <c r="C100" s="463" t="s">
        <v>1735</v>
      </c>
      <c r="D100" s="464">
        <v>0</v>
      </c>
      <c r="E100" s="464">
        <v>4</v>
      </c>
      <c r="F100" s="464">
        <v>0</v>
      </c>
      <c r="G100" s="464">
        <v>0.01</v>
      </c>
    </row>
    <row r="101" spans="2:7">
      <c r="B101" s="469"/>
      <c r="C101" s="458" t="s">
        <v>1736</v>
      </c>
      <c r="D101" s="467">
        <v>0</v>
      </c>
      <c r="E101" s="467">
        <v>4</v>
      </c>
      <c r="F101" s="467">
        <v>0</v>
      </c>
      <c r="G101" s="467">
        <v>0.01</v>
      </c>
    </row>
    <row r="102" spans="2:7">
      <c r="B102" s="469"/>
      <c r="C102" s="458" t="s">
        <v>1737</v>
      </c>
      <c r="D102" s="467">
        <v>0</v>
      </c>
      <c r="E102" s="467">
        <v>0</v>
      </c>
      <c r="F102" s="467">
        <v>0</v>
      </c>
      <c r="G102" s="467">
        <v>0</v>
      </c>
    </row>
    <row r="103" spans="2:7" s="453" customFormat="1" ht="12.8">
      <c r="B103" s="459" t="s">
        <v>1738</v>
      </c>
      <c r="C103" s="463" t="s">
        <v>1739</v>
      </c>
      <c r="D103" s="473">
        <v>105.04</v>
      </c>
      <c r="E103" s="473">
        <v>0</v>
      </c>
      <c r="F103" s="473">
        <v>0</v>
      </c>
      <c r="G103" s="473">
        <v>0</v>
      </c>
    </row>
    <row r="104" spans="2:7" s="453" customFormat="1" ht="12.8">
      <c r="B104" s="459" t="s">
        <v>1740</v>
      </c>
      <c r="C104" s="463" t="s">
        <v>1741</v>
      </c>
      <c r="D104" s="473">
        <v>0</v>
      </c>
      <c r="E104" s="473">
        <v>50000</v>
      </c>
      <c r="F104" s="473">
        <v>50000</v>
      </c>
      <c r="G104" s="473">
        <v>50000</v>
      </c>
    </row>
    <row r="105" spans="2:7" s="453" customFormat="1" ht="12.8">
      <c r="B105" s="459" t="s">
        <v>1742</v>
      </c>
      <c r="C105" s="463" t="s">
        <v>1743</v>
      </c>
      <c r="D105" s="464">
        <v>232228.32</v>
      </c>
      <c r="E105" s="464">
        <v>308089.14</v>
      </c>
      <c r="F105" s="464">
        <v>308089.14</v>
      </c>
      <c r="G105" s="464">
        <v>328145.56</v>
      </c>
    </row>
    <row r="106" spans="2:7">
      <c r="B106" s="469"/>
      <c r="C106" s="458" t="s">
        <v>1744</v>
      </c>
      <c r="D106" s="467">
        <v>212600.59</v>
      </c>
      <c r="E106" s="467">
        <v>275000</v>
      </c>
      <c r="F106" s="467">
        <v>275000</v>
      </c>
      <c r="G106" s="467">
        <v>291747.51</v>
      </c>
    </row>
    <row r="107" spans="2:7">
      <c r="B107" s="469"/>
      <c r="C107" s="458" t="s">
        <v>1745</v>
      </c>
      <c r="D107" s="467">
        <v>19627.73</v>
      </c>
      <c r="E107" s="467">
        <v>33089.14</v>
      </c>
      <c r="F107" s="467">
        <v>33089.14</v>
      </c>
      <c r="G107" s="467">
        <v>36398.050000000003</v>
      </c>
    </row>
    <row r="108" spans="2:7" s="453" customFormat="1" ht="12.8">
      <c r="B108" s="459" t="s">
        <v>1746</v>
      </c>
      <c r="C108" s="463" t="s">
        <v>1747</v>
      </c>
      <c r="D108" s="464">
        <v>164204.56</v>
      </c>
      <c r="E108" s="464">
        <v>478700.92</v>
      </c>
      <c r="F108" s="464">
        <v>606252.40999999992</v>
      </c>
      <c r="G108" s="464">
        <v>553722.89</v>
      </c>
    </row>
    <row r="109" spans="2:7">
      <c r="B109" s="469"/>
      <c r="C109" s="458" t="s">
        <v>1748</v>
      </c>
      <c r="D109" s="467">
        <v>0</v>
      </c>
      <c r="E109" s="467">
        <v>0</v>
      </c>
      <c r="F109" s="467">
        <v>0</v>
      </c>
      <c r="G109" s="467">
        <v>0</v>
      </c>
    </row>
    <row r="110" spans="2:7">
      <c r="B110" s="469"/>
      <c r="C110" s="458" t="s">
        <v>1749</v>
      </c>
      <c r="D110" s="467">
        <v>0</v>
      </c>
      <c r="E110" s="467">
        <v>0</v>
      </c>
      <c r="F110" s="467">
        <v>0</v>
      </c>
      <c r="G110" s="467">
        <v>0</v>
      </c>
    </row>
    <row r="111" spans="2:7">
      <c r="B111" s="469"/>
      <c r="C111" s="458" t="s">
        <v>1750</v>
      </c>
      <c r="D111" s="467">
        <v>0</v>
      </c>
      <c r="E111" s="467">
        <v>6.48</v>
      </c>
      <c r="F111" s="467">
        <v>6.48</v>
      </c>
      <c r="G111" s="467">
        <v>0.01</v>
      </c>
    </row>
    <row r="112" spans="2:7">
      <c r="B112" s="469"/>
      <c r="C112" s="458" t="s">
        <v>1751</v>
      </c>
      <c r="D112" s="467">
        <v>164204.56</v>
      </c>
      <c r="E112" s="475">
        <v>478694.44</v>
      </c>
      <c r="F112" s="467">
        <v>606245.92999999993</v>
      </c>
      <c r="G112" s="475">
        <v>553722.88</v>
      </c>
    </row>
    <row r="113" spans="2:7" s="453" customFormat="1" ht="12.8">
      <c r="B113" s="459" t="s">
        <v>1752</v>
      </c>
      <c r="C113" s="463" t="s">
        <v>1753</v>
      </c>
      <c r="D113" s="464">
        <v>3159873.84</v>
      </c>
      <c r="E113" s="464">
        <v>3685086.45</v>
      </c>
      <c r="F113" s="464">
        <v>3180379.45</v>
      </c>
      <c r="G113" s="464">
        <v>5803202.9900000002</v>
      </c>
    </row>
    <row r="114" spans="2:7">
      <c r="B114" s="469"/>
      <c r="C114" s="476" t="s">
        <v>1754</v>
      </c>
      <c r="D114" s="467">
        <v>1065137.21</v>
      </c>
      <c r="E114" s="467">
        <v>891344.53</v>
      </c>
      <c r="F114" s="467">
        <v>891344.53</v>
      </c>
      <c r="G114" s="467">
        <v>1177744.24</v>
      </c>
    </row>
    <row r="115" spans="2:7">
      <c r="B115" s="469"/>
      <c r="C115" s="458" t="s">
        <v>1755</v>
      </c>
      <c r="D115" s="467">
        <v>43468.39</v>
      </c>
      <c r="E115" s="467">
        <v>17866.73</v>
      </c>
      <c r="F115" s="467">
        <v>17866.73</v>
      </c>
      <c r="G115" s="467">
        <v>17866.73</v>
      </c>
    </row>
    <row r="116" spans="2:7">
      <c r="B116" s="469"/>
      <c r="C116" s="458" t="s">
        <v>1756</v>
      </c>
      <c r="D116" s="467">
        <v>0</v>
      </c>
      <c r="E116" s="467">
        <v>2960.78</v>
      </c>
      <c r="F116" s="467">
        <v>2960.78</v>
      </c>
      <c r="G116" s="467">
        <v>3256.86</v>
      </c>
    </row>
    <row r="117" spans="2:7">
      <c r="B117" s="469"/>
      <c r="C117" s="458" t="s">
        <v>1757</v>
      </c>
      <c r="D117" s="467">
        <v>2051268.24</v>
      </c>
      <c r="E117" s="467">
        <v>2772914.41</v>
      </c>
      <c r="F117" s="467">
        <v>2268207.41</v>
      </c>
      <c r="G117" s="467">
        <v>4604335.16</v>
      </c>
    </row>
    <row r="118" spans="2:7" s="453" customFormat="1" ht="12.8">
      <c r="B118" s="459" t="s">
        <v>1758</v>
      </c>
      <c r="C118" s="463" t="s">
        <v>1759</v>
      </c>
      <c r="D118" s="464">
        <v>38323557.380000003</v>
      </c>
      <c r="E118" s="464">
        <v>55557279.909999996</v>
      </c>
      <c r="F118" s="464">
        <v>55295517.909999996</v>
      </c>
      <c r="G118" s="464">
        <v>60863007.909999996</v>
      </c>
    </row>
    <row r="119" spans="2:7">
      <c r="B119" s="469"/>
      <c r="C119" s="458" t="s">
        <v>1760</v>
      </c>
      <c r="D119" s="467">
        <v>-26004.01</v>
      </c>
      <c r="E119" s="467">
        <v>23750.25</v>
      </c>
      <c r="F119" s="467">
        <v>23750.25</v>
      </c>
      <c r="G119" s="467">
        <v>26125.279999999999</v>
      </c>
    </row>
    <row r="120" spans="2:7">
      <c r="B120" s="469"/>
      <c r="C120" s="458" t="s">
        <v>1761</v>
      </c>
      <c r="D120" s="467">
        <v>12959726.300000001</v>
      </c>
      <c r="E120" s="467">
        <v>30773989.800000001</v>
      </c>
      <c r="F120" s="467">
        <v>30512227.800000001</v>
      </c>
      <c r="G120" s="467">
        <v>33601388.780000001</v>
      </c>
    </row>
    <row r="121" spans="2:7">
      <c r="B121" s="469"/>
      <c r="C121" s="458" t="s">
        <v>1762</v>
      </c>
      <c r="D121" s="467">
        <v>12336546.640000001</v>
      </c>
      <c r="E121" s="467">
        <v>11494280.220000001</v>
      </c>
      <c r="F121" s="467">
        <v>11494280.220000001</v>
      </c>
      <c r="G121" s="467">
        <v>12643708.24</v>
      </c>
    </row>
    <row r="122" spans="2:7">
      <c r="B122" s="469"/>
      <c r="C122" s="458" t="s">
        <v>1751</v>
      </c>
      <c r="D122" s="467">
        <v>13053288.449999999</v>
      </c>
      <c r="E122" s="467">
        <v>13265259.640000001</v>
      </c>
      <c r="F122" s="467">
        <v>13265259.640000001</v>
      </c>
      <c r="G122" s="467">
        <v>14591785.609999999</v>
      </c>
    </row>
    <row r="123" spans="2:7" s="453" customFormat="1" ht="12.8">
      <c r="B123" s="459" t="s">
        <v>1763</v>
      </c>
      <c r="C123" s="463" t="s">
        <v>1764</v>
      </c>
      <c r="D123" s="473">
        <v>0</v>
      </c>
      <c r="E123" s="473">
        <v>0</v>
      </c>
      <c r="F123" s="473">
        <v>0</v>
      </c>
      <c r="G123" s="473">
        <v>0</v>
      </c>
    </row>
    <row r="124" spans="2:7" s="453" customFormat="1" ht="12.8">
      <c r="B124" s="459" t="s">
        <v>1765</v>
      </c>
      <c r="C124" s="463" t="s">
        <v>1766</v>
      </c>
      <c r="D124" s="473">
        <v>1906319.66</v>
      </c>
      <c r="E124" s="473">
        <v>2199366.38</v>
      </c>
      <c r="F124" s="473">
        <v>2199366.38</v>
      </c>
      <c r="G124" s="473">
        <v>2419303.02</v>
      </c>
    </row>
    <row r="125" spans="2:7" s="453" customFormat="1" ht="12.8">
      <c r="B125" s="468" t="s">
        <v>1767</v>
      </c>
      <c r="C125" s="463" t="s">
        <v>1768</v>
      </c>
      <c r="D125" s="477">
        <v>881457.1400000006</v>
      </c>
      <c r="E125" s="477">
        <v>73262.910000000149</v>
      </c>
      <c r="F125" s="477">
        <v>-269776.51999999961</v>
      </c>
      <c r="G125" s="477">
        <v>-1751400.9799999991</v>
      </c>
    </row>
    <row r="126" spans="2:7" s="453" customFormat="1" ht="12.8">
      <c r="B126" s="468" t="s">
        <v>1769</v>
      </c>
      <c r="C126" s="463" t="s">
        <v>1770</v>
      </c>
      <c r="D126" s="464">
        <v>-1055817.2900000031</v>
      </c>
      <c r="E126" s="464">
        <v>94967.790000006557</v>
      </c>
      <c r="F126" s="464">
        <v>124688.2700000107</v>
      </c>
      <c r="G126" s="464">
        <v>1910340.349999994</v>
      </c>
    </row>
    <row r="127" spans="2:7" s="453" customFormat="1" ht="12.8">
      <c r="B127" s="468" t="s">
        <v>1771</v>
      </c>
      <c r="C127" s="463" t="s">
        <v>1772</v>
      </c>
      <c r="D127" s="464">
        <v>-174360.15000000221</v>
      </c>
      <c r="E127" s="464">
        <v>168230.70000000671</v>
      </c>
      <c r="F127" s="464">
        <v>-145088.2499999888</v>
      </c>
      <c r="G127" s="464">
        <v>158939.36999999551</v>
      </c>
    </row>
    <row r="128" spans="2:7" s="453" customFormat="1" ht="12.8">
      <c r="B128" s="468" t="s">
        <v>1773</v>
      </c>
      <c r="C128" s="463" t="s">
        <v>1774</v>
      </c>
      <c r="D128" s="464">
        <v>-174360.1499999993</v>
      </c>
      <c r="E128" s="464">
        <v>168230.70000000301</v>
      </c>
      <c r="F128" s="464">
        <v>-145088.249999997</v>
      </c>
      <c r="G128" s="464">
        <v>158939.37000000061</v>
      </c>
    </row>
    <row r="129" spans="2:7" s="453" customFormat="1" ht="12.8">
      <c r="B129" s="478"/>
      <c r="C129" s="463" t="s">
        <v>1775</v>
      </c>
      <c r="D129" s="464">
        <v>-296986.95</v>
      </c>
      <c r="E129" s="464">
        <v>27878.75</v>
      </c>
      <c r="F129" s="464">
        <v>-23678.19999999995</v>
      </c>
      <c r="G129" s="464">
        <v>4552.2299999999814</v>
      </c>
    </row>
    <row r="130" spans="2:7">
      <c r="B130" s="470"/>
      <c r="C130" s="458" t="s">
        <v>1776</v>
      </c>
      <c r="D130" s="472">
        <v>-69364.639999999999</v>
      </c>
      <c r="E130" s="472">
        <v>142706</v>
      </c>
      <c r="F130" s="472">
        <v>-366351.59</v>
      </c>
      <c r="G130" s="472">
        <v>-390029.79</v>
      </c>
    </row>
    <row r="131" spans="2:7">
      <c r="B131" s="470"/>
      <c r="C131" s="458" t="s">
        <v>1777</v>
      </c>
      <c r="D131" s="472">
        <v>-366351.59</v>
      </c>
      <c r="E131" s="472">
        <v>170584.75</v>
      </c>
      <c r="F131" s="472">
        <v>-390029.79</v>
      </c>
      <c r="G131" s="472">
        <v>-385477.56</v>
      </c>
    </row>
    <row r="132" spans="2:7" s="453" customFormat="1" ht="12.8">
      <c r="B132" s="478"/>
      <c r="C132" s="463" t="s">
        <v>1778</v>
      </c>
      <c r="D132" s="464"/>
      <c r="E132" s="464"/>
      <c r="F132" s="464"/>
      <c r="G132" s="464"/>
    </row>
    <row r="133" spans="2:7" s="453" customFormat="1" ht="12.8">
      <c r="B133" s="478"/>
      <c r="C133" s="463" t="s">
        <v>1779</v>
      </c>
      <c r="D133" s="464">
        <v>122626.8000000007</v>
      </c>
      <c r="E133" s="464">
        <v>140351.95000000301</v>
      </c>
      <c r="F133" s="464">
        <v>-121410.04999999701</v>
      </c>
      <c r="G133" s="464">
        <v>154387.1400000006</v>
      </c>
    </row>
    <row r="134" spans="2:7" s="453" customFormat="1" ht="12.8">
      <c r="B134" s="478"/>
      <c r="C134" s="463" t="s">
        <v>1780</v>
      </c>
      <c r="D134" s="473"/>
      <c r="E134" s="473"/>
      <c r="F134" s="473"/>
      <c r="G134" s="473"/>
    </row>
    <row r="135" spans="2:7" s="453" customFormat="1" ht="12.8">
      <c r="B135" s="479"/>
      <c r="C135" s="463" t="s">
        <v>1781</v>
      </c>
      <c r="D135" s="473">
        <v>0</v>
      </c>
      <c r="E135" s="473">
        <v>0</v>
      </c>
      <c r="F135" s="473">
        <v>0</v>
      </c>
      <c r="G135" s="473">
        <v>0</v>
      </c>
    </row>
  </sheetData>
  <mergeCells count="3">
    <mergeCell ref="B2:G2"/>
    <mergeCell ref="B3:G3"/>
    <mergeCell ref="B4:G4"/>
  </mergeCells>
  <conditionalFormatting sqref="D57:D66 F57:G66">
    <cfRule type="cellIs" dxfId="0" priority="1" stopIfTrue="1" operator="lessThan">
      <formula>0</formula>
    </cfRule>
  </conditionalFormatting>
  <printOptions horizontalCentered="1"/>
  <pageMargins left="0.28000000000000003" right="0" top="0.25" bottom="0.25" header="0.3" footer="0.3"/>
  <pageSetup paperSize="9" scale="60" fitToHeight="2"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4351-42E4-4407-976A-013D74B14070}">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12F6-B729-414F-ADB9-A4BB78EF1D1E}">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f>'[1]Distribution of RPK'!B3/'[1]Distribution of ASK'!B3</f>
        <v>0.46927045138844059</v>
      </c>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f>'[1]Distribution of RPK'!B4/'[1]Distribution of ASK'!B4</f>
        <v>0.51366562519643622</v>
      </c>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f>'[1]Distribution of RPK'!B5/'[1]Distribution of ASK'!B5</f>
        <v>0.74031487473803892</v>
      </c>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c r="C7" s="198"/>
      <c r="D7" s="198"/>
      <c r="E7" s="198"/>
      <c r="F7" s="198"/>
      <c r="G7" s="198"/>
      <c r="H7" s="198"/>
      <c r="I7" s="198"/>
      <c r="J7" s="198"/>
      <c r="K7" s="198"/>
      <c r="L7" s="198"/>
      <c r="M7" s="198"/>
      <c r="N7" s="198"/>
    </row>
    <row r="8" spans="1:14" ht="14.45">
      <c r="A8" s="193">
        <v>2016</v>
      </c>
      <c r="B8" s="198"/>
      <c r="C8" s="198"/>
      <c r="D8" s="198"/>
      <c r="E8" s="198"/>
      <c r="F8" s="198"/>
      <c r="G8" s="198"/>
      <c r="H8" s="198"/>
      <c r="I8" s="198"/>
      <c r="J8" s="198"/>
      <c r="K8" s="198"/>
      <c r="L8" s="198"/>
      <c r="M8" s="198"/>
      <c r="N8" s="198"/>
    </row>
    <row r="9" spans="1:14" ht="14.45">
      <c r="A9" s="197">
        <v>2015</v>
      </c>
      <c r="B9" s="198"/>
      <c r="C9" s="198"/>
      <c r="D9" s="198"/>
      <c r="E9" s="198"/>
      <c r="F9" s="198"/>
      <c r="G9" s="198"/>
      <c r="H9" s="198"/>
      <c r="I9" s="198"/>
      <c r="J9" s="198"/>
      <c r="K9" s="198"/>
      <c r="L9" s="198"/>
      <c r="M9" s="198"/>
      <c r="N9" s="198"/>
    </row>
    <row r="10" spans="1:14" ht="14.45">
      <c r="A10" s="197">
        <v>2014</v>
      </c>
      <c r="B10" s="198">
        <f>'[1]Distribution of RPK'!B10/'[1]Distribution of ASK'!B10</f>
        <v>0.75288088213974491</v>
      </c>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878A6-7D24-475B-92C6-6182DBE7ED13}">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386D1-F9B4-45A8-A782-BBFAA0512847}">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78BBB-6F64-4CA8-A100-3F0D3775CB65}">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8C5C5-A81D-463D-A2EB-AA8DA804B14A}">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5E728-7043-4311-A3EA-A000FB8BC430}">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93B3-6962-4DFF-A5E0-33164BC5743A}">
  <dimension ref="A1:I58"/>
  <sheetViews>
    <sheetView workbookViewId="0">
      <selection activeCell="N41" sqref="N41"/>
    </sheetView>
  </sheetViews>
  <sheetFormatPr defaultColWidth="8.75" defaultRowHeight="12.55"/>
  <cols>
    <col min="1" max="1" width="20.75" style="17" customWidth="1"/>
    <col min="2" max="2" width="9.1484375" style="17" customWidth="1"/>
    <col min="3" max="3" width="5.75" style="18" customWidth="1"/>
    <col min="4" max="4" width="19.75" style="17" customWidth="1"/>
    <col min="5" max="5" width="3.75" style="18" customWidth="1"/>
    <col min="6" max="6" width="16.75" style="17" customWidth="1"/>
    <col min="7" max="7" width="3.75" style="19" customWidth="1"/>
    <col min="8" max="8" width="27.546875" style="19" customWidth="1"/>
    <col min="9" max="16384" width="8.75" style="19"/>
  </cols>
  <sheetData>
    <row r="1" spans="1:8">
      <c r="A1" s="484" t="s">
        <v>36</v>
      </c>
      <c r="B1" s="485"/>
      <c r="C1" s="486"/>
      <c r="D1" s="485"/>
      <c r="E1" s="486"/>
      <c r="F1" s="485"/>
      <c r="G1" s="487"/>
      <c r="H1" s="487"/>
    </row>
    <row r="2" spans="1:8" ht="13.5" customHeight="1" thickBot="1">
      <c r="A2" s="485"/>
      <c r="B2" s="485"/>
      <c r="C2" s="486"/>
      <c r="D2" s="485"/>
      <c r="E2" s="486"/>
      <c r="F2" s="485"/>
      <c r="G2" s="487"/>
      <c r="H2" s="487"/>
    </row>
    <row r="3" spans="1:8" ht="13.5" customHeight="1" thickBot="1">
      <c r="A3" s="20" t="s">
        <v>37</v>
      </c>
      <c r="B3" s="20" t="s">
        <v>38</v>
      </c>
      <c r="C3" s="20" t="s">
        <v>39</v>
      </c>
      <c r="D3" s="20" t="s">
        <v>40</v>
      </c>
      <c r="E3" s="20" t="s">
        <v>41</v>
      </c>
      <c r="F3" s="20"/>
      <c r="H3" s="488"/>
    </row>
    <row r="4" spans="1:8">
      <c r="A4" s="21"/>
      <c r="B4" s="22"/>
      <c r="C4" s="23" t="s">
        <v>39</v>
      </c>
      <c r="D4" s="24"/>
      <c r="E4" s="23" t="s">
        <v>41</v>
      </c>
      <c r="F4" s="25"/>
      <c r="H4" s="489"/>
    </row>
    <row r="5" spans="1:8">
      <c r="A5" s="27"/>
      <c r="B5" s="28"/>
      <c r="C5" s="29" t="s">
        <v>39</v>
      </c>
      <c r="D5" s="30"/>
      <c r="E5" s="29" t="s">
        <v>41</v>
      </c>
      <c r="F5" s="25"/>
      <c r="H5" s="489"/>
    </row>
    <row r="6" spans="1:8">
      <c r="A6" s="27"/>
      <c r="B6" s="28"/>
      <c r="C6" s="29" t="s">
        <v>39</v>
      </c>
      <c r="D6" s="30"/>
      <c r="E6" s="29" t="s">
        <v>41</v>
      </c>
      <c r="F6" s="25"/>
      <c r="H6" s="489"/>
    </row>
    <row r="7" spans="1:8" ht="13.5" customHeight="1" thickBot="1">
      <c r="A7" s="27"/>
      <c r="B7" s="28"/>
      <c r="C7" s="29" t="s">
        <v>39</v>
      </c>
      <c r="D7" s="30"/>
      <c r="E7" s="29" t="s">
        <v>41</v>
      </c>
      <c r="F7" s="25"/>
      <c r="H7" s="490"/>
    </row>
    <row r="8" spans="1:8" ht="13.5" customHeight="1" thickBot="1">
      <c r="A8" s="27"/>
      <c r="B8" s="28"/>
      <c r="C8" s="29" t="s">
        <v>39</v>
      </c>
      <c r="D8" s="30"/>
      <c r="E8" s="29" t="s">
        <v>41</v>
      </c>
      <c r="F8" s="25"/>
      <c r="H8" s="32"/>
    </row>
    <row r="9" spans="1:8" ht="13.5" customHeight="1" thickBot="1">
      <c r="A9" s="27"/>
      <c r="B9" s="28"/>
      <c r="C9" s="29" t="s">
        <v>39</v>
      </c>
      <c r="D9" s="30"/>
      <c r="E9" s="29" t="s">
        <v>41</v>
      </c>
      <c r="F9" s="25"/>
      <c r="H9" s="20"/>
    </row>
    <row r="10" spans="1:8">
      <c r="A10" s="27"/>
      <c r="B10" s="28"/>
      <c r="C10" s="29" t="s">
        <v>39</v>
      </c>
      <c r="D10" s="30"/>
      <c r="E10" s="29" t="s">
        <v>41</v>
      </c>
      <c r="F10" s="25"/>
      <c r="H10" s="26"/>
    </row>
    <row r="11" spans="1:8">
      <c r="A11" s="27"/>
      <c r="B11" s="28"/>
      <c r="C11" s="29" t="s">
        <v>39</v>
      </c>
      <c r="D11" s="30"/>
      <c r="E11" s="29" t="s">
        <v>41</v>
      </c>
      <c r="F11" s="25"/>
      <c r="H11" s="26"/>
    </row>
    <row r="12" spans="1:8">
      <c r="A12" s="27"/>
      <c r="B12" s="28"/>
      <c r="C12" s="29" t="s">
        <v>39</v>
      </c>
      <c r="D12" s="30"/>
      <c r="E12" s="29" t="s">
        <v>41</v>
      </c>
      <c r="F12" s="25"/>
      <c r="H12" s="26"/>
    </row>
    <row r="13" spans="1:8">
      <c r="A13" s="27"/>
      <c r="B13" s="28"/>
      <c r="C13" s="29" t="s">
        <v>39</v>
      </c>
      <c r="D13" s="30"/>
      <c r="E13" s="29" t="s">
        <v>41</v>
      </c>
      <c r="F13" s="25"/>
      <c r="H13" s="26"/>
    </row>
    <row r="14" spans="1:8" ht="13.5" customHeight="1" thickBot="1">
      <c r="A14" s="27"/>
      <c r="B14" s="28"/>
      <c r="C14" s="29" t="s">
        <v>39</v>
      </c>
      <c r="D14" s="30"/>
      <c r="E14" s="29" t="s">
        <v>41</v>
      </c>
      <c r="F14" s="25"/>
      <c r="H14" s="31"/>
    </row>
    <row r="15" spans="1:8">
      <c r="A15" s="27"/>
      <c r="B15" s="28"/>
      <c r="C15" s="29" t="s">
        <v>39</v>
      </c>
      <c r="D15" s="30"/>
      <c r="E15" s="29" t="s">
        <v>41</v>
      </c>
      <c r="F15" s="25"/>
    </row>
    <row r="16" spans="1:8" ht="12.8">
      <c r="A16" s="27"/>
      <c r="B16" s="28"/>
      <c r="C16" s="29" t="s">
        <v>39</v>
      </c>
      <c r="D16" s="30"/>
      <c r="E16" s="29" t="s">
        <v>41</v>
      </c>
      <c r="F16" s="25"/>
      <c r="H16" s="33"/>
    </row>
    <row r="17" spans="1:8">
      <c r="A17" s="27"/>
      <c r="B17" s="28"/>
      <c r="C17" s="29" t="s">
        <v>39</v>
      </c>
      <c r="D17" s="30"/>
      <c r="E17" s="29" t="s">
        <v>41</v>
      </c>
      <c r="F17" s="25"/>
      <c r="H17" s="34"/>
    </row>
    <row r="18" spans="1:8">
      <c r="A18" s="27"/>
      <c r="B18" s="28"/>
      <c r="C18" s="29" t="s">
        <v>39</v>
      </c>
      <c r="D18" s="30"/>
      <c r="E18" s="29" t="s">
        <v>41</v>
      </c>
      <c r="F18" s="25"/>
      <c r="H18" s="34"/>
    </row>
    <row r="19" spans="1:8">
      <c r="A19" s="27"/>
      <c r="B19" s="28"/>
      <c r="C19" s="29" t="s">
        <v>39</v>
      </c>
      <c r="D19" s="30"/>
      <c r="E19" s="29" t="s">
        <v>41</v>
      </c>
      <c r="F19" s="25"/>
      <c r="H19" s="34"/>
    </row>
    <row r="20" spans="1:8">
      <c r="A20" s="27"/>
      <c r="B20" s="28"/>
      <c r="C20" s="29" t="s">
        <v>39</v>
      </c>
      <c r="D20" s="30"/>
      <c r="E20" s="29" t="s">
        <v>41</v>
      </c>
      <c r="F20" s="25"/>
      <c r="H20" s="34"/>
    </row>
    <row r="21" spans="1:8">
      <c r="A21" s="27"/>
      <c r="B21" s="28"/>
      <c r="C21" s="29" t="s">
        <v>39</v>
      </c>
      <c r="D21" s="30"/>
      <c r="E21" s="29" t="s">
        <v>41</v>
      </c>
      <c r="F21" s="25"/>
      <c r="H21" s="34"/>
    </row>
    <row r="22" spans="1:8">
      <c r="A22" s="27"/>
      <c r="B22" s="28"/>
      <c r="C22" s="29" t="s">
        <v>39</v>
      </c>
      <c r="D22" s="30"/>
      <c r="E22" s="29" t="s">
        <v>41</v>
      </c>
      <c r="F22" s="25"/>
      <c r="H22" s="34"/>
    </row>
    <row r="23" spans="1:8">
      <c r="A23" s="27"/>
      <c r="B23" s="28"/>
      <c r="C23" s="29" t="s">
        <v>39</v>
      </c>
      <c r="D23" s="30"/>
      <c r="E23" s="29" t="s">
        <v>41</v>
      </c>
      <c r="F23" s="25"/>
      <c r="H23" s="34"/>
    </row>
    <row r="24" spans="1:8">
      <c r="A24" s="27"/>
      <c r="B24" s="28"/>
      <c r="C24" s="29" t="s">
        <v>39</v>
      </c>
      <c r="D24" s="30"/>
      <c r="E24" s="29" t="s">
        <v>41</v>
      </c>
      <c r="F24" s="25"/>
      <c r="H24" s="34"/>
    </row>
    <row r="25" spans="1:8">
      <c r="A25" s="27"/>
      <c r="B25" s="28"/>
      <c r="C25" s="29" t="s">
        <v>39</v>
      </c>
      <c r="D25" s="30"/>
      <c r="E25" s="29" t="s">
        <v>41</v>
      </c>
      <c r="F25" s="25"/>
      <c r="H25" s="34"/>
    </row>
    <row r="26" spans="1:8">
      <c r="A26" s="27"/>
      <c r="B26" s="28"/>
      <c r="C26" s="29" t="s">
        <v>39</v>
      </c>
      <c r="D26" s="30"/>
      <c r="E26" s="29" t="s">
        <v>41</v>
      </c>
      <c r="F26" s="25"/>
      <c r="H26" s="34"/>
    </row>
    <row r="27" spans="1:8">
      <c r="A27" s="27"/>
      <c r="B27" s="28"/>
      <c r="C27" s="29" t="s">
        <v>39</v>
      </c>
      <c r="D27" s="30"/>
      <c r="E27" s="29" t="s">
        <v>41</v>
      </c>
      <c r="F27" s="25"/>
      <c r="H27" s="34"/>
    </row>
    <row r="28" spans="1:8">
      <c r="A28" s="27"/>
      <c r="B28" s="28"/>
      <c r="C28" s="29" t="s">
        <v>39</v>
      </c>
      <c r="D28" s="30"/>
      <c r="E28" s="29" t="s">
        <v>41</v>
      </c>
      <c r="F28" s="25"/>
      <c r="H28" s="34"/>
    </row>
    <row r="29" spans="1:8">
      <c r="A29" s="27"/>
      <c r="B29" s="28"/>
      <c r="C29" s="29" t="s">
        <v>39</v>
      </c>
      <c r="D29" s="30"/>
      <c r="E29" s="29" t="s">
        <v>41</v>
      </c>
      <c r="F29" s="25"/>
      <c r="H29" s="34"/>
    </row>
    <row r="30" spans="1:8">
      <c r="A30" s="27"/>
      <c r="B30" s="28"/>
      <c r="C30" s="29" t="s">
        <v>39</v>
      </c>
      <c r="D30" s="30"/>
      <c r="E30" s="29" t="s">
        <v>41</v>
      </c>
      <c r="F30" s="25"/>
      <c r="H30" s="34"/>
    </row>
    <row r="31" spans="1:8">
      <c r="A31" s="27"/>
      <c r="B31" s="28"/>
      <c r="C31" s="29" t="s">
        <v>39</v>
      </c>
      <c r="D31" s="30"/>
      <c r="E31" s="29" t="s">
        <v>41</v>
      </c>
      <c r="F31" s="25"/>
      <c r="H31" s="34"/>
    </row>
    <row r="32" spans="1:8" ht="13.5" customHeight="1" thickBot="1">
      <c r="A32" s="27"/>
      <c r="B32" s="28"/>
      <c r="C32" s="29" t="s">
        <v>39</v>
      </c>
      <c r="D32" s="30"/>
      <c r="E32" s="29" t="s">
        <v>41</v>
      </c>
      <c r="F32" s="25"/>
    </row>
    <row r="33" spans="1:8" ht="12.8">
      <c r="A33" s="27"/>
      <c r="B33" s="28"/>
      <c r="C33" s="29" t="s">
        <v>39</v>
      </c>
      <c r="D33" s="30"/>
      <c r="E33" s="29" t="s">
        <v>41</v>
      </c>
      <c r="F33" s="25"/>
      <c r="H33" s="35"/>
    </row>
    <row r="34" spans="1:8">
      <c r="A34" s="27"/>
      <c r="B34" s="28"/>
      <c r="C34" s="29" t="s">
        <v>39</v>
      </c>
      <c r="D34" s="30"/>
      <c r="E34" s="29" t="s">
        <v>41</v>
      </c>
      <c r="F34" s="25"/>
      <c r="H34" s="34"/>
    </row>
    <row r="35" spans="1:8">
      <c r="A35" s="27"/>
      <c r="B35" s="28"/>
      <c r="C35" s="29" t="s">
        <v>39</v>
      </c>
      <c r="D35" s="30"/>
      <c r="E35" s="29" t="s">
        <v>41</v>
      </c>
      <c r="F35" s="25"/>
      <c r="H35" s="34"/>
    </row>
    <row r="36" spans="1:8">
      <c r="A36" s="27"/>
      <c r="B36" s="28"/>
      <c r="C36" s="29" t="s">
        <v>39</v>
      </c>
      <c r="D36" s="30"/>
      <c r="E36" s="29" t="s">
        <v>41</v>
      </c>
      <c r="F36" s="25"/>
      <c r="H36" s="34"/>
    </row>
    <row r="37" spans="1:8">
      <c r="A37" s="27"/>
      <c r="B37" s="28"/>
      <c r="C37" s="29" t="s">
        <v>39</v>
      </c>
      <c r="D37" s="30"/>
      <c r="E37" s="29" t="s">
        <v>41</v>
      </c>
      <c r="F37" s="25"/>
      <c r="H37" s="34"/>
    </row>
    <row r="38" spans="1:8">
      <c r="A38" s="27"/>
      <c r="B38" s="28"/>
      <c r="C38" s="29" t="s">
        <v>39</v>
      </c>
      <c r="D38" s="30"/>
      <c r="E38" s="29" t="s">
        <v>41</v>
      </c>
      <c r="F38" s="25"/>
      <c r="H38" s="34"/>
    </row>
    <row r="39" spans="1:8">
      <c r="A39" s="27"/>
      <c r="B39" s="28"/>
      <c r="C39" s="29" t="s">
        <v>39</v>
      </c>
      <c r="D39" s="30"/>
      <c r="E39" s="29" t="s">
        <v>41</v>
      </c>
      <c r="F39" s="25"/>
      <c r="H39" s="34"/>
    </row>
    <row r="40" spans="1:8">
      <c r="A40" s="27"/>
      <c r="B40" s="28"/>
      <c r="C40" s="29" t="s">
        <v>39</v>
      </c>
      <c r="D40" s="30"/>
      <c r="E40" s="29" t="s">
        <v>41</v>
      </c>
      <c r="F40" s="25"/>
      <c r="H40" s="34"/>
    </row>
    <row r="41" spans="1:8">
      <c r="A41" s="27"/>
      <c r="B41" s="28"/>
      <c r="C41" s="29" t="s">
        <v>39</v>
      </c>
      <c r="D41" s="30"/>
      <c r="E41" s="29" t="s">
        <v>41</v>
      </c>
      <c r="F41" s="25"/>
      <c r="H41" s="34"/>
    </row>
    <row r="42" spans="1:8">
      <c r="A42" s="27"/>
      <c r="B42" s="28"/>
      <c r="C42" s="29" t="s">
        <v>39</v>
      </c>
      <c r="D42" s="30"/>
      <c r="E42" s="29" t="s">
        <v>41</v>
      </c>
      <c r="F42" s="25"/>
      <c r="H42" s="34"/>
    </row>
    <row r="43" spans="1:8">
      <c r="A43" s="27"/>
      <c r="B43" s="28"/>
      <c r="C43" s="29" t="s">
        <v>39</v>
      </c>
      <c r="D43" s="30"/>
      <c r="E43" s="29" t="s">
        <v>41</v>
      </c>
      <c r="F43" s="25"/>
      <c r="H43" s="34"/>
    </row>
    <row r="44" spans="1:8">
      <c r="A44" s="27"/>
      <c r="B44" s="28"/>
      <c r="C44" s="29" t="s">
        <v>39</v>
      </c>
      <c r="D44" s="30"/>
      <c r="E44" s="29" t="s">
        <v>41</v>
      </c>
      <c r="F44" s="25"/>
      <c r="H44" s="26"/>
    </row>
    <row r="45" spans="1:8">
      <c r="A45" s="27"/>
      <c r="B45" s="28"/>
      <c r="C45" s="29" t="s">
        <v>39</v>
      </c>
      <c r="D45" s="30"/>
      <c r="E45" s="29" t="s">
        <v>41</v>
      </c>
      <c r="F45" s="25"/>
      <c r="H45" s="26"/>
    </row>
    <row r="46" spans="1:8" ht="13.5" customHeight="1" thickBot="1">
      <c r="A46" s="27"/>
      <c r="B46" s="28"/>
      <c r="C46" s="29" t="s">
        <v>39</v>
      </c>
      <c r="D46" s="30"/>
      <c r="E46" s="29" t="s">
        <v>41</v>
      </c>
      <c r="F46" s="25"/>
      <c r="H46" s="31"/>
    </row>
    <row r="47" spans="1:8">
      <c r="A47" s="27"/>
      <c r="B47" s="28"/>
      <c r="C47" s="29" t="s">
        <v>39</v>
      </c>
      <c r="D47" s="30"/>
      <c r="E47" s="29" t="s">
        <v>41</v>
      </c>
      <c r="F47" s="25"/>
    </row>
    <row r="48" spans="1:8">
      <c r="A48" s="27"/>
      <c r="B48" s="28"/>
      <c r="C48" s="29" t="s">
        <v>39</v>
      </c>
      <c r="D48" s="30"/>
      <c r="E48" s="29" t="s">
        <v>41</v>
      </c>
      <c r="F48" s="25"/>
    </row>
    <row r="49" spans="1:9">
      <c r="A49" s="27"/>
      <c r="B49" s="28"/>
      <c r="C49" s="29" t="s">
        <v>39</v>
      </c>
      <c r="D49" s="30"/>
      <c r="E49" s="29" t="s">
        <v>41</v>
      </c>
      <c r="F49" s="25"/>
    </row>
    <row r="50" spans="1:9">
      <c r="A50" s="27"/>
      <c r="B50" s="28"/>
      <c r="C50" s="29" t="s">
        <v>39</v>
      </c>
      <c r="D50" s="30"/>
      <c r="E50" s="29" t="s">
        <v>41</v>
      </c>
      <c r="F50" s="25"/>
    </row>
    <row r="51" spans="1:9" ht="18" customHeight="1">
      <c r="A51" s="27"/>
      <c r="B51" s="28"/>
      <c r="C51" s="29" t="s">
        <v>39</v>
      </c>
      <c r="D51" s="30"/>
      <c r="E51" s="29" t="s">
        <v>41</v>
      </c>
      <c r="F51" s="25"/>
      <c r="G51" s="36"/>
    </row>
    <row r="52" spans="1:9" ht="13.5" customHeight="1" thickBot="1">
      <c r="A52" s="37"/>
      <c r="B52" s="38"/>
      <c r="C52" s="39" t="s">
        <v>39</v>
      </c>
      <c r="D52" s="40"/>
      <c r="E52" s="39" t="s">
        <v>41</v>
      </c>
      <c r="F52" s="41"/>
    </row>
    <row r="53" spans="1:9" ht="18.8" customHeight="1" thickBot="1">
      <c r="A53" s="42" t="s">
        <v>42</v>
      </c>
      <c r="B53" s="43">
        <f>SUM(B4:B52)</f>
        <v>0</v>
      </c>
      <c r="C53" s="44"/>
      <c r="D53" s="491" t="s">
        <v>43</v>
      </c>
      <c r="E53" s="492"/>
      <c r="F53" s="45">
        <f>SUM(F4:F52)</f>
        <v>0</v>
      </c>
      <c r="G53" s="46"/>
    </row>
    <row r="54" spans="1:9" ht="13.5" customHeight="1" thickBot="1"/>
    <row r="55" spans="1:9" ht="35.25" customHeight="1" thickBot="1">
      <c r="A55" s="493"/>
      <c r="B55" s="492"/>
      <c r="C55" s="47"/>
      <c r="D55" s="494"/>
      <c r="E55" s="492"/>
      <c r="F55" s="47"/>
      <c r="G55" s="46"/>
      <c r="H55" s="48"/>
      <c r="I55" s="49"/>
    </row>
    <row r="56" spans="1:9" ht="12.75" customHeight="1">
      <c r="I56" s="49"/>
    </row>
    <row r="58" spans="1:9">
      <c r="H58" s="50"/>
    </row>
  </sheetData>
  <mergeCells count="5">
    <mergeCell ref="A1:H2"/>
    <mergeCell ref="H3:H7"/>
    <mergeCell ref="D53:E53"/>
    <mergeCell ref="A55:B55"/>
    <mergeCell ref="D55:E55"/>
  </mergeCells>
  <pageMargins left="0.25" right="0.25" top="0.25" bottom="0.25"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37BF-F935-4035-B4E5-ACED14661E40}">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10156-C721-47D7-8397-A5BF58558E68}">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f>'[2]Distribution of RPK'!I3/'[2]Distribution of ASK'!I3</f>
        <v>0.59562386096703623</v>
      </c>
      <c r="J3" s="198">
        <f>'[2]Distribution of RPK'!J3/'[2]Distribution of ASK'!J3</f>
        <v>0.59915121861964826</v>
      </c>
      <c r="K3" s="198">
        <f>'[2]Distribution of RPK'!K3/'[2]Distribution of ASK'!K3</f>
        <v>0.52765048594833364</v>
      </c>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c r="C7" s="198"/>
      <c r="D7" s="198"/>
      <c r="E7" s="198"/>
      <c r="F7" s="198"/>
      <c r="G7" s="198"/>
      <c r="H7" s="198"/>
      <c r="I7" s="198"/>
      <c r="J7" s="198"/>
      <c r="K7" s="198"/>
      <c r="L7" s="198"/>
      <c r="M7" s="198"/>
      <c r="N7" s="198"/>
    </row>
    <row r="8" spans="1:14" ht="14.45">
      <c r="A8" s="193">
        <v>2016</v>
      </c>
      <c r="B8" s="198"/>
      <c r="C8" s="198"/>
      <c r="D8" s="198"/>
      <c r="E8" s="198"/>
      <c r="F8" s="198"/>
      <c r="G8" s="198"/>
      <c r="H8" s="198"/>
      <c r="I8" s="198"/>
      <c r="J8" s="198"/>
      <c r="K8" s="198"/>
      <c r="L8" s="198"/>
      <c r="M8" s="198"/>
      <c r="N8" s="198"/>
    </row>
    <row r="9" spans="1:14" ht="14.45">
      <c r="A9" s="197">
        <v>2015</v>
      </c>
      <c r="B9" s="198"/>
      <c r="C9" s="198"/>
      <c r="D9" s="198"/>
      <c r="E9" s="198"/>
      <c r="F9" s="198"/>
      <c r="G9" s="198"/>
      <c r="H9" s="198"/>
      <c r="I9" s="198"/>
      <c r="J9" s="198"/>
      <c r="K9" s="198"/>
      <c r="L9" s="198"/>
      <c r="M9" s="198"/>
      <c r="N9" s="198"/>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CA3A2-1DCA-4186-BA8F-0DAE67166615}">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D8D97-AF8F-4606-9764-754C4CBB20BA}">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A3F8F-E27A-486E-AB27-544B17403C28}">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F2A1-0944-4B20-811D-386B44392534}">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8D044-48DE-4DC5-B732-B0AED5D66E4B}">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22F6-29CA-438D-8965-59F953DD8B0F}">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F585C-A962-49A4-9725-C48E0F77B7EC}">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c r="C7" s="198"/>
      <c r="D7" s="198"/>
      <c r="E7" s="198"/>
      <c r="F7" s="198"/>
      <c r="G7" s="198"/>
      <c r="H7" s="198"/>
      <c r="I7" s="198"/>
      <c r="J7" s="198"/>
      <c r="K7" s="198"/>
      <c r="L7" s="198"/>
      <c r="M7" s="198"/>
      <c r="N7" s="198"/>
    </row>
    <row r="8" spans="1:14" ht="14.45">
      <c r="A8" s="193">
        <v>2016</v>
      </c>
      <c r="B8" s="198"/>
      <c r="C8" s="198"/>
      <c r="D8" s="198"/>
      <c r="E8" s="198"/>
      <c r="F8" s="198"/>
      <c r="G8" s="198"/>
      <c r="H8" s="198"/>
      <c r="I8" s="198"/>
      <c r="J8" s="198"/>
      <c r="K8" s="198"/>
      <c r="L8" s="198"/>
      <c r="M8" s="198"/>
      <c r="N8" s="198"/>
    </row>
    <row r="9" spans="1:14" ht="14.45">
      <c r="A9" s="197">
        <v>2015</v>
      </c>
      <c r="B9" s="198"/>
      <c r="C9" s="198"/>
      <c r="D9" s="198"/>
      <c r="E9" s="198"/>
      <c r="F9" s="198"/>
      <c r="G9" s="198"/>
      <c r="H9" s="198"/>
      <c r="I9" s="198"/>
      <c r="J9" s="198"/>
      <c r="K9" s="198"/>
      <c r="L9" s="198"/>
      <c r="M9" s="198"/>
      <c r="N9" s="198"/>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8777-369E-40C1-9C07-CDFAF1DA0521}">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3CEBB-701E-4A68-9B63-B1C001AF575F}">
  <dimension ref="B3:Q24"/>
  <sheetViews>
    <sheetView showGridLines="0" zoomScale="125" zoomScaleNormal="125" workbookViewId="0"/>
  </sheetViews>
  <sheetFormatPr defaultColWidth="8.75" defaultRowHeight="13.9"/>
  <cols>
    <col min="1" max="1" width="8.75" style="51"/>
    <col min="2" max="2" width="21.44921875" style="51" customWidth="1"/>
    <col min="3" max="3" width="10.25" style="51" customWidth="1"/>
    <col min="4" max="4" width="12.1484375" style="51" customWidth="1"/>
    <col min="5" max="6" width="13.5" style="51" customWidth="1"/>
    <col min="7" max="7" width="10.8984375" style="51" customWidth="1"/>
    <col min="8" max="13" width="8.75" style="51"/>
    <col min="14" max="14" width="14.6484375" style="52" customWidth="1"/>
    <col min="15" max="17" width="14.6484375" style="51" customWidth="1"/>
    <col min="18" max="16384" width="8.75" style="51"/>
  </cols>
  <sheetData>
    <row r="3" spans="2:17">
      <c r="B3" s="51" t="s">
        <v>44</v>
      </c>
      <c r="C3" s="53">
        <v>58</v>
      </c>
      <c r="N3" s="54"/>
      <c r="O3" s="55" t="s">
        <v>45</v>
      </c>
      <c r="P3" s="55"/>
      <c r="Q3" s="56"/>
    </row>
    <row r="4" spans="2:17" ht="14.45">
      <c r="B4" s="51" t="s">
        <v>46</v>
      </c>
      <c r="C4" s="53">
        <v>75000</v>
      </c>
      <c r="N4" s="57">
        <v>1</v>
      </c>
      <c r="O4" s="58">
        <f t="shared" ref="O4:O24" si="0">$C$4*(N4^$C$5)</f>
        <v>75000</v>
      </c>
      <c r="P4" s="58">
        <f t="shared" ref="P4:P10" si="1">N4*$C$6</f>
        <v>45000</v>
      </c>
      <c r="Q4" s="59">
        <f t="shared" ref="Q4:Q20" si="2">O4-P4</f>
        <v>30000</v>
      </c>
    </row>
    <row r="5" spans="2:17" ht="14.45">
      <c r="B5" s="51" t="s">
        <v>47</v>
      </c>
      <c r="C5" s="60">
        <v>0.9</v>
      </c>
      <c r="N5" s="52">
        <v>10</v>
      </c>
      <c r="O5" s="61">
        <f t="shared" si="0"/>
        <v>595746.17604321137</v>
      </c>
      <c r="P5" s="61">
        <f t="shared" si="1"/>
        <v>450000</v>
      </c>
      <c r="Q5" s="62">
        <f t="shared" si="2"/>
        <v>145746.17604321137</v>
      </c>
    </row>
    <row r="6" spans="2:17" ht="14.45">
      <c r="B6" s="51" t="s">
        <v>48</v>
      </c>
      <c r="C6" s="53">
        <v>45000</v>
      </c>
      <c r="O6" s="61">
        <f t="shared" si="0"/>
        <v>0</v>
      </c>
      <c r="P6" s="61">
        <f t="shared" si="1"/>
        <v>0</v>
      </c>
      <c r="Q6" s="62">
        <f t="shared" si="2"/>
        <v>0</v>
      </c>
    </row>
    <row r="7" spans="2:17" ht="14.45">
      <c r="O7" s="61">
        <f t="shared" si="0"/>
        <v>0</v>
      </c>
      <c r="P7" s="61">
        <f t="shared" si="1"/>
        <v>0</v>
      </c>
      <c r="Q7" s="62">
        <f t="shared" si="2"/>
        <v>0</v>
      </c>
    </row>
    <row r="8" spans="2:17" ht="14.45">
      <c r="B8" s="51" t="s">
        <v>45</v>
      </c>
      <c r="C8" s="61">
        <f>C4*(C3^C5)</f>
        <v>2898320.8267847979</v>
      </c>
      <c r="E8" s="61"/>
      <c r="O8" s="61">
        <f t="shared" si="0"/>
        <v>0</v>
      </c>
      <c r="P8" s="61">
        <f t="shared" si="1"/>
        <v>0</v>
      </c>
      <c r="Q8" s="62">
        <f t="shared" si="2"/>
        <v>0</v>
      </c>
    </row>
    <row r="9" spans="2:17" ht="14.45">
      <c r="B9" s="51" t="s">
        <v>49</v>
      </c>
      <c r="C9" s="61">
        <f>C6*C3</f>
        <v>2610000</v>
      </c>
      <c r="E9" s="61"/>
      <c r="F9" s="61"/>
      <c r="O9" s="61">
        <f t="shared" si="0"/>
        <v>0</v>
      </c>
      <c r="P9" s="61">
        <f t="shared" si="1"/>
        <v>0</v>
      </c>
      <c r="Q9" s="62">
        <f t="shared" si="2"/>
        <v>0</v>
      </c>
    </row>
    <row r="10" spans="2:17" ht="14.4" customHeight="1" thickBot="1">
      <c r="B10" s="63" t="s">
        <v>50</v>
      </c>
      <c r="C10" s="64">
        <f>C8-C9</f>
        <v>288320.82678479794</v>
      </c>
      <c r="E10" s="61"/>
      <c r="F10" s="61"/>
      <c r="O10" s="61">
        <f t="shared" si="0"/>
        <v>0</v>
      </c>
      <c r="P10" s="61">
        <f t="shared" si="1"/>
        <v>0</v>
      </c>
      <c r="Q10" s="62">
        <f t="shared" si="2"/>
        <v>0</v>
      </c>
    </row>
    <row r="11" spans="2:17" ht="14.4" customHeight="1" thickTop="1">
      <c r="E11" s="61"/>
      <c r="F11" s="61"/>
      <c r="O11" s="61">
        <f t="shared" si="0"/>
        <v>0</v>
      </c>
      <c r="P11" s="61"/>
      <c r="Q11" s="62">
        <f t="shared" si="2"/>
        <v>0</v>
      </c>
    </row>
    <row r="12" spans="2:17" ht="14.45">
      <c r="O12" s="61">
        <f t="shared" si="0"/>
        <v>0</v>
      </c>
      <c r="P12" s="61"/>
      <c r="Q12" s="62">
        <f t="shared" si="2"/>
        <v>0</v>
      </c>
    </row>
    <row r="13" spans="2:17" ht="14.45">
      <c r="O13" s="61">
        <f t="shared" si="0"/>
        <v>0</v>
      </c>
      <c r="P13" s="61"/>
      <c r="Q13" s="62">
        <f t="shared" si="2"/>
        <v>0</v>
      </c>
    </row>
    <row r="14" spans="2:17" ht="14.45">
      <c r="O14" s="61">
        <f t="shared" si="0"/>
        <v>0</v>
      </c>
      <c r="P14" s="61"/>
      <c r="Q14" s="62">
        <f t="shared" si="2"/>
        <v>0</v>
      </c>
    </row>
    <row r="15" spans="2:17" ht="14.45">
      <c r="O15" s="61">
        <f t="shared" si="0"/>
        <v>0</v>
      </c>
      <c r="P15" s="61"/>
      <c r="Q15" s="62">
        <f t="shared" si="2"/>
        <v>0</v>
      </c>
    </row>
    <row r="16" spans="2:17" ht="14.45">
      <c r="O16" s="61">
        <f t="shared" si="0"/>
        <v>0</v>
      </c>
      <c r="P16" s="61"/>
      <c r="Q16" s="62">
        <f t="shared" si="2"/>
        <v>0</v>
      </c>
    </row>
    <row r="17" spans="15:17" ht="14.45">
      <c r="O17" s="61">
        <f t="shared" si="0"/>
        <v>0</v>
      </c>
      <c r="P17" s="61"/>
      <c r="Q17" s="62">
        <f t="shared" si="2"/>
        <v>0</v>
      </c>
    </row>
    <row r="18" spans="15:17" ht="14.45">
      <c r="O18" s="61">
        <f t="shared" si="0"/>
        <v>0</v>
      </c>
      <c r="P18" s="61"/>
      <c r="Q18" s="62">
        <f t="shared" si="2"/>
        <v>0</v>
      </c>
    </row>
    <row r="19" spans="15:17" ht="14.45">
      <c r="O19" s="61">
        <f t="shared" si="0"/>
        <v>0</v>
      </c>
      <c r="P19" s="61"/>
      <c r="Q19" s="62">
        <f t="shared" si="2"/>
        <v>0</v>
      </c>
    </row>
    <row r="20" spans="15:17" ht="14.45">
      <c r="O20" s="61">
        <f t="shared" si="0"/>
        <v>0</v>
      </c>
      <c r="P20" s="61"/>
      <c r="Q20" s="62">
        <f t="shared" si="2"/>
        <v>0</v>
      </c>
    </row>
    <row r="21" spans="15:17" ht="14.45">
      <c r="O21" s="61">
        <f t="shared" si="0"/>
        <v>0</v>
      </c>
      <c r="P21" s="61"/>
      <c r="Q21" s="62"/>
    </row>
    <row r="22" spans="15:17" ht="14.45">
      <c r="O22" s="61">
        <f t="shared" si="0"/>
        <v>0</v>
      </c>
      <c r="P22" s="61"/>
      <c r="Q22" s="62"/>
    </row>
    <row r="23" spans="15:17" ht="14.45">
      <c r="O23" s="61">
        <f t="shared" si="0"/>
        <v>0</v>
      </c>
      <c r="P23" s="61"/>
      <c r="Q23" s="62"/>
    </row>
    <row r="24" spans="15:17" ht="14.45">
      <c r="O24" s="61">
        <f t="shared" si="0"/>
        <v>0</v>
      </c>
      <c r="P24" s="61"/>
      <c r="Q24" s="62"/>
    </row>
  </sheetData>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CDCB0-674B-4FDB-9094-F9A4487F748E}">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D483-3DCA-479B-8922-8308CEA1CC04}">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f t="shared" ref="B3:B11" si="0">SUM(C3:N3)</f>
        <v>513.39669800000001</v>
      </c>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f t="shared" si="0"/>
        <v>686.70433600000013</v>
      </c>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f t="shared" si="0"/>
        <v>3914.4304310000002</v>
      </c>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f t="shared" si="0"/>
        <v>3813.969368</v>
      </c>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f t="shared" si="0"/>
        <v>3863.6607240000003</v>
      </c>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f t="shared" si="0"/>
        <v>3709.3031879999999</v>
      </c>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f t="shared" si="0"/>
        <v>3374.141967</v>
      </c>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 t="shared" si="0"/>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 t="shared" si="0"/>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A1371-423B-40E3-9D6D-B2082D56F37F}">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77945-1AC5-470D-94BF-EFC13FBDCD7C}">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B7B16-547A-4F90-BBA2-18545B7DE7BC}">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D6477-D3B2-44D5-ABEC-D5F57AECF266}">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f>'[3]Distribution of RPK'!C5/'[3]Distribution of ASK'!C5</f>
        <v>0.64863071105480297</v>
      </c>
      <c r="D5" s="198">
        <f>'[3]Distribution of RPK'!D5/'[3]Distribution of ASK'!D5</f>
        <v>0.66072649050157284</v>
      </c>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c r="C7" s="198"/>
      <c r="D7" s="198"/>
      <c r="E7" s="198"/>
      <c r="F7" s="198"/>
      <c r="G7" s="198"/>
      <c r="H7" s="198"/>
      <c r="I7" s="198"/>
      <c r="J7" s="198"/>
      <c r="K7" s="198"/>
      <c r="L7" s="198"/>
      <c r="M7" s="198"/>
      <c r="N7" s="198"/>
    </row>
    <row r="8" spans="1:14" ht="14.45">
      <c r="A8" s="193">
        <v>2016</v>
      </c>
      <c r="B8" s="198"/>
      <c r="C8" s="198"/>
      <c r="D8" s="198"/>
      <c r="E8" s="198"/>
      <c r="F8" s="198"/>
      <c r="G8" s="198"/>
      <c r="H8" s="198"/>
      <c r="I8" s="198"/>
      <c r="J8" s="198"/>
      <c r="K8" s="198"/>
      <c r="L8" s="198"/>
      <c r="M8" s="198"/>
      <c r="N8" s="198"/>
    </row>
    <row r="9" spans="1:14" ht="14.45">
      <c r="A9" s="197">
        <v>2015</v>
      </c>
      <c r="B9" s="198"/>
      <c r="C9" s="198"/>
      <c r="D9" s="198"/>
      <c r="E9" s="198"/>
      <c r="F9" s="198"/>
      <c r="G9" s="198"/>
      <c r="H9" s="198"/>
      <c r="I9" s="198"/>
      <c r="J9" s="198"/>
      <c r="K9" s="198"/>
      <c r="L9" s="198"/>
      <c r="M9" s="198"/>
      <c r="N9" s="198"/>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341A8-ACEE-4848-909C-5FE7BDD42992}">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69B93-0A52-4AED-92B7-93866B591379}">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99327-F56C-44E1-A373-FA0EC082E8AA}">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34430-8FE4-4551-B364-DC53BB6CC4E2}">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5319-0A3B-4DCE-88C0-AE5C755062D7}">
  <sheetPr>
    <pageSetUpPr fitToPage="1"/>
  </sheetPr>
  <dimension ref="A1:M28"/>
  <sheetViews>
    <sheetView zoomScale="60" zoomScaleNormal="60" workbookViewId="0">
      <selection activeCell="B30" sqref="B30"/>
    </sheetView>
  </sheetViews>
  <sheetFormatPr defaultColWidth="11.44921875" defaultRowHeight="14.45"/>
  <cols>
    <col min="1" max="1" width="27" customWidth="1"/>
    <col min="2" max="2" width="130.796875" customWidth="1"/>
    <col min="3" max="3" width="8.6484375" style="66" customWidth="1"/>
    <col min="10" max="10" width="11.44921875" style="67" customWidth="1"/>
    <col min="13" max="13" width="41.6484375" bestFit="1" customWidth="1"/>
  </cols>
  <sheetData>
    <row r="1" spans="1:13">
      <c r="A1" s="65" t="s">
        <v>51</v>
      </c>
    </row>
    <row r="2" spans="1:13">
      <c r="A2" s="65" t="s">
        <v>52</v>
      </c>
      <c r="B2" s="68"/>
    </row>
    <row r="3" spans="1:13">
      <c r="A3" s="65" t="s">
        <v>53</v>
      </c>
      <c r="B3" s="68"/>
    </row>
    <row r="4" spans="1:13">
      <c r="A4" s="65"/>
      <c r="B4" s="68"/>
    </row>
    <row r="5" spans="1:13" ht="15.05" customHeight="1" thickBot="1"/>
    <row r="6" spans="1:13" ht="15.5" customHeight="1" thickBot="1">
      <c r="B6" s="502"/>
      <c r="C6" s="504" t="s">
        <v>54</v>
      </c>
      <c r="D6" s="506" t="s">
        <v>55</v>
      </c>
      <c r="E6" s="507"/>
      <c r="F6" s="507"/>
      <c r="G6" s="507"/>
      <c r="H6" s="507"/>
      <c r="I6" s="508"/>
      <c r="J6" s="509"/>
      <c r="L6" s="69" t="s">
        <v>56</v>
      </c>
      <c r="M6" s="70"/>
    </row>
    <row r="7" spans="1:13" ht="14.2" customHeight="1" thickBot="1">
      <c r="B7" s="503"/>
      <c r="C7" s="505"/>
      <c r="D7" s="72">
        <v>0</v>
      </c>
      <c r="E7" s="72">
        <v>1</v>
      </c>
      <c r="F7" s="72">
        <v>2</v>
      </c>
      <c r="G7" s="72">
        <v>3</v>
      </c>
      <c r="H7" s="72">
        <v>4</v>
      </c>
      <c r="I7" s="72">
        <v>5</v>
      </c>
      <c r="J7" s="510"/>
      <c r="L7" s="73">
        <v>0</v>
      </c>
      <c r="M7" s="74" t="s">
        <v>57</v>
      </c>
    </row>
    <row r="8" spans="1:13" ht="19" customHeight="1" thickBot="1">
      <c r="B8" s="511"/>
      <c r="C8" s="497"/>
      <c r="D8" s="497"/>
      <c r="E8" s="497"/>
      <c r="F8" s="497"/>
      <c r="G8" s="497"/>
      <c r="H8" s="497"/>
      <c r="I8" s="497"/>
      <c r="J8" s="75"/>
      <c r="L8" s="73">
        <v>1</v>
      </c>
      <c r="M8" s="74" t="s">
        <v>58</v>
      </c>
    </row>
    <row r="9" spans="1:13" ht="15.5" customHeight="1">
      <c r="B9" s="76"/>
      <c r="C9" s="77"/>
      <c r="D9" s="77"/>
      <c r="E9" s="77"/>
      <c r="F9" s="77"/>
      <c r="G9" s="77"/>
      <c r="H9" s="77"/>
      <c r="I9" s="78"/>
      <c r="J9" s="79"/>
      <c r="L9" s="73">
        <v>2</v>
      </c>
      <c r="M9" s="74" t="s">
        <v>59</v>
      </c>
    </row>
    <row r="10" spans="1:13">
      <c r="B10" s="80"/>
      <c r="C10" s="81">
        <v>5</v>
      </c>
      <c r="D10" s="82"/>
      <c r="E10" s="83"/>
      <c r="F10" s="83"/>
      <c r="G10" s="83"/>
      <c r="H10" s="83">
        <v>1</v>
      </c>
      <c r="I10" s="84"/>
      <c r="J10" s="85">
        <f>C10*(I10*$I$7+H10*$H$7+G10*$G$7+F10*$F$7+E10*$E$7+D10*$D$7)/5</f>
        <v>4</v>
      </c>
      <c r="L10" s="73">
        <v>3</v>
      </c>
      <c r="M10" s="74" t="s">
        <v>60</v>
      </c>
    </row>
    <row r="11" spans="1:13" ht="15.5" customHeight="1">
      <c r="B11" s="512"/>
      <c r="C11" s="482"/>
      <c r="D11" s="482"/>
      <c r="E11" s="482"/>
      <c r="F11" s="482"/>
      <c r="G11" s="482"/>
      <c r="H11" s="482"/>
      <c r="I11" s="482"/>
      <c r="J11" s="79"/>
      <c r="L11" s="73">
        <v>4</v>
      </c>
      <c r="M11" s="74" t="s">
        <v>61</v>
      </c>
    </row>
    <row r="12" spans="1:13" ht="15.8" customHeight="1">
      <c r="B12" s="86"/>
      <c r="C12" s="81">
        <v>5</v>
      </c>
      <c r="D12" s="82"/>
      <c r="E12" s="83"/>
      <c r="F12" s="83"/>
      <c r="G12" s="83"/>
      <c r="H12" s="83">
        <v>1</v>
      </c>
      <c r="I12" s="84"/>
      <c r="J12" s="85">
        <f>C12*(I12*$I$7+H12*$H$7+G12*$G$7+F12*$F$7+E12*$E$7+D12*$D$7)/5</f>
        <v>4</v>
      </c>
      <c r="L12" s="73">
        <v>5</v>
      </c>
      <c r="M12" s="74" t="s">
        <v>62</v>
      </c>
    </row>
    <row r="13" spans="1:13" ht="16.5" customHeight="1" thickBot="1">
      <c r="B13" s="86"/>
      <c r="C13" s="81">
        <v>10</v>
      </c>
      <c r="D13" s="82"/>
      <c r="E13" s="83"/>
      <c r="F13" s="83"/>
      <c r="G13" s="83"/>
      <c r="H13" s="83"/>
      <c r="I13" s="84">
        <v>1</v>
      </c>
      <c r="J13" s="85">
        <f>C13*(I13*$I$7+H13*$H$7+G13*$G$7+F13*$F$7+E13*$E$7+D13*$D$7)/5</f>
        <v>10</v>
      </c>
      <c r="L13" s="87"/>
      <c r="M13" s="88" t="s">
        <v>63</v>
      </c>
    </row>
    <row r="14" spans="1:13" ht="15.5" customHeight="1">
      <c r="B14" s="495"/>
      <c r="C14" s="482"/>
      <c r="D14" s="482"/>
      <c r="E14" s="482"/>
      <c r="F14" s="482"/>
      <c r="G14" s="482"/>
      <c r="H14" s="482"/>
      <c r="I14" s="483"/>
      <c r="J14" s="79"/>
    </row>
    <row r="15" spans="1:13">
      <c r="B15" s="86"/>
      <c r="C15" s="81">
        <v>15</v>
      </c>
      <c r="D15" s="89"/>
      <c r="E15" s="83"/>
      <c r="F15" s="83"/>
      <c r="G15" s="83"/>
      <c r="H15" s="83"/>
      <c r="I15" s="82">
        <v>1</v>
      </c>
      <c r="J15" s="85">
        <f>C15*(I15*$I$7+H15*$H$7+G15*$G$7+F15*$F$7+E15*$E$7+D15*$D$7)/5</f>
        <v>15</v>
      </c>
    </row>
    <row r="16" spans="1:13">
      <c r="B16" s="86"/>
      <c r="C16" s="81">
        <v>15</v>
      </c>
      <c r="D16" s="89"/>
      <c r="E16" s="83"/>
      <c r="F16" s="83"/>
      <c r="G16" s="83"/>
      <c r="H16" s="83">
        <v>1</v>
      </c>
      <c r="I16" s="82"/>
      <c r="J16" s="85">
        <f>C16*(I16*$I$7+H16*$H$7+G16*$G$7+F16*$F$7+E16*$E$7+D16*$D$7)/5</f>
        <v>12</v>
      </c>
    </row>
    <row r="17" spans="2:10" ht="15.5" customHeight="1">
      <c r="B17" s="495"/>
      <c r="C17" s="482"/>
      <c r="D17" s="482"/>
      <c r="E17" s="482"/>
      <c r="F17" s="482"/>
      <c r="G17" s="482"/>
      <c r="H17" s="482"/>
      <c r="I17" s="483"/>
      <c r="J17" s="79"/>
    </row>
    <row r="18" spans="2:10">
      <c r="B18" s="90"/>
      <c r="C18" s="91">
        <v>15</v>
      </c>
      <c r="D18" s="89"/>
      <c r="E18" s="83"/>
      <c r="F18" s="83"/>
      <c r="G18" s="83"/>
      <c r="H18" s="83">
        <v>1</v>
      </c>
      <c r="I18" s="82"/>
      <c r="J18" s="85">
        <f>C18*(I18*$I$7+H18*$H$7+G18*$G$7+F18*$F$7+E18*$E$7+D18*$D$7)/5</f>
        <v>12</v>
      </c>
    </row>
    <row r="19" spans="2:10" ht="14.25" customHeight="1">
      <c r="B19" s="92"/>
      <c r="C19" s="91">
        <v>10</v>
      </c>
      <c r="D19" s="89"/>
      <c r="E19" s="83"/>
      <c r="F19" s="83"/>
      <c r="G19" s="83">
        <v>1</v>
      </c>
      <c r="H19" s="83"/>
      <c r="I19" s="82"/>
      <c r="J19" s="85">
        <f>C19*(I19*$I$7+H19*$H$7+G19*$G$7+F19*$F$7+E19*$E$7+D19*$D$7)/5</f>
        <v>6</v>
      </c>
    </row>
    <row r="20" spans="2:10" ht="20.149999999999999" customHeight="1" thickBot="1">
      <c r="B20" s="16"/>
      <c r="C20" s="93"/>
    </row>
    <row r="21" spans="2:10" ht="19" customHeight="1" thickBot="1">
      <c r="B21" s="496"/>
      <c r="C21" s="497"/>
      <c r="D21" s="497"/>
      <c r="E21" s="497"/>
      <c r="F21" s="497"/>
      <c r="G21" s="497"/>
      <c r="H21" s="497"/>
      <c r="I21" s="498"/>
      <c r="J21" s="75"/>
    </row>
    <row r="22" spans="2:10" ht="15.5" customHeight="1">
      <c r="B22" s="499"/>
      <c r="C22" s="500"/>
      <c r="D22" s="500"/>
      <c r="E22" s="500"/>
      <c r="F22" s="500"/>
      <c r="G22" s="500"/>
      <c r="H22" s="500"/>
      <c r="I22" s="500"/>
      <c r="J22" s="94"/>
    </row>
    <row r="23" spans="2:10">
      <c r="B23" s="86"/>
      <c r="C23" s="81">
        <v>5</v>
      </c>
      <c r="D23" s="89"/>
      <c r="E23" s="83"/>
      <c r="F23" s="83">
        <v>1</v>
      </c>
      <c r="G23" s="83"/>
      <c r="H23" s="83"/>
      <c r="I23" s="82"/>
      <c r="J23" s="85">
        <f>C23*(I23*$I$7+H23*$H$7+G23*$G$7+F23*$F$7+E23*$E$7+D23*$D$7)/5</f>
        <v>2</v>
      </c>
    </row>
    <row r="24" spans="2:10">
      <c r="B24" s="95"/>
      <c r="C24" s="81">
        <v>5</v>
      </c>
      <c r="D24" s="89"/>
      <c r="E24" s="83"/>
      <c r="F24" s="83"/>
      <c r="G24" s="83"/>
      <c r="H24" s="83"/>
      <c r="I24" s="82">
        <v>1</v>
      </c>
      <c r="J24" s="85">
        <f>C24*(I24*$I$7+H24*$H$7+G24*$G$7+F24*$F$7+E24*$E$7+D24*$D$7)/5</f>
        <v>5</v>
      </c>
    </row>
    <row r="25" spans="2:10">
      <c r="B25" s="95"/>
      <c r="C25" s="81">
        <v>5</v>
      </c>
      <c r="D25" s="83"/>
      <c r="E25" s="83"/>
      <c r="F25" s="83"/>
      <c r="G25" s="83">
        <v>1</v>
      </c>
      <c r="H25" s="83"/>
      <c r="I25" s="83"/>
      <c r="J25" s="85">
        <f>C25*(I25*$I$7+H25*$H$7+G25*$G$7+F25*$F$7+E25*$E$7+D25*$D$7)/5</f>
        <v>3</v>
      </c>
    </row>
    <row r="26" spans="2:10" ht="15.5" customHeight="1">
      <c r="B26" s="501"/>
      <c r="C26" s="482"/>
      <c r="D26" s="482"/>
      <c r="E26" s="482"/>
      <c r="F26" s="482"/>
      <c r="G26" s="482"/>
      <c r="H26" s="482"/>
      <c r="I26" s="482"/>
      <c r="J26" s="79"/>
    </row>
    <row r="27" spans="2:10">
      <c r="B27" s="96"/>
      <c r="C27" s="81">
        <v>5</v>
      </c>
      <c r="D27" s="83"/>
      <c r="E27" s="83"/>
      <c r="F27" s="83"/>
      <c r="G27" s="83">
        <v>1</v>
      </c>
      <c r="H27" s="83"/>
      <c r="I27" s="83"/>
      <c r="J27" s="85">
        <f>C27*(I27*$I$7+H27*$H$7+G27*$G$7+F27*$F$7+E27*$E$7+D27*$D$7)/5</f>
        <v>3</v>
      </c>
    </row>
    <row r="28" spans="2:10">
      <c r="B28" s="86" t="s">
        <v>64</v>
      </c>
      <c r="C28" s="81">
        <v>5</v>
      </c>
      <c r="D28" s="83"/>
      <c r="E28" s="83"/>
      <c r="F28" s="83"/>
      <c r="G28" s="83"/>
      <c r="H28" s="83"/>
      <c r="I28" s="83">
        <v>1</v>
      </c>
      <c r="J28" s="85">
        <f>C28*(I28*$I$7+H28*$H$7+G28*$G$7+F28*$F$7+E28*$E$7+D28*$D$7)/5</f>
        <v>5</v>
      </c>
    </row>
  </sheetData>
  <mergeCells count="11">
    <mergeCell ref="B11:I11"/>
    <mergeCell ref="B6:B7"/>
    <mergeCell ref="C6:C7"/>
    <mergeCell ref="D6:I6"/>
    <mergeCell ref="J6:J7"/>
    <mergeCell ref="B8:I8"/>
    <mergeCell ref="B14:I14"/>
    <mergeCell ref="B17:I17"/>
    <mergeCell ref="B21:I21"/>
    <mergeCell ref="B22:I22"/>
    <mergeCell ref="B26:I26"/>
  </mergeCells>
  <pageMargins left="0.75" right="0.75" top="1" bottom="1" header="0.5" footer="0.5"/>
  <pageSetup scale="47" orientation="landscape" horizontalDpi="4294967292" verticalDpi="429496729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0445A-0D0D-4460-B952-D1495B747514}">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6343-D550-4F01-858C-2E6390385BD3}">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1D982-012B-4C40-B14C-03813CBB342B}">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f>'[4]Distribution of RPK'!B6/'[4]Distribution of ASK'!B6</f>
        <v>0.74491610142655817</v>
      </c>
      <c r="C6" s="198">
        <f>'[4]Distribution of RPK'!C6/'[4]Distribution of ASK'!C6</f>
        <v>0.63925362785886164</v>
      </c>
      <c r="D6" s="198">
        <f>'[4]Distribution of RPK'!D6/'[4]Distribution of ASK'!D6</f>
        <v>0.66395869361595528</v>
      </c>
      <c r="E6" s="198">
        <f>'[4]Distribution of RPK'!E6/'[4]Distribution of ASK'!E6</f>
        <v>0.73142527580854333</v>
      </c>
      <c r="F6" s="198">
        <f>'[4]Distribution of RPK'!F6/'[4]Distribution of ASK'!F6</f>
        <v>0.72676707488446501</v>
      </c>
      <c r="G6" s="198">
        <f>'[4]Distribution of RPK'!G6/'[4]Distribution of ASK'!G6</f>
        <v>0.74052614857020105</v>
      </c>
      <c r="H6" s="198">
        <f>'[4]Distribution of RPK'!H6/'[4]Distribution of ASK'!H6</f>
        <v>0.81805030698676928</v>
      </c>
      <c r="I6" s="198">
        <f>'[4]Distribution of RPK'!I6/'[4]Distribution of ASK'!I6</f>
        <v>0.85551579560740121</v>
      </c>
      <c r="J6" s="198">
        <f>'[4]Distribution of RPK'!J6/'[4]Distribution of ASK'!J6</f>
        <v>0.78774614908165785</v>
      </c>
      <c r="K6" s="198">
        <f>'[4]Distribution of RPK'!K6/'[4]Distribution of ASK'!K6</f>
        <v>0.77974291568432752</v>
      </c>
      <c r="L6" s="198">
        <f>'[4]Distribution of RPK'!L6/'[4]Distribution of ASK'!L6</f>
        <v>0.74627572916793716</v>
      </c>
      <c r="M6" s="198">
        <f>'[4]Distribution of RPK'!M6/'[4]Distribution of ASK'!M6</f>
        <v>0.69024165180384789</v>
      </c>
      <c r="N6" s="198">
        <f>'[4]Distribution of RPK'!N6/'[4]Distribution of ASK'!N6</f>
        <v>0.68898545029912606</v>
      </c>
    </row>
    <row r="7" spans="1:14" ht="14.45">
      <c r="A7" s="193">
        <v>2017</v>
      </c>
      <c r="B7" s="198"/>
      <c r="C7" s="198"/>
      <c r="D7" s="198"/>
      <c r="E7" s="198"/>
      <c r="F7" s="198"/>
      <c r="G7" s="198"/>
      <c r="H7" s="198"/>
      <c r="I7" s="198"/>
      <c r="J7" s="198"/>
      <c r="K7" s="198"/>
      <c r="L7" s="198"/>
      <c r="M7" s="198"/>
      <c r="N7" s="198"/>
    </row>
    <row r="8" spans="1:14" ht="14.45">
      <c r="A8" s="193">
        <v>2016</v>
      </c>
      <c r="B8" s="198"/>
      <c r="C8" s="198"/>
      <c r="D8" s="198"/>
      <c r="E8" s="198"/>
      <c r="F8" s="198"/>
      <c r="G8" s="198"/>
      <c r="H8" s="198"/>
      <c r="I8" s="198"/>
      <c r="J8" s="198"/>
      <c r="K8" s="198"/>
      <c r="L8" s="198"/>
      <c r="M8" s="198"/>
      <c r="N8" s="198"/>
    </row>
    <row r="9" spans="1:14" ht="14.45">
      <c r="A9" s="197">
        <v>2015</v>
      </c>
      <c r="B9" s="198"/>
      <c r="C9" s="198"/>
      <c r="D9" s="198"/>
      <c r="E9" s="198"/>
      <c r="F9" s="198"/>
      <c r="G9" s="198"/>
      <c r="H9" s="198"/>
      <c r="I9" s="198"/>
      <c r="J9" s="198"/>
      <c r="K9" s="198"/>
      <c r="L9" s="198"/>
      <c r="M9" s="198"/>
      <c r="N9" s="198"/>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8D7D7-EEAA-4166-9263-B53065C9FD29}">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6854-B82A-48E4-A057-35A55A6838BC}">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7440D-93CB-4CA9-9E04-DC5B128A497A}">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971AD-647A-40A4-9C3B-230A58E16615}">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E6CF5-9997-4436-9191-61864206F851}">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7DFD5-C9DE-4A3C-84C9-C4E0D6DCAA82}">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79A73-F71A-4F34-AAFE-4874E0CB6781}">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f>'[5]Distribution of RPK'!B7/'[5]Distribution of ASK'!B7</f>
        <v>0.74626248427911934</v>
      </c>
      <c r="C7" s="198">
        <f>'[5]Distribution of RPK'!C7/'[5]Distribution of ASK'!C7</f>
        <v>0.68987924682189639</v>
      </c>
      <c r="D7" s="198">
        <f>'[5]Distribution of RPK'!D7/'[5]Distribution of ASK'!D7</f>
        <v>0.67898888317328965</v>
      </c>
      <c r="E7" s="198">
        <f>'[5]Distribution of RPK'!E7/'[5]Distribution of ASK'!E7</f>
        <v>0.69760576124114038</v>
      </c>
      <c r="F7" s="198">
        <f>'[5]Distribution of RPK'!F7/'[5]Distribution of ASK'!F7</f>
        <v>0.75680290987735532</v>
      </c>
      <c r="G7" s="198">
        <f>'[5]Distribution of RPK'!G7/'[5]Distribution of ASK'!G7</f>
        <v>0.73981043815408143</v>
      </c>
      <c r="H7" s="198">
        <f>'[5]Distribution of RPK'!H7/'[5]Distribution of ASK'!H7</f>
        <v>0.80765316404526455</v>
      </c>
      <c r="I7" s="198">
        <f>'[5]Distribution of RPK'!I7/'[5]Distribution of ASK'!I7</f>
        <v>0.86500787771266008</v>
      </c>
      <c r="J7" s="198">
        <f>'[5]Distribution of RPK'!J7/'[5]Distribution of ASK'!J7</f>
        <v>0.78042123609624747</v>
      </c>
      <c r="K7" s="198">
        <f>'[5]Distribution of RPK'!K7/'[5]Distribution of ASK'!K7</f>
        <v>0.76205607375226825</v>
      </c>
      <c r="L7" s="198">
        <f>'[5]Distribution of RPK'!L7/'[5]Distribution of ASK'!L7</f>
        <v>0.74907477635562303</v>
      </c>
      <c r="M7" s="198">
        <f>'[5]Distribution of RPK'!M7/'[5]Distribution of ASK'!M7</f>
        <v>0.6858530631083084</v>
      </c>
      <c r="N7" s="198">
        <f>'[5]Distribution of RPK'!N7/'[5]Distribution of ASK'!N7</f>
        <v>0.68844986755711712</v>
      </c>
    </row>
    <row r="8" spans="1:14" ht="14.45">
      <c r="A8" s="193">
        <v>2016</v>
      </c>
      <c r="B8" s="198"/>
      <c r="C8" s="198"/>
      <c r="D8" s="198"/>
      <c r="E8" s="198"/>
      <c r="F8" s="198"/>
      <c r="G8" s="198"/>
      <c r="H8" s="198"/>
      <c r="I8" s="198"/>
      <c r="J8" s="198"/>
      <c r="K8" s="198"/>
      <c r="L8" s="198"/>
      <c r="M8" s="198"/>
      <c r="N8" s="198"/>
    </row>
    <row r="9" spans="1:14" ht="14.45">
      <c r="A9" s="197">
        <v>2015</v>
      </c>
      <c r="B9" s="198"/>
      <c r="C9" s="198"/>
      <c r="D9" s="198"/>
      <c r="E9" s="198"/>
      <c r="F9" s="198"/>
      <c r="G9" s="198"/>
      <c r="H9" s="198"/>
      <c r="I9" s="198"/>
      <c r="J9" s="198"/>
      <c r="K9" s="198"/>
      <c r="L9" s="198"/>
      <c r="M9" s="198"/>
      <c r="N9" s="198"/>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98FEC-5B39-4B39-BB96-613124468230}">
  <sheetPr>
    <outlinePr showOutlineSymbols="0"/>
    <pageSetUpPr fitToPage="1"/>
  </sheetPr>
  <dimension ref="A1:I73"/>
  <sheetViews>
    <sheetView showGridLines="0" showZeros="0" showOutlineSymbols="0" zoomScaleNormal="100" zoomScaleSheetLayoutView="100" workbookViewId="0">
      <selection activeCell="D7" sqref="D7:I7"/>
    </sheetView>
  </sheetViews>
  <sheetFormatPr defaultColWidth="9.3984375" defaultRowHeight="15.6"/>
  <cols>
    <col min="1" max="1" width="2.75" style="97" customWidth="1"/>
    <col min="2" max="3" width="14.75" style="97" customWidth="1"/>
    <col min="4" max="4" width="13.296875" style="97" customWidth="1"/>
    <col min="5" max="5" width="21.046875" style="97" customWidth="1"/>
    <col min="6" max="6" width="18.94921875" style="97" customWidth="1"/>
    <col min="7" max="7" width="19.296875" style="97" customWidth="1"/>
    <col min="8" max="8" width="15.94921875" style="97" customWidth="1"/>
    <col min="9" max="9" width="14.75" style="97" customWidth="1"/>
    <col min="10" max="10" width="9.3984375" style="97" customWidth="1"/>
    <col min="11" max="16384" width="9.3984375" style="97"/>
  </cols>
  <sheetData>
    <row r="1" spans="1:9" ht="20.25" customHeight="1">
      <c r="B1" s="546" t="s">
        <v>65</v>
      </c>
      <c r="C1" s="514"/>
      <c r="D1" s="514"/>
      <c r="E1" s="514"/>
      <c r="F1" s="514"/>
      <c r="G1" s="514"/>
      <c r="H1" s="514"/>
      <c r="I1" s="98"/>
    </row>
    <row r="2" spans="1:9" ht="21" customHeight="1">
      <c r="A2" s="99"/>
      <c r="B2" s="99"/>
      <c r="C2" s="100" t="s">
        <v>66</v>
      </c>
      <c r="D2" s="101">
        <v>2021</v>
      </c>
      <c r="E2" s="100" t="s">
        <v>67</v>
      </c>
      <c r="F2" s="101">
        <v>4</v>
      </c>
      <c r="G2" s="99"/>
      <c r="H2" s="102"/>
      <c r="I2" s="99"/>
    </row>
    <row r="3" spans="1:9" s="104" customFormat="1" ht="21" customHeight="1">
      <c r="A3" s="525" t="s">
        <v>68</v>
      </c>
      <c r="B3" s="547"/>
      <c r="C3" s="547"/>
      <c r="D3" s="547"/>
      <c r="E3" s="547"/>
      <c r="F3" s="547"/>
      <c r="G3" s="105" t="s">
        <v>69</v>
      </c>
      <c r="H3" s="106" t="s">
        <v>70</v>
      </c>
      <c r="I3" s="97"/>
    </row>
    <row r="4" spans="1:9">
      <c r="G4" s="105" t="s">
        <v>71</v>
      </c>
      <c r="H4" s="97" t="s">
        <v>72</v>
      </c>
    </row>
    <row r="5" spans="1:9">
      <c r="A5" s="107" t="s">
        <v>73</v>
      </c>
    </row>
    <row r="6" spans="1:9" ht="9.0500000000000007" customHeight="1"/>
    <row r="7" spans="1:9" ht="20.25" customHeight="1">
      <c r="A7" s="97" t="s">
        <v>74</v>
      </c>
      <c r="D7" s="519"/>
      <c r="E7" s="518"/>
      <c r="F7" s="518"/>
      <c r="G7" s="518"/>
      <c r="H7" s="518"/>
      <c r="I7" s="518"/>
    </row>
    <row r="8" spans="1:9" ht="9.0500000000000007" customHeight="1"/>
    <row r="9" spans="1:9" ht="21.75" customHeight="1">
      <c r="A9" s="97" t="s">
        <v>75</v>
      </c>
      <c r="D9" s="519"/>
      <c r="E9" s="518"/>
      <c r="F9" s="518"/>
      <c r="G9" s="518"/>
      <c r="H9" s="518"/>
      <c r="I9" s="518"/>
    </row>
    <row r="10" spans="1:9" ht="9.0500000000000007" customHeight="1">
      <c r="F10" s="105"/>
      <c r="G10" s="105"/>
    </row>
    <row r="11" spans="1:9" ht="23.3" customHeight="1">
      <c r="A11" s="97" t="s">
        <v>76</v>
      </c>
      <c r="D11" s="542"/>
      <c r="E11" s="518"/>
      <c r="F11" s="525" t="s">
        <v>77</v>
      </c>
      <c r="G11" s="514"/>
      <c r="H11" s="519"/>
      <c r="I11" s="518"/>
    </row>
    <row r="12" spans="1:9" ht="9.0500000000000007" customHeight="1">
      <c r="F12" s="103"/>
      <c r="G12" s="103"/>
    </row>
    <row r="13" spans="1:9" ht="24" customHeight="1">
      <c r="A13" s="97" t="s">
        <v>78</v>
      </c>
      <c r="D13" s="542"/>
      <c r="E13" s="518"/>
      <c r="F13" s="543" t="s">
        <v>79</v>
      </c>
      <c r="G13" s="514"/>
      <c r="H13" s="544"/>
      <c r="I13" s="518"/>
    </row>
    <row r="14" spans="1:9" ht="19.55" customHeight="1">
      <c r="A14" s="107" t="s">
        <v>80</v>
      </c>
    </row>
    <row r="15" spans="1:9" ht="21" customHeight="1">
      <c r="A15" s="526" t="s">
        <v>81</v>
      </c>
      <c r="B15" s="514"/>
      <c r="C15" s="514"/>
      <c r="D15" s="514"/>
      <c r="E15" s="514"/>
      <c r="F15" s="514"/>
      <c r="G15" s="514"/>
      <c r="H15" s="514"/>
      <c r="I15" s="514"/>
    </row>
    <row r="16" spans="1:9" ht="6" customHeight="1">
      <c r="A16" s="108"/>
      <c r="B16" s="108"/>
      <c r="C16" s="108"/>
      <c r="D16" s="108"/>
      <c r="E16" s="108"/>
      <c r="F16" s="108"/>
      <c r="G16" s="108"/>
      <c r="H16" s="108"/>
      <c r="I16" s="108"/>
    </row>
    <row r="17" spans="1:9">
      <c r="A17" s="109"/>
      <c r="B17" s="97" t="s">
        <v>82</v>
      </c>
    </row>
    <row r="18" spans="1:9" ht="6" customHeight="1">
      <c r="A18" s="109"/>
    </row>
    <row r="19" spans="1:9">
      <c r="A19" s="109"/>
      <c r="B19" s="97" t="s">
        <v>83</v>
      </c>
    </row>
    <row r="20" spans="1:9" ht="6" customHeight="1"/>
    <row r="21" spans="1:9" ht="15.8" customHeight="1">
      <c r="A21" s="526" t="s">
        <v>84</v>
      </c>
      <c r="B21" s="514"/>
      <c r="C21" s="514"/>
      <c r="D21" s="514"/>
      <c r="E21" s="514"/>
      <c r="F21" s="514"/>
      <c r="G21" s="514"/>
      <c r="H21" s="514"/>
      <c r="I21" s="514"/>
    </row>
    <row r="22" spans="1:9" ht="4.55" customHeight="1">
      <c r="A22" s="514"/>
      <c r="B22" s="514"/>
      <c r="C22" s="514"/>
      <c r="D22" s="514"/>
      <c r="E22" s="514"/>
      <c r="F22" s="514"/>
      <c r="G22" s="514"/>
      <c r="H22" s="514"/>
      <c r="I22" s="514"/>
    </row>
    <row r="23" spans="1:9" ht="82.15" customHeight="1">
      <c r="A23" s="545" t="s">
        <v>85</v>
      </c>
      <c r="B23" s="534"/>
      <c r="C23" s="534"/>
      <c r="D23" s="534"/>
      <c r="E23" s="534"/>
      <c r="F23" s="534"/>
      <c r="G23" s="534"/>
      <c r="H23" s="534"/>
      <c r="I23" s="534"/>
    </row>
    <row r="24" spans="1:9" ht="37.549999999999997" customHeight="1">
      <c r="A24" s="527" t="s">
        <v>86</v>
      </c>
      <c r="B24" s="528"/>
      <c r="C24" s="527" t="s">
        <v>87</v>
      </c>
      <c r="D24" s="527" t="s">
        <v>88</v>
      </c>
      <c r="E24" s="521"/>
      <c r="F24" s="527" t="s">
        <v>89</v>
      </c>
      <c r="G24" s="528"/>
      <c r="H24" s="527" t="s">
        <v>90</v>
      </c>
      <c r="I24" s="528"/>
    </row>
    <row r="25" spans="1:9" ht="31.5" customHeight="1">
      <c r="A25" s="529"/>
      <c r="B25" s="530"/>
      <c r="C25" s="540"/>
      <c r="D25" s="110" t="s">
        <v>91</v>
      </c>
      <c r="E25" s="110" t="s">
        <v>92</v>
      </c>
      <c r="F25" s="531"/>
      <c r="G25" s="532"/>
      <c r="H25" s="531"/>
      <c r="I25" s="532"/>
    </row>
    <row r="26" spans="1:9" ht="18" customHeight="1">
      <c r="A26" s="531"/>
      <c r="B26" s="532"/>
      <c r="C26" s="541"/>
      <c r="D26" s="110" t="s">
        <v>93</v>
      </c>
      <c r="E26" s="110" t="s">
        <v>94</v>
      </c>
      <c r="F26" s="527" t="s">
        <v>95</v>
      </c>
      <c r="G26" s="521"/>
      <c r="H26" s="527" t="s">
        <v>96</v>
      </c>
      <c r="I26" s="521"/>
    </row>
    <row r="27" spans="1:9" ht="21.75" customHeight="1">
      <c r="A27" s="527" t="s">
        <v>97</v>
      </c>
      <c r="B27" s="528"/>
      <c r="C27" s="111" t="s">
        <v>98</v>
      </c>
      <c r="D27" s="112"/>
      <c r="E27" s="112"/>
      <c r="F27" s="538"/>
      <c r="G27" s="524"/>
      <c r="H27" s="539" t="str">
        <f>IF(F27&gt;0,((D27+E27)/F27)*100,"")</f>
        <v/>
      </c>
      <c r="I27" s="521"/>
    </row>
    <row r="28" spans="1:9" ht="21.75" customHeight="1">
      <c r="A28" s="529"/>
      <c r="B28" s="530"/>
      <c r="C28" s="111" t="s">
        <v>99</v>
      </c>
      <c r="D28" s="112"/>
      <c r="E28" s="112"/>
      <c r="F28" s="538"/>
      <c r="G28" s="524"/>
      <c r="H28" s="539"/>
      <c r="I28" s="521"/>
    </row>
    <row r="29" spans="1:9" ht="21.75" customHeight="1">
      <c r="A29" s="529"/>
      <c r="B29" s="530"/>
      <c r="C29" s="111" t="s">
        <v>100</v>
      </c>
      <c r="D29" s="112"/>
      <c r="E29" s="112"/>
      <c r="F29" s="538"/>
      <c r="G29" s="524"/>
      <c r="H29" s="539"/>
      <c r="I29" s="521"/>
    </row>
    <row r="30" spans="1:9" ht="21.75" customHeight="1">
      <c r="A30" s="531"/>
      <c r="B30" s="532"/>
      <c r="C30" s="111" t="s">
        <v>101</v>
      </c>
      <c r="D30" s="112"/>
      <c r="E30" s="112"/>
      <c r="F30" s="538"/>
      <c r="G30" s="524"/>
      <c r="H30" s="539"/>
      <c r="I30" s="521"/>
    </row>
    <row r="31" spans="1:9" ht="6.7" customHeight="1">
      <c r="A31" s="535"/>
      <c r="B31" s="533"/>
      <c r="C31" s="113"/>
      <c r="D31" s="114"/>
      <c r="E31" s="114"/>
      <c r="F31" s="114"/>
      <c r="G31" s="114"/>
      <c r="H31" s="115"/>
      <c r="I31" s="115"/>
    </row>
    <row r="32" spans="1:9" ht="19.55" customHeight="1">
      <c r="A32" s="536" t="s">
        <v>102</v>
      </c>
      <c r="B32" s="514"/>
      <c r="C32" s="514"/>
      <c r="D32" s="514"/>
      <c r="E32" s="514"/>
      <c r="F32" s="514"/>
      <c r="G32" s="514"/>
      <c r="H32" s="514"/>
      <c r="I32" s="514"/>
    </row>
    <row r="33" spans="1:9" ht="19.55" customHeight="1">
      <c r="A33" s="537" t="s">
        <v>103</v>
      </c>
      <c r="B33" s="514"/>
      <c r="C33" s="514"/>
      <c r="D33" s="514"/>
      <c r="E33" s="514"/>
      <c r="F33" s="514"/>
      <c r="G33" s="514"/>
      <c r="H33" s="514"/>
      <c r="I33" s="514"/>
    </row>
    <row r="34" spans="1:9">
      <c r="A34" s="516" t="s">
        <v>104</v>
      </c>
      <c r="B34" s="514"/>
      <c r="C34" s="514"/>
      <c r="D34" s="514"/>
      <c r="E34" s="514"/>
      <c r="F34" s="514"/>
      <c r="G34" s="514"/>
      <c r="H34" s="514"/>
      <c r="I34" s="514"/>
    </row>
    <row r="35" spans="1:9" ht="6" customHeight="1">
      <c r="A35" s="103"/>
      <c r="B35" s="103"/>
      <c r="C35" s="103"/>
      <c r="D35" s="103"/>
      <c r="E35" s="103"/>
      <c r="F35" s="103"/>
      <c r="G35" s="103"/>
      <c r="H35" s="103"/>
      <c r="I35" s="103"/>
    </row>
    <row r="36" spans="1:9" ht="15.05" customHeight="1">
      <c r="A36" s="109"/>
      <c r="B36" s="97" t="s">
        <v>105</v>
      </c>
    </row>
    <row r="37" spans="1:9" ht="6" customHeight="1">
      <c r="A37" s="109"/>
    </row>
    <row r="38" spans="1:9" ht="15.05" customHeight="1">
      <c r="A38" s="109"/>
      <c r="B38" s="97" t="s">
        <v>106</v>
      </c>
    </row>
    <row r="39" spans="1:9" ht="6" customHeight="1">
      <c r="A39" s="109"/>
    </row>
    <row r="40" spans="1:9" ht="15.05" customHeight="1">
      <c r="A40" s="109"/>
      <c r="B40" s="97" t="s">
        <v>107</v>
      </c>
      <c r="D40" s="519"/>
      <c r="E40" s="518"/>
      <c r="F40" s="518"/>
      <c r="G40" s="518"/>
      <c r="H40" s="518"/>
      <c r="I40" s="518"/>
    </row>
    <row r="41" spans="1:9" ht="9.0500000000000007" customHeight="1"/>
    <row r="42" spans="1:9" ht="14.45" customHeight="1">
      <c r="A42" s="526" t="s">
        <v>108</v>
      </c>
      <c r="B42" s="514"/>
      <c r="C42" s="514"/>
      <c r="D42" s="514"/>
      <c r="E42" s="514"/>
      <c r="F42" s="514"/>
      <c r="G42" s="514"/>
      <c r="H42" s="514"/>
      <c r="I42" s="514"/>
    </row>
    <row r="43" spans="1:9" ht="6" customHeight="1"/>
    <row r="44" spans="1:9" ht="15.05" customHeight="1">
      <c r="A44" s="109"/>
      <c r="B44" s="525" t="s">
        <v>109</v>
      </c>
      <c r="C44" s="514"/>
      <c r="D44" s="514"/>
      <c r="E44" s="514"/>
      <c r="F44" s="514"/>
      <c r="G44" s="514"/>
      <c r="H44" s="514"/>
      <c r="I44" s="514"/>
    </row>
    <row r="45" spans="1:9" ht="6" customHeight="1"/>
    <row r="46" spans="1:9" ht="15.05" customHeight="1">
      <c r="A46" s="109"/>
      <c r="B46" s="97" t="s">
        <v>110</v>
      </c>
    </row>
    <row r="47" spans="1:9" ht="25.2" customHeight="1">
      <c r="A47" s="109"/>
      <c r="B47" s="519"/>
      <c r="C47" s="518"/>
      <c r="D47" s="518"/>
      <c r="E47" s="518"/>
      <c r="F47" s="518"/>
      <c r="G47" s="518"/>
      <c r="H47" s="518"/>
      <c r="I47" s="518"/>
    </row>
    <row r="48" spans="1:9" ht="6.7" customHeight="1">
      <c r="A48" s="109"/>
      <c r="D48" s="103"/>
    </row>
    <row r="49" spans="1:9" ht="14.45" customHeight="1">
      <c r="A49" s="526" t="s">
        <v>111</v>
      </c>
      <c r="B49" s="514"/>
      <c r="C49" s="514"/>
      <c r="D49" s="514"/>
      <c r="E49" s="514"/>
      <c r="F49" s="514"/>
      <c r="G49" s="514"/>
      <c r="H49" s="514"/>
      <c r="I49" s="514"/>
    </row>
    <row r="50" spans="1:9" ht="6" customHeight="1">
      <c r="A50" s="109"/>
      <c r="D50" s="103"/>
      <c r="E50" s="103"/>
      <c r="F50" s="103"/>
      <c r="G50" s="103"/>
      <c r="H50" s="103"/>
      <c r="I50" s="103"/>
    </row>
    <row r="51" spans="1:9" ht="15.05" customHeight="1">
      <c r="A51" s="527" t="s">
        <v>87</v>
      </c>
      <c r="B51" s="528"/>
      <c r="C51" s="527" t="s">
        <v>112</v>
      </c>
      <c r="D51" s="533"/>
      <c r="E51" s="528"/>
      <c r="F51" s="527" t="s">
        <v>113</v>
      </c>
      <c r="G51" s="533"/>
      <c r="H51" s="533"/>
      <c r="I51" s="528"/>
    </row>
    <row r="52" spans="1:9" ht="15.05" customHeight="1">
      <c r="A52" s="529"/>
      <c r="B52" s="530"/>
      <c r="C52" s="529"/>
      <c r="D52" s="514"/>
      <c r="E52" s="530"/>
      <c r="F52" s="529"/>
      <c r="G52" s="514"/>
      <c r="H52" s="514"/>
      <c r="I52" s="530"/>
    </row>
    <row r="53" spans="1:9" ht="15.05" customHeight="1">
      <c r="A53" s="531"/>
      <c r="B53" s="532"/>
      <c r="C53" s="531"/>
      <c r="D53" s="534"/>
      <c r="E53" s="532"/>
      <c r="F53" s="531"/>
      <c r="G53" s="534"/>
      <c r="H53" s="534"/>
      <c r="I53" s="532"/>
    </row>
    <row r="54" spans="1:9" ht="28.5" customHeight="1">
      <c r="A54" s="520" t="s">
        <v>98</v>
      </c>
      <c r="B54" s="521"/>
      <c r="C54" s="522"/>
      <c r="D54" s="523"/>
      <c r="E54" s="524"/>
      <c r="F54" s="522"/>
      <c r="G54" s="523"/>
      <c r="H54" s="523"/>
      <c r="I54" s="524"/>
    </row>
    <row r="55" spans="1:9" ht="28.5" customHeight="1">
      <c r="A55" s="520" t="s">
        <v>99</v>
      </c>
      <c r="B55" s="521"/>
      <c r="C55" s="522"/>
      <c r="D55" s="523"/>
      <c r="E55" s="524"/>
      <c r="F55" s="522"/>
      <c r="G55" s="523"/>
      <c r="H55" s="523"/>
      <c r="I55" s="524"/>
    </row>
    <row r="56" spans="1:9" ht="28.5" customHeight="1">
      <c r="A56" s="520" t="s">
        <v>100</v>
      </c>
      <c r="B56" s="521"/>
      <c r="C56" s="522"/>
      <c r="D56" s="523"/>
      <c r="E56" s="524"/>
      <c r="F56" s="522"/>
      <c r="G56" s="523"/>
      <c r="H56" s="523"/>
      <c r="I56" s="524"/>
    </row>
    <row r="57" spans="1:9" ht="28.5" customHeight="1">
      <c r="A57" s="520" t="s">
        <v>101</v>
      </c>
      <c r="B57" s="521"/>
      <c r="C57" s="522"/>
      <c r="D57" s="523"/>
      <c r="E57" s="524"/>
      <c r="F57" s="522"/>
      <c r="G57" s="523"/>
      <c r="H57" s="523"/>
      <c r="I57" s="524"/>
    </row>
    <row r="58" spans="1:9" ht="6" customHeight="1"/>
    <row r="59" spans="1:9" ht="14.25" customHeight="1">
      <c r="A59" s="516" t="s">
        <v>114</v>
      </c>
      <c r="B59" s="514"/>
      <c r="C59" s="514"/>
      <c r="D59" s="514"/>
      <c r="E59" s="514"/>
      <c r="F59" s="514"/>
      <c r="G59" s="514"/>
      <c r="H59" s="514"/>
      <c r="I59" s="514"/>
    </row>
    <row r="60" spans="1:9" ht="24" customHeight="1">
      <c r="A60" s="517"/>
      <c r="B60" s="518"/>
      <c r="C60" s="518"/>
      <c r="D60" s="518"/>
      <c r="E60" s="518"/>
      <c r="F60" s="518"/>
      <c r="G60" s="518"/>
      <c r="H60" s="518"/>
      <c r="I60" s="518"/>
    </row>
    <row r="61" spans="1:9" ht="24" customHeight="1">
      <c r="A61" s="517"/>
      <c r="B61" s="518"/>
      <c r="C61" s="518"/>
      <c r="D61" s="518"/>
      <c r="E61" s="518"/>
      <c r="F61" s="518"/>
      <c r="G61" s="518"/>
      <c r="H61" s="518"/>
      <c r="I61" s="518"/>
    </row>
    <row r="62" spans="1:9" ht="12.05" customHeight="1"/>
    <row r="63" spans="1:9" ht="17.25" customHeight="1">
      <c r="A63" s="516" t="s">
        <v>115</v>
      </c>
      <c r="B63" s="514"/>
      <c r="C63" s="514"/>
      <c r="D63" s="519"/>
      <c r="E63" s="518"/>
      <c r="F63" s="518"/>
      <c r="G63" s="518"/>
      <c r="H63" s="518"/>
      <c r="I63" s="518"/>
    </row>
    <row r="64" spans="1:9" ht="14.25" customHeight="1"/>
    <row r="65" spans="1:9" ht="13.5" customHeight="1">
      <c r="A65" s="116" t="s">
        <v>116</v>
      </c>
      <c r="B65" s="116"/>
    </row>
    <row r="66" spans="1:9" ht="13.5" customHeight="1">
      <c r="A66" s="116" t="s">
        <v>117</v>
      </c>
      <c r="B66" s="117" t="s">
        <v>118</v>
      </c>
    </row>
    <row r="67" spans="1:9" ht="13.5" customHeight="1">
      <c r="A67" s="116"/>
      <c r="B67" s="116" t="s">
        <v>119</v>
      </c>
    </row>
    <row r="68" spans="1:9" ht="13.5" customHeight="1">
      <c r="A68" s="116"/>
      <c r="B68" s="116" t="s">
        <v>120</v>
      </c>
    </row>
    <row r="69" spans="1:9" ht="13.5" customHeight="1">
      <c r="A69" s="116" t="s">
        <v>121</v>
      </c>
      <c r="B69" s="116" t="s">
        <v>122</v>
      </c>
    </row>
    <row r="70" spans="1:9" ht="13.5" customHeight="1">
      <c r="A70" s="116" t="s">
        <v>123</v>
      </c>
      <c r="B70" s="513" t="s">
        <v>124</v>
      </c>
      <c r="C70" s="514"/>
      <c r="D70" s="514"/>
      <c r="E70" s="514"/>
      <c r="F70" s="514"/>
      <c r="G70" s="514"/>
      <c r="H70" s="514"/>
      <c r="I70" s="514"/>
    </row>
    <row r="71" spans="1:9" ht="13.5" customHeight="1">
      <c r="A71" s="116" t="s">
        <v>125</v>
      </c>
      <c r="B71" s="513" t="s">
        <v>126</v>
      </c>
      <c r="C71" s="514"/>
      <c r="D71" s="514"/>
      <c r="E71" s="514"/>
      <c r="F71" s="514"/>
      <c r="G71" s="514"/>
      <c r="H71" s="514"/>
      <c r="I71" s="514"/>
    </row>
    <row r="72" spans="1:9" ht="15.8" customHeight="1">
      <c r="A72" s="116" t="s">
        <v>127</v>
      </c>
      <c r="B72" s="515" t="s">
        <v>128</v>
      </c>
      <c r="C72" s="514"/>
      <c r="D72" s="514"/>
      <c r="E72" s="514"/>
      <c r="F72" s="514"/>
      <c r="G72" s="514"/>
      <c r="H72" s="514"/>
      <c r="I72" s="514"/>
    </row>
    <row r="73" spans="1:9">
      <c r="B73" s="514"/>
      <c r="C73" s="514"/>
      <c r="D73" s="514"/>
      <c r="E73" s="514"/>
      <c r="F73" s="514"/>
      <c r="G73" s="514"/>
      <c r="H73" s="514"/>
      <c r="I73" s="514"/>
    </row>
  </sheetData>
  <sheetProtection algorithmName="SHA-512" hashValue="y5oQcDWbQ+f1gI0IELjuWtZGVZ7LotgKGSVhFmU7s09mQaLepom792rhVVR0GYzs0EdExkyObF7dqxxU6Pm60w==" saltValue="/60NuSYKzQpXrSNereL9vw==" spinCount="100000" sheet="1" objects="1" scenarios="1" selectLockedCells="1"/>
  <mergeCells count="61">
    <mergeCell ref="A23:I23"/>
    <mergeCell ref="B1:H1"/>
    <mergeCell ref="A3:F3"/>
    <mergeCell ref="D7:I7"/>
    <mergeCell ref="D9:I9"/>
    <mergeCell ref="D11:E11"/>
    <mergeCell ref="F11:G11"/>
    <mergeCell ref="H11:I11"/>
    <mergeCell ref="D13:E13"/>
    <mergeCell ref="F13:G13"/>
    <mergeCell ref="H13:I13"/>
    <mergeCell ref="A15:I15"/>
    <mergeCell ref="A21:I22"/>
    <mergeCell ref="A24:B26"/>
    <mergeCell ref="C24:C26"/>
    <mergeCell ref="D24:E24"/>
    <mergeCell ref="F24:G25"/>
    <mergeCell ref="H24:I25"/>
    <mergeCell ref="F26:G26"/>
    <mergeCell ref="H26:I26"/>
    <mergeCell ref="A42:I42"/>
    <mergeCell ref="A27:B30"/>
    <mergeCell ref="F27:G27"/>
    <mergeCell ref="H27:I27"/>
    <mergeCell ref="F28:G28"/>
    <mergeCell ref="H28:I28"/>
    <mergeCell ref="F29:G29"/>
    <mergeCell ref="H29:I29"/>
    <mergeCell ref="F30:G30"/>
    <mergeCell ref="H30:I30"/>
    <mergeCell ref="A31:B31"/>
    <mergeCell ref="A32:I32"/>
    <mergeCell ref="A33:I33"/>
    <mergeCell ref="A34:I34"/>
    <mergeCell ref="D40:I40"/>
    <mergeCell ref="B44:I44"/>
    <mergeCell ref="B47:I47"/>
    <mergeCell ref="A49:I49"/>
    <mergeCell ref="A51:B53"/>
    <mergeCell ref="C51:E53"/>
    <mergeCell ref="F51:I53"/>
    <mergeCell ref="A54:B54"/>
    <mergeCell ref="C54:E54"/>
    <mergeCell ref="F54:I54"/>
    <mergeCell ref="A55:B55"/>
    <mergeCell ref="C55:E55"/>
    <mergeCell ref="F55:I55"/>
    <mergeCell ref="A56:B56"/>
    <mergeCell ref="C56:E56"/>
    <mergeCell ref="F56:I56"/>
    <mergeCell ref="A57:B57"/>
    <mergeCell ref="C57:E57"/>
    <mergeCell ref="F57:I57"/>
    <mergeCell ref="B71:I71"/>
    <mergeCell ref="B72:I73"/>
    <mergeCell ref="A59:I59"/>
    <mergeCell ref="A60:I60"/>
    <mergeCell ref="A61:I61"/>
    <mergeCell ref="A63:C63"/>
    <mergeCell ref="D63:I63"/>
    <mergeCell ref="B70:I70"/>
  </mergeCells>
  <hyperlinks>
    <hyperlink ref="H3" r:id="rId1" xr:uid="{34DEAFBE-71B0-4CF8-81EE-BA09A9B337B0}"/>
  </hyperlinks>
  <pageMargins left="0.35433070866141742" right="0.35433070866141742" top="0.39370078740157483" bottom="0.35433070866141742" header="0.51181102362204722" footer="0.51181102362204722"/>
  <pageSetup scale="60" orientation="portrait"/>
  <colBreaks count="1" manualBreakCount="1">
    <brk id="8" max="91" man="1"/>
  </col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BCA-8218-4939-BC99-087C2127BB3A}">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F0F0-DF2D-4E0F-864A-3D97D2BE7327}">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B613-A8B3-4EB9-B31F-D84393F2C191}">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74EFB-F55A-4986-87F1-C0CCC06DFB4F}">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60D6-CD63-4115-B071-223939294403}">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2482B-5196-473A-AADD-E162E90D8569}">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3E6D6-9FA0-442D-AE86-0B4073E40890}">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c r="C7" s="198"/>
      <c r="D7" s="198"/>
      <c r="E7" s="198"/>
      <c r="F7" s="198"/>
      <c r="G7" s="198"/>
      <c r="H7" s="198"/>
      <c r="I7" s="198"/>
      <c r="J7" s="198"/>
      <c r="K7" s="198"/>
      <c r="L7" s="198"/>
      <c r="M7" s="198"/>
      <c r="N7" s="198"/>
    </row>
    <row r="8" spans="1:14" ht="14.45">
      <c r="A8" s="193">
        <v>2016</v>
      </c>
      <c r="B8" s="198">
        <f>'[6]Distribution of RPK'!B8/'[6]Distribution of ASK'!B8</f>
        <v>0.75110079522581752</v>
      </c>
      <c r="C8" s="198">
        <f>'[6]Distribution of RPK'!C8/'[6]Distribution of ASK'!C8</f>
        <v>0.63714602005338139</v>
      </c>
      <c r="D8" s="198">
        <f>'[6]Distribution of RPK'!D8/'[6]Distribution of ASK'!D8</f>
        <v>0.63084157503536897</v>
      </c>
      <c r="E8" s="198">
        <f>'[6]Distribution of RPK'!E8/'[6]Distribution of ASK'!E8</f>
        <v>0.71389976188733717</v>
      </c>
      <c r="F8" s="198">
        <f>'[6]Distribution of RPK'!F8/'[6]Distribution of ASK'!F8</f>
        <v>0.69619956434874253</v>
      </c>
      <c r="G8" s="198">
        <f>'[6]Distribution of RPK'!G8/'[6]Distribution of ASK'!G8</f>
        <v>0.73445042346233236</v>
      </c>
      <c r="H8" s="198">
        <f>'[6]Distribution of RPK'!H8/'[6]Distribution of ASK'!H8</f>
        <v>0.81456293806837932</v>
      </c>
      <c r="I8" s="198">
        <f>'[6]Distribution of RPK'!I8/'[6]Distribution of ASK'!I8</f>
        <v>0.88178296626158492</v>
      </c>
      <c r="J8" s="198">
        <f>'[6]Distribution of RPK'!J8/'[6]Distribution of ASK'!J8</f>
        <v>0.81226811763306606</v>
      </c>
      <c r="K8" s="198">
        <f>'[6]Distribution of RPK'!K8/'[6]Distribution of ASK'!K8</f>
        <v>0.77632473132502522</v>
      </c>
      <c r="L8" s="198">
        <f>'[6]Distribution of RPK'!L8/'[6]Distribution of ASK'!L8</f>
        <v>0.78749183490058672</v>
      </c>
      <c r="M8" s="198">
        <f>'[6]Distribution of RPK'!M8/'[6]Distribution of ASK'!M8</f>
        <v>0.73696002615309097</v>
      </c>
      <c r="N8" s="198">
        <f>'[6]Distribution of RPK'!N8/'[6]Distribution of ASK'!N8</f>
        <v>0.72219843885798174</v>
      </c>
    </row>
    <row r="9" spans="1:14" ht="14.45">
      <c r="A9" s="197">
        <v>2015</v>
      </c>
      <c r="B9" s="198"/>
      <c r="C9" s="198"/>
      <c r="D9" s="198"/>
      <c r="E9" s="198"/>
      <c r="F9" s="198"/>
      <c r="G9" s="198"/>
      <c r="H9" s="198"/>
      <c r="I9" s="198"/>
      <c r="J9" s="198"/>
      <c r="K9" s="198"/>
      <c r="L9" s="198"/>
      <c r="M9" s="198"/>
      <c r="N9" s="198"/>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11EC-3723-444F-A9D3-1BED3975D3CC}">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EEFFA-47FF-4F6F-B0F8-C322B3B7613F}">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1C5FA-EB6F-41AC-A9E5-3D54FE5CBFE8}">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0F060-1186-4E3B-8110-AFE09AC5DDCB}">
  <sheetPr>
    <outlinePr showOutlineSymbols="0"/>
    <pageSetUpPr fitToPage="1"/>
  </sheetPr>
  <dimension ref="A1:I73"/>
  <sheetViews>
    <sheetView showGridLines="0" showZeros="0" showOutlineSymbols="0" zoomScaleNormal="100" zoomScaleSheetLayoutView="100" workbookViewId="0">
      <selection activeCell="D7" sqref="D7:I7"/>
    </sheetView>
  </sheetViews>
  <sheetFormatPr defaultColWidth="9.3984375" defaultRowHeight="15.6"/>
  <cols>
    <col min="1" max="1" width="2.75" style="97" customWidth="1"/>
    <col min="2" max="3" width="14.75" style="97" customWidth="1"/>
    <col min="4" max="4" width="13.296875" style="97" customWidth="1"/>
    <col min="5" max="5" width="21.046875" style="97" customWidth="1"/>
    <col min="6" max="6" width="18.94921875" style="97" customWidth="1"/>
    <col min="7" max="7" width="19.296875" style="97" customWidth="1"/>
    <col min="8" max="8" width="15.94921875" style="97" customWidth="1"/>
    <col min="9" max="9" width="14.75" style="97" customWidth="1"/>
    <col min="10" max="10" width="9.3984375" style="97" customWidth="1"/>
    <col min="11" max="16384" width="9.3984375" style="97"/>
  </cols>
  <sheetData>
    <row r="1" spans="1:9" ht="20.25" customHeight="1">
      <c r="B1" s="546" t="s">
        <v>65</v>
      </c>
      <c r="C1" s="514"/>
      <c r="D1" s="514"/>
      <c r="E1" s="514"/>
      <c r="F1" s="514"/>
      <c r="G1" s="514"/>
      <c r="H1" s="514"/>
      <c r="I1" s="98"/>
    </row>
    <row r="2" spans="1:9" ht="21" customHeight="1">
      <c r="A2" s="99"/>
      <c r="B2" s="99"/>
      <c r="C2" s="100" t="s">
        <v>66</v>
      </c>
      <c r="D2" s="101">
        <v>2021</v>
      </c>
      <c r="E2" s="100" t="s">
        <v>67</v>
      </c>
      <c r="F2" s="101">
        <v>4</v>
      </c>
      <c r="G2" s="99"/>
      <c r="H2" s="102"/>
      <c r="I2" s="99"/>
    </row>
    <row r="3" spans="1:9" s="104" customFormat="1" ht="21" customHeight="1">
      <c r="A3" s="525" t="s">
        <v>68</v>
      </c>
      <c r="B3" s="547"/>
      <c r="C3" s="547"/>
      <c r="D3" s="547"/>
      <c r="E3" s="547"/>
      <c r="F3" s="547"/>
      <c r="G3" s="105" t="s">
        <v>69</v>
      </c>
      <c r="H3" s="106" t="s">
        <v>70</v>
      </c>
      <c r="I3" s="97"/>
    </row>
    <row r="4" spans="1:9">
      <c r="G4" s="105" t="s">
        <v>71</v>
      </c>
      <c r="H4" s="97" t="s">
        <v>72</v>
      </c>
    </row>
    <row r="5" spans="1:9">
      <c r="A5" s="107" t="s">
        <v>73</v>
      </c>
    </row>
    <row r="6" spans="1:9" ht="9.0500000000000007" customHeight="1"/>
    <row r="7" spans="1:9" ht="20.25" customHeight="1">
      <c r="A7" s="97" t="s">
        <v>74</v>
      </c>
      <c r="D7" s="519"/>
      <c r="E7" s="518"/>
      <c r="F7" s="518"/>
      <c r="G7" s="518"/>
      <c r="H7" s="518"/>
      <c r="I7" s="518"/>
    </row>
    <row r="8" spans="1:9" ht="9.0500000000000007" customHeight="1"/>
    <row r="9" spans="1:9" ht="21.75" customHeight="1">
      <c r="A9" s="97" t="s">
        <v>75</v>
      </c>
      <c r="D9" s="519"/>
      <c r="E9" s="518"/>
      <c r="F9" s="518"/>
      <c r="G9" s="518"/>
      <c r="H9" s="518"/>
      <c r="I9" s="518"/>
    </row>
    <row r="10" spans="1:9" ht="9.0500000000000007" customHeight="1">
      <c r="F10" s="105"/>
      <c r="G10" s="105"/>
    </row>
    <row r="11" spans="1:9" ht="23.3" customHeight="1">
      <c r="A11" s="97" t="s">
        <v>76</v>
      </c>
      <c r="D11" s="542"/>
      <c r="E11" s="518"/>
      <c r="F11" s="525" t="s">
        <v>77</v>
      </c>
      <c r="G11" s="514"/>
      <c r="H11" s="519"/>
      <c r="I11" s="518"/>
    </row>
    <row r="12" spans="1:9" ht="9.0500000000000007" customHeight="1">
      <c r="F12" s="103"/>
      <c r="G12" s="103"/>
    </row>
    <row r="13" spans="1:9" ht="24" customHeight="1">
      <c r="A13" s="97" t="s">
        <v>78</v>
      </c>
      <c r="D13" s="542"/>
      <c r="E13" s="518"/>
      <c r="F13" s="543" t="s">
        <v>79</v>
      </c>
      <c r="G13" s="514"/>
      <c r="H13" s="544"/>
      <c r="I13" s="518"/>
    </row>
    <row r="14" spans="1:9" ht="19.55" customHeight="1">
      <c r="A14" s="107" t="s">
        <v>80</v>
      </c>
    </row>
    <row r="15" spans="1:9" ht="21" customHeight="1">
      <c r="A15" s="526" t="s">
        <v>81</v>
      </c>
      <c r="B15" s="514"/>
      <c r="C15" s="514"/>
      <c r="D15" s="514"/>
      <c r="E15" s="514"/>
      <c r="F15" s="514"/>
      <c r="G15" s="514"/>
      <c r="H15" s="514"/>
      <c r="I15" s="514"/>
    </row>
    <row r="16" spans="1:9" ht="6" customHeight="1">
      <c r="A16" s="108"/>
      <c r="B16" s="108"/>
      <c r="C16" s="108"/>
      <c r="D16" s="108"/>
      <c r="E16" s="108"/>
      <c r="F16" s="108"/>
      <c r="G16" s="108"/>
      <c r="H16" s="108"/>
      <c r="I16" s="108"/>
    </row>
    <row r="17" spans="1:9">
      <c r="A17" s="109"/>
      <c r="B17" s="97" t="s">
        <v>82</v>
      </c>
    </row>
    <row r="18" spans="1:9" ht="6" customHeight="1">
      <c r="A18" s="109"/>
    </row>
    <row r="19" spans="1:9">
      <c r="A19" s="109"/>
      <c r="B19" s="97" t="s">
        <v>83</v>
      </c>
    </row>
    <row r="20" spans="1:9" ht="6" customHeight="1"/>
    <row r="21" spans="1:9" ht="15.8" customHeight="1">
      <c r="A21" s="526" t="s">
        <v>84</v>
      </c>
      <c r="B21" s="514"/>
      <c r="C21" s="514"/>
      <c r="D21" s="514"/>
      <c r="E21" s="514"/>
      <c r="F21" s="514"/>
      <c r="G21" s="514"/>
      <c r="H21" s="514"/>
      <c r="I21" s="514"/>
    </row>
    <row r="22" spans="1:9" ht="4.55" customHeight="1">
      <c r="A22" s="514"/>
      <c r="B22" s="514"/>
      <c r="C22" s="514"/>
      <c r="D22" s="514"/>
      <c r="E22" s="514"/>
      <c r="F22" s="514"/>
      <c r="G22" s="514"/>
      <c r="H22" s="514"/>
      <c r="I22" s="514"/>
    </row>
    <row r="23" spans="1:9" ht="82.15" customHeight="1">
      <c r="A23" s="545" t="s">
        <v>85</v>
      </c>
      <c r="B23" s="534"/>
      <c r="C23" s="534"/>
      <c r="D23" s="534"/>
      <c r="E23" s="534"/>
      <c r="F23" s="534"/>
      <c r="G23" s="534"/>
      <c r="H23" s="534"/>
      <c r="I23" s="534"/>
    </row>
    <row r="24" spans="1:9" ht="37.549999999999997" customHeight="1">
      <c r="A24" s="527" t="s">
        <v>86</v>
      </c>
      <c r="B24" s="528"/>
      <c r="C24" s="527" t="s">
        <v>87</v>
      </c>
      <c r="D24" s="527" t="s">
        <v>88</v>
      </c>
      <c r="E24" s="521"/>
      <c r="F24" s="527" t="s">
        <v>89</v>
      </c>
      <c r="G24" s="528"/>
      <c r="H24" s="527" t="s">
        <v>90</v>
      </c>
      <c r="I24" s="528"/>
    </row>
    <row r="25" spans="1:9" ht="31.5" customHeight="1">
      <c r="A25" s="529"/>
      <c r="B25" s="530"/>
      <c r="C25" s="540"/>
      <c r="D25" s="110" t="s">
        <v>91</v>
      </c>
      <c r="E25" s="110" t="s">
        <v>92</v>
      </c>
      <c r="F25" s="531"/>
      <c r="G25" s="532"/>
      <c r="H25" s="531"/>
      <c r="I25" s="532"/>
    </row>
    <row r="26" spans="1:9" ht="18" customHeight="1">
      <c r="A26" s="531"/>
      <c r="B26" s="532"/>
      <c r="C26" s="541"/>
      <c r="D26" s="110" t="s">
        <v>93</v>
      </c>
      <c r="E26" s="110" t="s">
        <v>94</v>
      </c>
      <c r="F26" s="527" t="s">
        <v>95</v>
      </c>
      <c r="G26" s="521"/>
      <c r="H26" s="527" t="s">
        <v>96</v>
      </c>
      <c r="I26" s="521"/>
    </row>
    <row r="27" spans="1:9" ht="21.75" customHeight="1">
      <c r="A27" s="527"/>
      <c r="B27" s="528"/>
      <c r="C27" s="111"/>
      <c r="D27" s="112"/>
      <c r="E27" s="112"/>
      <c r="F27" s="538"/>
      <c r="G27" s="524"/>
      <c r="H27" s="539"/>
      <c r="I27" s="521"/>
    </row>
    <row r="28" spans="1:9" ht="21.75" customHeight="1">
      <c r="A28" s="529"/>
      <c r="B28" s="530"/>
      <c r="C28" s="111" t="s">
        <v>99</v>
      </c>
      <c r="D28" s="112"/>
      <c r="E28" s="112"/>
      <c r="F28" s="538"/>
      <c r="G28" s="524"/>
      <c r="H28" s="539" t="str">
        <f>IF(F28&gt;0,((D28+E28)/F28)*100,"")</f>
        <v/>
      </c>
      <c r="I28" s="521"/>
    </row>
    <row r="29" spans="1:9" ht="21.75" customHeight="1">
      <c r="A29" s="529"/>
      <c r="B29" s="530"/>
      <c r="C29" s="111" t="s">
        <v>100</v>
      </c>
      <c r="D29" s="112"/>
      <c r="E29" s="112"/>
      <c r="F29" s="538"/>
      <c r="G29" s="524"/>
      <c r="H29" s="539" t="str">
        <f>IF(F29&gt;0,((D29+E29)/F29)*100,"")</f>
        <v/>
      </c>
      <c r="I29" s="521"/>
    </row>
    <row r="30" spans="1:9" ht="21.75" customHeight="1">
      <c r="A30" s="531"/>
      <c r="B30" s="532"/>
      <c r="C30" s="111" t="s">
        <v>101</v>
      </c>
      <c r="D30" s="112"/>
      <c r="E30" s="112"/>
      <c r="F30" s="538"/>
      <c r="G30" s="524"/>
      <c r="H30" s="539" t="str">
        <f>IF(F30&gt;0,((D30+E30)/F30)*100,"")</f>
        <v/>
      </c>
      <c r="I30" s="521"/>
    </row>
    <row r="31" spans="1:9" ht="6.7" customHeight="1">
      <c r="A31" s="535"/>
      <c r="B31" s="533"/>
      <c r="C31" s="113"/>
      <c r="D31" s="114"/>
      <c r="E31" s="114"/>
      <c r="F31" s="114"/>
      <c r="G31" s="114"/>
      <c r="H31" s="115"/>
      <c r="I31" s="115"/>
    </row>
    <row r="32" spans="1:9" ht="19.55" customHeight="1">
      <c r="A32" s="536" t="s">
        <v>102</v>
      </c>
      <c r="B32" s="514"/>
      <c r="C32" s="514"/>
      <c r="D32" s="514"/>
      <c r="E32" s="514"/>
      <c r="F32" s="514"/>
      <c r="G32" s="514"/>
      <c r="H32" s="514"/>
      <c r="I32" s="514"/>
    </row>
    <row r="33" spans="1:9" ht="19.55" customHeight="1">
      <c r="A33" s="537" t="s">
        <v>103</v>
      </c>
      <c r="B33" s="514"/>
      <c r="C33" s="514"/>
      <c r="D33" s="514"/>
      <c r="E33" s="514"/>
      <c r="F33" s="514"/>
      <c r="G33" s="514"/>
      <c r="H33" s="514"/>
      <c r="I33" s="514"/>
    </row>
    <row r="34" spans="1:9">
      <c r="A34" s="516" t="s">
        <v>104</v>
      </c>
      <c r="B34" s="514"/>
      <c r="C34" s="514"/>
      <c r="D34" s="514"/>
      <c r="E34" s="514"/>
      <c r="F34" s="514"/>
      <c r="G34" s="514"/>
      <c r="H34" s="514"/>
      <c r="I34" s="514"/>
    </row>
    <row r="35" spans="1:9" ht="6" customHeight="1">
      <c r="A35" s="103"/>
      <c r="B35" s="103"/>
      <c r="C35" s="103"/>
      <c r="D35" s="103"/>
      <c r="E35" s="103"/>
      <c r="F35" s="103"/>
      <c r="G35" s="103"/>
      <c r="H35" s="103"/>
      <c r="I35" s="103"/>
    </row>
    <row r="36" spans="1:9" ht="15.05" customHeight="1">
      <c r="A36" s="109"/>
      <c r="B36" s="97" t="s">
        <v>105</v>
      </c>
    </row>
    <row r="37" spans="1:9" ht="6" customHeight="1">
      <c r="A37" s="109"/>
    </row>
    <row r="38" spans="1:9" ht="15.05" customHeight="1">
      <c r="A38" s="109"/>
      <c r="B38" s="97" t="s">
        <v>106</v>
      </c>
    </row>
    <row r="39" spans="1:9" ht="6" customHeight="1">
      <c r="A39" s="109"/>
    </row>
    <row r="40" spans="1:9" ht="15.05" customHeight="1">
      <c r="A40" s="109"/>
      <c r="B40" s="97" t="s">
        <v>107</v>
      </c>
      <c r="D40" s="519"/>
      <c r="E40" s="518"/>
      <c r="F40" s="518"/>
      <c r="G40" s="518"/>
      <c r="H40" s="518"/>
      <c r="I40" s="518"/>
    </row>
    <row r="41" spans="1:9" ht="9.0500000000000007" customHeight="1"/>
    <row r="42" spans="1:9" ht="14.45" customHeight="1">
      <c r="A42" s="526" t="s">
        <v>108</v>
      </c>
      <c r="B42" s="514"/>
      <c r="C42" s="514"/>
      <c r="D42" s="514"/>
      <c r="E42" s="514"/>
      <c r="F42" s="514"/>
      <c r="G42" s="514"/>
      <c r="H42" s="514"/>
      <c r="I42" s="514"/>
    </row>
    <row r="43" spans="1:9" ht="6" customHeight="1"/>
    <row r="44" spans="1:9" ht="15.05" customHeight="1">
      <c r="A44" s="109"/>
      <c r="B44" s="525" t="s">
        <v>109</v>
      </c>
      <c r="C44" s="514"/>
      <c r="D44" s="514"/>
      <c r="E44" s="514"/>
      <c r="F44" s="514"/>
      <c r="G44" s="514"/>
      <c r="H44" s="514"/>
      <c r="I44" s="514"/>
    </row>
    <row r="45" spans="1:9" ht="6" customHeight="1"/>
    <row r="46" spans="1:9" ht="15.05" customHeight="1">
      <c r="A46" s="109"/>
      <c r="B46" s="97" t="s">
        <v>110</v>
      </c>
    </row>
    <row r="47" spans="1:9" ht="25.2" customHeight="1">
      <c r="A47" s="109"/>
      <c r="B47" s="519"/>
      <c r="C47" s="518"/>
      <c r="D47" s="518"/>
      <c r="E47" s="518"/>
      <c r="F47" s="518"/>
      <c r="G47" s="518"/>
      <c r="H47" s="518"/>
      <c r="I47" s="518"/>
    </row>
    <row r="48" spans="1:9" ht="6.7" customHeight="1">
      <c r="A48" s="109"/>
      <c r="D48" s="103"/>
    </row>
    <row r="49" spans="1:9" ht="14.45" customHeight="1">
      <c r="A49" s="526" t="s">
        <v>111</v>
      </c>
      <c r="B49" s="514"/>
      <c r="C49" s="514"/>
      <c r="D49" s="514"/>
      <c r="E49" s="514"/>
      <c r="F49" s="514"/>
      <c r="G49" s="514"/>
      <c r="H49" s="514"/>
      <c r="I49" s="514"/>
    </row>
    <row r="50" spans="1:9" ht="6" customHeight="1">
      <c r="A50" s="109"/>
      <c r="D50" s="103"/>
      <c r="E50" s="103"/>
      <c r="F50" s="103"/>
      <c r="G50" s="103"/>
      <c r="H50" s="103"/>
      <c r="I50" s="103"/>
    </row>
    <row r="51" spans="1:9" ht="15.05" customHeight="1">
      <c r="A51" s="527" t="s">
        <v>87</v>
      </c>
      <c r="B51" s="528"/>
      <c r="C51" s="527" t="s">
        <v>112</v>
      </c>
      <c r="D51" s="533"/>
      <c r="E51" s="528"/>
      <c r="F51" s="527" t="s">
        <v>113</v>
      </c>
      <c r="G51" s="533"/>
      <c r="H51" s="533"/>
      <c r="I51" s="528"/>
    </row>
    <row r="52" spans="1:9" ht="15.05" customHeight="1">
      <c r="A52" s="529"/>
      <c r="B52" s="530"/>
      <c r="C52" s="529"/>
      <c r="D52" s="514"/>
      <c r="E52" s="530"/>
      <c r="F52" s="529"/>
      <c r="G52" s="514"/>
      <c r="H52" s="514"/>
      <c r="I52" s="530"/>
    </row>
    <row r="53" spans="1:9" ht="15.05" customHeight="1">
      <c r="A53" s="531"/>
      <c r="B53" s="532"/>
      <c r="C53" s="531"/>
      <c r="D53" s="534"/>
      <c r="E53" s="532"/>
      <c r="F53" s="531"/>
      <c r="G53" s="534"/>
      <c r="H53" s="534"/>
      <c r="I53" s="532"/>
    </row>
    <row r="54" spans="1:9" ht="28.5" customHeight="1">
      <c r="A54" s="520" t="s">
        <v>98</v>
      </c>
      <c r="B54" s="521"/>
      <c r="C54" s="522"/>
      <c r="D54" s="523"/>
      <c r="E54" s="524"/>
      <c r="F54" s="522"/>
      <c r="G54" s="523"/>
      <c r="H54" s="523"/>
      <c r="I54" s="524"/>
    </row>
    <row r="55" spans="1:9" ht="28.5" customHeight="1">
      <c r="A55" s="520" t="s">
        <v>99</v>
      </c>
      <c r="B55" s="521"/>
      <c r="C55" s="522"/>
      <c r="D55" s="523"/>
      <c r="E55" s="524"/>
      <c r="F55" s="522"/>
      <c r="G55" s="523"/>
      <c r="H55" s="523"/>
      <c r="I55" s="524"/>
    </row>
    <row r="56" spans="1:9" ht="28.5" customHeight="1">
      <c r="A56" s="520" t="s">
        <v>100</v>
      </c>
      <c r="B56" s="521"/>
      <c r="C56" s="522"/>
      <c r="D56" s="523"/>
      <c r="E56" s="524"/>
      <c r="F56" s="522"/>
      <c r="G56" s="523"/>
      <c r="H56" s="523"/>
      <c r="I56" s="524"/>
    </row>
    <row r="57" spans="1:9" ht="28.5" customHeight="1">
      <c r="A57" s="520" t="s">
        <v>101</v>
      </c>
      <c r="B57" s="521"/>
      <c r="C57" s="522"/>
      <c r="D57" s="523"/>
      <c r="E57" s="524"/>
      <c r="F57" s="522"/>
      <c r="G57" s="523"/>
      <c r="H57" s="523"/>
      <c r="I57" s="524"/>
    </row>
    <row r="58" spans="1:9" ht="6" customHeight="1"/>
    <row r="59" spans="1:9" ht="14.25" customHeight="1">
      <c r="A59" s="516" t="s">
        <v>114</v>
      </c>
      <c r="B59" s="514"/>
      <c r="C59" s="514"/>
      <c r="D59" s="514"/>
      <c r="E59" s="514"/>
      <c r="F59" s="514"/>
      <c r="G59" s="514"/>
      <c r="H59" s="514"/>
      <c r="I59" s="514"/>
    </row>
    <row r="60" spans="1:9" ht="24" customHeight="1">
      <c r="A60" s="517"/>
      <c r="B60" s="518"/>
      <c r="C60" s="518"/>
      <c r="D60" s="518"/>
      <c r="E60" s="518"/>
      <c r="F60" s="518"/>
      <c r="G60" s="518"/>
      <c r="H60" s="518"/>
      <c r="I60" s="518"/>
    </row>
    <row r="61" spans="1:9" ht="24" customHeight="1">
      <c r="A61" s="517"/>
      <c r="B61" s="518"/>
      <c r="C61" s="518"/>
      <c r="D61" s="518"/>
      <c r="E61" s="518"/>
      <c r="F61" s="518"/>
      <c r="G61" s="518"/>
      <c r="H61" s="518"/>
      <c r="I61" s="518"/>
    </row>
    <row r="62" spans="1:9" ht="12.05" customHeight="1"/>
    <row r="63" spans="1:9" ht="17.25" customHeight="1">
      <c r="A63" s="516" t="s">
        <v>115</v>
      </c>
      <c r="B63" s="514"/>
      <c r="C63" s="514"/>
      <c r="D63" s="519"/>
      <c r="E63" s="518"/>
      <c r="F63" s="518"/>
      <c r="G63" s="518"/>
      <c r="H63" s="518"/>
      <c r="I63" s="518"/>
    </row>
    <row r="64" spans="1:9" ht="14.25" customHeight="1"/>
    <row r="65" spans="1:9" ht="13.5" customHeight="1">
      <c r="A65" s="116" t="s">
        <v>116</v>
      </c>
      <c r="B65" s="116"/>
    </row>
    <row r="66" spans="1:9" ht="13.5" customHeight="1">
      <c r="A66" s="116" t="s">
        <v>117</v>
      </c>
      <c r="B66" s="117" t="s">
        <v>118</v>
      </c>
    </row>
    <row r="67" spans="1:9" ht="13.5" customHeight="1">
      <c r="A67" s="116"/>
      <c r="B67" s="116" t="s">
        <v>119</v>
      </c>
    </row>
    <row r="68" spans="1:9" ht="13.5" customHeight="1">
      <c r="A68" s="116"/>
      <c r="B68" s="116" t="s">
        <v>120</v>
      </c>
    </row>
    <row r="69" spans="1:9" ht="13.5" customHeight="1">
      <c r="A69" s="116" t="s">
        <v>121</v>
      </c>
      <c r="B69" s="116" t="s">
        <v>122</v>
      </c>
    </row>
    <row r="70" spans="1:9" ht="13.5" customHeight="1">
      <c r="A70" s="116" t="s">
        <v>123</v>
      </c>
      <c r="B70" s="513" t="s">
        <v>124</v>
      </c>
      <c r="C70" s="514"/>
      <c r="D70" s="514"/>
      <c r="E70" s="514"/>
      <c r="F70" s="514"/>
      <c r="G70" s="514"/>
      <c r="H70" s="514"/>
      <c r="I70" s="514"/>
    </row>
    <row r="71" spans="1:9" ht="13.5" customHeight="1">
      <c r="A71" s="116" t="s">
        <v>125</v>
      </c>
      <c r="B71" s="513" t="s">
        <v>126</v>
      </c>
      <c r="C71" s="514"/>
      <c r="D71" s="514"/>
      <c r="E71" s="514"/>
      <c r="F71" s="514"/>
      <c r="G71" s="514"/>
      <c r="H71" s="514"/>
      <c r="I71" s="514"/>
    </row>
    <row r="72" spans="1:9" ht="15.8" customHeight="1">
      <c r="A72" s="116" t="s">
        <v>127</v>
      </c>
      <c r="B72" s="515" t="s">
        <v>128</v>
      </c>
      <c r="C72" s="514"/>
      <c r="D72" s="514"/>
      <c r="E72" s="514"/>
      <c r="F72" s="514"/>
      <c r="G72" s="514"/>
      <c r="H72" s="514"/>
      <c r="I72" s="514"/>
    </row>
    <row r="73" spans="1:9">
      <c r="B73" s="514"/>
      <c r="C73" s="514"/>
      <c r="D73" s="514"/>
      <c r="E73" s="514"/>
      <c r="F73" s="514"/>
      <c r="G73" s="514"/>
      <c r="H73" s="514"/>
      <c r="I73" s="514"/>
    </row>
  </sheetData>
  <sheetProtection algorithmName="SHA-512" hashValue="y5oQcDWbQ+f1gI0IELjuWtZGVZ7LotgKGSVhFmU7s09mQaLepom792rhVVR0GYzs0EdExkyObF7dqxxU6Pm60w==" saltValue="/60NuSYKzQpXrSNereL9vw==" spinCount="100000" sheet="1" objects="1" scenarios="1" selectLockedCells="1"/>
  <mergeCells count="61">
    <mergeCell ref="A23:I23"/>
    <mergeCell ref="B1:H1"/>
    <mergeCell ref="A3:F3"/>
    <mergeCell ref="D7:I7"/>
    <mergeCell ref="D9:I9"/>
    <mergeCell ref="D11:E11"/>
    <mergeCell ref="F11:G11"/>
    <mergeCell ref="H11:I11"/>
    <mergeCell ref="D13:E13"/>
    <mergeCell ref="F13:G13"/>
    <mergeCell ref="H13:I13"/>
    <mergeCell ref="A15:I15"/>
    <mergeCell ref="A21:I22"/>
    <mergeCell ref="A24:B26"/>
    <mergeCell ref="C24:C26"/>
    <mergeCell ref="D24:E24"/>
    <mergeCell ref="F24:G25"/>
    <mergeCell ref="H24:I25"/>
    <mergeCell ref="F26:G26"/>
    <mergeCell ref="H26:I26"/>
    <mergeCell ref="A42:I42"/>
    <mergeCell ref="A27:B30"/>
    <mergeCell ref="F27:G27"/>
    <mergeCell ref="H27:I27"/>
    <mergeCell ref="F28:G28"/>
    <mergeCell ref="H28:I28"/>
    <mergeCell ref="F29:G29"/>
    <mergeCell ref="H29:I29"/>
    <mergeCell ref="F30:G30"/>
    <mergeCell ref="H30:I30"/>
    <mergeCell ref="A31:B31"/>
    <mergeCell ref="A32:I32"/>
    <mergeCell ref="A33:I33"/>
    <mergeCell ref="A34:I34"/>
    <mergeCell ref="D40:I40"/>
    <mergeCell ref="B44:I44"/>
    <mergeCell ref="B47:I47"/>
    <mergeCell ref="A49:I49"/>
    <mergeCell ref="A51:B53"/>
    <mergeCell ref="C51:E53"/>
    <mergeCell ref="F51:I53"/>
    <mergeCell ref="A54:B54"/>
    <mergeCell ref="C54:E54"/>
    <mergeCell ref="F54:I54"/>
    <mergeCell ref="A55:B55"/>
    <mergeCell ref="C55:E55"/>
    <mergeCell ref="F55:I55"/>
    <mergeCell ref="A56:B56"/>
    <mergeCell ref="C56:E56"/>
    <mergeCell ref="F56:I56"/>
    <mergeCell ref="A57:B57"/>
    <mergeCell ref="C57:E57"/>
    <mergeCell ref="F57:I57"/>
    <mergeCell ref="B71:I71"/>
    <mergeCell ref="B72:I73"/>
    <mergeCell ref="A59:I59"/>
    <mergeCell ref="A60:I60"/>
    <mergeCell ref="A61:I61"/>
    <mergeCell ref="A63:C63"/>
    <mergeCell ref="D63:I63"/>
    <mergeCell ref="B70:I70"/>
  </mergeCells>
  <hyperlinks>
    <hyperlink ref="H3" r:id="rId1" xr:uid="{BB0E1489-060A-4B08-9AD8-B61A76871B6D}"/>
  </hyperlinks>
  <pageMargins left="0.35433070866141742" right="0.35433070866141742" top="0.39370078740157483" bottom="0.35433070866141742" header="0.51181102362204722" footer="0.51181102362204722"/>
  <pageSetup scale="60" orientation="portrait"/>
  <colBreaks count="1" manualBreakCount="1">
    <brk id="8" max="91" man="1"/>
  </col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36341-0F2E-465F-B9F0-92FDFAA4156E}">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4F5E-AB80-4A04-8357-374D953E027F}">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E4D5B-6024-4DAA-AD7D-35CFFCD15F40}">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A5A58-F775-4C65-8DC5-B0E9443F62E6}">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c r="C7" s="198"/>
      <c r="D7" s="198"/>
      <c r="E7" s="198"/>
      <c r="F7" s="198"/>
      <c r="G7" s="198"/>
      <c r="H7" s="198"/>
      <c r="I7" s="198"/>
      <c r="J7" s="198"/>
      <c r="K7" s="198"/>
      <c r="L7" s="198"/>
      <c r="M7" s="198"/>
      <c r="N7" s="198"/>
    </row>
    <row r="8" spans="1:14" ht="14.45">
      <c r="A8" s="193">
        <v>2016</v>
      </c>
      <c r="B8" s="198"/>
      <c r="C8" s="198"/>
      <c r="D8" s="198"/>
      <c r="E8" s="198"/>
      <c r="F8" s="198"/>
      <c r="G8" s="198"/>
      <c r="H8" s="198"/>
      <c r="I8" s="198"/>
      <c r="J8" s="198"/>
      <c r="K8" s="198"/>
      <c r="L8" s="198"/>
      <c r="M8" s="198"/>
      <c r="N8" s="198"/>
    </row>
    <row r="9" spans="1:14" ht="14.45">
      <c r="A9" s="197">
        <v>2015</v>
      </c>
      <c r="B9" s="198">
        <f>'[7]Distribution of RPK'!B9/'[7]Distribution of ASK'!B9</f>
        <v>0.74457771338645085</v>
      </c>
      <c r="C9" s="198">
        <f>'[7]Distribution of RPK'!C9/'[7]Distribution of ASK'!C9</f>
        <v>0.65661267340657581</v>
      </c>
      <c r="D9" s="198">
        <f>'[7]Distribution of RPK'!D9/'[7]Distribution of ASK'!D9</f>
        <v>0.66674286249793113</v>
      </c>
      <c r="E9" s="198">
        <f>'[7]Distribution of RPK'!E9/'[7]Distribution of ASK'!E9</f>
        <v>0.73370709189576766</v>
      </c>
      <c r="F9" s="198">
        <f>'[7]Distribution of RPK'!F9/'[7]Distribution of ASK'!F9</f>
        <v>0.69571498319716674</v>
      </c>
      <c r="G9" s="198">
        <f>'[7]Distribution of RPK'!G9/'[7]Distribution of ASK'!G9</f>
        <v>0.7222519693636037</v>
      </c>
      <c r="H9" s="198">
        <f>'[7]Distribution of RPK'!H9/'[7]Distribution of ASK'!H9</f>
        <v>0.79985571899885266</v>
      </c>
      <c r="I9" s="198">
        <f>'[7]Distribution of RPK'!I9/'[7]Distribution of ASK'!I9</f>
        <v>0.86936336305968931</v>
      </c>
      <c r="J9" s="198">
        <f>'[7]Distribution of RPK'!J9/'[7]Distribution of ASK'!J9</f>
        <v>0.80503917207955633</v>
      </c>
      <c r="K9" s="198">
        <f>'[7]Distribution of RPK'!K9/'[7]Distribution of ASK'!K9</f>
        <v>0.77166892302351187</v>
      </c>
      <c r="L9" s="198">
        <f>'[7]Distribution of RPK'!L9/'[7]Distribution of ASK'!L9</f>
        <v>0.76930810085217061</v>
      </c>
      <c r="M9" s="198">
        <f>'[7]Distribution of RPK'!M9/'[7]Distribution of ASK'!M9</f>
        <v>0.69334811622187431</v>
      </c>
      <c r="N9" s="198">
        <f>'[7]Distribution of RPK'!N9/'[7]Distribution of ASK'!N9</f>
        <v>0.68156615619049388</v>
      </c>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CB57C-D78B-4D9A-BBB2-D0359CFD595F}">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279A9-7262-4557-842D-47124DEB547B}">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52EE8-4DB6-435B-ACE3-76B9F6A9FA2C}">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5D0BE-2574-4732-8963-EC0E10955C30}">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2FA13-B537-43FF-A36E-397E15165A94}">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DF31-8128-458C-98AD-4F6FED6B1907}">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016E-3DD6-4B01-8774-50C39D2F8CF8}">
  <sheetPr>
    <outlinePr showOutlineSymbols="0"/>
    <pageSetUpPr fitToPage="1"/>
  </sheetPr>
  <dimension ref="A1:I73"/>
  <sheetViews>
    <sheetView showGridLines="0" showZeros="0" showOutlineSymbols="0" zoomScaleNormal="100" zoomScaleSheetLayoutView="100" workbookViewId="0">
      <selection activeCell="D7" sqref="D7:I7"/>
    </sheetView>
  </sheetViews>
  <sheetFormatPr defaultColWidth="9.3984375" defaultRowHeight="15.6"/>
  <cols>
    <col min="1" max="1" width="2.75" style="97" customWidth="1"/>
    <col min="2" max="3" width="14.75" style="97" customWidth="1"/>
    <col min="4" max="4" width="13.296875" style="97" customWidth="1"/>
    <col min="5" max="5" width="21.046875" style="97" customWidth="1"/>
    <col min="6" max="6" width="18.94921875" style="97" customWidth="1"/>
    <col min="7" max="7" width="19.296875" style="97" customWidth="1"/>
    <col min="8" max="8" width="15.94921875" style="97" customWidth="1"/>
    <col min="9" max="9" width="14.75" style="97" customWidth="1"/>
    <col min="10" max="10" width="9.3984375" style="97" customWidth="1"/>
    <col min="11" max="16384" width="9.3984375" style="97"/>
  </cols>
  <sheetData>
    <row r="1" spans="1:9" ht="20.25" customHeight="1">
      <c r="B1" s="546" t="s">
        <v>65</v>
      </c>
      <c r="C1" s="514"/>
      <c r="D1" s="514"/>
      <c r="E1" s="514"/>
      <c r="F1" s="514"/>
      <c r="G1" s="514"/>
      <c r="H1" s="514"/>
      <c r="I1" s="98"/>
    </row>
    <row r="2" spans="1:9" ht="21" customHeight="1">
      <c r="A2" s="99"/>
      <c r="B2" s="99"/>
      <c r="C2" s="100" t="s">
        <v>66</v>
      </c>
      <c r="D2" s="101">
        <v>2021</v>
      </c>
      <c r="E2" s="100" t="s">
        <v>67</v>
      </c>
      <c r="F2" s="101">
        <v>4</v>
      </c>
      <c r="G2" s="99"/>
      <c r="H2" s="102"/>
      <c r="I2" s="99"/>
    </row>
    <row r="3" spans="1:9" s="104" customFormat="1" ht="21" customHeight="1">
      <c r="A3" s="525" t="s">
        <v>68</v>
      </c>
      <c r="B3" s="547"/>
      <c r="C3" s="547"/>
      <c r="D3" s="547"/>
      <c r="E3" s="547"/>
      <c r="F3" s="547"/>
      <c r="G3" s="105" t="s">
        <v>69</v>
      </c>
      <c r="H3" s="106" t="s">
        <v>70</v>
      </c>
      <c r="I3" s="97"/>
    </row>
    <row r="4" spans="1:9">
      <c r="G4" s="105" t="s">
        <v>71</v>
      </c>
      <c r="H4" s="97" t="s">
        <v>72</v>
      </c>
    </row>
    <row r="5" spans="1:9">
      <c r="A5" s="107" t="s">
        <v>73</v>
      </c>
    </row>
    <row r="6" spans="1:9" ht="9.0500000000000007" customHeight="1"/>
    <row r="7" spans="1:9" ht="20.25" customHeight="1">
      <c r="A7" s="97" t="s">
        <v>74</v>
      </c>
      <c r="D7" s="519"/>
      <c r="E7" s="518"/>
      <c r="F7" s="518"/>
      <c r="G7" s="518"/>
      <c r="H7" s="518"/>
      <c r="I7" s="518"/>
    </row>
    <row r="8" spans="1:9" ht="9.0500000000000007" customHeight="1"/>
    <row r="9" spans="1:9" ht="21.75" customHeight="1">
      <c r="A9" s="97" t="s">
        <v>75</v>
      </c>
      <c r="D9" s="519"/>
      <c r="E9" s="518"/>
      <c r="F9" s="518"/>
      <c r="G9" s="518"/>
      <c r="H9" s="518"/>
      <c r="I9" s="518"/>
    </row>
    <row r="10" spans="1:9" ht="9.0500000000000007" customHeight="1">
      <c r="F10" s="105"/>
      <c r="G10" s="105"/>
    </row>
    <row r="11" spans="1:9" ht="23.3" customHeight="1">
      <c r="A11" s="97" t="s">
        <v>76</v>
      </c>
      <c r="D11" s="542"/>
      <c r="E11" s="518"/>
      <c r="F11" s="525" t="s">
        <v>77</v>
      </c>
      <c r="G11" s="514"/>
      <c r="H11" s="519"/>
      <c r="I11" s="518"/>
    </row>
    <row r="12" spans="1:9" ht="9.0500000000000007" customHeight="1">
      <c r="F12" s="103"/>
      <c r="G12" s="103"/>
    </row>
    <row r="13" spans="1:9" ht="24" customHeight="1">
      <c r="A13" s="97" t="s">
        <v>78</v>
      </c>
      <c r="D13" s="542"/>
      <c r="E13" s="518"/>
      <c r="F13" s="543" t="s">
        <v>79</v>
      </c>
      <c r="G13" s="514"/>
      <c r="H13" s="544"/>
      <c r="I13" s="518"/>
    </row>
    <row r="14" spans="1:9" ht="19.55" customHeight="1">
      <c r="A14" s="107" t="s">
        <v>80</v>
      </c>
    </row>
    <row r="15" spans="1:9" ht="21" customHeight="1">
      <c r="A15" s="526" t="s">
        <v>81</v>
      </c>
      <c r="B15" s="514"/>
      <c r="C15" s="514"/>
      <c r="D15" s="514"/>
      <c r="E15" s="514"/>
      <c r="F15" s="514"/>
      <c r="G15" s="514"/>
      <c r="H15" s="514"/>
      <c r="I15" s="514"/>
    </row>
    <row r="16" spans="1:9" ht="6" customHeight="1">
      <c r="A16" s="108"/>
      <c r="B16" s="108"/>
      <c r="C16" s="108"/>
      <c r="D16" s="108"/>
      <c r="E16" s="108"/>
      <c r="F16" s="108"/>
      <c r="G16" s="108"/>
      <c r="H16" s="108"/>
      <c r="I16" s="108"/>
    </row>
    <row r="17" spans="1:9">
      <c r="A17" s="109"/>
      <c r="B17" s="97" t="s">
        <v>82</v>
      </c>
    </row>
    <row r="18" spans="1:9" ht="6" customHeight="1">
      <c r="A18" s="109"/>
    </row>
    <row r="19" spans="1:9">
      <c r="A19" s="109"/>
      <c r="B19" s="97" t="s">
        <v>83</v>
      </c>
    </row>
    <row r="20" spans="1:9" ht="6" customHeight="1"/>
    <row r="21" spans="1:9" ht="15.8" customHeight="1">
      <c r="A21" s="526" t="s">
        <v>84</v>
      </c>
      <c r="B21" s="514"/>
      <c r="C21" s="514"/>
      <c r="D21" s="514"/>
      <c r="E21" s="514"/>
      <c r="F21" s="514"/>
      <c r="G21" s="514"/>
      <c r="H21" s="514"/>
      <c r="I21" s="514"/>
    </row>
    <row r="22" spans="1:9" ht="4.55" customHeight="1">
      <c r="A22" s="514"/>
      <c r="B22" s="514"/>
      <c r="C22" s="514"/>
      <c r="D22" s="514"/>
      <c r="E22" s="514"/>
      <c r="F22" s="514"/>
      <c r="G22" s="514"/>
      <c r="H22" s="514"/>
      <c r="I22" s="514"/>
    </row>
    <row r="23" spans="1:9" ht="82.15" customHeight="1">
      <c r="A23" s="545" t="s">
        <v>85</v>
      </c>
      <c r="B23" s="534"/>
      <c r="C23" s="534"/>
      <c r="D23" s="534"/>
      <c r="E23" s="534"/>
      <c r="F23" s="534"/>
      <c r="G23" s="534"/>
      <c r="H23" s="534"/>
      <c r="I23" s="534"/>
    </row>
    <row r="24" spans="1:9" ht="37.549999999999997" customHeight="1">
      <c r="A24" s="527" t="s">
        <v>86</v>
      </c>
      <c r="B24" s="528"/>
      <c r="C24" s="527" t="s">
        <v>87</v>
      </c>
      <c r="D24" s="527" t="s">
        <v>88</v>
      </c>
      <c r="E24" s="521"/>
      <c r="F24" s="527" t="s">
        <v>89</v>
      </c>
      <c r="G24" s="528"/>
      <c r="H24" s="527" t="s">
        <v>90</v>
      </c>
      <c r="I24" s="528"/>
    </row>
    <row r="25" spans="1:9" ht="31.5" customHeight="1">
      <c r="A25" s="529"/>
      <c r="B25" s="530"/>
      <c r="C25" s="540"/>
      <c r="D25" s="110" t="s">
        <v>91</v>
      </c>
      <c r="E25" s="110" t="s">
        <v>92</v>
      </c>
      <c r="F25" s="531"/>
      <c r="G25" s="532"/>
      <c r="H25" s="531"/>
      <c r="I25" s="532"/>
    </row>
    <row r="26" spans="1:9" ht="18" customHeight="1">
      <c r="A26" s="531"/>
      <c r="B26" s="532"/>
      <c r="C26" s="541"/>
      <c r="D26" s="110" t="s">
        <v>93</v>
      </c>
      <c r="E26" s="110" t="s">
        <v>94</v>
      </c>
      <c r="F26" s="527" t="s">
        <v>95</v>
      </c>
      <c r="G26" s="521"/>
      <c r="H26" s="527" t="s">
        <v>96</v>
      </c>
      <c r="I26" s="521"/>
    </row>
    <row r="27" spans="1:9" ht="21.75" customHeight="1">
      <c r="A27" s="527"/>
      <c r="B27" s="528"/>
      <c r="C27" s="111"/>
      <c r="D27" s="112"/>
      <c r="E27" s="112"/>
      <c r="F27" s="538"/>
      <c r="G27" s="524"/>
      <c r="H27" s="539"/>
      <c r="I27" s="521"/>
    </row>
    <row r="28" spans="1:9" ht="21.75" customHeight="1">
      <c r="A28" s="529"/>
      <c r="B28" s="530"/>
      <c r="C28" s="111" t="s">
        <v>99</v>
      </c>
      <c r="D28" s="112"/>
      <c r="E28" s="112"/>
      <c r="F28" s="538"/>
      <c r="G28" s="524"/>
      <c r="H28" s="539" t="str">
        <f>IF(F28&gt;0,((D28+E28)/F28)*100,"")</f>
        <v/>
      </c>
      <c r="I28" s="521"/>
    </row>
    <row r="29" spans="1:9" ht="21.75" customHeight="1">
      <c r="A29" s="529"/>
      <c r="B29" s="530"/>
      <c r="C29" s="111" t="s">
        <v>100</v>
      </c>
      <c r="D29" s="112"/>
      <c r="E29" s="112"/>
      <c r="F29" s="538"/>
      <c r="G29" s="524"/>
      <c r="H29" s="539" t="str">
        <f>IF(F29&gt;0,((D29+E29)/F29)*100,"")</f>
        <v/>
      </c>
      <c r="I29" s="521"/>
    </row>
    <row r="30" spans="1:9" ht="21.75" customHeight="1">
      <c r="A30" s="531"/>
      <c r="B30" s="532"/>
      <c r="C30" s="111" t="s">
        <v>101</v>
      </c>
      <c r="D30" s="112"/>
      <c r="E30" s="112"/>
      <c r="F30" s="538"/>
      <c r="G30" s="524"/>
      <c r="H30" s="539" t="str">
        <f>IF(F30&gt;0,((D30+E30)/F30)*100,"")</f>
        <v/>
      </c>
      <c r="I30" s="521"/>
    </row>
    <row r="31" spans="1:9" ht="6.7" customHeight="1">
      <c r="A31" s="535"/>
      <c r="B31" s="533"/>
      <c r="C31" s="113"/>
      <c r="D31" s="114"/>
      <c r="E31" s="114"/>
      <c r="F31" s="114"/>
      <c r="G31" s="114"/>
      <c r="H31" s="115"/>
      <c r="I31" s="115"/>
    </row>
    <row r="32" spans="1:9" ht="19.55" customHeight="1">
      <c r="A32" s="536" t="s">
        <v>102</v>
      </c>
      <c r="B32" s="514"/>
      <c r="C32" s="514"/>
      <c r="D32" s="514"/>
      <c r="E32" s="514"/>
      <c r="F32" s="514"/>
      <c r="G32" s="514"/>
      <c r="H32" s="514"/>
      <c r="I32" s="514"/>
    </row>
    <row r="33" spans="1:9" ht="19.55" customHeight="1">
      <c r="A33" s="537" t="s">
        <v>103</v>
      </c>
      <c r="B33" s="514"/>
      <c r="C33" s="514"/>
      <c r="D33" s="514"/>
      <c r="E33" s="514"/>
      <c r="F33" s="514"/>
      <c r="G33" s="514"/>
      <c r="H33" s="514"/>
      <c r="I33" s="514"/>
    </row>
    <row r="34" spans="1:9">
      <c r="A34" s="516" t="s">
        <v>104</v>
      </c>
      <c r="B34" s="514"/>
      <c r="C34" s="514"/>
      <c r="D34" s="514"/>
      <c r="E34" s="514"/>
      <c r="F34" s="514"/>
      <c r="G34" s="514"/>
      <c r="H34" s="514"/>
      <c r="I34" s="514"/>
    </row>
    <row r="35" spans="1:9" ht="6" customHeight="1">
      <c r="A35" s="103"/>
      <c r="B35" s="103"/>
      <c r="C35" s="103"/>
      <c r="D35" s="103"/>
      <c r="E35" s="103"/>
      <c r="F35" s="103"/>
      <c r="G35" s="103"/>
      <c r="H35" s="103"/>
      <c r="I35" s="103"/>
    </row>
    <row r="36" spans="1:9" ht="15.05" customHeight="1">
      <c r="A36" s="109"/>
      <c r="B36" s="97" t="s">
        <v>105</v>
      </c>
    </row>
    <row r="37" spans="1:9" ht="6" customHeight="1">
      <c r="A37" s="109"/>
    </row>
    <row r="38" spans="1:9" ht="15.05" customHeight="1">
      <c r="A38" s="109"/>
      <c r="B38" s="97" t="s">
        <v>106</v>
      </c>
    </row>
    <row r="39" spans="1:9" ht="6" customHeight="1">
      <c r="A39" s="109"/>
    </row>
    <row r="40" spans="1:9" ht="15.05" customHeight="1">
      <c r="A40" s="109"/>
      <c r="B40" s="97" t="s">
        <v>107</v>
      </c>
      <c r="D40" s="519"/>
      <c r="E40" s="518"/>
      <c r="F40" s="518"/>
      <c r="G40" s="518"/>
      <c r="H40" s="518"/>
      <c r="I40" s="518"/>
    </row>
    <row r="41" spans="1:9" ht="9.0500000000000007" customHeight="1"/>
    <row r="42" spans="1:9" ht="14.45" customHeight="1">
      <c r="A42" s="526" t="s">
        <v>108</v>
      </c>
      <c r="B42" s="514"/>
      <c r="C42" s="514"/>
      <c r="D42" s="514"/>
      <c r="E42" s="514"/>
      <c r="F42" s="514"/>
      <c r="G42" s="514"/>
      <c r="H42" s="514"/>
      <c r="I42" s="514"/>
    </row>
    <row r="43" spans="1:9" ht="6" customHeight="1"/>
    <row r="44" spans="1:9" ht="15.05" customHeight="1">
      <c r="A44" s="109"/>
      <c r="B44" s="525" t="s">
        <v>109</v>
      </c>
      <c r="C44" s="514"/>
      <c r="D44" s="514"/>
      <c r="E44" s="514"/>
      <c r="F44" s="514"/>
      <c r="G44" s="514"/>
      <c r="H44" s="514"/>
      <c r="I44" s="514"/>
    </row>
    <row r="45" spans="1:9" ht="6" customHeight="1"/>
    <row r="46" spans="1:9" ht="15.05" customHeight="1">
      <c r="A46" s="109"/>
      <c r="B46" s="97" t="s">
        <v>110</v>
      </c>
    </row>
    <row r="47" spans="1:9" ht="25.2" customHeight="1">
      <c r="A47" s="109"/>
      <c r="B47" s="519"/>
      <c r="C47" s="518"/>
      <c r="D47" s="518"/>
      <c r="E47" s="518"/>
      <c r="F47" s="518"/>
      <c r="G47" s="518"/>
      <c r="H47" s="518"/>
      <c r="I47" s="518"/>
    </row>
    <row r="48" spans="1:9" ht="6.7" customHeight="1">
      <c r="A48" s="109"/>
      <c r="D48" s="103"/>
    </row>
    <row r="49" spans="1:9" ht="14.45" customHeight="1">
      <c r="A49" s="526" t="s">
        <v>111</v>
      </c>
      <c r="B49" s="514"/>
      <c r="C49" s="514"/>
      <c r="D49" s="514"/>
      <c r="E49" s="514"/>
      <c r="F49" s="514"/>
      <c r="G49" s="514"/>
      <c r="H49" s="514"/>
      <c r="I49" s="514"/>
    </row>
    <row r="50" spans="1:9" ht="6" customHeight="1">
      <c r="A50" s="109"/>
      <c r="D50" s="103"/>
      <c r="E50" s="103"/>
      <c r="F50" s="103"/>
      <c r="G50" s="103"/>
      <c r="H50" s="103"/>
      <c r="I50" s="103"/>
    </row>
    <row r="51" spans="1:9" ht="15.05" customHeight="1">
      <c r="A51" s="527" t="s">
        <v>87</v>
      </c>
      <c r="B51" s="528"/>
      <c r="C51" s="527" t="s">
        <v>112</v>
      </c>
      <c r="D51" s="533"/>
      <c r="E51" s="528"/>
      <c r="F51" s="527" t="s">
        <v>113</v>
      </c>
      <c r="G51" s="533"/>
      <c r="H51" s="533"/>
      <c r="I51" s="528"/>
    </row>
    <row r="52" spans="1:9" ht="15.05" customHeight="1">
      <c r="A52" s="529"/>
      <c r="B52" s="530"/>
      <c r="C52" s="529"/>
      <c r="D52" s="514"/>
      <c r="E52" s="530"/>
      <c r="F52" s="529"/>
      <c r="G52" s="514"/>
      <c r="H52" s="514"/>
      <c r="I52" s="530"/>
    </row>
    <row r="53" spans="1:9" ht="15.05" customHeight="1">
      <c r="A53" s="531"/>
      <c r="B53" s="532"/>
      <c r="C53" s="531"/>
      <c r="D53" s="534"/>
      <c r="E53" s="532"/>
      <c r="F53" s="531"/>
      <c r="G53" s="534"/>
      <c r="H53" s="534"/>
      <c r="I53" s="532"/>
    </row>
    <row r="54" spans="1:9" ht="28.5" customHeight="1">
      <c r="A54" s="520" t="s">
        <v>98</v>
      </c>
      <c r="B54" s="521"/>
      <c r="C54" s="522"/>
      <c r="D54" s="523"/>
      <c r="E54" s="524"/>
      <c r="F54" s="522"/>
      <c r="G54" s="523"/>
      <c r="H54" s="523"/>
      <c r="I54" s="524"/>
    </row>
    <row r="55" spans="1:9" ht="28.5" customHeight="1">
      <c r="A55" s="520" t="s">
        <v>99</v>
      </c>
      <c r="B55" s="521"/>
      <c r="C55" s="522"/>
      <c r="D55" s="523"/>
      <c r="E55" s="524"/>
      <c r="F55" s="522"/>
      <c r="G55" s="523"/>
      <c r="H55" s="523"/>
      <c r="I55" s="524"/>
    </row>
    <row r="56" spans="1:9" ht="28.5" customHeight="1">
      <c r="A56" s="520" t="s">
        <v>100</v>
      </c>
      <c r="B56" s="521"/>
      <c r="C56" s="522"/>
      <c r="D56" s="523"/>
      <c r="E56" s="524"/>
      <c r="F56" s="522"/>
      <c r="G56" s="523"/>
      <c r="H56" s="523"/>
      <c r="I56" s="524"/>
    </row>
    <row r="57" spans="1:9" ht="28.5" customHeight="1">
      <c r="A57" s="520" t="s">
        <v>101</v>
      </c>
      <c r="B57" s="521"/>
      <c r="C57" s="522"/>
      <c r="D57" s="523"/>
      <c r="E57" s="524"/>
      <c r="F57" s="522"/>
      <c r="G57" s="523"/>
      <c r="H57" s="523"/>
      <c r="I57" s="524"/>
    </row>
    <row r="58" spans="1:9" ht="6" customHeight="1"/>
    <row r="59" spans="1:9" ht="14.25" customHeight="1">
      <c r="A59" s="516" t="s">
        <v>114</v>
      </c>
      <c r="B59" s="514"/>
      <c r="C59" s="514"/>
      <c r="D59" s="514"/>
      <c r="E59" s="514"/>
      <c r="F59" s="514"/>
      <c r="G59" s="514"/>
      <c r="H59" s="514"/>
      <c r="I59" s="514"/>
    </row>
    <row r="60" spans="1:9" ht="24" customHeight="1">
      <c r="A60" s="517"/>
      <c r="B60" s="518"/>
      <c r="C60" s="518"/>
      <c r="D60" s="518"/>
      <c r="E60" s="518"/>
      <c r="F60" s="518"/>
      <c r="G60" s="518"/>
      <c r="H60" s="518"/>
      <c r="I60" s="518"/>
    </row>
    <row r="61" spans="1:9" ht="24" customHeight="1">
      <c r="A61" s="517"/>
      <c r="B61" s="518"/>
      <c r="C61" s="518"/>
      <c r="D61" s="518"/>
      <c r="E61" s="518"/>
      <c r="F61" s="518"/>
      <c r="G61" s="518"/>
      <c r="H61" s="518"/>
      <c r="I61" s="518"/>
    </row>
    <row r="62" spans="1:9" ht="12.05" customHeight="1"/>
    <row r="63" spans="1:9" ht="17.25" customHeight="1">
      <c r="A63" s="516" t="s">
        <v>115</v>
      </c>
      <c r="B63" s="514"/>
      <c r="C63" s="514"/>
      <c r="D63" s="519"/>
      <c r="E63" s="518"/>
      <c r="F63" s="518"/>
      <c r="G63" s="518"/>
      <c r="H63" s="518"/>
      <c r="I63" s="518"/>
    </row>
    <row r="64" spans="1:9" ht="14.25" customHeight="1"/>
    <row r="65" spans="1:9" ht="13.5" customHeight="1">
      <c r="A65" s="116" t="s">
        <v>116</v>
      </c>
      <c r="B65" s="116"/>
    </row>
    <row r="66" spans="1:9" ht="13.5" customHeight="1">
      <c r="A66" s="116" t="s">
        <v>117</v>
      </c>
      <c r="B66" s="117" t="s">
        <v>118</v>
      </c>
    </row>
    <row r="67" spans="1:9" ht="13.5" customHeight="1">
      <c r="A67" s="116"/>
      <c r="B67" s="116" t="s">
        <v>119</v>
      </c>
    </row>
    <row r="68" spans="1:9" ht="13.5" customHeight="1">
      <c r="A68" s="116"/>
      <c r="B68" s="116" t="s">
        <v>120</v>
      </c>
    </row>
    <row r="69" spans="1:9" ht="13.5" customHeight="1">
      <c r="A69" s="116" t="s">
        <v>121</v>
      </c>
      <c r="B69" s="116" t="s">
        <v>122</v>
      </c>
    </row>
    <row r="70" spans="1:9" ht="13.5" customHeight="1">
      <c r="A70" s="116" t="s">
        <v>123</v>
      </c>
      <c r="B70" s="513" t="s">
        <v>124</v>
      </c>
      <c r="C70" s="514"/>
      <c r="D70" s="514"/>
      <c r="E70" s="514"/>
      <c r="F70" s="514"/>
      <c r="G70" s="514"/>
      <c r="H70" s="514"/>
      <c r="I70" s="514"/>
    </row>
    <row r="71" spans="1:9" ht="13.5" customHeight="1">
      <c r="A71" s="116" t="s">
        <v>125</v>
      </c>
      <c r="B71" s="513" t="s">
        <v>126</v>
      </c>
      <c r="C71" s="514"/>
      <c r="D71" s="514"/>
      <c r="E71" s="514"/>
      <c r="F71" s="514"/>
      <c r="G71" s="514"/>
      <c r="H71" s="514"/>
      <c r="I71" s="514"/>
    </row>
    <row r="72" spans="1:9" ht="15.8" customHeight="1">
      <c r="A72" s="116" t="s">
        <v>127</v>
      </c>
      <c r="B72" s="515" t="s">
        <v>128</v>
      </c>
      <c r="C72" s="514"/>
      <c r="D72" s="514"/>
      <c r="E72" s="514"/>
      <c r="F72" s="514"/>
      <c r="G72" s="514"/>
      <c r="H72" s="514"/>
      <c r="I72" s="514"/>
    </row>
    <row r="73" spans="1:9">
      <c r="B73" s="514"/>
      <c r="C73" s="514"/>
      <c r="D73" s="514"/>
      <c r="E73" s="514"/>
      <c r="F73" s="514"/>
      <c r="G73" s="514"/>
      <c r="H73" s="514"/>
      <c r="I73" s="514"/>
    </row>
  </sheetData>
  <sheetProtection algorithmName="SHA-512" hashValue="y5oQcDWbQ+f1gI0IELjuWtZGVZ7LotgKGSVhFmU7s09mQaLepom792rhVVR0GYzs0EdExkyObF7dqxxU6Pm60w==" saltValue="/60NuSYKzQpXrSNereL9vw==" spinCount="100000" sheet="1" objects="1" scenarios="1" selectLockedCells="1"/>
  <mergeCells count="61">
    <mergeCell ref="A23:I23"/>
    <mergeCell ref="B1:H1"/>
    <mergeCell ref="A3:F3"/>
    <mergeCell ref="D7:I7"/>
    <mergeCell ref="D9:I9"/>
    <mergeCell ref="D11:E11"/>
    <mergeCell ref="F11:G11"/>
    <mergeCell ref="H11:I11"/>
    <mergeCell ref="D13:E13"/>
    <mergeCell ref="F13:G13"/>
    <mergeCell ref="H13:I13"/>
    <mergeCell ref="A15:I15"/>
    <mergeCell ref="A21:I22"/>
    <mergeCell ref="A24:B26"/>
    <mergeCell ref="C24:C26"/>
    <mergeCell ref="D24:E24"/>
    <mergeCell ref="F24:G25"/>
    <mergeCell ref="H24:I25"/>
    <mergeCell ref="F26:G26"/>
    <mergeCell ref="H26:I26"/>
    <mergeCell ref="A42:I42"/>
    <mergeCell ref="A27:B30"/>
    <mergeCell ref="F27:G27"/>
    <mergeCell ref="H27:I27"/>
    <mergeCell ref="F28:G28"/>
    <mergeCell ref="H28:I28"/>
    <mergeCell ref="F29:G29"/>
    <mergeCell ref="H29:I29"/>
    <mergeCell ref="F30:G30"/>
    <mergeCell ref="H30:I30"/>
    <mergeCell ref="A31:B31"/>
    <mergeCell ref="A32:I32"/>
    <mergeCell ref="A33:I33"/>
    <mergeCell ref="A34:I34"/>
    <mergeCell ref="D40:I40"/>
    <mergeCell ref="B44:I44"/>
    <mergeCell ref="B47:I47"/>
    <mergeCell ref="A49:I49"/>
    <mergeCell ref="A51:B53"/>
    <mergeCell ref="C51:E53"/>
    <mergeCell ref="F51:I53"/>
    <mergeCell ref="A54:B54"/>
    <mergeCell ref="C54:E54"/>
    <mergeCell ref="F54:I54"/>
    <mergeCell ref="A55:B55"/>
    <mergeCell ref="C55:E55"/>
    <mergeCell ref="F55:I55"/>
    <mergeCell ref="A56:B56"/>
    <mergeCell ref="C56:E56"/>
    <mergeCell ref="F56:I56"/>
    <mergeCell ref="A57:B57"/>
    <mergeCell ref="C57:E57"/>
    <mergeCell ref="F57:I57"/>
    <mergeCell ref="B71:I71"/>
    <mergeCell ref="B72:I73"/>
    <mergeCell ref="A59:I59"/>
    <mergeCell ref="A60:I60"/>
    <mergeCell ref="A61:I61"/>
    <mergeCell ref="A63:C63"/>
    <mergeCell ref="D63:I63"/>
    <mergeCell ref="B70:I70"/>
  </mergeCells>
  <hyperlinks>
    <hyperlink ref="H3" r:id="rId1" xr:uid="{D880E55D-0FB5-4FF1-A45C-495555F63C28}"/>
  </hyperlinks>
  <pageMargins left="0.35433070866141742" right="0.35433070866141742" top="0.39370078740157483" bottom="0.35433070866141742" header="0.51181102362204722" footer="0.51181102362204722"/>
  <pageSetup scale="60" orientation="portrait"/>
  <colBreaks count="1" manualBreakCount="1">
    <brk id="8" max="91" man="1"/>
  </col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7DC9-3A11-4AE3-B9D6-31FA0B96A3DA}">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c r="C7" s="198"/>
      <c r="D7" s="198"/>
      <c r="E7" s="198"/>
      <c r="F7" s="198"/>
      <c r="G7" s="198"/>
      <c r="H7" s="198"/>
      <c r="I7" s="198"/>
      <c r="J7" s="198"/>
      <c r="K7" s="198"/>
      <c r="L7" s="198"/>
      <c r="M7" s="198"/>
      <c r="N7" s="198"/>
    </row>
    <row r="8" spans="1:14" ht="14.45">
      <c r="A8" s="193">
        <v>2016</v>
      </c>
      <c r="B8" s="198"/>
      <c r="C8" s="198"/>
      <c r="D8" s="198"/>
      <c r="E8" s="198"/>
      <c r="F8" s="198"/>
      <c r="G8" s="198"/>
      <c r="H8" s="198"/>
      <c r="I8" s="198"/>
      <c r="J8" s="198"/>
      <c r="K8" s="198"/>
      <c r="L8" s="198"/>
      <c r="M8" s="198"/>
      <c r="N8" s="198"/>
    </row>
    <row r="9" spans="1:14" ht="14.45">
      <c r="A9" s="197">
        <v>2015</v>
      </c>
      <c r="B9" s="198"/>
      <c r="C9" s="198"/>
      <c r="D9" s="198"/>
      <c r="E9" s="198"/>
      <c r="F9" s="198"/>
      <c r="G9" s="198"/>
      <c r="H9" s="198"/>
      <c r="I9" s="198"/>
      <c r="J9" s="198"/>
      <c r="K9" s="198"/>
      <c r="L9" s="198"/>
      <c r="M9" s="198"/>
      <c r="N9" s="198"/>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f>'[8]Distribution of RPK'!L10/'[8]Distribution of ASK'!L10</f>
        <v>0.74630987748017663</v>
      </c>
      <c r="M10" s="198">
        <f>'[8]Distribution of RPK'!M10/'[8]Distribution of ASK'!M10</f>
        <v>0.69485412112326461</v>
      </c>
      <c r="N10" s="198">
        <f>'[8]Distribution of RPK'!N10/'[8]Distribution of ASK'!N10</f>
        <v>0.71209122958811977</v>
      </c>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13469-92F2-4716-94EE-0382D5CDA7C2}">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4311-9F1D-4293-8903-A74AF453C002}">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76094-158E-48C5-A979-EF5A2F63D73A}">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34A12-1241-4584-A2AF-43129271FEA8}">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E4ECC-B4E0-4AE6-B03C-33E44D9F6E2F}">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D3B3-6BC2-4E72-8C25-C62E04FBC491}">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2E0C8-5A20-4698-9D5A-08F7291E83C5}">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c r="C7" s="198"/>
      <c r="D7" s="198"/>
      <c r="E7" s="198"/>
      <c r="F7" s="198"/>
      <c r="G7" s="198"/>
      <c r="H7" s="198"/>
      <c r="I7" s="198"/>
      <c r="J7" s="198"/>
      <c r="K7" s="198"/>
      <c r="L7" s="198"/>
      <c r="M7" s="198"/>
      <c r="N7" s="198"/>
    </row>
    <row r="8" spans="1:14" ht="14.45">
      <c r="A8" s="193">
        <v>2016</v>
      </c>
      <c r="B8" s="198"/>
      <c r="C8" s="198"/>
      <c r="D8" s="198"/>
      <c r="E8" s="198"/>
      <c r="F8" s="198"/>
      <c r="G8" s="198"/>
      <c r="H8" s="198"/>
      <c r="I8" s="198"/>
      <c r="J8" s="198"/>
      <c r="K8" s="198"/>
      <c r="L8" s="198"/>
      <c r="M8" s="198"/>
      <c r="N8" s="198"/>
    </row>
    <row r="9" spans="1:14" ht="14.45">
      <c r="A9" s="197">
        <v>2015</v>
      </c>
      <c r="B9" s="198"/>
      <c r="C9" s="198"/>
      <c r="D9" s="198"/>
      <c r="E9" s="198"/>
      <c r="F9" s="198"/>
      <c r="G9" s="198"/>
      <c r="H9" s="198"/>
      <c r="I9" s="198"/>
      <c r="J9" s="198"/>
      <c r="K9" s="198"/>
      <c r="L9" s="198"/>
      <c r="M9" s="198"/>
      <c r="N9" s="198"/>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8A5CA-C4A1-4F4A-88FC-2D18E2329A29}">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f t="shared" ref="B3:B11" si="0">SUM(C3:N3)</f>
        <v>5313251</v>
      </c>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f t="shared" si="0"/>
        <v>8803965</v>
      </c>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f t="shared" si="0"/>
        <v>28480744</v>
      </c>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f t="shared" si="0"/>
        <v>28798329</v>
      </c>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f t="shared" si="0"/>
        <v>28373474</v>
      </c>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f t="shared" si="0"/>
        <v>28092038</v>
      </c>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f t="shared" si="0"/>
        <v>27059284</v>
      </c>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f t="shared" si="0"/>
        <v>27273576</v>
      </c>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f t="shared" si="0"/>
        <v>25438022</v>
      </c>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D043B-2259-4663-B1E6-C58EFE82058F}">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5767-4B4E-4F75-8AC4-9CC6678587F1}">
  <sheetPr>
    <outlinePr showOutlineSymbols="0"/>
    <pageSetUpPr fitToPage="1"/>
  </sheetPr>
  <dimension ref="A1:I73"/>
  <sheetViews>
    <sheetView showGridLines="0" showZeros="0" showOutlineSymbols="0" zoomScaleNormal="100" zoomScaleSheetLayoutView="100" workbookViewId="0">
      <selection activeCell="D7" sqref="D7:I7"/>
    </sheetView>
  </sheetViews>
  <sheetFormatPr defaultColWidth="9.3984375" defaultRowHeight="15.6"/>
  <cols>
    <col min="1" max="1" width="2.75" style="97" customWidth="1"/>
    <col min="2" max="3" width="14.75" style="97" customWidth="1"/>
    <col min="4" max="4" width="13.296875" style="97" customWidth="1"/>
    <col min="5" max="5" width="21.046875" style="97" customWidth="1"/>
    <col min="6" max="6" width="18.94921875" style="97" customWidth="1"/>
    <col min="7" max="7" width="19.296875" style="97" customWidth="1"/>
    <col min="8" max="8" width="15.94921875" style="97" customWidth="1"/>
    <col min="9" max="9" width="14.75" style="97" customWidth="1"/>
    <col min="10" max="10" width="9.3984375" style="97" customWidth="1"/>
    <col min="11" max="16384" width="9.3984375" style="97"/>
  </cols>
  <sheetData>
    <row r="1" spans="1:9" ht="20.25" customHeight="1">
      <c r="B1" s="546" t="s">
        <v>65</v>
      </c>
      <c r="C1" s="514"/>
      <c r="D1" s="514"/>
      <c r="E1" s="514"/>
      <c r="F1" s="514"/>
      <c r="G1" s="514"/>
      <c r="H1" s="514"/>
      <c r="I1" s="98"/>
    </row>
    <row r="2" spans="1:9" ht="21" customHeight="1">
      <c r="A2" s="99"/>
      <c r="B2" s="99"/>
      <c r="C2" s="100" t="s">
        <v>66</v>
      </c>
      <c r="D2" s="101">
        <v>2021</v>
      </c>
      <c r="E2" s="100" t="s">
        <v>67</v>
      </c>
      <c r="F2" s="101">
        <v>4</v>
      </c>
      <c r="G2" s="99"/>
      <c r="H2" s="102"/>
      <c r="I2" s="99"/>
    </row>
    <row r="3" spans="1:9" s="104" customFormat="1" ht="21" customHeight="1">
      <c r="A3" s="525" t="s">
        <v>68</v>
      </c>
      <c r="B3" s="547"/>
      <c r="C3" s="547"/>
      <c r="D3" s="547"/>
      <c r="E3" s="547"/>
      <c r="F3" s="547"/>
      <c r="G3" s="105" t="s">
        <v>69</v>
      </c>
      <c r="H3" s="106" t="s">
        <v>70</v>
      </c>
      <c r="I3" s="97"/>
    </row>
    <row r="4" spans="1:9">
      <c r="G4" s="105" t="s">
        <v>71</v>
      </c>
      <c r="H4" s="97" t="s">
        <v>72</v>
      </c>
    </row>
    <row r="5" spans="1:9">
      <c r="A5" s="107" t="s">
        <v>73</v>
      </c>
    </row>
    <row r="6" spans="1:9" ht="9.0500000000000007" customHeight="1"/>
    <row r="7" spans="1:9" ht="20.25" customHeight="1">
      <c r="A7" s="97" t="s">
        <v>74</v>
      </c>
      <c r="D7" s="519"/>
      <c r="E7" s="518"/>
      <c r="F7" s="518"/>
      <c r="G7" s="518"/>
      <c r="H7" s="518"/>
      <c r="I7" s="518"/>
    </row>
    <row r="8" spans="1:9" ht="9.0500000000000007" customHeight="1"/>
    <row r="9" spans="1:9" ht="21.75" customHeight="1">
      <c r="A9" s="97" t="s">
        <v>75</v>
      </c>
      <c r="D9" s="519"/>
      <c r="E9" s="518"/>
      <c r="F9" s="518"/>
      <c r="G9" s="518"/>
      <c r="H9" s="518"/>
      <c r="I9" s="518"/>
    </row>
    <row r="10" spans="1:9" ht="9.0500000000000007" customHeight="1">
      <c r="F10" s="105"/>
      <c r="G10" s="105"/>
    </row>
    <row r="11" spans="1:9" ht="23.3" customHeight="1">
      <c r="A11" s="97" t="s">
        <v>76</v>
      </c>
      <c r="D11" s="542"/>
      <c r="E11" s="518"/>
      <c r="F11" s="525" t="s">
        <v>77</v>
      </c>
      <c r="G11" s="514"/>
      <c r="H11" s="519"/>
      <c r="I11" s="518"/>
    </row>
    <row r="12" spans="1:9" ht="9.0500000000000007" customHeight="1">
      <c r="F12" s="103"/>
      <c r="G12" s="103"/>
    </row>
    <row r="13" spans="1:9" ht="24" customHeight="1">
      <c r="A13" s="97" t="s">
        <v>78</v>
      </c>
      <c r="D13" s="542"/>
      <c r="E13" s="518"/>
      <c r="F13" s="543" t="s">
        <v>79</v>
      </c>
      <c r="G13" s="514"/>
      <c r="H13" s="544"/>
      <c r="I13" s="518"/>
    </row>
    <row r="14" spans="1:9" ht="19.55" customHeight="1">
      <c r="A14" s="107" t="s">
        <v>80</v>
      </c>
    </row>
    <row r="15" spans="1:9" ht="21" customHeight="1">
      <c r="A15" s="526" t="s">
        <v>81</v>
      </c>
      <c r="B15" s="514"/>
      <c r="C15" s="514"/>
      <c r="D15" s="514"/>
      <c r="E15" s="514"/>
      <c r="F15" s="514"/>
      <c r="G15" s="514"/>
      <c r="H15" s="514"/>
      <c r="I15" s="514"/>
    </row>
    <row r="16" spans="1:9" ht="6" customHeight="1">
      <c r="A16" s="108"/>
      <c r="B16" s="108"/>
      <c r="C16" s="108"/>
      <c r="D16" s="108"/>
      <c r="E16" s="108"/>
      <c r="F16" s="108"/>
      <c r="G16" s="108"/>
      <c r="H16" s="108"/>
      <c r="I16" s="108"/>
    </row>
    <row r="17" spans="1:9">
      <c r="A17" s="109"/>
      <c r="B17" s="97" t="s">
        <v>82</v>
      </c>
    </row>
    <row r="18" spans="1:9" ht="6" customHeight="1">
      <c r="A18" s="109"/>
    </row>
    <row r="19" spans="1:9">
      <c r="A19" s="109"/>
      <c r="B19" s="97" t="s">
        <v>83</v>
      </c>
    </row>
    <row r="20" spans="1:9" ht="6" customHeight="1"/>
    <row r="21" spans="1:9" ht="15.8" customHeight="1">
      <c r="A21" s="526" t="s">
        <v>84</v>
      </c>
      <c r="B21" s="514"/>
      <c r="C21" s="514"/>
      <c r="D21" s="514"/>
      <c r="E21" s="514"/>
      <c r="F21" s="514"/>
      <c r="G21" s="514"/>
      <c r="H21" s="514"/>
      <c r="I21" s="514"/>
    </row>
    <row r="22" spans="1:9" ht="4.55" customHeight="1">
      <c r="A22" s="514"/>
      <c r="B22" s="514"/>
      <c r="C22" s="514"/>
      <c r="D22" s="514"/>
      <c r="E22" s="514"/>
      <c r="F22" s="514"/>
      <c r="G22" s="514"/>
      <c r="H22" s="514"/>
      <c r="I22" s="514"/>
    </row>
    <row r="23" spans="1:9" ht="82.15" customHeight="1">
      <c r="A23" s="545" t="s">
        <v>85</v>
      </c>
      <c r="B23" s="534"/>
      <c r="C23" s="534"/>
      <c r="D23" s="534"/>
      <c r="E23" s="534"/>
      <c r="F23" s="534"/>
      <c r="G23" s="534"/>
      <c r="H23" s="534"/>
      <c r="I23" s="534"/>
    </row>
    <row r="24" spans="1:9" ht="37.549999999999997" customHeight="1">
      <c r="A24" s="527" t="s">
        <v>86</v>
      </c>
      <c r="B24" s="528"/>
      <c r="C24" s="527" t="s">
        <v>87</v>
      </c>
      <c r="D24" s="527" t="s">
        <v>88</v>
      </c>
      <c r="E24" s="521"/>
      <c r="F24" s="527" t="s">
        <v>89</v>
      </c>
      <c r="G24" s="528"/>
      <c r="H24" s="527" t="s">
        <v>90</v>
      </c>
      <c r="I24" s="528"/>
    </row>
    <row r="25" spans="1:9" ht="31.5" customHeight="1">
      <c r="A25" s="529"/>
      <c r="B25" s="530"/>
      <c r="C25" s="540"/>
      <c r="D25" s="110" t="s">
        <v>91</v>
      </c>
      <c r="E25" s="110" t="s">
        <v>92</v>
      </c>
      <c r="F25" s="531"/>
      <c r="G25" s="532"/>
      <c r="H25" s="531"/>
      <c r="I25" s="532"/>
    </row>
    <row r="26" spans="1:9" ht="18" customHeight="1">
      <c r="A26" s="531"/>
      <c r="B26" s="532"/>
      <c r="C26" s="541"/>
      <c r="D26" s="110" t="s">
        <v>93</v>
      </c>
      <c r="E26" s="110" t="s">
        <v>94</v>
      </c>
      <c r="F26" s="527" t="s">
        <v>95</v>
      </c>
      <c r="G26" s="521"/>
      <c r="H26" s="527" t="s">
        <v>96</v>
      </c>
      <c r="I26" s="521"/>
    </row>
    <row r="27" spans="1:9" ht="21.75" customHeight="1">
      <c r="A27" s="527"/>
      <c r="B27" s="528"/>
      <c r="C27" s="111"/>
      <c r="D27" s="112"/>
      <c r="E27" s="112"/>
      <c r="F27" s="538"/>
      <c r="G27" s="524"/>
      <c r="H27" s="539"/>
      <c r="I27" s="521"/>
    </row>
    <row r="28" spans="1:9" ht="21.75" customHeight="1">
      <c r="A28" s="529"/>
      <c r="B28" s="530"/>
      <c r="C28" s="111" t="s">
        <v>99</v>
      </c>
      <c r="D28" s="112"/>
      <c r="E28" s="112"/>
      <c r="F28" s="538"/>
      <c r="G28" s="524"/>
      <c r="H28" s="539" t="str">
        <f>IF(F28&gt;0,((D28+E28)/F28)*100,"")</f>
        <v/>
      </c>
      <c r="I28" s="521"/>
    </row>
    <row r="29" spans="1:9" ht="21.75" customHeight="1">
      <c r="A29" s="529"/>
      <c r="B29" s="530"/>
      <c r="C29" s="111" t="s">
        <v>100</v>
      </c>
      <c r="D29" s="112"/>
      <c r="E29" s="112"/>
      <c r="F29" s="538"/>
      <c r="G29" s="524"/>
      <c r="H29" s="539" t="str">
        <f>IF(F29&gt;0,((D29+E29)/F29)*100,"")</f>
        <v/>
      </c>
      <c r="I29" s="521"/>
    </row>
    <row r="30" spans="1:9" ht="21.75" customHeight="1">
      <c r="A30" s="531"/>
      <c r="B30" s="532"/>
      <c r="C30" s="111" t="s">
        <v>101</v>
      </c>
      <c r="D30" s="112"/>
      <c r="E30" s="112"/>
      <c r="F30" s="538"/>
      <c r="G30" s="524"/>
      <c r="H30" s="539" t="str">
        <f>IF(F30&gt;0,((D30+E30)/F30)*100,"")</f>
        <v/>
      </c>
      <c r="I30" s="521"/>
    </row>
    <row r="31" spans="1:9" ht="6.7" customHeight="1">
      <c r="A31" s="535"/>
      <c r="B31" s="533"/>
      <c r="C31" s="113"/>
      <c r="D31" s="114"/>
      <c r="E31" s="114"/>
      <c r="F31" s="114"/>
      <c r="G31" s="114"/>
      <c r="H31" s="115"/>
      <c r="I31" s="115"/>
    </row>
    <row r="32" spans="1:9" ht="19.55" customHeight="1">
      <c r="A32" s="536" t="s">
        <v>102</v>
      </c>
      <c r="B32" s="514"/>
      <c r="C32" s="514"/>
      <c r="D32" s="514"/>
      <c r="E32" s="514"/>
      <c r="F32" s="514"/>
      <c r="G32" s="514"/>
      <c r="H32" s="514"/>
      <c r="I32" s="514"/>
    </row>
    <row r="33" spans="1:9" ht="19.55" customHeight="1">
      <c r="A33" s="537" t="s">
        <v>103</v>
      </c>
      <c r="B33" s="514"/>
      <c r="C33" s="514"/>
      <c r="D33" s="514"/>
      <c r="E33" s="514"/>
      <c r="F33" s="514"/>
      <c r="G33" s="514"/>
      <c r="H33" s="514"/>
      <c r="I33" s="514"/>
    </row>
    <row r="34" spans="1:9">
      <c r="A34" s="516" t="s">
        <v>104</v>
      </c>
      <c r="B34" s="514"/>
      <c r="C34" s="514"/>
      <c r="D34" s="514"/>
      <c r="E34" s="514"/>
      <c r="F34" s="514"/>
      <c r="G34" s="514"/>
      <c r="H34" s="514"/>
      <c r="I34" s="514"/>
    </row>
    <row r="35" spans="1:9" ht="6" customHeight="1">
      <c r="A35" s="103"/>
      <c r="B35" s="103"/>
      <c r="C35" s="103"/>
      <c r="D35" s="103"/>
      <c r="E35" s="103"/>
      <c r="F35" s="103"/>
      <c r="G35" s="103"/>
      <c r="H35" s="103"/>
      <c r="I35" s="103"/>
    </row>
    <row r="36" spans="1:9" ht="15.05" customHeight="1">
      <c r="A36" s="109"/>
      <c r="B36" s="97" t="s">
        <v>105</v>
      </c>
    </row>
    <row r="37" spans="1:9" ht="6" customHeight="1">
      <c r="A37" s="109"/>
    </row>
    <row r="38" spans="1:9" ht="15.05" customHeight="1">
      <c r="A38" s="109"/>
      <c r="B38" s="97" t="s">
        <v>106</v>
      </c>
    </row>
    <row r="39" spans="1:9" ht="6" customHeight="1">
      <c r="A39" s="109"/>
    </row>
    <row r="40" spans="1:9" ht="15.05" customHeight="1">
      <c r="A40" s="109"/>
      <c r="B40" s="97" t="s">
        <v>107</v>
      </c>
      <c r="D40" s="519"/>
      <c r="E40" s="518"/>
      <c r="F40" s="518"/>
      <c r="G40" s="518"/>
      <c r="H40" s="518"/>
      <c r="I40" s="518"/>
    </row>
    <row r="41" spans="1:9" ht="9.0500000000000007" customHeight="1"/>
    <row r="42" spans="1:9" ht="14.45" customHeight="1">
      <c r="A42" s="526" t="s">
        <v>108</v>
      </c>
      <c r="B42" s="514"/>
      <c r="C42" s="514"/>
      <c r="D42" s="514"/>
      <c r="E42" s="514"/>
      <c r="F42" s="514"/>
      <c r="G42" s="514"/>
      <c r="H42" s="514"/>
      <c r="I42" s="514"/>
    </row>
    <row r="43" spans="1:9" ht="6" customHeight="1"/>
    <row r="44" spans="1:9" ht="15.05" customHeight="1">
      <c r="A44" s="109"/>
      <c r="B44" s="525" t="s">
        <v>109</v>
      </c>
      <c r="C44" s="514"/>
      <c r="D44" s="514"/>
      <c r="E44" s="514"/>
      <c r="F44" s="514"/>
      <c r="G44" s="514"/>
      <c r="H44" s="514"/>
      <c r="I44" s="514"/>
    </row>
    <row r="45" spans="1:9" ht="6" customHeight="1"/>
    <row r="46" spans="1:9" ht="15.05" customHeight="1">
      <c r="A46" s="109"/>
      <c r="B46" s="97" t="s">
        <v>110</v>
      </c>
    </row>
    <row r="47" spans="1:9" ht="25.2" customHeight="1">
      <c r="A47" s="109"/>
      <c r="B47" s="519"/>
      <c r="C47" s="518"/>
      <c r="D47" s="518"/>
      <c r="E47" s="518"/>
      <c r="F47" s="518"/>
      <c r="G47" s="518"/>
      <c r="H47" s="518"/>
      <c r="I47" s="518"/>
    </row>
    <row r="48" spans="1:9" ht="6.7" customHeight="1">
      <c r="A48" s="109"/>
      <c r="D48" s="103"/>
    </row>
    <row r="49" spans="1:9" ht="14.45" customHeight="1">
      <c r="A49" s="526" t="s">
        <v>111</v>
      </c>
      <c r="B49" s="514"/>
      <c r="C49" s="514"/>
      <c r="D49" s="514"/>
      <c r="E49" s="514"/>
      <c r="F49" s="514"/>
      <c r="G49" s="514"/>
      <c r="H49" s="514"/>
      <c r="I49" s="514"/>
    </row>
    <row r="50" spans="1:9" ht="6" customHeight="1">
      <c r="A50" s="109"/>
      <c r="D50" s="103"/>
      <c r="E50" s="103"/>
      <c r="F50" s="103"/>
      <c r="G50" s="103"/>
      <c r="H50" s="103"/>
      <c r="I50" s="103"/>
    </row>
    <row r="51" spans="1:9" ht="15.05" customHeight="1">
      <c r="A51" s="527" t="s">
        <v>87</v>
      </c>
      <c r="B51" s="528"/>
      <c r="C51" s="527" t="s">
        <v>112</v>
      </c>
      <c r="D51" s="533"/>
      <c r="E51" s="528"/>
      <c r="F51" s="527" t="s">
        <v>113</v>
      </c>
      <c r="G51" s="533"/>
      <c r="H51" s="533"/>
      <c r="I51" s="528"/>
    </row>
    <row r="52" spans="1:9" ht="15.05" customHeight="1">
      <c r="A52" s="529"/>
      <c r="B52" s="530"/>
      <c r="C52" s="529"/>
      <c r="D52" s="514"/>
      <c r="E52" s="530"/>
      <c r="F52" s="529"/>
      <c r="G52" s="514"/>
      <c r="H52" s="514"/>
      <c r="I52" s="530"/>
    </row>
    <row r="53" spans="1:9" ht="15.05" customHeight="1">
      <c r="A53" s="531"/>
      <c r="B53" s="532"/>
      <c r="C53" s="531"/>
      <c r="D53" s="534"/>
      <c r="E53" s="532"/>
      <c r="F53" s="531"/>
      <c r="G53" s="534"/>
      <c r="H53" s="534"/>
      <c r="I53" s="532"/>
    </row>
    <row r="54" spans="1:9" ht="28.5" customHeight="1">
      <c r="A54" s="520" t="s">
        <v>98</v>
      </c>
      <c r="B54" s="521"/>
      <c r="C54" s="522"/>
      <c r="D54" s="523"/>
      <c r="E54" s="524"/>
      <c r="F54" s="522"/>
      <c r="G54" s="523"/>
      <c r="H54" s="523"/>
      <c r="I54" s="524"/>
    </row>
    <row r="55" spans="1:9" ht="28.5" customHeight="1">
      <c r="A55" s="520" t="s">
        <v>99</v>
      </c>
      <c r="B55" s="521"/>
      <c r="C55" s="522"/>
      <c r="D55" s="523"/>
      <c r="E55" s="524"/>
      <c r="F55" s="522"/>
      <c r="G55" s="523"/>
      <c r="H55" s="523"/>
      <c r="I55" s="524"/>
    </row>
    <row r="56" spans="1:9" ht="28.5" customHeight="1">
      <c r="A56" s="520" t="s">
        <v>100</v>
      </c>
      <c r="B56" s="521"/>
      <c r="C56" s="522"/>
      <c r="D56" s="523"/>
      <c r="E56" s="524"/>
      <c r="F56" s="522"/>
      <c r="G56" s="523"/>
      <c r="H56" s="523"/>
      <c r="I56" s="524"/>
    </row>
    <row r="57" spans="1:9" ht="28.5" customHeight="1">
      <c r="A57" s="520" t="s">
        <v>101</v>
      </c>
      <c r="B57" s="521"/>
      <c r="C57" s="522"/>
      <c r="D57" s="523"/>
      <c r="E57" s="524"/>
      <c r="F57" s="522"/>
      <c r="G57" s="523"/>
      <c r="H57" s="523"/>
      <c r="I57" s="524"/>
    </row>
    <row r="58" spans="1:9" ht="6" customHeight="1"/>
    <row r="59" spans="1:9" ht="14.25" customHeight="1">
      <c r="A59" s="516" t="s">
        <v>114</v>
      </c>
      <c r="B59" s="514"/>
      <c r="C59" s="514"/>
      <c r="D59" s="514"/>
      <c r="E59" s="514"/>
      <c r="F59" s="514"/>
      <c r="G59" s="514"/>
      <c r="H59" s="514"/>
      <c r="I59" s="514"/>
    </row>
    <row r="60" spans="1:9" ht="24" customHeight="1">
      <c r="A60" s="517"/>
      <c r="B60" s="518"/>
      <c r="C60" s="518"/>
      <c r="D60" s="518"/>
      <c r="E60" s="518"/>
      <c r="F60" s="518"/>
      <c r="G60" s="518"/>
      <c r="H60" s="518"/>
      <c r="I60" s="518"/>
    </row>
    <row r="61" spans="1:9" ht="24" customHeight="1">
      <c r="A61" s="517"/>
      <c r="B61" s="518"/>
      <c r="C61" s="518"/>
      <c r="D61" s="518"/>
      <c r="E61" s="518"/>
      <c r="F61" s="518"/>
      <c r="G61" s="518"/>
      <c r="H61" s="518"/>
      <c r="I61" s="518"/>
    </row>
    <row r="62" spans="1:9" ht="12.05" customHeight="1"/>
    <row r="63" spans="1:9" ht="17.25" customHeight="1">
      <c r="A63" s="516" t="s">
        <v>115</v>
      </c>
      <c r="B63" s="514"/>
      <c r="C63" s="514"/>
      <c r="D63" s="519"/>
      <c r="E63" s="518"/>
      <c r="F63" s="518"/>
      <c r="G63" s="518"/>
      <c r="H63" s="518"/>
      <c r="I63" s="518"/>
    </row>
    <row r="64" spans="1:9" ht="14.25" customHeight="1"/>
    <row r="65" spans="1:9" ht="13.5" customHeight="1">
      <c r="A65" s="116" t="s">
        <v>116</v>
      </c>
      <c r="B65" s="116"/>
    </row>
    <row r="66" spans="1:9" ht="13.5" customHeight="1">
      <c r="A66" s="116" t="s">
        <v>117</v>
      </c>
      <c r="B66" s="117" t="s">
        <v>118</v>
      </c>
    </row>
    <row r="67" spans="1:9" ht="13.5" customHeight="1">
      <c r="A67" s="116"/>
      <c r="B67" s="116" t="s">
        <v>119</v>
      </c>
    </row>
    <row r="68" spans="1:9" ht="13.5" customHeight="1">
      <c r="A68" s="116"/>
      <c r="B68" s="116" t="s">
        <v>120</v>
      </c>
    </row>
    <row r="69" spans="1:9" ht="13.5" customHeight="1">
      <c r="A69" s="116" t="s">
        <v>121</v>
      </c>
      <c r="B69" s="116" t="s">
        <v>122</v>
      </c>
    </row>
    <row r="70" spans="1:9" ht="13.5" customHeight="1">
      <c r="A70" s="116" t="s">
        <v>123</v>
      </c>
      <c r="B70" s="513" t="s">
        <v>124</v>
      </c>
      <c r="C70" s="514"/>
      <c r="D70" s="514"/>
      <c r="E70" s="514"/>
      <c r="F70" s="514"/>
      <c r="G70" s="514"/>
      <c r="H70" s="514"/>
      <c r="I70" s="514"/>
    </row>
    <row r="71" spans="1:9" ht="13.5" customHeight="1">
      <c r="A71" s="116" t="s">
        <v>125</v>
      </c>
      <c r="B71" s="513" t="s">
        <v>126</v>
      </c>
      <c r="C71" s="514"/>
      <c r="D71" s="514"/>
      <c r="E71" s="514"/>
      <c r="F71" s="514"/>
      <c r="G71" s="514"/>
      <c r="H71" s="514"/>
      <c r="I71" s="514"/>
    </row>
    <row r="72" spans="1:9" ht="15.8" customHeight="1">
      <c r="A72" s="116" t="s">
        <v>127</v>
      </c>
      <c r="B72" s="515" t="s">
        <v>128</v>
      </c>
      <c r="C72" s="514"/>
      <c r="D72" s="514"/>
      <c r="E72" s="514"/>
      <c r="F72" s="514"/>
      <c r="G72" s="514"/>
      <c r="H72" s="514"/>
      <c r="I72" s="514"/>
    </row>
    <row r="73" spans="1:9">
      <c r="B73" s="514"/>
      <c r="C73" s="514"/>
      <c r="D73" s="514"/>
      <c r="E73" s="514"/>
      <c r="F73" s="514"/>
      <c r="G73" s="514"/>
      <c r="H73" s="514"/>
      <c r="I73" s="514"/>
    </row>
  </sheetData>
  <sheetProtection algorithmName="SHA-512" hashValue="y5oQcDWbQ+f1gI0IELjuWtZGVZ7LotgKGSVhFmU7s09mQaLepom792rhVVR0GYzs0EdExkyObF7dqxxU6Pm60w==" saltValue="/60NuSYKzQpXrSNereL9vw==" spinCount="100000" sheet="1" objects="1" scenarios="1" selectLockedCells="1"/>
  <mergeCells count="61">
    <mergeCell ref="A23:I23"/>
    <mergeCell ref="B1:H1"/>
    <mergeCell ref="A3:F3"/>
    <mergeCell ref="D7:I7"/>
    <mergeCell ref="D9:I9"/>
    <mergeCell ref="D11:E11"/>
    <mergeCell ref="F11:G11"/>
    <mergeCell ref="H11:I11"/>
    <mergeCell ref="D13:E13"/>
    <mergeCell ref="F13:G13"/>
    <mergeCell ref="H13:I13"/>
    <mergeCell ref="A15:I15"/>
    <mergeCell ref="A21:I22"/>
    <mergeCell ref="A24:B26"/>
    <mergeCell ref="C24:C26"/>
    <mergeCell ref="D24:E24"/>
    <mergeCell ref="F24:G25"/>
    <mergeCell ref="H24:I25"/>
    <mergeCell ref="F26:G26"/>
    <mergeCell ref="H26:I26"/>
    <mergeCell ref="A42:I42"/>
    <mergeCell ref="A27:B30"/>
    <mergeCell ref="F27:G27"/>
    <mergeCell ref="H27:I27"/>
    <mergeCell ref="F28:G28"/>
    <mergeCell ref="H28:I28"/>
    <mergeCell ref="F29:G29"/>
    <mergeCell ref="H29:I29"/>
    <mergeCell ref="F30:G30"/>
    <mergeCell ref="H30:I30"/>
    <mergeCell ref="A31:B31"/>
    <mergeCell ref="A32:I32"/>
    <mergeCell ref="A33:I33"/>
    <mergeCell ref="A34:I34"/>
    <mergeCell ref="D40:I40"/>
    <mergeCell ref="B44:I44"/>
    <mergeCell ref="B47:I47"/>
    <mergeCell ref="A49:I49"/>
    <mergeCell ref="A51:B53"/>
    <mergeCell ref="C51:E53"/>
    <mergeCell ref="F51:I53"/>
    <mergeCell ref="A54:B54"/>
    <mergeCell ref="C54:E54"/>
    <mergeCell ref="F54:I54"/>
    <mergeCell ref="A55:B55"/>
    <mergeCell ref="C55:E55"/>
    <mergeCell ref="F55:I55"/>
    <mergeCell ref="A56:B56"/>
    <mergeCell ref="C56:E56"/>
    <mergeCell ref="F56:I56"/>
    <mergeCell ref="A57:B57"/>
    <mergeCell ref="C57:E57"/>
    <mergeCell ref="F57:I57"/>
    <mergeCell ref="B71:I71"/>
    <mergeCell ref="B72:I73"/>
    <mergeCell ref="A59:I59"/>
    <mergeCell ref="A60:I60"/>
    <mergeCell ref="A61:I61"/>
    <mergeCell ref="A63:C63"/>
    <mergeCell ref="D63:I63"/>
    <mergeCell ref="B70:I70"/>
  </mergeCells>
  <hyperlinks>
    <hyperlink ref="H3" r:id="rId1" xr:uid="{362F1AE4-82BE-487F-80E0-BF0FD1C6491E}"/>
  </hyperlinks>
  <pageMargins left="0.35433070866141742" right="0.35433070866141742" top="0.39370078740157483" bottom="0.35433070866141742" header="0.51181102362204722" footer="0.51181102362204722"/>
  <pageSetup scale="60" orientation="portrait"/>
  <colBreaks count="1" manualBreakCount="1">
    <brk id="8" max="91" man="1"/>
  </colBreak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D2606-FA34-4F47-BAAC-2D29255313BA}">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5F04C-E50A-4769-9893-DB09B1D2CC35}">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B84E-94AE-4E75-B3E1-FB860E6419DC}">
  <dimension ref="A1:O26"/>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5" ht="18" customHeight="1">
      <c r="A1" s="190" t="s">
        <v>853</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5757.58205</v>
      </c>
      <c r="C3" s="194">
        <v>239.64566500000001</v>
      </c>
      <c r="D3" s="194">
        <v>173.41677300000001</v>
      </c>
      <c r="E3" s="195">
        <v>265.86359299999998</v>
      </c>
      <c r="F3" s="195">
        <v>299.41136799999998</v>
      </c>
      <c r="G3" s="194">
        <v>389.18714</v>
      </c>
      <c r="H3" s="194">
        <v>653.45921099999998</v>
      </c>
      <c r="I3" s="194">
        <v>1370.0828320000001</v>
      </c>
      <c r="J3" s="194">
        <v>1239.0632889999999</v>
      </c>
      <c r="K3" s="196">
        <v>1127.4521789999999</v>
      </c>
      <c r="L3" s="194"/>
      <c r="M3" s="194"/>
      <c r="N3" s="194"/>
    </row>
    <row r="4" spans="1:15">
      <c r="A4" s="193">
        <v>2020</v>
      </c>
      <c r="B4" s="194">
        <f t="shared" si="0"/>
        <v>8750.4941489999983</v>
      </c>
      <c r="C4" s="194">
        <v>2291.8150209999999</v>
      </c>
      <c r="D4" s="194">
        <v>2231.7848359999998</v>
      </c>
      <c r="E4" s="194">
        <v>1112.6833079999999</v>
      </c>
      <c r="F4" s="194">
        <v>53.878959999999992</v>
      </c>
      <c r="G4" s="194">
        <v>97.862734999999986</v>
      </c>
      <c r="H4" s="194">
        <v>222.83237500000001</v>
      </c>
      <c r="I4" s="194">
        <v>661.54208899999992</v>
      </c>
      <c r="J4" s="194">
        <v>608.27189199999998</v>
      </c>
      <c r="K4" s="194">
        <v>448.47454800000003</v>
      </c>
      <c r="L4" s="194">
        <v>456.78970399999997</v>
      </c>
      <c r="M4" s="194">
        <v>251.71978200000001</v>
      </c>
      <c r="N4" s="194">
        <v>312.83889900000003</v>
      </c>
    </row>
    <row r="5" spans="1:15">
      <c r="A5" s="193">
        <v>2019</v>
      </c>
      <c r="B5" s="194">
        <f t="shared" si="0"/>
        <v>35909.026538000006</v>
      </c>
      <c r="C5" s="194">
        <v>2230.550855</v>
      </c>
      <c r="D5" s="194">
        <v>2248.4919759999998</v>
      </c>
      <c r="E5" s="194">
        <v>2923.4113790000001</v>
      </c>
      <c r="F5" s="194">
        <v>2724.659889</v>
      </c>
      <c r="G5" s="194">
        <v>2886.5310129999998</v>
      </c>
      <c r="H5" s="194">
        <v>3497.7819530000002</v>
      </c>
      <c r="I5" s="194">
        <v>4111.0828140000003</v>
      </c>
      <c r="J5" s="194">
        <v>3512.444974</v>
      </c>
      <c r="K5" s="194">
        <v>3376.8619090000002</v>
      </c>
      <c r="L5" s="194">
        <v>3323.9045980000001</v>
      </c>
      <c r="M5" s="194">
        <v>2667.0130909999998</v>
      </c>
      <c r="N5" s="194">
        <v>2406.2920869999998</v>
      </c>
    </row>
    <row r="6" spans="1:15">
      <c r="A6" s="193">
        <v>2018</v>
      </c>
      <c r="B6" s="194">
        <f t="shared" si="0"/>
        <v>36473.444572</v>
      </c>
      <c r="C6" s="194">
        <v>2198.376068</v>
      </c>
      <c r="D6" s="194">
        <v>2260.3016699999998</v>
      </c>
      <c r="E6" s="194">
        <v>3007.4835480000002</v>
      </c>
      <c r="F6" s="194">
        <v>3125.5413720000001</v>
      </c>
      <c r="G6" s="194">
        <v>3207.7952150000001</v>
      </c>
      <c r="H6" s="194">
        <v>3480.6347009999999</v>
      </c>
      <c r="I6" s="194">
        <v>4133.2892349999993</v>
      </c>
      <c r="J6" s="194">
        <v>3540.6617670000001</v>
      </c>
      <c r="K6" s="194">
        <v>3299.3842970000001</v>
      </c>
      <c r="L6" s="194">
        <v>3231.0338689999999</v>
      </c>
      <c r="M6" s="194">
        <v>2658.4883369999998</v>
      </c>
      <c r="N6" s="194">
        <v>2330.4544930000002</v>
      </c>
    </row>
    <row r="7" spans="1:15">
      <c r="A7" s="193">
        <v>2017</v>
      </c>
      <c r="B7" s="194">
        <f t="shared" si="0"/>
        <v>36095.418788000003</v>
      </c>
      <c r="C7" s="194">
        <v>2365.6418840000001</v>
      </c>
      <c r="D7" s="194">
        <v>2308.6936529999998</v>
      </c>
      <c r="E7" s="194">
        <v>2877.0278640000001</v>
      </c>
      <c r="F7" s="194">
        <v>3195.0221969999998</v>
      </c>
      <c r="G7" s="194">
        <v>3157.1542460000001</v>
      </c>
      <c r="H7" s="194">
        <v>3384.8469180000002</v>
      </c>
      <c r="I7" s="194">
        <v>4057.5361790000002</v>
      </c>
      <c r="J7" s="194">
        <v>3328.3372949999998</v>
      </c>
      <c r="K7" s="194">
        <v>3147.466289</v>
      </c>
      <c r="L7" s="194">
        <v>3262.2591309999998</v>
      </c>
      <c r="M7" s="194">
        <v>2638.0172280000002</v>
      </c>
      <c r="N7" s="194">
        <v>2373.415904</v>
      </c>
    </row>
    <row r="8" spans="1:15">
      <c r="A8" s="193">
        <v>2016</v>
      </c>
      <c r="B8" s="194">
        <f t="shared" si="0"/>
        <v>34318.448751000004</v>
      </c>
      <c r="C8" s="194">
        <v>1963.6998140000001</v>
      </c>
      <c r="D8" s="194">
        <v>2042.77936</v>
      </c>
      <c r="E8" s="194">
        <v>2623.6037030000002</v>
      </c>
      <c r="F8" s="194">
        <v>2757.9091469999998</v>
      </c>
      <c r="G8" s="194">
        <v>2924.4731740000002</v>
      </c>
      <c r="H8" s="194">
        <v>3186.4118130000002</v>
      </c>
      <c r="I8" s="194">
        <v>3802.3900100000001</v>
      </c>
      <c r="J8" s="194">
        <v>3254.9049650000011</v>
      </c>
      <c r="K8" s="194">
        <v>3123.1130819999989</v>
      </c>
      <c r="L8" s="194">
        <v>3362.6408179999999</v>
      </c>
      <c r="M8" s="194">
        <v>2810.5026579999999</v>
      </c>
      <c r="N8" s="194">
        <v>2466.020207</v>
      </c>
    </row>
    <row r="9" spans="1:15">
      <c r="A9" s="197">
        <v>2015</v>
      </c>
      <c r="B9" s="194">
        <f t="shared" si="0"/>
        <v>30921.309904000002</v>
      </c>
      <c r="C9" s="194">
        <v>1763.2618279999999</v>
      </c>
      <c r="D9" s="194">
        <v>1832.1702049999999</v>
      </c>
      <c r="E9" s="194">
        <v>2523.5772149999998</v>
      </c>
      <c r="F9" s="194">
        <v>2525.7959249999999</v>
      </c>
      <c r="G9" s="194">
        <v>2626.4387569999999</v>
      </c>
      <c r="H9" s="194">
        <v>2952.504868</v>
      </c>
      <c r="I9" s="194">
        <v>3445.7309030000001</v>
      </c>
      <c r="J9" s="194">
        <v>2906.6547989999999</v>
      </c>
      <c r="K9" s="194">
        <v>2902.2679910000002</v>
      </c>
      <c r="L9" s="194">
        <v>2976.7212129999998</v>
      </c>
      <c r="M9" s="194">
        <v>2395.1750480000001</v>
      </c>
      <c r="N9" s="194">
        <v>2071.011152</v>
      </c>
      <c r="O9" s="194"/>
    </row>
    <row r="10" spans="1:15">
      <c r="A10" s="197">
        <v>2014</v>
      </c>
      <c r="B10" s="194">
        <f t="shared" si="0"/>
        <v>30852.082434000004</v>
      </c>
      <c r="C10" s="194">
        <v>1747.2477349999999</v>
      </c>
      <c r="D10" s="194">
        <v>1808.173798</v>
      </c>
      <c r="E10" s="194">
        <v>2376.9595639999998</v>
      </c>
      <c r="F10" s="194">
        <v>2777.7079800000001</v>
      </c>
      <c r="G10" s="194">
        <v>2833.8549589999998</v>
      </c>
      <c r="H10" s="194">
        <v>3069.8200590000001</v>
      </c>
      <c r="I10" s="194">
        <v>3445.0673459999998</v>
      </c>
      <c r="J10" s="194">
        <v>2938.2521830000001</v>
      </c>
      <c r="K10" s="194">
        <v>2883.5948520000002</v>
      </c>
      <c r="L10" s="194">
        <v>2865.9496130000002</v>
      </c>
      <c r="M10" s="194">
        <v>2185.6394799999998</v>
      </c>
      <c r="N10" s="194">
        <v>1919.8148650000001</v>
      </c>
      <c r="O10" s="194"/>
    </row>
    <row r="11" spans="1:15">
      <c r="A11" s="197">
        <v>2013</v>
      </c>
      <c r="B11" s="194">
        <f t="shared" si="0"/>
        <v>28878.030364999999</v>
      </c>
      <c r="C11" s="194">
        <v>1733.934818</v>
      </c>
      <c r="D11" s="194">
        <v>1810.0090769999999</v>
      </c>
      <c r="E11" s="194">
        <v>2301.5028520000001</v>
      </c>
      <c r="F11" s="194">
        <v>2443.2692659999998</v>
      </c>
      <c r="G11" s="194">
        <v>2629.8029860000001</v>
      </c>
      <c r="H11" s="194">
        <v>2800.196747</v>
      </c>
      <c r="I11" s="194">
        <v>3097.1724490000001</v>
      </c>
      <c r="J11" s="194">
        <v>2769.0068569999999</v>
      </c>
      <c r="K11" s="194">
        <v>2701.8248749999998</v>
      </c>
      <c r="L11" s="194">
        <v>2652.0834669999999</v>
      </c>
      <c r="M11" s="194">
        <v>2108.3726230000002</v>
      </c>
      <c r="N11" s="194">
        <v>1830.8543480000001</v>
      </c>
      <c r="O11" s="194"/>
    </row>
    <row r="12" spans="1:15">
      <c r="A12" s="197">
        <v>2012</v>
      </c>
      <c r="B12" s="194">
        <v>27959.938521</v>
      </c>
      <c r="C12" s="194">
        <v>1674.7399829999999</v>
      </c>
      <c r="D12" s="194">
        <v>1793.065192</v>
      </c>
      <c r="E12" s="194">
        <v>2290.4964789999999</v>
      </c>
      <c r="F12" s="194">
        <v>2416.0891809999998</v>
      </c>
      <c r="G12" s="194">
        <v>2578.7255340000002</v>
      </c>
      <c r="H12" s="194">
        <v>2729.1015440000001</v>
      </c>
      <c r="I12" s="194">
        <v>2754.3236769999999</v>
      </c>
      <c r="J12" s="194">
        <v>2509.030808</v>
      </c>
      <c r="K12" s="194">
        <v>2668.0053349999998</v>
      </c>
      <c r="L12" s="194">
        <v>2631.3232760000001</v>
      </c>
      <c r="M12" s="194">
        <v>2148.5351099999998</v>
      </c>
      <c r="N12" s="194">
        <v>1766.5024020000001</v>
      </c>
      <c r="O12" s="194"/>
    </row>
    <row r="13" spans="1:15">
      <c r="A13" s="197">
        <v>2011</v>
      </c>
      <c r="B13" s="194">
        <v>26363.435328</v>
      </c>
      <c r="C13" s="194">
        <v>1668.9137499999999</v>
      </c>
      <c r="D13" s="194">
        <v>1715.8893849999999</v>
      </c>
      <c r="E13" s="194">
        <v>2090.1678579999998</v>
      </c>
      <c r="F13" s="194">
        <v>2234.8261739999998</v>
      </c>
      <c r="G13" s="194">
        <v>2474.4811089999998</v>
      </c>
      <c r="H13" s="194">
        <v>2571.396784</v>
      </c>
      <c r="I13" s="194">
        <v>2554.9624410000001</v>
      </c>
      <c r="J13" s="194">
        <v>2342.5444990000001</v>
      </c>
      <c r="K13" s="194">
        <v>2459.2152110000002</v>
      </c>
      <c r="L13" s="194">
        <v>2497.7865109999998</v>
      </c>
      <c r="M13" s="194">
        <v>2023.662499</v>
      </c>
      <c r="N13" s="194">
        <v>1729.589107</v>
      </c>
      <c r="O13" s="194"/>
    </row>
    <row r="14" spans="1:15">
      <c r="A14" s="197">
        <v>2010</v>
      </c>
      <c r="B14" s="194">
        <v>25020.714762</v>
      </c>
      <c r="C14" s="194">
        <v>1589.4559220000001</v>
      </c>
      <c r="D14" s="194">
        <v>1635.783349</v>
      </c>
      <c r="E14" s="194">
        <v>2094.5001130000001</v>
      </c>
      <c r="F14" s="194">
        <v>1659.1410599999999</v>
      </c>
      <c r="G14" s="194">
        <v>2326.5729970000002</v>
      </c>
      <c r="H14" s="194">
        <v>2468.7249419999998</v>
      </c>
      <c r="I14" s="194">
        <v>2377.0705809999999</v>
      </c>
      <c r="J14" s="194">
        <v>2331.1190240000001</v>
      </c>
      <c r="K14" s="194">
        <v>2338.339653</v>
      </c>
      <c r="L14" s="194">
        <v>2436.6571009999998</v>
      </c>
      <c r="M14" s="194">
        <v>2009.269292</v>
      </c>
      <c r="N14" s="194">
        <v>1754.0807279999999</v>
      </c>
    </row>
    <row r="15" spans="1:15">
      <c r="A15" s="197">
        <v>2009</v>
      </c>
      <c r="B15" s="194">
        <v>24561.494038000001</v>
      </c>
      <c r="C15" s="194">
        <v>1679.72288</v>
      </c>
      <c r="D15" s="194">
        <v>1689.8520699999999</v>
      </c>
      <c r="E15" s="194">
        <v>2024.465788</v>
      </c>
      <c r="F15" s="194">
        <v>2190.414295</v>
      </c>
      <c r="G15" s="194">
        <v>2233.090784</v>
      </c>
      <c r="H15" s="194">
        <v>2459.5586039999998</v>
      </c>
      <c r="I15" s="194">
        <v>2350.3938619999999</v>
      </c>
      <c r="J15" s="194">
        <v>2179.748834</v>
      </c>
      <c r="K15" s="194">
        <v>2155.894816</v>
      </c>
      <c r="L15" s="194">
        <v>2254.9431399999999</v>
      </c>
      <c r="M15" s="194">
        <v>1807.7097180000001</v>
      </c>
      <c r="N15" s="194">
        <v>1535.699247</v>
      </c>
    </row>
    <row r="16" spans="1:15">
      <c r="A16" s="197">
        <v>2008</v>
      </c>
      <c r="B16" s="194">
        <v>29263.799548999999</v>
      </c>
      <c r="C16" s="194">
        <v>1978.5119319999999</v>
      </c>
      <c r="D16" s="194">
        <v>2123.954808</v>
      </c>
      <c r="E16" s="194">
        <v>2452.470026</v>
      </c>
      <c r="F16" s="194">
        <v>2689.6740220000002</v>
      </c>
      <c r="G16" s="194">
        <v>2737.2784660000002</v>
      </c>
      <c r="H16" s="194">
        <v>2874.9175829999999</v>
      </c>
      <c r="I16" s="194">
        <v>2738.2330550000001</v>
      </c>
      <c r="J16" s="194">
        <v>2638.9076129999999</v>
      </c>
      <c r="K16" s="194">
        <v>2630.5197750000002</v>
      </c>
      <c r="L16" s="194">
        <v>2618.240644</v>
      </c>
      <c r="M16" s="194">
        <v>2047.7587980000001</v>
      </c>
      <c r="N16" s="194">
        <v>1733.332827</v>
      </c>
    </row>
    <row r="17" spans="1:14">
      <c r="A17" s="197">
        <v>2007</v>
      </c>
      <c r="B17" s="194">
        <v>28750.746264000001</v>
      </c>
      <c r="C17" s="194">
        <v>1922.638796</v>
      </c>
      <c r="D17" s="194">
        <v>1889.735138</v>
      </c>
      <c r="E17" s="194">
        <v>2468.0478090000001</v>
      </c>
      <c r="F17" s="194">
        <v>2294.1712480000001</v>
      </c>
      <c r="G17" s="194">
        <v>2453.0624659999999</v>
      </c>
      <c r="H17" s="194">
        <v>2773.1618330000001</v>
      </c>
      <c r="I17" s="194">
        <v>2723.4636369999998</v>
      </c>
      <c r="J17" s="194">
        <v>2652.0326209999998</v>
      </c>
      <c r="K17" s="194">
        <v>2692.5942580000001</v>
      </c>
      <c r="L17" s="194">
        <v>2705.0396649999998</v>
      </c>
      <c r="M17" s="194">
        <v>2271.6748200000002</v>
      </c>
      <c r="N17" s="194">
        <v>1905.123973</v>
      </c>
    </row>
    <row r="18" spans="1:14">
      <c r="A18" s="197">
        <v>2006</v>
      </c>
      <c r="B18" s="194">
        <v>28937.193605</v>
      </c>
      <c r="C18" s="194">
        <v>1911.0572139999999</v>
      </c>
      <c r="D18" s="194">
        <v>1973.257096</v>
      </c>
      <c r="E18" s="194">
        <v>2435.9637630000002</v>
      </c>
      <c r="F18" s="194">
        <v>2438.4603769999999</v>
      </c>
      <c r="G18" s="194">
        <v>2617.4298589999999</v>
      </c>
      <c r="H18" s="194">
        <v>2756.3569910000001</v>
      </c>
      <c r="I18" s="194">
        <v>2663.9193580000001</v>
      </c>
      <c r="J18" s="194">
        <v>2592.3771750000001</v>
      </c>
      <c r="K18" s="194">
        <v>2692.8196749999988</v>
      </c>
      <c r="L18" s="194">
        <v>2693.342560000001</v>
      </c>
      <c r="M18" s="194">
        <v>2280.3909600000002</v>
      </c>
      <c r="N18" s="194">
        <v>1881.818577</v>
      </c>
    </row>
    <row r="19" spans="1:14">
      <c r="A19" s="197">
        <v>2005</v>
      </c>
      <c r="B19" s="194">
        <v>28671.1873982</v>
      </c>
      <c r="C19" s="194">
        <v>1934.1482189999999</v>
      </c>
      <c r="D19" s="194">
        <v>1901.44301</v>
      </c>
      <c r="E19" s="194">
        <v>2363.3945589999998</v>
      </c>
      <c r="F19" s="194">
        <v>2421.6498780000002</v>
      </c>
      <c r="G19" s="194">
        <v>2539.1193960000001</v>
      </c>
      <c r="H19" s="194">
        <v>2711.0252420000002</v>
      </c>
      <c r="I19" s="194">
        <v>2598.7587130000002</v>
      </c>
      <c r="J19" s="194">
        <v>2554.9904550000001</v>
      </c>
      <c r="K19" s="194">
        <v>2643.4631020000002</v>
      </c>
      <c r="L19" s="194">
        <v>2688.978619</v>
      </c>
      <c r="M19" s="194">
        <v>2294.9928252</v>
      </c>
      <c r="N19" s="194">
        <v>2019.2233799999999</v>
      </c>
    </row>
    <row r="20" spans="1:14">
      <c r="A20" s="197">
        <v>2004</v>
      </c>
      <c r="B20" s="194">
        <v>28279.268407</v>
      </c>
      <c r="C20" s="194">
        <v>1827.8548060000001</v>
      </c>
      <c r="D20" s="194">
        <v>1960.9021519999999</v>
      </c>
      <c r="E20" s="194">
        <v>2359.7584390000002</v>
      </c>
      <c r="F20" s="194">
        <v>2475.7190230000001</v>
      </c>
      <c r="G20" s="194">
        <v>2567.6908100000001</v>
      </c>
      <c r="H20" s="194">
        <v>2729.3884710000002</v>
      </c>
      <c r="I20" s="194">
        <v>2607.770125</v>
      </c>
      <c r="J20" s="194">
        <v>2539.8382120000001</v>
      </c>
      <c r="K20" s="194">
        <v>2556.4527830000002</v>
      </c>
      <c r="L20" s="194">
        <v>2607.7776229999999</v>
      </c>
      <c r="M20" s="194">
        <v>2120.445772</v>
      </c>
      <c r="N20" s="194">
        <v>1925.6701909999999</v>
      </c>
    </row>
    <row r="26" spans="1:14">
      <c r="A26" s="19" t="s">
        <v>866</v>
      </c>
    </row>
  </sheetData>
  <pageMargins left="0.7" right="0.7" top="0.75" bottom="0.75" header="0.3" footer="0.3"/>
  <pageSetup orientation="portrai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2A6F7-56EF-41BB-A1E8-FAAC5F655A05}">
  <dimension ref="A1:O28"/>
  <sheetViews>
    <sheetView workbookViewId="0">
      <selection activeCell="O3" sqref="O3"/>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5" width="12" style="19" bestFit="1" customWidth="1"/>
    <col min="16" max="16384" width="8.75" style="19"/>
  </cols>
  <sheetData>
    <row r="1" spans="1:15" ht="18" customHeight="1">
      <c r="A1" s="190" t="s">
        <v>867</v>
      </c>
    </row>
    <row r="2" spans="1:15">
      <c r="A2" s="191" t="s">
        <v>854</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5">
      <c r="A3" s="193">
        <v>2021</v>
      </c>
      <c r="B3" s="194">
        <f t="shared" ref="B3:B11" si="0">SUM(C3:N3)</f>
        <v>12269.219238000001</v>
      </c>
      <c r="C3" s="194">
        <v>800.93857600000001</v>
      </c>
      <c r="D3" s="194">
        <v>672.62479399999995</v>
      </c>
      <c r="E3" s="195">
        <v>864.58282000000008</v>
      </c>
      <c r="F3" s="195">
        <v>983.48100799999986</v>
      </c>
      <c r="G3" s="194">
        <v>1078.309015</v>
      </c>
      <c r="H3" s="194">
        <v>1364.263105</v>
      </c>
      <c r="I3" s="194">
        <v>2300.2483980000002</v>
      </c>
      <c r="J3" s="194">
        <v>2068.030992</v>
      </c>
      <c r="K3" s="194">
        <v>2136.74053</v>
      </c>
      <c r="L3" s="194"/>
      <c r="M3" s="194"/>
      <c r="N3" s="194"/>
    </row>
    <row r="4" spans="1:15">
      <c r="A4" s="193">
        <v>2020</v>
      </c>
      <c r="B4" s="194">
        <f t="shared" si="0"/>
        <v>17035.389793999999</v>
      </c>
      <c r="C4" s="194">
        <v>3490.2656790000001</v>
      </c>
      <c r="D4" s="194">
        <v>3416.1565190000001</v>
      </c>
      <c r="E4" s="195">
        <v>2287.6880449999999</v>
      </c>
      <c r="F4" s="194">
        <v>202.630673</v>
      </c>
      <c r="G4" s="194">
        <v>175.72107399999999</v>
      </c>
      <c r="H4" s="194">
        <v>425.60953000000001</v>
      </c>
      <c r="I4" s="194">
        <v>1308.297464</v>
      </c>
      <c r="J4" s="194">
        <v>1303.502113</v>
      </c>
      <c r="K4" s="194">
        <v>1254.3297689999999</v>
      </c>
      <c r="L4" s="194">
        <v>1224.102177</v>
      </c>
      <c r="M4" s="194">
        <v>1001.283681</v>
      </c>
      <c r="N4" s="194">
        <v>945.80307000000005</v>
      </c>
    </row>
    <row r="5" spans="1:15">
      <c r="A5" s="193">
        <v>2019</v>
      </c>
      <c r="B5" s="194">
        <f t="shared" si="0"/>
        <v>48505.072318999999</v>
      </c>
      <c r="C5" s="194">
        <v>3438.860999</v>
      </c>
      <c r="D5" s="194">
        <v>3403.060129</v>
      </c>
      <c r="E5" s="195">
        <v>4155.3815690000001</v>
      </c>
      <c r="F5" s="194">
        <v>3661.5012350000002</v>
      </c>
      <c r="G5" s="194">
        <v>4046.9549729999999</v>
      </c>
      <c r="H5" s="194">
        <v>4291.5747270000002</v>
      </c>
      <c r="I5" s="194">
        <v>4940.3739939999996</v>
      </c>
      <c r="J5" s="194">
        <v>4507.947013</v>
      </c>
      <c r="K5" s="194">
        <v>4370.2951309999999</v>
      </c>
      <c r="L5" s="194">
        <v>4420.8809540000002</v>
      </c>
      <c r="M5" s="194">
        <v>3839.2471989999999</v>
      </c>
      <c r="N5" s="194">
        <v>3428.9943960000001</v>
      </c>
      <c r="O5" s="194"/>
    </row>
    <row r="6" spans="1:15">
      <c r="A6" s="193">
        <v>2018</v>
      </c>
      <c r="B6" s="194">
        <f t="shared" si="0"/>
        <v>48963.157733000007</v>
      </c>
      <c r="C6" s="194">
        <v>3438.9731590000001</v>
      </c>
      <c r="D6" s="194">
        <v>3404.2805550000012</v>
      </c>
      <c r="E6" s="194">
        <v>4111.8124400000006</v>
      </c>
      <c r="F6" s="194">
        <v>4300.6094800000001</v>
      </c>
      <c r="G6" s="194">
        <v>4331.7784540000002</v>
      </c>
      <c r="H6" s="194">
        <v>4254.7929770000001</v>
      </c>
      <c r="I6" s="194">
        <v>4831.341813</v>
      </c>
      <c r="J6" s="194">
        <v>4494.6735330000001</v>
      </c>
      <c r="K6" s="194">
        <v>4231.3745090000002</v>
      </c>
      <c r="L6" s="194">
        <v>4329.5443530000002</v>
      </c>
      <c r="M6" s="194">
        <v>3851.532764</v>
      </c>
      <c r="N6" s="194">
        <v>3382.4436959999998</v>
      </c>
    </row>
    <row r="7" spans="1:15">
      <c r="A7" s="193">
        <v>2017</v>
      </c>
      <c r="B7" s="194">
        <f t="shared" si="0"/>
        <v>48368.261233000005</v>
      </c>
      <c r="C7" s="194">
        <v>3429.066601</v>
      </c>
      <c r="D7" s="194">
        <v>3400.193596999999</v>
      </c>
      <c r="E7" s="194">
        <v>4124.1457909999999</v>
      </c>
      <c r="F7" s="194">
        <v>4221.7361419999997</v>
      </c>
      <c r="G7" s="194">
        <v>4267.5178439999991</v>
      </c>
      <c r="H7" s="194">
        <v>4190.9659600000005</v>
      </c>
      <c r="I7" s="194">
        <v>4690.7505509999992</v>
      </c>
      <c r="J7" s="194">
        <v>4264.7959090000004</v>
      </c>
      <c r="K7" s="194">
        <v>4130.2292539999999</v>
      </c>
      <c r="L7" s="194">
        <v>4355.0513700000001</v>
      </c>
      <c r="M7" s="194">
        <v>3846.330023</v>
      </c>
      <c r="N7" s="194">
        <v>3447.4781910000002</v>
      </c>
    </row>
    <row r="8" spans="1:15">
      <c r="A8" s="193">
        <v>2016</v>
      </c>
      <c r="B8" s="194">
        <f t="shared" si="0"/>
        <v>45690.869945999999</v>
      </c>
      <c r="C8" s="194">
        <v>3082.0247669999999</v>
      </c>
      <c r="D8" s="194">
        <v>3238.1812500000001</v>
      </c>
      <c r="E8" s="194">
        <v>3675.0309259999999</v>
      </c>
      <c r="F8" s="194">
        <v>3961.3772949999998</v>
      </c>
      <c r="G8" s="194">
        <v>3981.85239</v>
      </c>
      <c r="H8" s="194">
        <v>3911.805539</v>
      </c>
      <c r="I8" s="194">
        <v>4312.1608779999997</v>
      </c>
      <c r="J8" s="194">
        <v>4007.1805039999999</v>
      </c>
      <c r="K8" s="194">
        <v>4022.9467850000001</v>
      </c>
      <c r="L8" s="194">
        <v>4270.0643600000003</v>
      </c>
      <c r="M8" s="194">
        <v>3813.6432890000001</v>
      </c>
      <c r="N8" s="194">
        <v>3414.6019630000001</v>
      </c>
    </row>
    <row r="9" spans="1:15">
      <c r="A9" s="197">
        <v>2015</v>
      </c>
      <c r="B9" s="194">
        <f t="shared" si="0"/>
        <v>41528.653554999997</v>
      </c>
      <c r="C9" s="194">
        <v>2685.3910980000001</v>
      </c>
      <c r="D9" s="194">
        <v>2747.9412349999998</v>
      </c>
      <c r="E9" s="194">
        <v>3439.4886499999998</v>
      </c>
      <c r="F9" s="194">
        <v>3630.503850000001</v>
      </c>
      <c r="G9" s="194">
        <v>3636.4577300000001</v>
      </c>
      <c r="H9" s="194">
        <v>3691.2968150000002</v>
      </c>
      <c r="I9" s="194">
        <v>3963.5105979999998</v>
      </c>
      <c r="J9" s="194">
        <v>3610.575609</v>
      </c>
      <c r="K9" s="194">
        <v>3761.0274359999999</v>
      </c>
      <c r="L9" s="194">
        <v>3869.348587</v>
      </c>
      <c r="M9" s="194">
        <v>3454.5057409999999</v>
      </c>
      <c r="N9" s="194">
        <v>3038.6062059999999</v>
      </c>
    </row>
    <row r="10" spans="1:15">
      <c r="A10" s="197">
        <v>2014</v>
      </c>
      <c r="B10" s="194">
        <f t="shared" si="0"/>
        <v>40978.703492000001</v>
      </c>
      <c r="C10" s="194">
        <v>2745.9008250000002</v>
      </c>
      <c r="D10" s="194">
        <v>2788.7273610000011</v>
      </c>
      <c r="E10" s="194">
        <v>3422.535018</v>
      </c>
      <c r="F10" s="194">
        <v>3534.8724689999999</v>
      </c>
      <c r="G10" s="194">
        <v>3737.2476879999999</v>
      </c>
      <c r="H10" s="194">
        <v>3699.0307929999999</v>
      </c>
      <c r="I10" s="194">
        <v>3981.978247</v>
      </c>
      <c r="J10" s="194">
        <v>3620.188357999999</v>
      </c>
      <c r="K10" s="194">
        <v>3766.573386</v>
      </c>
      <c r="L10" s="194">
        <v>3840.160367</v>
      </c>
      <c r="M10" s="194">
        <v>3145.4652329999999</v>
      </c>
      <c r="N10" s="194">
        <v>2696.0237470000002</v>
      </c>
    </row>
    <row r="11" spans="1:15">
      <c r="A11" s="197">
        <v>2013</v>
      </c>
      <c r="B11" s="194">
        <f t="shared" si="0"/>
        <v>39405.973516999991</v>
      </c>
      <c r="C11" s="194">
        <v>2664.7308520000001</v>
      </c>
      <c r="D11" s="194">
        <v>2706.1534270000002</v>
      </c>
      <c r="E11" s="194">
        <v>3157.3575959999998</v>
      </c>
      <c r="F11" s="194">
        <v>3491.6261920000002</v>
      </c>
      <c r="G11" s="194">
        <v>3575.5121589999999</v>
      </c>
      <c r="H11" s="194">
        <v>3493.9989839999998</v>
      </c>
      <c r="I11" s="194">
        <v>3661.8974560000001</v>
      </c>
      <c r="J11" s="194">
        <v>3530.0015560000002</v>
      </c>
      <c r="K11" s="194">
        <v>3624.3707100000001</v>
      </c>
      <c r="L11" s="194">
        <v>3666.2986770000002</v>
      </c>
      <c r="M11" s="194">
        <v>3190.8656209999999</v>
      </c>
      <c r="N11" s="194">
        <v>2643.1602870000002</v>
      </c>
    </row>
    <row r="12" spans="1:15">
      <c r="A12" s="197">
        <v>2012</v>
      </c>
      <c r="B12" s="194">
        <v>37250.324312999997</v>
      </c>
      <c r="C12" s="194">
        <v>2553.3397409999998</v>
      </c>
      <c r="D12" s="194">
        <v>2665.7106680000002</v>
      </c>
      <c r="E12" s="194">
        <v>3141.9515999999999</v>
      </c>
      <c r="F12" s="194">
        <v>3172.8335400000001</v>
      </c>
      <c r="G12" s="194">
        <v>3398.9545400000002</v>
      </c>
      <c r="H12" s="194">
        <v>3373.5685090000002</v>
      </c>
      <c r="I12" s="194">
        <v>3174.7877060000001</v>
      </c>
      <c r="J12" s="194">
        <v>3154.6047200000012</v>
      </c>
      <c r="K12" s="194">
        <v>3458.6334700000002</v>
      </c>
      <c r="L12" s="194">
        <v>3526.1049189999999</v>
      </c>
      <c r="M12" s="194">
        <v>3111.1054709999999</v>
      </c>
      <c r="N12" s="194">
        <v>2518.729429</v>
      </c>
    </row>
    <row r="13" spans="1:15">
      <c r="A13" s="197">
        <v>2011</v>
      </c>
      <c r="B13" s="194">
        <v>35648.670707999998</v>
      </c>
      <c r="C13" s="194">
        <v>2590.83088</v>
      </c>
      <c r="D13" s="194">
        <v>2566.1859030000001</v>
      </c>
      <c r="E13" s="194">
        <v>3049.285249</v>
      </c>
      <c r="F13" s="194">
        <v>2985.6225890000001</v>
      </c>
      <c r="G13" s="194">
        <v>3350.1306920000002</v>
      </c>
      <c r="H13" s="194">
        <v>3169.366661</v>
      </c>
      <c r="I13" s="194">
        <v>2965.2118839999998</v>
      </c>
      <c r="J13" s="194">
        <v>3019.059276</v>
      </c>
      <c r="K13" s="194">
        <v>3273.163763</v>
      </c>
      <c r="L13" s="194">
        <v>3304.836577</v>
      </c>
      <c r="M13" s="194">
        <v>2925.3864640000002</v>
      </c>
      <c r="N13" s="194">
        <v>2449.5907699999998</v>
      </c>
    </row>
    <row r="14" spans="1:15">
      <c r="A14" s="197">
        <v>2010</v>
      </c>
      <c r="B14" s="194">
        <v>33502.639754999997</v>
      </c>
      <c r="C14" s="194">
        <v>2403.797286</v>
      </c>
      <c r="D14" s="194">
        <v>2432.2696299999998</v>
      </c>
      <c r="E14" s="194">
        <v>2846.4172819999999</v>
      </c>
      <c r="F14" s="194">
        <v>2367.106988</v>
      </c>
      <c r="G14" s="194">
        <v>3060.78316</v>
      </c>
      <c r="H14" s="194">
        <v>3077.1064430000001</v>
      </c>
      <c r="I14" s="194">
        <v>2783.5387719999999</v>
      </c>
      <c r="J14" s="194">
        <v>2960.8197559999999</v>
      </c>
      <c r="K14" s="194">
        <v>3127.898161000001</v>
      </c>
      <c r="L14" s="194">
        <v>3206.111578</v>
      </c>
      <c r="M14" s="194">
        <v>2853.1926090000002</v>
      </c>
      <c r="N14" s="194">
        <v>2383.59809</v>
      </c>
    </row>
    <row r="15" spans="1:15">
      <c r="A15" s="197">
        <v>2009</v>
      </c>
      <c r="B15" s="194">
        <v>34468.76813299999</v>
      </c>
      <c r="C15" s="194">
        <v>2750.5549000000001</v>
      </c>
      <c r="D15" s="194">
        <v>2719.27783</v>
      </c>
      <c r="E15" s="194">
        <v>3125.9722470000002</v>
      </c>
      <c r="F15" s="194">
        <v>3007.8268659999999</v>
      </c>
      <c r="G15" s="194">
        <v>3113.3792910000002</v>
      </c>
      <c r="H15" s="194">
        <v>3194.3618849999998</v>
      </c>
      <c r="I15" s="194">
        <v>2786.557487</v>
      </c>
      <c r="J15" s="194">
        <v>2846.4549670000001</v>
      </c>
      <c r="K15" s="194">
        <v>3038.7909880000002</v>
      </c>
      <c r="L15" s="194">
        <v>3017.7860860000001</v>
      </c>
      <c r="M15" s="194">
        <v>2677.953129</v>
      </c>
      <c r="N15" s="194">
        <v>2189.852457</v>
      </c>
    </row>
    <row r="16" spans="1:15">
      <c r="A16" s="197">
        <v>2008</v>
      </c>
      <c r="B16" s="194">
        <v>40900.246000999992</v>
      </c>
      <c r="C16" s="194">
        <v>3067.3398710000001</v>
      </c>
      <c r="D16" s="194">
        <v>3114.5856749999998</v>
      </c>
      <c r="E16" s="194">
        <v>3270.7231449999999</v>
      </c>
      <c r="F16" s="194">
        <v>3798.0536619999998</v>
      </c>
      <c r="G16" s="194">
        <v>3750.2827579999998</v>
      </c>
      <c r="H16" s="194">
        <v>3729.353059</v>
      </c>
      <c r="I16" s="194">
        <v>3390.1942140000001</v>
      </c>
      <c r="J16" s="194">
        <v>3594.8080380000001</v>
      </c>
      <c r="K16" s="194">
        <v>3711.9237240000002</v>
      </c>
      <c r="L16" s="194">
        <v>3727.0981940000001</v>
      </c>
      <c r="M16" s="194">
        <v>3109.839543999999</v>
      </c>
      <c r="N16" s="194">
        <v>2636.0441169999999</v>
      </c>
    </row>
    <row r="17" spans="1:14">
      <c r="A17" s="197">
        <v>2007</v>
      </c>
      <c r="B17" s="194">
        <v>39012.501619000002</v>
      </c>
      <c r="C17" s="194">
        <v>2931.1895960000002</v>
      </c>
      <c r="D17" s="194">
        <v>2801.7621709999999</v>
      </c>
      <c r="E17" s="194">
        <v>3329.036607</v>
      </c>
      <c r="F17" s="194">
        <v>3141.5745820000002</v>
      </c>
      <c r="G17" s="194">
        <v>3399.2639810000001</v>
      </c>
      <c r="H17" s="194">
        <v>3480.814633</v>
      </c>
      <c r="I17" s="194">
        <v>3272.0407009999999</v>
      </c>
      <c r="J17" s="194">
        <v>3437.782232999999</v>
      </c>
      <c r="K17" s="194">
        <v>3480.729167</v>
      </c>
      <c r="L17" s="194">
        <v>3647.0576660000002</v>
      </c>
      <c r="M17" s="194">
        <v>3330.8763039999999</v>
      </c>
      <c r="N17" s="194">
        <v>2760.3739780000001</v>
      </c>
    </row>
    <row r="18" spans="1:14">
      <c r="A18" s="197">
        <v>2006</v>
      </c>
      <c r="B18" s="194">
        <v>39120.989715999996</v>
      </c>
      <c r="C18" s="194">
        <v>2908.4462530000001</v>
      </c>
      <c r="D18" s="194">
        <v>2882.8257760000001</v>
      </c>
      <c r="E18" s="194">
        <v>3347.477926</v>
      </c>
      <c r="F18" s="194">
        <v>3226.8803470000012</v>
      </c>
      <c r="G18" s="194">
        <v>3534.0044720000001</v>
      </c>
      <c r="H18" s="194">
        <v>3469.986609</v>
      </c>
      <c r="I18" s="194">
        <v>3211.3832940000002</v>
      </c>
      <c r="J18" s="194">
        <v>3395.2979570000002</v>
      </c>
      <c r="K18" s="194">
        <v>3552.5929769999998</v>
      </c>
      <c r="L18" s="194">
        <v>3639.168682</v>
      </c>
      <c r="M18" s="194">
        <v>3265.2201920000011</v>
      </c>
      <c r="N18" s="194">
        <v>2687.7052309999999</v>
      </c>
    </row>
    <row r="19" spans="1:14">
      <c r="A19" s="197">
        <v>2005</v>
      </c>
      <c r="B19" s="194">
        <v>39930.710889000002</v>
      </c>
      <c r="C19" s="194">
        <v>3266.526793</v>
      </c>
      <c r="D19" s="194">
        <v>3111.57611</v>
      </c>
      <c r="E19" s="194">
        <v>3388.4764610000002</v>
      </c>
      <c r="F19" s="194">
        <v>3471.2589280000002</v>
      </c>
      <c r="G19" s="194">
        <v>3559.1437250000008</v>
      </c>
      <c r="H19" s="194">
        <v>3468.226635</v>
      </c>
      <c r="I19" s="194">
        <v>3198.5935610000001</v>
      </c>
      <c r="J19" s="194">
        <v>3341.4204009999999</v>
      </c>
      <c r="K19" s="194">
        <v>3454.4394950000001</v>
      </c>
      <c r="L19" s="194">
        <v>3544.807534</v>
      </c>
      <c r="M19" s="194">
        <v>3244.9505899999999</v>
      </c>
      <c r="N19" s="194">
        <v>2881.2906560000001</v>
      </c>
    </row>
    <row r="20" spans="1:14">
      <c r="A20" s="197">
        <v>2004</v>
      </c>
      <c r="B20" s="194">
        <v>42021.284569000003</v>
      </c>
      <c r="C20" s="194">
        <v>3097.5071630000002</v>
      </c>
      <c r="D20" s="194">
        <v>3162.6539320000002</v>
      </c>
      <c r="E20" s="194">
        <v>3572.193855</v>
      </c>
      <c r="F20" s="194">
        <v>3589.8912479999999</v>
      </c>
      <c r="G20" s="194">
        <v>3718.9416190000002</v>
      </c>
      <c r="H20" s="194">
        <v>3694.0406739999999</v>
      </c>
      <c r="I20" s="194">
        <v>3380.9304979999988</v>
      </c>
      <c r="J20" s="194">
        <v>3679.5187989999999</v>
      </c>
      <c r="K20" s="194">
        <v>3751.6834410000001</v>
      </c>
      <c r="L20" s="194">
        <v>3820.6829619999999</v>
      </c>
      <c r="M20" s="194">
        <v>3452.5675529999999</v>
      </c>
      <c r="N20" s="194">
        <v>3100.672825000001</v>
      </c>
    </row>
    <row r="26" spans="1:14">
      <c r="A26" s="19" t="s">
        <v>866</v>
      </c>
    </row>
    <row r="27" spans="1:14">
      <c r="F27" s="194"/>
    </row>
    <row r="28" spans="1:14">
      <c r="I28" s="194"/>
    </row>
  </sheetData>
  <pageMargins left="0.7" right="0.7" top="0.75" bottom="0.75" header="0.3" footer="0.3"/>
  <pageSetup orientation="portrai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BDAE-9C24-42AF-97FB-3AFA8F28C691}">
  <dimension ref="A1:N25"/>
  <sheetViews>
    <sheetView workbookViewId="0">
      <selection activeCell="O4" sqref="O4"/>
    </sheetView>
  </sheetViews>
  <sheetFormatPr defaultColWidth="8.75" defaultRowHeight="12.55"/>
  <cols>
    <col min="1" max="1" width="34.3984375" style="19" customWidth="1"/>
    <col min="2" max="2" width="10.3984375" style="19" customWidth="1"/>
    <col min="3" max="3" width="13.3984375" style="19" bestFit="1" customWidth="1"/>
    <col min="4" max="10" width="9.25" style="19" bestFit="1" customWidth="1"/>
    <col min="11" max="14" width="9.3984375" style="19" bestFit="1" customWidth="1"/>
    <col min="15" max="16384" width="8.75" style="19"/>
  </cols>
  <sheetData>
    <row r="1" spans="1:14" ht="18" customHeight="1">
      <c r="A1" s="190" t="s">
        <v>868</v>
      </c>
    </row>
    <row r="2" spans="1:14">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ht="14.45">
      <c r="A3" s="193">
        <v>2021</v>
      </c>
      <c r="B3" s="198"/>
      <c r="C3" s="198">
        <v>0.29920604673185319</v>
      </c>
      <c r="D3" s="198">
        <v>0.25782096429826218</v>
      </c>
      <c r="E3" s="198">
        <v>0.30750506122710142</v>
      </c>
      <c r="F3" s="198">
        <v>0.30444041680975709</v>
      </c>
      <c r="G3" s="198">
        <v>0.36092357068905712</v>
      </c>
      <c r="H3" s="198">
        <v>0.47898327573697741</v>
      </c>
      <c r="I3" s="199"/>
      <c r="J3" s="198"/>
      <c r="K3" s="198"/>
      <c r="L3" s="194"/>
      <c r="M3" s="194"/>
      <c r="N3" s="194"/>
    </row>
    <row r="4" spans="1:14" ht="14.45">
      <c r="A4" s="193">
        <v>2020</v>
      </c>
      <c r="B4" s="198"/>
      <c r="C4" s="198">
        <v>0.65663053525960546</v>
      </c>
      <c r="D4" s="198">
        <v>0.65330286349212796</v>
      </c>
      <c r="E4" s="200">
        <v>0.48637894945156313</v>
      </c>
      <c r="F4" s="198">
        <v>0.26589735503666811</v>
      </c>
      <c r="G4" s="198">
        <v>0.55692087905176357</v>
      </c>
      <c r="H4" s="198">
        <v>0.52356058615510792</v>
      </c>
      <c r="I4" s="198">
        <v>0.50565112843480964</v>
      </c>
      <c r="J4" s="198">
        <v>0.46664434674376321</v>
      </c>
      <c r="K4" s="198">
        <v>0.35754118181978672</v>
      </c>
      <c r="L4" s="198">
        <v>0.37316305173109748</v>
      </c>
      <c r="M4" s="198">
        <v>0.25139706835989067</v>
      </c>
      <c r="N4" s="198">
        <v>0.33076536640973259</v>
      </c>
    </row>
    <row r="5" spans="1:14" ht="14.45">
      <c r="A5" s="193">
        <v>2019</v>
      </c>
      <c r="B5" s="198"/>
      <c r="C5" s="198"/>
      <c r="D5" s="198"/>
      <c r="E5" s="200">
        <v>0.70352417231891506</v>
      </c>
      <c r="F5" s="198">
        <v>0.74413736719660017</v>
      </c>
      <c r="G5" s="198">
        <v>0.7132599775035845</v>
      </c>
      <c r="H5" s="198">
        <v>0.8150346144491124</v>
      </c>
      <c r="I5" s="198">
        <v>0.83213999972326802</v>
      </c>
      <c r="J5" s="198">
        <v>0.77916731582488097</v>
      </c>
      <c r="K5" s="198">
        <v>0.77268509512018135</v>
      </c>
      <c r="L5" s="198">
        <v>0.7518647601203875</v>
      </c>
      <c r="M5" s="198">
        <v>0.69467084372547583</v>
      </c>
      <c r="N5" s="198">
        <v>0.70174862047222797</v>
      </c>
    </row>
    <row r="6" spans="1:14" ht="14.45">
      <c r="A6" s="193">
        <v>2018</v>
      </c>
      <c r="B6" s="198"/>
      <c r="C6" s="198"/>
      <c r="D6" s="198"/>
      <c r="E6" s="198"/>
      <c r="F6" s="198"/>
      <c r="G6" s="198"/>
      <c r="H6" s="198"/>
      <c r="I6" s="198"/>
      <c r="J6" s="198"/>
      <c r="K6" s="198"/>
      <c r="L6" s="198"/>
      <c r="M6" s="198"/>
      <c r="N6" s="198"/>
    </row>
    <row r="7" spans="1:14" ht="14.45">
      <c r="A7" s="193">
        <v>2017</v>
      </c>
      <c r="B7" s="198"/>
      <c r="C7" s="198"/>
      <c r="D7" s="198"/>
      <c r="E7" s="198"/>
      <c r="F7" s="198"/>
      <c r="G7" s="198"/>
      <c r="H7" s="198"/>
      <c r="I7" s="198"/>
      <c r="J7" s="198"/>
      <c r="K7" s="198"/>
      <c r="L7" s="198"/>
      <c r="M7" s="198"/>
      <c r="N7" s="198"/>
    </row>
    <row r="8" spans="1:14" ht="14.45">
      <c r="A8" s="193">
        <v>2016</v>
      </c>
      <c r="B8" s="198"/>
      <c r="C8" s="198"/>
      <c r="D8" s="198"/>
      <c r="E8" s="198"/>
      <c r="F8" s="198"/>
      <c r="G8" s="198"/>
      <c r="H8" s="198"/>
      <c r="I8" s="198"/>
      <c r="J8" s="198"/>
      <c r="K8" s="198"/>
      <c r="L8" s="198"/>
      <c r="M8" s="198"/>
      <c r="N8" s="198"/>
    </row>
    <row r="9" spans="1:14" ht="14.45">
      <c r="A9" s="197">
        <v>2015</v>
      </c>
      <c r="B9" s="198"/>
      <c r="C9" s="198"/>
      <c r="D9" s="198"/>
      <c r="E9" s="198"/>
      <c r="F9" s="198"/>
      <c r="G9" s="198"/>
      <c r="H9" s="198"/>
      <c r="I9" s="198"/>
      <c r="J9" s="198"/>
      <c r="K9" s="198"/>
      <c r="L9" s="198"/>
      <c r="M9" s="198"/>
      <c r="N9" s="198"/>
    </row>
    <row r="10" spans="1:14" ht="14.45">
      <c r="A10" s="197">
        <v>2014</v>
      </c>
      <c r="B10" s="198"/>
      <c r="C10" s="198">
        <v>0.63631130414187487</v>
      </c>
      <c r="D10" s="198">
        <v>0.64838672409755127</v>
      </c>
      <c r="E10" s="198">
        <v>0.69450262787639949</v>
      </c>
      <c r="F10" s="198">
        <v>0.78580146932027828</v>
      </c>
      <c r="G10" s="198">
        <v>0.75827325229186138</v>
      </c>
      <c r="H10" s="198">
        <v>0.8298984871413585</v>
      </c>
      <c r="I10" s="198">
        <v>0.86516478300590793</v>
      </c>
      <c r="J10" s="198">
        <v>0.81162964255905734</v>
      </c>
      <c r="K10" s="198">
        <v>0.76557511469657058</v>
      </c>
      <c r="L10" s="198"/>
      <c r="M10" s="198"/>
      <c r="N10" s="198"/>
    </row>
    <row r="11" spans="1:14" ht="14.45">
      <c r="A11" s="197">
        <v>2013</v>
      </c>
      <c r="B11" s="198">
        <v>0.73283382664158336</v>
      </c>
      <c r="C11" s="198">
        <v>0.6506979182151188</v>
      </c>
      <c r="D11" s="198">
        <v>0.66884939299489332</v>
      </c>
      <c r="E11" s="198">
        <v>0.72893322407184191</v>
      </c>
      <c r="F11" s="198">
        <v>0.69975109924367296</v>
      </c>
      <c r="G11" s="198">
        <v>0.73550385764469173</v>
      </c>
      <c r="H11" s="198">
        <v>0.8014303266322873</v>
      </c>
      <c r="I11" s="198">
        <v>0.84578350055250706</v>
      </c>
      <c r="J11" s="198">
        <v>0.78442086018162638</v>
      </c>
      <c r="K11" s="198">
        <v>0.74546040987071094</v>
      </c>
      <c r="L11" s="198">
        <v>0.72336808881323988</v>
      </c>
      <c r="M11" s="198">
        <v>0.66075255852963422</v>
      </c>
      <c r="N11" s="198">
        <v>0.69267624706862896</v>
      </c>
    </row>
    <row r="12" spans="1:14" ht="14.45">
      <c r="A12" s="197">
        <v>2012</v>
      </c>
      <c r="B12" s="198">
        <v>0.75059584142311087</v>
      </c>
      <c r="C12" s="198">
        <v>0.65590174159279657</v>
      </c>
      <c r="D12" s="198">
        <v>0.6726405883145905</v>
      </c>
      <c r="E12" s="198">
        <v>0.72900438027116654</v>
      </c>
      <c r="F12" s="198">
        <v>0.76149257455214625</v>
      </c>
      <c r="G12" s="198">
        <v>0.75868197225138523</v>
      </c>
      <c r="H12" s="198">
        <v>0.80896579889197684</v>
      </c>
      <c r="I12" s="198">
        <v>0.86756152916764506</v>
      </c>
      <c r="J12" s="198">
        <v>0.79535505418250929</v>
      </c>
      <c r="K12" s="198">
        <v>0.77140447466958673</v>
      </c>
      <c r="L12" s="198">
        <v>0.7462407774145986</v>
      </c>
      <c r="M12" s="198">
        <v>0.69060182305854079</v>
      </c>
      <c r="N12" s="198">
        <v>0.70134663202047343</v>
      </c>
    </row>
    <row r="13" spans="1:14" ht="14.45">
      <c r="A13" s="197">
        <v>2011</v>
      </c>
      <c r="B13" s="198">
        <v>0.73953487758194925</v>
      </c>
      <c r="C13" s="198">
        <v>0.64416159421413099</v>
      </c>
      <c r="D13" s="198">
        <v>0.66865357766716726</v>
      </c>
      <c r="E13" s="198">
        <v>0.68546157126017049</v>
      </c>
      <c r="F13" s="198">
        <v>0.74852936276467874</v>
      </c>
      <c r="G13" s="198">
        <v>0.73862226178488444</v>
      </c>
      <c r="H13" s="198">
        <v>0.81132827439683841</v>
      </c>
      <c r="I13" s="198">
        <v>0.86164582530723455</v>
      </c>
      <c r="J13" s="198">
        <v>0.77591868355220728</v>
      </c>
      <c r="K13" s="198">
        <v>0.7513266640670675</v>
      </c>
      <c r="L13" s="198">
        <v>0.7557972846171388</v>
      </c>
      <c r="M13" s="198">
        <v>0.69175902873118644</v>
      </c>
      <c r="N13" s="198">
        <v>0.70607267474313662</v>
      </c>
    </row>
    <row r="14" spans="1:14" ht="14.45">
      <c r="A14" s="197">
        <v>2010</v>
      </c>
      <c r="B14" s="198">
        <v>0.74682815876518704</v>
      </c>
      <c r="C14" s="198">
        <v>0.66122710565370046</v>
      </c>
      <c r="D14" s="198">
        <v>0.67253372275178225</v>
      </c>
      <c r="E14" s="198">
        <v>0.73583733707811283</v>
      </c>
      <c r="F14" s="198">
        <v>0.70091511216475699</v>
      </c>
      <c r="G14" s="198">
        <v>0.76012343095876145</v>
      </c>
      <c r="H14" s="198">
        <v>0.80228779463122402</v>
      </c>
      <c r="I14" s="198">
        <v>0.85397430239207739</v>
      </c>
      <c r="J14" s="198">
        <v>0.78732216619267914</v>
      </c>
      <c r="K14" s="198">
        <v>0.74757537894150117</v>
      </c>
      <c r="L14" s="198">
        <v>0.76000383695941343</v>
      </c>
      <c r="M14" s="198">
        <v>0.70421789460060957</v>
      </c>
      <c r="N14" s="198">
        <v>0.73589617954426179</v>
      </c>
    </row>
    <row r="15" spans="1:14" ht="14.45">
      <c r="A15" s="197">
        <v>2009</v>
      </c>
      <c r="B15" s="198">
        <v>0.71257243494249256</v>
      </c>
      <c r="C15" s="198">
        <v>0.61068509485122446</v>
      </c>
      <c r="D15" s="198">
        <v>0.62143413643025947</v>
      </c>
      <c r="E15" s="198">
        <v>0.64762756289435475</v>
      </c>
      <c r="F15" s="198">
        <v>0.72823815750836507</v>
      </c>
      <c r="G15" s="198">
        <v>0.71725625928562775</v>
      </c>
      <c r="H15" s="198">
        <v>0.76996867998880469</v>
      </c>
      <c r="I15" s="198">
        <v>0.84347582024242684</v>
      </c>
      <c r="J15" s="198">
        <v>0.76577667985990661</v>
      </c>
      <c r="K15" s="198">
        <v>0.70945807872719668</v>
      </c>
      <c r="L15" s="198">
        <v>0.74721768731754967</v>
      </c>
      <c r="M15" s="198">
        <v>0.67503411408661729</v>
      </c>
      <c r="N15" s="198">
        <v>0.70127977896001248</v>
      </c>
    </row>
    <row r="16" spans="1:14" ht="14.45">
      <c r="A16" s="197">
        <v>2008</v>
      </c>
      <c r="B16" s="198">
        <v>0.71549201802562534</v>
      </c>
      <c r="C16" s="198">
        <v>0.64502533635275794</v>
      </c>
      <c r="D16" s="198">
        <v>0.68193815474348751</v>
      </c>
      <c r="E16" s="198">
        <v>0.74982501339164864</v>
      </c>
      <c r="F16" s="198">
        <v>0.70817167458967833</v>
      </c>
      <c r="G16" s="198">
        <v>0.72988588931352238</v>
      </c>
      <c r="H16" s="198">
        <v>0.7708890892113307</v>
      </c>
      <c r="I16" s="198">
        <v>0.80769209141243614</v>
      </c>
      <c r="J16" s="198">
        <v>0.734088603648549</v>
      </c>
      <c r="K16" s="198">
        <v>0.70866751867555333</v>
      </c>
      <c r="L16" s="198">
        <v>0.7024877016159452</v>
      </c>
      <c r="M16" s="198">
        <v>0.65847731660331621</v>
      </c>
      <c r="N16" s="198">
        <v>0.65755076549047009</v>
      </c>
    </row>
    <row r="17" spans="1:14" ht="14.45">
      <c r="A17" s="197">
        <v>2007</v>
      </c>
      <c r="B17" s="198">
        <v>0.73696238566761685</v>
      </c>
      <c r="C17" s="198">
        <v>0.65592440646749606</v>
      </c>
      <c r="D17" s="198">
        <v>0.67448092402700943</v>
      </c>
      <c r="E17" s="198">
        <v>0.74136998187716241</v>
      </c>
      <c r="F17" s="198">
        <v>0.73026158956871778</v>
      </c>
      <c r="G17" s="198">
        <v>0.72164517957747865</v>
      </c>
      <c r="H17" s="198">
        <v>0.79669908495239328</v>
      </c>
      <c r="I17" s="198">
        <v>0.8323440586077232</v>
      </c>
      <c r="J17" s="198">
        <v>0.77143706065572659</v>
      </c>
      <c r="K17" s="198">
        <v>0.7735718950867746</v>
      </c>
      <c r="L17" s="198">
        <v>0.7417046596816822</v>
      </c>
      <c r="M17" s="198">
        <v>0.68200515800360995</v>
      </c>
      <c r="N17" s="198">
        <v>0.69016879168681988</v>
      </c>
    </row>
    <row r="18" spans="1:14" ht="14.45">
      <c r="A18" s="197">
        <v>2006</v>
      </c>
      <c r="B18" s="198">
        <v>0.73968459936904529</v>
      </c>
      <c r="C18" s="198">
        <v>0.65707152471144525</v>
      </c>
      <c r="D18" s="198">
        <v>0.68448711414601981</v>
      </c>
      <c r="E18" s="198">
        <v>0.72770121770774598</v>
      </c>
      <c r="F18" s="198">
        <v>0.75567114822432535</v>
      </c>
      <c r="G18" s="198">
        <v>0.74064135451382662</v>
      </c>
      <c r="H18" s="198">
        <v>0.79434225591848684</v>
      </c>
      <c r="I18" s="198">
        <v>0.82952395093327658</v>
      </c>
      <c r="J18" s="198">
        <v>0.76351978760961503</v>
      </c>
      <c r="K18" s="198">
        <v>0.75798710756726217</v>
      </c>
      <c r="L18" s="198">
        <v>0.74009830138453592</v>
      </c>
      <c r="M18" s="198">
        <v>0.6983881104211912</v>
      </c>
      <c r="N18" s="198">
        <v>0.70015809594560419</v>
      </c>
    </row>
    <row r="19" spans="1:14" ht="14.45">
      <c r="A19" s="197">
        <v>2005</v>
      </c>
      <c r="B19" s="198">
        <v>0.71802346514442483</v>
      </c>
      <c r="C19" s="198">
        <v>0.5921115427997653</v>
      </c>
      <c r="D19" s="198">
        <v>0.61108677492706431</v>
      </c>
      <c r="E19" s="198">
        <v>0.69747999910925162</v>
      </c>
      <c r="F19" s="198">
        <v>0.69762870711441216</v>
      </c>
      <c r="G19" s="198">
        <v>0.71340737890544148</v>
      </c>
      <c r="H19" s="198">
        <v>0.7816747656111579</v>
      </c>
      <c r="I19" s="198">
        <v>0.81246918792256018</v>
      </c>
      <c r="J19" s="198">
        <v>0.7646420229658496</v>
      </c>
      <c r="K19" s="198">
        <v>0.76523647492630342</v>
      </c>
      <c r="L19" s="198">
        <v>0.75856829833740702</v>
      </c>
      <c r="M19" s="198">
        <v>0.70725046855027784</v>
      </c>
      <c r="N19" s="198">
        <v>0.70080516722433706</v>
      </c>
    </row>
    <row r="20" spans="1:14" ht="14.45">
      <c r="A20" s="197">
        <v>2004</v>
      </c>
      <c r="B20" s="198">
        <v>0.67297486730955913</v>
      </c>
      <c r="C20" s="198">
        <v>0.59010511027509127</v>
      </c>
      <c r="D20" s="198">
        <v>0.62001793245837811</v>
      </c>
      <c r="E20" s="198">
        <v>0.66059081191717695</v>
      </c>
      <c r="F20" s="198">
        <v>0.68963621791586927</v>
      </c>
      <c r="G20" s="198">
        <v>0.69043590167743363</v>
      </c>
      <c r="H20" s="198">
        <v>0.73886259298941326</v>
      </c>
      <c r="I20" s="198">
        <v>0.77131728278432077</v>
      </c>
      <c r="J20" s="198">
        <v>0.69026368684140527</v>
      </c>
      <c r="K20" s="198">
        <v>0.68141484301740163</v>
      </c>
      <c r="L20" s="198">
        <v>0.68254227030523229</v>
      </c>
      <c r="M20" s="198">
        <v>0.61416489017209974</v>
      </c>
      <c r="N20" s="198">
        <v>0.62104913987498811</v>
      </c>
    </row>
    <row r="21" spans="1:14">
      <c r="A21" s="197"/>
    </row>
    <row r="25" spans="1:14">
      <c r="A25" s="19" t="s">
        <v>866</v>
      </c>
    </row>
  </sheetData>
  <pageMargins left="0.7" right="0.7" top="0.75" bottom="0.75" header="0.3" footer="0.3"/>
  <pageSetup orientation="portrai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9DA5-107C-448C-90A1-0BE02F519BBA}">
  <dimension ref="A1:Q28"/>
  <sheetViews>
    <sheetView topLeftCell="B1" workbookViewId="0">
      <selection activeCell="P3" sqref="P3"/>
    </sheetView>
  </sheetViews>
  <sheetFormatPr defaultColWidth="8.75" defaultRowHeight="12.55"/>
  <cols>
    <col min="1" max="1" width="34.3984375" style="19" customWidth="1"/>
    <col min="2" max="2" width="10.3984375" style="19" customWidth="1"/>
    <col min="3" max="3" width="13.3984375" style="19" bestFit="1" customWidth="1"/>
    <col min="4" max="5" width="9.25" style="19" bestFit="1" customWidth="1"/>
    <col min="6" max="6" width="10.1484375" style="19" bestFit="1" customWidth="1"/>
    <col min="7" max="7" width="11.1484375" style="19" bestFit="1" customWidth="1"/>
    <col min="8" max="8" width="9.546875" style="19" bestFit="1" customWidth="1"/>
    <col min="9" max="9" width="12" style="19" bestFit="1" customWidth="1"/>
    <col min="10" max="10" width="9.25" style="19" bestFit="1" customWidth="1"/>
    <col min="11" max="12" width="9.3984375" style="19" bestFit="1" customWidth="1"/>
    <col min="13" max="13" width="11.1484375" style="19" bestFit="1" customWidth="1"/>
    <col min="14" max="14" width="9.3984375" style="19" bestFit="1" customWidth="1"/>
    <col min="15" max="15" width="8.75" style="19"/>
    <col min="16" max="16" width="11" style="19" bestFit="1" customWidth="1"/>
    <col min="17" max="16384" width="8.75" style="19"/>
  </cols>
  <sheetData>
    <row r="1" spans="1:17" ht="18" customHeight="1">
      <c r="A1" s="190" t="s">
        <v>869</v>
      </c>
    </row>
    <row r="2" spans="1:17">
      <c r="A2" s="191" t="s">
        <v>854</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7">
      <c r="A3" s="193">
        <v>2021</v>
      </c>
      <c r="B3" s="194"/>
      <c r="C3" s="194">
        <v>280168</v>
      </c>
      <c r="D3" s="194">
        <v>224721</v>
      </c>
      <c r="E3" s="195">
        <v>312868</v>
      </c>
      <c r="F3" s="195">
        <v>319115</v>
      </c>
      <c r="G3" s="194">
        <v>404065</v>
      </c>
      <c r="H3" s="194">
        <v>609211</v>
      </c>
      <c r="I3" s="194">
        <v>1022942</v>
      </c>
      <c r="J3" s="194">
        <v>1037992</v>
      </c>
      <c r="K3" s="194">
        <v>1102169</v>
      </c>
      <c r="L3" s="194"/>
      <c r="M3" s="194"/>
      <c r="N3" s="194"/>
    </row>
    <row r="4" spans="1:17">
      <c r="A4" s="193">
        <v>2020</v>
      </c>
      <c r="B4" s="194"/>
      <c r="C4" s="194">
        <v>1889107</v>
      </c>
      <c r="D4" s="194">
        <v>2035328</v>
      </c>
      <c r="E4" s="194">
        <v>995228</v>
      </c>
      <c r="F4" s="194">
        <v>93846</v>
      </c>
      <c r="G4" s="194">
        <v>158070</v>
      </c>
      <c r="H4" s="194">
        <v>328173</v>
      </c>
      <c r="I4" s="194">
        <v>699275</v>
      </c>
      <c r="J4" s="194">
        <v>699402</v>
      </c>
      <c r="K4" s="194">
        <v>594675</v>
      </c>
      <c r="L4" s="194">
        <v>592596</v>
      </c>
      <c r="M4" s="194">
        <v>329878</v>
      </c>
      <c r="N4" s="194">
        <v>388387</v>
      </c>
    </row>
    <row r="5" spans="1:17">
      <c r="A5" s="193">
        <v>2019</v>
      </c>
      <c r="B5" s="194"/>
      <c r="C5" s="194">
        <v>1832479</v>
      </c>
      <c r="D5" s="194">
        <v>1969201</v>
      </c>
      <c r="E5" s="194">
        <v>2461150</v>
      </c>
      <c r="F5" s="194">
        <v>2156337</v>
      </c>
      <c r="G5" s="194">
        <v>2403527</v>
      </c>
      <c r="H5" s="194">
        <v>2753157</v>
      </c>
      <c r="I5" s="194">
        <v>2592720</v>
      </c>
      <c r="J5" s="194">
        <v>2572762</v>
      </c>
      <c r="K5" s="194">
        <v>2779534</v>
      </c>
      <c r="L5" s="194">
        <v>2730231</v>
      </c>
      <c r="M5" s="194">
        <v>2314110</v>
      </c>
      <c r="N5" s="194">
        <v>1915536</v>
      </c>
      <c r="Q5" s="201"/>
    </row>
    <row r="6" spans="1:17">
      <c r="A6" s="193">
        <v>2018</v>
      </c>
      <c r="B6" s="194"/>
      <c r="C6" s="194">
        <v>1827817</v>
      </c>
      <c r="D6" s="194">
        <v>1969551</v>
      </c>
      <c r="E6" s="194">
        <v>2388298</v>
      </c>
      <c r="F6" s="194">
        <v>2522342</v>
      </c>
      <c r="G6" s="194">
        <v>2669168</v>
      </c>
      <c r="H6" s="194">
        <v>2738127</v>
      </c>
      <c r="I6" s="194">
        <v>2587400</v>
      </c>
      <c r="J6" s="194">
        <v>2579049</v>
      </c>
      <c r="K6" s="194">
        <v>2678281</v>
      </c>
      <c r="L6" s="194">
        <v>2638243</v>
      </c>
      <c r="M6" s="194">
        <v>2326266</v>
      </c>
      <c r="N6" s="194">
        <v>1873787</v>
      </c>
    </row>
    <row r="7" spans="1:17">
      <c r="A7" s="193">
        <v>2017</v>
      </c>
      <c r="B7" s="194"/>
      <c r="C7" s="194">
        <v>1929306</v>
      </c>
      <c r="D7" s="194">
        <v>2015518</v>
      </c>
      <c r="E7" s="194">
        <v>2450881</v>
      </c>
      <c r="F7" s="194">
        <v>2388566</v>
      </c>
      <c r="G7" s="194">
        <v>2571467</v>
      </c>
      <c r="H7" s="194">
        <v>2669249</v>
      </c>
      <c r="I7" s="194">
        <v>2532148</v>
      </c>
      <c r="J7" s="194">
        <v>2454117</v>
      </c>
      <c r="K7" s="194">
        <v>2564829</v>
      </c>
      <c r="L7" s="194">
        <v>2602123</v>
      </c>
      <c r="M7" s="194">
        <v>2285416</v>
      </c>
      <c r="N7" s="194">
        <v>1909854</v>
      </c>
    </row>
    <row r="8" spans="1:17">
      <c r="A8" s="193">
        <v>2016</v>
      </c>
      <c r="B8" s="194"/>
      <c r="C8" s="194">
        <v>1756572</v>
      </c>
      <c r="D8" s="194">
        <v>1963958</v>
      </c>
      <c r="E8" s="194">
        <v>2250735</v>
      </c>
      <c r="F8" s="194">
        <v>2332209</v>
      </c>
      <c r="G8" s="194">
        <v>2488694</v>
      </c>
      <c r="H8" s="194">
        <v>2581568</v>
      </c>
      <c r="I8" s="194">
        <v>2478701</v>
      </c>
      <c r="J8" s="194">
        <v>2456308</v>
      </c>
      <c r="K8" s="194">
        <v>2663443</v>
      </c>
      <c r="L8" s="194">
        <v>2672937</v>
      </c>
      <c r="M8" s="194">
        <v>2401543</v>
      </c>
      <c r="N8" s="194">
        <v>2045370</v>
      </c>
    </row>
    <row r="9" spans="1:17">
      <c r="A9" s="197">
        <v>2015</v>
      </c>
      <c r="B9" s="194"/>
      <c r="C9" s="194">
        <v>1670412</v>
      </c>
      <c r="D9" s="194">
        <v>1828009</v>
      </c>
      <c r="E9" s="194">
        <v>2396972</v>
      </c>
      <c r="F9" s="194">
        <v>2212803</v>
      </c>
      <c r="G9" s="194">
        <v>2334672</v>
      </c>
      <c r="H9" s="194">
        <v>2612058</v>
      </c>
      <c r="I9" s="194">
        <v>2376423</v>
      </c>
      <c r="J9" s="194">
        <v>2361359</v>
      </c>
      <c r="K9" s="194">
        <v>2586367</v>
      </c>
      <c r="L9" s="194">
        <v>2586888</v>
      </c>
      <c r="M9" s="194">
        <v>2242130</v>
      </c>
      <c r="N9" s="194">
        <v>1851191</v>
      </c>
    </row>
    <row r="10" spans="1:17">
      <c r="A10" s="197">
        <v>2014</v>
      </c>
      <c r="B10" s="194"/>
      <c r="C10" s="194">
        <v>1663115</v>
      </c>
      <c r="D10" s="194">
        <v>1772266</v>
      </c>
      <c r="E10" s="194">
        <v>2227780</v>
      </c>
      <c r="F10" s="194">
        <v>2425436</v>
      </c>
      <c r="G10" s="194">
        <v>2552809</v>
      </c>
      <c r="H10" s="194">
        <v>2727429</v>
      </c>
      <c r="I10" s="194">
        <v>2358521</v>
      </c>
      <c r="J10" s="194">
        <v>2359873</v>
      </c>
      <c r="K10" s="194">
        <v>2603256</v>
      </c>
      <c r="L10" s="194">
        <v>2607983</v>
      </c>
      <c r="M10" s="194">
        <v>2161433</v>
      </c>
      <c r="N10" s="194">
        <v>1813675</v>
      </c>
    </row>
    <row r="11" spans="1:17">
      <c r="A11" s="197">
        <v>2013</v>
      </c>
      <c r="B11" s="194"/>
      <c r="C11" s="194">
        <v>1666075</v>
      </c>
      <c r="D11" s="194">
        <v>1799995</v>
      </c>
      <c r="E11" s="194">
        <v>2079433</v>
      </c>
      <c r="F11" s="194">
        <v>2221783</v>
      </c>
      <c r="G11" s="194">
        <v>2368112</v>
      </c>
      <c r="H11" s="194">
        <v>2425605</v>
      </c>
      <c r="I11" s="194">
        <v>2131990</v>
      </c>
      <c r="J11" s="194">
        <v>2161319</v>
      </c>
      <c r="K11" s="194">
        <v>2410300</v>
      </c>
      <c r="L11" s="194">
        <v>2410909</v>
      </c>
      <c r="M11" s="194">
        <v>2093206</v>
      </c>
      <c r="N11" s="194">
        <v>1669295</v>
      </c>
    </row>
    <row r="12" spans="1:17">
      <c r="A12" s="197">
        <v>2012</v>
      </c>
      <c r="B12" s="194">
        <v>25436379</v>
      </c>
      <c r="C12" s="194">
        <v>1695950</v>
      </c>
      <c r="D12" s="194">
        <v>1865136</v>
      </c>
      <c r="E12" s="194">
        <v>2222670</v>
      </c>
      <c r="F12" s="194">
        <v>2109683</v>
      </c>
      <c r="G12" s="194">
        <v>2407548</v>
      </c>
      <c r="H12" s="194">
        <v>2403510</v>
      </c>
      <c r="I12" s="194">
        <v>2031591</v>
      </c>
      <c r="J12" s="194">
        <v>2091961</v>
      </c>
      <c r="K12" s="194">
        <v>2403374</v>
      </c>
      <c r="L12" s="194">
        <v>2434688</v>
      </c>
      <c r="M12" s="194">
        <v>2142120</v>
      </c>
      <c r="N12" s="194">
        <v>1628148</v>
      </c>
    </row>
    <row r="13" spans="1:17">
      <c r="A13" s="197">
        <v>2011</v>
      </c>
      <c r="B13" s="194">
        <v>24669499</v>
      </c>
      <c r="C13" s="194">
        <v>1614541</v>
      </c>
      <c r="D13" s="194">
        <v>1762686</v>
      </c>
      <c r="E13" s="194">
        <v>2125600</v>
      </c>
      <c r="F13" s="194">
        <v>2049972</v>
      </c>
      <c r="G13" s="194">
        <v>2369312</v>
      </c>
      <c r="H13" s="194">
        <v>2321157</v>
      </c>
      <c r="I13" s="194">
        <v>1939269</v>
      </c>
      <c r="J13" s="194">
        <v>2012135</v>
      </c>
      <c r="K13" s="194">
        <v>2327763</v>
      </c>
      <c r="L13" s="194">
        <v>2346263</v>
      </c>
      <c r="M13" s="194">
        <v>2106475</v>
      </c>
      <c r="N13" s="194">
        <v>1694326</v>
      </c>
    </row>
    <row r="14" spans="1:17">
      <c r="A14" s="197">
        <v>2010</v>
      </c>
      <c r="B14" s="194">
        <v>23098288</v>
      </c>
      <c r="C14" s="194">
        <v>1520069</v>
      </c>
      <c r="D14" s="194">
        <v>1678361</v>
      </c>
      <c r="E14" s="194">
        <v>2054456</v>
      </c>
      <c r="F14" s="194">
        <v>1434248</v>
      </c>
      <c r="G14" s="194">
        <v>2123929</v>
      </c>
      <c r="H14" s="194">
        <v>2238143</v>
      </c>
      <c r="I14" s="194">
        <v>1838175</v>
      </c>
      <c r="J14" s="194">
        <v>2014326</v>
      </c>
      <c r="K14" s="194">
        <v>2243145</v>
      </c>
      <c r="L14" s="194">
        <v>2264996</v>
      </c>
      <c r="M14" s="194">
        <v>2017131</v>
      </c>
      <c r="N14" s="194">
        <v>1671309</v>
      </c>
    </row>
    <row r="15" spans="1:17">
      <c r="A15" s="197">
        <v>2009</v>
      </c>
      <c r="B15" s="194">
        <v>22845318</v>
      </c>
      <c r="C15" s="194">
        <v>1586552</v>
      </c>
      <c r="D15" s="194">
        <v>1676196</v>
      </c>
      <c r="E15" s="194">
        <v>2008733</v>
      </c>
      <c r="F15" s="194">
        <v>2003316</v>
      </c>
      <c r="G15" s="194">
        <v>2064369</v>
      </c>
      <c r="H15" s="194">
        <v>2251384</v>
      </c>
      <c r="I15" s="194">
        <v>1790619</v>
      </c>
      <c r="J15" s="194">
        <v>1881785</v>
      </c>
      <c r="K15" s="194">
        <v>2049898</v>
      </c>
      <c r="L15" s="194">
        <v>2130286</v>
      </c>
      <c r="M15" s="194">
        <v>1884736</v>
      </c>
      <c r="N15" s="194">
        <v>1517444</v>
      </c>
    </row>
    <row r="16" spans="1:17">
      <c r="A16" s="197">
        <v>2008</v>
      </c>
      <c r="B16" s="194">
        <v>26966252</v>
      </c>
      <c r="C16" s="194">
        <v>1946700</v>
      </c>
      <c r="D16" s="194">
        <v>2113085</v>
      </c>
      <c r="E16" s="194">
        <v>2270675</v>
      </c>
      <c r="F16" s="194">
        <v>2567934</v>
      </c>
      <c r="G16" s="194">
        <v>2524991</v>
      </c>
      <c r="H16" s="194">
        <v>2616042</v>
      </c>
      <c r="I16" s="194">
        <v>2122676</v>
      </c>
      <c r="J16" s="194">
        <v>2260176</v>
      </c>
      <c r="K16" s="194">
        <v>2436560</v>
      </c>
      <c r="L16" s="194">
        <v>2421734</v>
      </c>
      <c r="M16" s="194">
        <v>2033399</v>
      </c>
      <c r="N16" s="194">
        <v>1652280</v>
      </c>
    </row>
    <row r="17" spans="1:14">
      <c r="A17" s="197">
        <v>2007</v>
      </c>
      <c r="B17" s="194">
        <v>27200232</v>
      </c>
      <c r="C17" s="194">
        <v>1898412</v>
      </c>
      <c r="D17" s="194">
        <v>1931743</v>
      </c>
      <c r="E17" s="194">
        <v>2445517</v>
      </c>
      <c r="F17" s="194">
        <v>2184849</v>
      </c>
      <c r="G17" s="194">
        <v>2407182</v>
      </c>
      <c r="H17" s="194">
        <v>2597537</v>
      </c>
      <c r="I17" s="194">
        <v>2163960</v>
      </c>
      <c r="J17" s="194">
        <v>2349874</v>
      </c>
      <c r="K17" s="194">
        <v>2523068</v>
      </c>
      <c r="L17" s="194">
        <v>2594067</v>
      </c>
      <c r="M17" s="194">
        <v>2286323</v>
      </c>
      <c r="N17" s="194">
        <v>1817700</v>
      </c>
    </row>
    <row r="18" spans="1:14">
      <c r="A18" s="197">
        <v>2006</v>
      </c>
      <c r="B18" s="194">
        <v>26946733</v>
      </c>
      <c r="C18" s="194">
        <v>1789924</v>
      </c>
      <c r="D18" s="194">
        <v>1934686</v>
      </c>
      <c r="E18" s="194">
        <v>2358830</v>
      </c>
      <c r="F18" s="194">
        <v>2168354</v>
      </c>
      <c r="G18" s="194">
        <v>2489974</v>
      </c>
      <c r="H18" s="194">
        <v>2543539</v>
      </c>
      <c r="I18" s="194">
        <v>2109041</v>
      </c>
      <c r="J18" s="194">
        <v>2296659</v>
      </c>
      <c r="K18" s="194">
        <v>2525890</v>
      </c>
      <c r="L18" s="194">
        <v>2576442</v>
      </c>
      <c r="M18" s="194">
        <v>2323919</v>
      </c>
      <c r="N18" s="194">
        <v>1829475</v>
      </c>
    </row>
    <row r="19" spans="1:14">
      <c r="A19" s="197">
        <v>2005</v>
      </c>
      <c r="B19" s="194">
        <v>26532159</v>
      </c>
      <c r="C19" s="194">
        <v>1781076</v>
      </c>
      <c r="D19" s="194">
        <v>1832256</v>
      </c>
      <c r="E19" s="194">
        <v>2121252</v>
      </c>
      <c r="F19" s="194">
        <v>2272764</v>
      </c>
      <c r="G19" s="194">
        <v>2382883</v>
      </c>
      <c r="H19" s="194">
        <v>2515457</v>
      </c>
      <c r="I19" s="194">
        <v>2050674</v>
      </c>
      <c r="J19" s="194">
        <v>2232675</v>
      </c>
      <c r="K19" s="194">
        <v>2549033</v>
      </c>
      <c r="L19" s="194">
        <v>2559309</v>
      </c>
      <c r="M19" s="194">
        <v>2311812</v>
      </c>
      <c r="N19" s="194">
        <v>1922968</v>
      </c>
    </row>
    <row r="20" spans="1:14">
      <c r="A20" s="197">
        <v>2004</v>
      </c>
      <c r="B20" s="194">
        <v>26105204</v>
      </c>
      <c r="C20" s="194">
        <v>1701353</v>
      </c>
      <c r="D20" s="194">
        <v>1906982</v>
      </c>
      <c r="E20" s="194">
        <v>2294586</v>
      </c>
      <c r="F20" s="194">
        <v>2266684</v>
      </c>
      <c r="G20" s="194">
        <v>2403767</v>
      </c>
      <c r="H20" s="194">
        <v>2541997</v>
      </c>
      <c r="I20" s="194">
        <v>2076939</v>
      </c>
      <c r="J20" s="194">
        <v>2234018</v>
      </c>
      <c r="K20" s="194">
        <v>2402124</v>
      </c>
      <c r="L20" s="194">
        <v>2405752</v>
      </c>
      <c r="M20" s="194">
        <v>2090221</v>
      </c>
      <c r="N20" s="194">
        <v>1780781</v>
      </c>
    </row>
    <row r="21" spans="1:14">
      <c r="C21" s="194"/>
    </row>
    <row r="22" spans="1:14">
      <c r="I22" s="194"/>
    </row>
    <row r="23" spans="1:14">
      <c r="G23" s="194"/>
      <c r="H23" s="194"/>
    </row>
    <row r="24" spans="1:14">
      <c r="G24" s="194"/>
      <c r="I24" s="194"/>
    </row>
    <row r="25" spans="1:14" ht="14.45">
      <c r="F25" s="194"/>
      <c r="G25" s="194"/>
      <c r="H25" s="194"/>
      <c r="I25" s="202"/>
    </row>
    <row r="26" spans="1:14">
      <c r="A26" s="19" t="s">
        <v>866</v>
      </c>
      <c r="F26" s="194"/>
      <c r="G26" s="194"/>
      <c r="H26" s="194"/>
    </row>
    <row r="27" spans="1:14">
      <c r="F27" s="194"/>
      <c r="K27" s="194"/>
    </row>
    <row r="28" spans="1:14">
      <c r="H28" s="194"/>
    </row>
  </sheetData>
  <pageMargins left="0.7" right="0.7" top="0.75" bottom="0.75" header="0.3" footer="0.3"/>
  <pageSetup orientation="portrai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3CDA-3CA0-449E-8E42-E63C0BC87D3F}">
  <dimension ref="A1:N24"/>
  <sheetViews>
    <sheetView workbookViewId="0">
      <selection activeCell="K3" sqref="K3"/>
    </sheetView>
  </sheetViews>
  <sheetFormatPr defaultColWidth="8.75" defaultRowHeight="12.55"/>
  <cols>
    <col min="1" max="1" width="9.1484375" style="197" customWidth="1"/>
    <col min="2" max="16384" width="8.75" style="19"/>
  </cols>
  <sheetData>
    <row r="1" spans="1:14" ht="18" customHeight="1">
      <c r="A1" s="203" t="s">
        <v>870</v>
      </c>
    </row>
    <row r="2" spans="1:14">
      <c r="A2" s="204" t="s">
        <v>871</v>
      </c>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f t="shared" ref="B3:B11" si="0">SUM(C3:N3)</f>
        <v>381.95788499999998</v>
      </c>
      <c r="C3" s="194">
        <v>2.6848299999999998</v>
      </c>
      <c r="D3" s="194">
        <v>2.1256499999999998</v>
      </c>
      <c r="E3" s="195">
        <v>2.2566570000000001</v>
      </c>
      <c r="F3" s="195">
        <v>1.10687</v>
      </c>
      <c r="G3" s="194">
        <v>8.2179000000000002E-2</v>
      </c>
      <c r="H3" s="194">
        <v>9.6170299999999997</v>
      </c>
      <c r="I3" s="194">
        <v>134.086017</v>
      </c>
      <c r="J3" s="194">
        <v>121.566557</v>
      </c>
      <c r="K3" s="194">
        <v>108.432095</v>
      </c>
      <c r="L3" s="194"/>
      <c r="M3" s="194"/>
      <c r="N3" s="194"/>
    </row>
    <row r="4" spans="1:14">
      <c r="A4" s="197">
        <v>2020</v>
      </c>
      <c r="B4" s="194">
        <f t="shared" si="0"/>
        <v>563.21918900000003</v>
      </c>
      <c r="C4" s="194">
        <v>151.78558899999999</v>
      </c>
      <c r="D4" s="194">
        <v>195.82193100000001</v>
      </c>
      <c r="E4" s="205">
        <v>73.922336999999999</v>
      </c>
      <c r="F4" s="205">
        <v>8.5350529999999996</v>
      </c>
      <c r="G4" s="194">
        <v>1.6440000000000001E-3</v>
      </c>
      <c r="H4" s="194">
        <v>0.58086000000000004</v>
      </c>
      <c r="I4" s="194">
        <v>14.397216</v>
      </c>
      <c r="J4" s="194">
        <v>42.905082</v>
      </c>
      <c r="K4" s="194">
        <v>45.910569000000002</v>
      </c>
      <c r="L4" s="194">
        <v>24.213474999999999</v>
      </c>
      <c r="M4" s="194">
        <v>3.2036229999999999</v>
      </c>
      <c r="N4" s="194">
        <v>1.94181</v>
      </c>
    </row>
    <row r="5" spans="1:14">
      <c r="A5" s="197">
        <v>2019</v>
      </c>
      <c r="B5" s="194">
        <f t="shared" si="0"/>
        <v>3565.1642979999997</v>
      </c>
      <c r="C5" s="194">
        <v>147.57466600000001</v>
      </c>
      <c r="D5" s="194">
        <v>166.506485</v>
      </c>
      <c r="E5" s="205">
        <v>202.638037</v>
      </c>
      <c r="F5" s="205">
        <v>121.217423</v>
      </c>
      <c r="G5" s="194">
        <v>254.293747</v>
      </c>
      <c r="H5" s="194">
        <v>521.08036600000003</v>
      </c>
      <c r="I5" s="194">
        <v>646.11254199999996</v>
      </c>
      <c r="J5" s="194">
        <v>527.71610699999997</v>
      </c>
      <c r="K5" s="194">
        <v>403.74388599999997</v>
      </c>
      <c r="L5" s="194">
        <v>265.07851399999998</v>
      </c>
      <c r="M5" s="194">
        <v>160.43183500000001</v>
      </c>
      <c r="N5" s="194">
        <v>148.77069</v>
      </c>
    </row>
    <row r="6" spans="1:14">
      <c r="A6" s="197">
        <v>2018</v>
      </c>
      <c r="B6" s="194">
        <f t="shared" si="0"/>
        <v>3492.0273510000002</v>
      </c>
      <c r="C6" s="194">
        <v>130.489791</v>
      </c>
      <c r="D6" s="194">
        <v>142.863043</v>
      </c>
      <c r="E6" s="194">
        <v>168.01011299999999</v>
      </c>
      <c r="F6" s="194">
        <v>79.845121000000006</v>
      </c>
      <c r="G6" s="194">
        <v>294.94120199999998</v>
      </c>
      <c r="H6" s="194">
        <v>537.45127600000001</v>
      </c>
      <c r="I6" s="194">
        <v>656.90006300000005</v>
      </c>
      <c r="J6" s="194">
        <v>491.74643800000001</v>
      </c>
      <c r="K6" s="194">
        <v>444.88604500000002</v>
      </c>
      <c r="L6" s="194">
        <v>250.77023600000001</v>
      </c>
      <c r="M6" s="194">
        <v>133.61696699999999</v>
      </c>
      <c r="N6" s="194">
        <v>160.50705600000001</v>
      </c>
    </row>
    <row r="7" spans="1:14">
      <c r="A7" s="197">
        <v>2017</v>
      </c>
      <c r="B7" s="194">
        <f t="shared" si="0"/>
        <v>3673.8057059999996</v>
      </c>
      <c r="C7" s="194">
        <v>165.474062</v>
      </c>
      <c r="D7" s="194">
        <v>167.11385300000001</v>
      </c>
      <c r="E7" s="194">
        <v>164.67875000000001</v>
      </c>
      <c r="F7" s="194">
        <v>148.69457600000001</v>
      </c>
      <c r="G7" s="194">
        <v>298.98469</v>
      </c>
      <c r="H7" s="194">
        <v>493.50506300000001</v>
      </c>
      <c r="I7" s="194">
        <v>720.793453</v>
      </c>
      <c r="J7" s="194">
        <v>513.29246499999999</v>
      </c>
      <c r="K7" s="194">
        <v>494.19595199999998</v>
      </c>
      <c r="L7" s="194">
        <v>255.095767</v>
      </c>
      <c r="M7" s="194">
        <v>115.420647</v>
      </c>
      <c r="N7" s="194">
        <v>136.55642800000001</v>
      </c>
    </row>
    <row r="8" spans="1:14">
      <c r="A8" s="197">
        <v>2016</v>
      </c>
      <c r="B8" s="194">
        <f t="shared" si="0"/>
        <v>3472.4819249999996</v>
      </c>
      <c r="C8" s="194">
        <v>169.437881</v>
      </c>
      <c r="D8" s="194">
        <v>154.448207</v>
      </c>
      <c r="E8" s="194">
        <v>157.98355000000001</v>
      </c>
      <c r="F8" s="194">
        <v>83.511357000000004</v>
      </c>
      <c r="G8" s="194">
        <v>293.14425599999998</v>
      </c>
      <c r="H8" s="194">
        <v>421.24063799999999</v>
      </c>
      <c r="I8" s="194">
        <v>686.93349799999999</v>
      </c>
      <c r="J8" s="194">
        <v>498.75039299999997</v>
      </c>
      <c r="K8" s="194">
        <v>423.58638300000001</v>
      </c>
      <c r="L8" s="194">
        <v>287.57961699999998</v>
      </c>
      <c r="M8" s="194">
        <v>142.668734</v>
      </c>
      <c r="N8" s="194">
        <v>153.19741099999999</v>
      </c>
    </row>
    <row r="9" spans="1:14">
      <c r="A9" s="197">
        <v>2015</v>
      </c>
      <c r="B9" s="194">
        <f t="shared" si="0"/>
        <v>3189.6106700000005</v>
      </c>
      <c r="C9" s="194">
        <v>164.18926200000001</v>
      </c>
      <c r="D9" s="194">
        <v>154.99972399999999</v>
      </c>
      <c r="E9" s="194">
        <v>163.09782300000001</v>
      </c>
      <c r="F9" s="194">
        <v>86.275647000000006</v>
      </c>
      <c r="G9" s="194">
        <v>246.98352</v>
      </c>
      <c r="H9" s="194">
        <v>416.90829500000001</v>
      </c>
      <c r="I9" s="194">
        <v>577.066149</v>
      </c>
      <c r="J9" s="194">
        <v>507.57880599999999</v>
      </c>
      <c r="K9" s="194">
        <v>368.84760799999998</v>
      </c>
      <c r="L9" s="194">
        <v>248.72238200000001</v>
      </c>
      <c r="M9" s="194">
        <v>134.873515</v>
      </c>
      <c r="N9" s="194">
        <v>120.067939</v>
      </c>
    </row>
    <row r="10" spans="1:14">
      <c r="A10" s="197">
        <v>2014</v>
      </c>
      <c r="B10" s="194">
        <f t="shared" si="0"/>
        <v>3750.9483619999996</v>
      </c>
      <c r="C10" s="194">
        <v>206.650924</v>
      </c>
      <c r="D10" s="194">
        <v>215.42924600000001</v>
      </c>
      <c r="E10" s="194">
        <v>261.07479000000001</v>
      </c>
      <c r="F10" s="194">
        <v>178.89008200000001</v>
      </c>
      <c r="G10" s="194">
        <v>313.22838999999999</v>
      </c>
      <c r="H10" s="194">
        <v>484.01037700000001</v>
      </c>
      <c r="I10" s="194">
        <v>649.99563000000001</v>
      </c>
      <c r="J10" s="194">
        <v>562.73666000000003</v>
      </c>
      <c r="K10" s="194">
        <v>360.21364899999998</v>
      </c>
      <c r="L10" s="194">
        <v>233.936566</v>
      </c>
      <c r="M10" s="194">
        <v>155.34629000000001</v>
      </c>
      <c r="N10" s="194">
        <v>129.43575799999999</v>
      </c>
    </row>
    <row r="11" spans="1:14">
      <c r="A11" s="197">
        <v>2013</v>
      </c>
      <c r="B11" s="194">
        <f t="shared" si="0"/>
        <v>3779.7488629999998</v>
      </c>
      <c r="C11" s="194">
        <v>229.35583600000001</v>
      </c>
      <c r="D11" s="194">
        <v>234.16319300000001</v>
      </c>
      <c r="E11" s="194">
        <v>296.47707000000003</v>
      </c>
      <c r="F11" s="194">
        <v>125.091138</v>
      </c>
      <c r="G11" s="194">
        <v>233.220652</v>
      </c>
      <c r="H11" s="194">
        <v>488.87822699999998</v>
      </c>
      <c r="I11" s="194">
        <v>588.57043299999998</v>
      </c>
      <c r="J11" s="194">
        <v>523.893013</v>
      </c>
      <c r="K11" s="194">
        <v>379.12035700000001</v>
      </c>
      <c r="L11" s="194">
        <v>239.01521099999999</v>
      </c>
      <c r="M11" s="194">
        <v>227.61877200000001</v>
      </c>
      <c r="N11" s="194">
        <v>214.34496100000001</v>
      </c>
    </row>
    <row r="24" spans="13:13">
      <c r="M24" s="194"/>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BCB4-9FF5-4423-8873-DDDEE461B0E7}">
  <dimension ref="A1:N11"/>
  <sheetViews>
    <sheetView workbookViewId="0">
      <selection activeCell="K23" sqref="K23"/>
    </sheetView>
  </sheetViews>
  <sheetFormatPr defaultColWidth="8.75" defaultRowHeight="12.55"/>
  <cols>
    <col min="1" max="1" width="9.1484375" style="197" customWidth="1"/>
    <col min="2" max="16384" width="8.75" style="19"/>
  </cols>
  <sheetData>
    <row r="1" spans="1:14" ht="18" customHeight="1">
      <c r="A1" s="203" t="s">
        <v>872</v>
      </c>
    </row>
    <row r="2" spans="1:14">
      <c r="A2" s="204" t="s">
        <v>871</v>
      </c>
      <c r="B2" s="192"/>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4">
      <c r="A3" s="193">
        <v>2021</v>
      </c>
      <c r="B3" s="194"/>
      <c r="C3" s="194">
        <v>6.8940000000000001</v>
      </c>
      <c r="D3" s="194">
        <v>5.5152000000000001</v>
      </c>
      <c r="E3" s="195">
        <v>5.5297799999999997</v>
      </c>
      <c r="F3" s="195">
        <v>2.7576000000000001</v>
      </c>
      <c r="G3" s="194">
        <v>0.329148</v>
      </c>
      <c r="H3" s="194">
        <v>23.728217999999998</v>
      </c>
      <c r="I3" s="206">
        <v>156.586017</v>
      </c>
      <c r="J3" s="194">
        <v>167.66529499999999</v>
      </c>
      <c r="K3" s="194">
        <v>144.39143999999999</v>
      </c>
      <c r="L3" s="194"/>
      <c r="M3" s="194"/>
      <c r="N3" s="194"/>
    </row>
    <row r="4" spans="1:14">
      <c r="A4" s="197">
        <v>2020</v>
      </c>
      <c r="B4" s="194"/>
      <c r="C4" s="194">
        <v>163.73989399999999</v>
      </c>
      <c r="D4" s="207">
        <v>215.45825600000001</v>
      </c>
      <c r="E4" s="205">
        <v>103.47634499999999</v>
      </c>
      <c r="F4" s="205">
        <v>30.095759000000001</v>
      </c>
      <c r="G4" s="207">
        <v>0</v>
      </c>
      <c r="H4" s="194">
        <v>1.6432640000000001</v>
      </c>
      <c r="I4" s="194">
        <v>17.578277</v>
      </c>
      <c r="J4" s="207">
        <v>53.839857000000002</v>
      </c>
      <c r="K4" s="194">
        <v>57.954993000000002</v>
      </c>
      <c r="L4" s="207">
        <v>29.254071</v>
      </c>
      <c r="M4" s="194">
        <v>8.1484199999999998</v>
      </c>
      <c r="N4" s="194">
        <v>5.5152000000000001</v>
      </c>
    </row>
    <row r="5" spans="1:14">
      <c r="A5" s="197">
        <v>2019</v>
      </c>
      <c r="B5" s="194"/>
      <c r="C5" s="194">
        <v>161.04084700000001</v>
      </c>
      <c r="D5" s="207">
        <v>179.93448900000001</v>
      </c>
      <c r="E5" s="205">
        <v>223.33238</v>
      </c>
      <c r="F5" s="205">
        <v>140.749866</v>
      </c>
      <c r="G5" s="207">
        <v>303.96992</v>
      </c>
      <c r="H5" s="207">
        <v>575.03961100000004</v>
      </c>
      <c r="I5" s="194">
        <v>684.67984300000001</v>
      </c>
      <c r="J5" s="207">
        <v>594.75751500000001</v>
      </c>
      <c r="K5" s="194">
        <v>433.60133999999999</v>
      </c>
      <c r="L5" s="207">
        <v>282.05992300000003</v>
      </c>
      <c r="M5" s="194">
        <v>171.70500000000001</v>
      </c>
      <c r="N5" s="194">
        <v>163.559697</v>
      </c>
    </row>
    <row r="6" spans="1:14">
      <c r="A6" s="197">
        <v>2018</v>
      </c>
      <c r="B6" s="194"/>
      <c r="C6" s="194">
        <v>140.72971000000001</v>
      </c>
      <c r="D6" s="207">
        <v>151.11723599999999</v>
      </c>
      <c r="E6" s="207">
        <v>181.623527</v>
      </c>
      <c r="F6" s="207">
        <v>87.964579000000001</v>
      </c>
      <c r="G6" s="207">
        <v>327.60352399999999</v>
      </c>
      <c r="H6" s="207">
        <v>586.52775699999995</v>
      </c>
      <c r="I6" s="207">
        <v>687.75825099999997</v>
      </c>
      <c r="J6" s="207">
        <v>556.36448199999995</v>
      </c>
      <c r="K6" s="194">
        <v>500.20097700000002</v>
      </c>
      <c r="L6" s="207">
        <v>273.286698</v>
      </c>
      <c r="M6" s="194">
        <v>142.713459</v>
      </c>
      <c r="N6" s="194">
        <v>178.07916800000001</v>
      </c>
    </row>
    <row r="7" spans="1:14">
      <c r="A7" s="197">
        <v>2017</v>
      </c>
      <c r="B7" s="194"/>
      <c r="C7" s="194">
        <v>181.04302000000001</v>
      </c>
      <c r="D7" s="207">
        <v>177.412948</v>
      </c>
      <c r="E7" s="207">
        <v>176.426199</v>
      </c>
      <c r="F7" s="207">
        <v>159.53632099999999</v>
      </c>
      <c r="G7" s="207">
        <v>317.45344599999999</v>
      </c>
      <c r="H7" s="207">
        <v>525.60729000000003</v>
      </c>
      <c r="I7" s="207">
        <v>740.960058</v>
      </c>
      <c r="J7" s="207">
        <v>538.37492699999996</v>
      </c>
      <c r="K7" s="207">
        <v>512.79572399999995</v>
      </c>
      <c r="L7" s="207">
        <v>268.769023</v>
      </c>
      <c r="M7" s="194">
        <v>119.90702</v>
      </c>
      <c r="N7" s="194">
        <v>145.37474800000001</v>
      </c>
    </row>
    <row r="8" spans="1:14">
      <c r="A8" s="197">
        <v>2016</v>
      </c>
      <c r="B8" s="194"/>
      <c r="C8" s="207">
        <v>185.80863199999999</v>
      </c>
      <c r="D8" s="207">
        <v>166.51692700000001</v>
      </c>
      <c r="E8" s="207">
        <v>171.84192400000001</v>
      </c>
      <c r="F8" s="207">
        <v>89.289074999999997</v>
      </c>
      <c r="G8" s="207">
        <v>320.32657699999999</v>
      </c>
      <c r="H8" s="207">
        <v>464.85508900000002</v>
      </c>
      <c r="I8" s="207">
        <v>715.96757200000002</v>
      </c>
      <c r="J8" s="207">
        <v>524.70328900000004</v>
      </c>
      <c r="K8" s="207">
        <v>447.290008</v>
      </c>
      <c r="L8" s="207">
        <v>307.12441000000001</v>
      </c>
      <c r="M8" s="194">
        <v>150.216025</v>
      </c>
      <c r="N8" s="207">
        <v>165.36366000000001</v>
      </c>
    </row>
    <row r="9" spans="1:14">
      <c r="A9" s="197">
        <v>2015</v>
      </c>
      <c r="B9" s="194"/>
      <c r="C9" s="207">
        <v>183.74601799999999</v>
      </c>
      <c r="D9" s="194">
        <v>168.599773</v>
      </c>
      <c r="E9" s="194">
        <v>176.68808899999999</v>
      </c>
      <c r="F9" s="194">
        <v>94.177135000000007</v>
      </c>
      <c r="G9" s="194">
        <v>265.01636300000001</v>
      </c>
      <c r="H9" s="194">
        <v>436.62293</v>
      </c>
      <c r="I9" s="194">
        <v>592.54608900000005</v>
      </c>
      <c r="J9" s="194">
        <v>538.03091700000004</v>
      </c>
      <c r="K9" s="194">
        <v>387.48051299999997</v>
      </c>
      <c r="L9" s="194">
        <v>260.35697900000002</v>
      </c>
      <c r="M9" s="194">
        <v>141.826303</v>
      </c>
      <c r="N9" s="194">
        <v>129.05085800000001</v>
      </c>
    </row>
    <row r="10" spans="1:14">
      <c r="A10" s="197">
        <v>2014</v>
      </c>
      <c r="B10" s="194">
        <f>SUM(C10:N10)</f>
        <v>4010.4628599999996</v>
      </c>
      <c r="C10" s="194">
        <v>226.02186499999999</v>
      </c>
      <c r="D10" s="194">
        <v>232.534629</v>
      </c>
      <c r="E10" s="194">
        <v>275.23702500000002</v>
      </c>
      <c r="F10" s="194">
        <v>193.10442</v>
      </c>
      <c r="G10" s="194">
        <v>345.25956100000002</v>
      </c>
      <c r="H10" s="194">
        <v>520.64724200000001</v>
      </c>
      <c r="I10" s="194">
        <v>671.94985499999996</v>
      </c>
      <c r="J10" s="194">
        <v>601.78077399999995</v>
      </c>
      <c r="K10" s="194">
        <v>384.80376899999999</v>
      </c>
      <c r="L10" s="194">
        <v>251.17584299999999</v>
      </c>
      <c r="M10" s="194">
        <v>164.40300400000001</v>
      </c>
      <c r="N10" s="194">
        <v>143.544873</v>
      </c>
    </row>
    <row r="11" spans="1:14">
      <c r="A11" s="197">
        <v>2013</v>
      </c>
      <c r="B11" s="194">
        <f>SUM(C11:N11)</f>
        <v>4028.2541089999995</v>
      </c>
      <c r="C11" s="194">
        <v>243.567567</v>
      </c>
      <c r="D11" s="194">
        <v>251.25416999999999</v>
      </c>
      <c r="E11" s="194">
        <v>313.09950900000001</v>
      </c>
      <c r="F11" s="194">
        <v>137.30204900000001</v>
      </c>
      <c r="G11" s="194">
        <v>249.22469599999999</v>
      </c>
      <c r="H11" s="194">
        <v>516.92288199999996</v>
      </c>
      <c r="I11" s="194">
        <v>614.61824799999999</v>
      </c>
      <c r="J11" s="194">
        <v>560.13716699999998</v>
      </c>
      <c r="K11" s="194">
        <v>398.691754</v>
      </c>
      <c r="L11" s="194">
        <v>259.43606699999998</v>
      </c>
      <c r="M11" s="194">
        <v>245</v>
      </c>
      <c r="N11" s="194">
        <v>239</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D5442-996D-4685-9E39-5581FF85E1C9}">
  <dimension ref="A1:P11"/>
  <sheetViews>
    <sheetView workbookViewId="0">
      <selection activeCell="O22" sqref="O22"/>
    </sheetView>
  </sheetViews>
  <sheetFormatPr defaultColWidth="8.75" defaultRowHeight="12.55"/>
  <cols>
    <col min="1" max="1" width="9.1484375" style="197" customWidth="1"/>
    <col min="2" max="4" width="8.75" style="19"/>
    <col min="5" max="5" width="10.75" style="19" customWidth="1"/>
    <col min="6" max="11" width="8.75" style="19"/>
    <col min="12" max="12" width="8.84765625" style="19" customWidth="1"/>
    <col min="13" max="15" width="8.75" style="19"/>
    <col min="16" max="16" width="9.1484375" style="19" bestFit="1" customWidth="1"/>
    <col min="17" max="16384" width="8.75" style="19"/>
  </cols>
  <sheetData>
    <row r="1" spans="1:16" ht="18.8" customHeight="1">
      <c r="A1" s="208" t="s">
        <v>873</v>
      </c>
    </row>
    <row r="2" spans="1:16">
      <c r="A2" s="191"/>
      <c r="B2" s="192" t="s">
        <v>855</v>
      </c>
      <c r="C2" s="192" t="s">
        <v>199</v>
      </c>
      <c r="D2" s="192" t="s">
        <v>856</v>
      </c>
      <c r="E2" s="192" t="s">
        <v>857</v>
      </c>
      <c r="F2" s="192" t="s">
        <v>858</v>
      </c>
      <c r="G2" s="192" t="s">
        <v>100</v>
      </c>
      <c r="H2" s="192" t="s">
        <v>859</v>
      </c>
      <c r="I2" s="192" t="s">
        <v>860</v>
      </c>
      <c r="J2" s="192" t="s">
        <v>861</v>
      </c>
      <c r="K2" s="192" t="s">
        <v>862</v>
      </c>
      <c r="L2" s="192" t="s">
        <v>863</v>
      </c>
      <c r="M2" s="192" t="s">
        <v>864</v>
      </c>
      <c r="N2" s="192" t="s">
        <v>865</v>
      </c>
    </row>
    <row r="3" spans="1:16">
      <c r="A3" s="193">
        <v>2021</v>
      </c>
      <c r="B3" s="194">
        <f t="shared" ref="B3:B11" si="0">SUM(C3:N3)</f>
        <v>157900</v>
      </c>
      <c r="C3" s="194">
        <v>701</v>
      </c>
      <c r="D3" s="194">
        <v>555</v>
      </c>
      <c r="E3" s="195">
        <v>588</v>
      </c>
      <c r="F3" s="195">
        <v>289</v>
      </c>
      <c r="G3" s="194">
        <v>116</v>
      </c>
      <c r="H3" s="194">
        <v>4476</v>
      </c>
      <c r="I3" s="206">
        <v>55926</v>
      </c>
      <c r="J3" s="194">
        <v>49152</v>
      </c>
      <c r="K3" s="194">
        <v>46097</v>
      </c>
      <c r="L3" s="194"/>
      <c r="M3" s="194"/>
      <c r="N3" s="194"/>
    </row>
    <row r="4" spans="1:16">
      <c r="A4" s="193">
        <v>2020</v>
      </c>
      <c r="B4" s="194">
        <f t="shared" si="0"/>
        <v>207779</v>
      </c>
      <c r="C4" s="194">
        <v>52558</v>
      </c>
      <c r="D4" s="194">
        <v>74526</v>
      </c>
      <c r="E4" s="194">
        <v>24764</v>
      </c>
      <c r="F4" s="195">
        <v>1244</v>
      </c>
      <c r="G4" s="194">
        <v>0</v>
      </c>
      <c r="H4" s="194">
        <v>99</v>
      </c>
      <c r="I4" s="194">
        <v>5691</v>
      </c>
      <c r="J4" s="194">
        <v>18057</v>
      </c>
      <c r="K4" s="194">
        <v>19730</v>
      </c>
      <c r="L4" s="194">
        <v>9637</v>
      </c>
      <c r="M4" s="194">
        <v>966</v>
      </c>
      <c r="N4" s="194">
        <v>507</v>
      </c>
    </row>
    <row r="5" spans="1:16">
      <c r="A5" s="193">
        <v>2019</v>
      </c>
      <c r="B5" s="194">
        <f t="shared" si="0"/>
        <v>1316256</v>
      </c>
      <c r="C5" s="194">
        <v>49636</v>
      </c>
      <c r="D5" s="194">
        <v>62017</v>
      </c>
      <c r="E5" s="194">
        <v>68808</v>
      </c>
      <c r="F5" s="194">
        <v>37756</v>
      </c>
      <c r="G5" s="194">
        <v>98147</v>
      </c>
      <c r="H5" s="194">
        <v>202886</v>
      </c>
      <c r="I5" s="194">
        <v>250922</v>
      </c>
      <c r="J5" s="194">
        <v>207888</v>
      </c>
      <c r="K5" s="194">
        <v>158227</v>
      </c>
      <c r="L5" s="194">
        <v>91219</v>
      </c>
      <c r="M5" s="194">
        <v>42676</v>
      </c>
      <c r="N5" s="194">
        <v>46074</v>
      </c>
    </row>
    <row r="6" spans="1:16">
      <c r="A6" s="193">
        <v>2018</v>
      </c>
      <c r="B6" s="194">
        <f t="shared" si="0"/>
        <v>1300200</v>
      </c>
      <c r="C6" s="194">
        <v>46639</v>
      </c>
      <c r="D6" s="194">
        <v>54766</v>
      </c>
      <c r="E6" s="194">
        <v>60349</v>
      </c>
      <c r="F6" s="194">
        <v>26962</v>
      </c>
      <c r="G6" s="194">
        <v>114354</v>
      </c>
      <c r="H6" s="194">
        <v>209882</v>
      </c>
      <c r="I6" s="194">
        <v>254518</v>
      </c>
      <c r="J6" s="194">
        <v>191746</v>
      </c>
      <c r="K6" s="194">
        <v>172885</v>
      </c>
      <c r="L6" s="194">
        <f>85.371*1000</f>
        <v>85371</v>
      </c>
      <c r="M6" s="194">
        <v>36156</v>
      </c>
      <c r="N6" s="194">
        <v>46572</v>
      </c>
      <c r="P6" s="194"/>
    </row>
    <row r="7" spans="1:16">
      <c r="A7" s="193">
        <v>2017</v>
      </c>
      <c r="B7" s="194">
        <f t="shared" si="0"/>
        <v>1361454</v>
      </c>
      <c r="C7" s="194">
        <v>54083</v>
      </c>
      <c r="D7" s="194">
        <v>59160</v>
      </c>
      <c r="E7" s="194">
        <v>55833</v>
      </c>
      <c r="F7" s="194">
        <v>46475</v>
      </c>
      <c r="G7" s="194">
        <v>114122</v>
      </c>
      <c r="H7" s="194">
        <v>192412</v>
      </c>
      <c r="I7" s="194">
        <v>281867</v>
      </c>
      <c r="J7" s="194">
        <v>201986</v>
      </c>
      <c r="K7" s="194">
        <v>195360</v>
      </c>
      <c r="L7" s="194">
        <v>88869</v>
      </c>
      <c r="M7" s="194">
        <v>31117</v>
      </c>
      <c r="N7" s="194">
        <v>40170</v>
      </c>
    </row>
    <row r="8" spans="1:16">
      <c r="A8" s="193">
        <v>2016</v>
      </c>
      <c r="B8" s="194">
        <f t="shared" si="0"/>
        <v>1281971</v>
      </c>
      <c r="C8" s="194">
        <v>55862</v>
      </c>
      <c r="D8" s="194">
        <v>56165</v>
      </c>
      <c r="E8" s="194">
        <v>55728</v>
      </c>
      <c r="F8" s="194">
        <v>28295</v>
      </c>
      <c r="G8" s="194">
        <v>111815</v>
      </c>
      <c r="H8" s="194">
        <v>163496</v>
      </c>
      <c r="I8" s="194">
        <v>265765</v>
      </c>
      <c r="J8" s="194">
        <v>195952</v>
      </c>
      <c r="K8" s="194">
        <v>166750</v>
      </c>
      <c r="L8" s="194">
        <v>99799</v>
      </c>
      <c r="M8" s="194">
        <v>38294</v>
      </c>
      <c r="N8" s="194">
        <v>44050</v>
      </c>
    </row>
    <row r="9" spans="1:16">
      <c r="A9" s="197">
        <v>2015</v>
      </c>
      <c r="B9" s="194">
        <f t="shared" si="0"/>
        <v>1143759</v>
      </c>
      <c r="C9" s="194">
        <v>56133</v>
      </c>
      <c r="D9" s="194">
        <v>56634</v>
      </c>
      <c r="E9" s="194">
        <v>53108</v>
      </c>
      <c r="F9" s="194">
        <v>26181</v>
      </c>
      <c r="G9" s="194">
        <v>91376</v>
      </c>
      <c r="H9" s="194">
        <v>158443</v>
      </c>
      <c r="I9" s="194">
        <v>215973</v>
      </c>
      <c r="J9" s="194">
        <v>193670</v>
      </c>
      <c r="K9" s="194">
        <v>140108</v>
      </c>
      <c r="L9" s="194">
        <v>81436</v>
      </c>
      <c r="M9" s="194">
        <v>35813</v>
      </c>
      <c r="N9" s="194">
        <v>34884</v>
      </c>
    </row>
    <row r="10" spans="1:16">
      <c r="A10" s="197">
        <v>2014</v>
      </c>
      <c r="B10" s="194">
        <f t="shared" si="0"/>
        <v>1316648</v>
      </c>
      <c r="C10" s="194">
        <v>63568</v>
      </c>
      <c r="D10" s="194">
        <v>72166</v>
      </c>
      <c r="E10" s="194">
        <v>81470</v>
      </c>
      <c r="F10" s="194">
        <v>51941</v>
      </c>
      <c r="G10" s="194">
        <v>115096</v>
      </c>
      <c r="H10" s="194">
        <v>182572</v>
      </c>
      <c r="I10" s="194">
        <v>243340</v>
      </c>
      <c r="J10" s="194">
        <v>214753</v>
      </c>
      <c r="K10" s="194">
        <v>134985</v>
      </c>
      <c r="L10" s="194">
        <v>76622</v>
      </c>
      <c r="M10" s="194">
        <v>41651</v>
      </c>
      <c r="N10" s="194">
        <v>38484</v>
      </c>
    </row>
    <row r="11" spans="1:16">
      <c r="A11" s="197">
        <v>2013</v>
      </c>
      <c r="B11" s="194">
        <f t="shared" si="0"/>
        <v>1292944</v>
      </c>
      <c r="C11" s="194">
        <v>67226</v>
      </c>
      <c r="D11" s="194">
        <v>72673</v>
      </c>
      <c r="E11" s="194">
        <v>89587</v>
      </c>
      <c r="F11" s="194">
        <v>37215</v>
      </c>
      <c r="G11" s="194">
        <v>84777</v>
      </c>
      <c r="H11" s="194">
        <v>184517</v>
      </c>
      <c r="I11" s="194">
        <v>220425</v>
      </c>
      <c r="J11" s="194">
        <v>198308</v>
      </c>
      <c r="K11" s="194">
        <v>141809</v>
      </c>
      <c r="L11" s="194">
        <v>76322</v>
      </c>
      <c r="M11" s="194">
        <v>60358</v>
      </c>
      <c r="N11" s="194">
        <v>59727</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7DD3-CDDD-4BC3-A02A-2069A0DBD6E0}">
  <dimension ref="B1:E20"/>
  <sheetViews>
    <sheetView workbookViewId="0">
      <selection activeCell="H4" sqref="H4:I4"/>
    </sheetView>
  </sheetViews>
  <sheetFormatPr defaultRowHeight="14.45"/>
  <cols>
    <col min="2" max="2" width="1.3984375" customWidth="1"/>
    <col min="3" max="3" width="18.546875" bestFit="1" customWidth="1"/>
    <col min="4" max="4" width="39.25" customWidth="1"/>
    <col min="5" max="5" width="7.3984375" customWidth="1"/>
  </cols>
  <sheetData>
    <row r="1" spans="2:5" ht="15.8" customHeight="1" thickBot="1"/>
    <row r="2" spans="2:5">
      <c r="B2" s="209"/>
      <c r="C2" s="119"/>
      <c r="D2" s="119"/>
      <c r="E2" s="120"/>
    </row>
    <row r="3" spans="2:5">
      <c r="B3" s="160"/>
      <c r="C3" s="586" t="s">
        <v>874</v>
      </c>
      <c r="D3" s="483"/>
      <c r="E3" s="211"/>
    </row>
    <row r="4" spans="2:5">
      <c r="B4" s="160"/>
      <c r="E4" s="211"/>
    </row>
    <row r="5" spans="2:5">
      <c r="B5" s="160"/>
      <c r="C5" s="212" t="s">
        <v>875</v>
      </c>
      <c r="D5" s="213"/>
      <c r="E5" s="211"/>
    </row>
    <row r="6" spans="2:5">
      <c r="B6" s="160"/>
      <c r="C6" s="212" t="s">
        <v>876</v>
      </c>
      <c r="D6" s="5"/>
      <c r="E6" s="211"/>
    </row>
    <row r="7" spans="2:5">
      <c r="B7" s="160"/>
      <c r="C7" s="212" t="s">
        <v>877</v>
      </c>
      <c r="D7" s="5"/>
      <c r="E7" s="211"/>
    </row>
    <row r="8" spans="2:5">
      <c r="B8" s="160"/>
      <c r="E8" s="211"/>
    </row>
    <row r="9" spans="2:5">
      <c r="B9" s="160"/>
      <c r="C9" s="210" t="s">
        <v>878</v>
      </c>
      <c r="D9" s="5" t="str">
        <f>IF(OR(D6="",D7="",D5=""),"",CONCATENATE(D5,"-FY",LEFT(D6,2),"-",D7,"QTR"))</f>
        <v/>
      </c>
      <c r="E9" s="211"/>
    </row>
    <row r="10" spans="2:5" ht="15.8" customHeight="1" thickBot="1">
      <c r="B10" s="214"/>
      <c r="C10" s="158"/>
      <c r="D10" s="158"/>
      <c r="E10" s="215"/>
    </row>
    <row r="11" spans="2:5" ht="15.8" customHeight="1" thickBot="1"/>
    <row r="12" spans="2:5">
      <c r="B12" s="209"/>
      <c r="C12" s="119"/>
      <c r="D12" s="119"/>
      <c r="E12" s="120"/>
    </row>
    <row r="13" spans="2:5">
      <c r="B13" s="160"/>
      <c r="C13" s="586" t="s">
        <v>879</v>
      </c>
      <c r="D13" s="483"/>
      <c r="E13" s="211"/>
    </row>
    <row r="14" spans="2:5">
      <c r="B14" s="160"/>
      <c r="E14" s="211"/>
    </row>
    <row r="15" spans="2:5">
      <c r="B15" s="160"/>
      <c r="C15" s="212" t="s">
        <v>875</v>
      </c>
      <c r="D15" s="5"/>
      <c r="E15" s="211"/>
    </row>
    <row r="16" spans="2:5">
      <c r="B16" s="160"/>
      <c r="C16" s="212" t="s">
        <v>876</v>
      </c>
      <c r="D16" s="5"/>
      <c r="E16" s="211"/>
    </row>
    <row r="17" spans="2:5">
      <c r="B17" s="160"/>
      <c r="C17" s="212" t="s">
        <v>87</v>
      </c>
      <c r="D17" s="5"/>
      <c r="E17" s="211"/>
    </row>
    <row r="18" spans="2:5">
      <c r="B18" s="160"/>
      <c r="E18" s="211"/>
    </row>
    <row r="19" spans="2:5">
      <c r="B19" s="160"/>
      <c r="C19" s="210"/>
      <c r="D19" s="5"/>
      <c r="E19" s="211"/>
    </row>
    <row r="20" spans="2:5" ht="15.8" customHeight="1" thickBot="1">
      <c r="B20" s="214"/>
      <c r="C20" s="158"/>
      <c r="D20" s="158"/>
      <c r="E20" s="215"/>
    </row>
  </sheetData>
  <mergeCells count="2">
    <mergeCell ref="C3:D3"/>
    <mergeCell ref="C13:D13"/>
  </mergeCells>
  <dataValidations count="3">
    <dataValidation type="list" allowBlank="1" showInputMessage="1" showErrorMessage="1" sqref="D6 D16" xr:uid="{10C9D6F2-4ACE-4355-B7E7-427BFF3EE512}">
      <formula1>"14 (7/1/13 - 6/30/14), 15 (7/1/14 - 6/30/15), 16 (7/1/15 - 6/30/16)"</formula1>
    </dataValidation>
    <dataValidation type="list" allowBlank="1" showInputMessage="1" showErrorMessage="1" sqref="D7" xr:uid="{E3B6C5A8-7B76-42B3-9E6F-A44218A69556}">
      <formula1>"1ST,2ND,3RD,4TH"</formula1>
    </dataValidation>
    <dataValidation type="list" allowBlank="1" showInputMessage="1" showErrorMessage="1" sqref="D17" xr:uid="{DBAD798F-B8F6-4281-96CD-85EA571B4BBC}">
      <formula1>"Jan,Feb,Mar,Apr,May,June,July,Aug,Sept,Oct,Nov,Dec"</formula1>
    </dataValidation>
  </dataValidations>
  <pageMargins left="0.7" right="0.7" top="0.75" bottom="0.75" header="0.3" footer="0.3"/>
  <pageSetup orientation="portrait"/>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228</vt:i4>
      </vt:variant>
      <vt:variant>
        <vt:lpstr>Named Ranges</vt:lpstr>
      </vt:variant>
      <vt:variant>
        <vt:i4>73</vt:i4>
      </vt:variant>
    </vt:vector>
  </HeadingPairs>
  <TitlesOfParts>
    <vt:vector size="301" baseType="lpstr">
      <vt:lpstr>8_path_0_Payment Standard Final</vt:lpstr>
      <vt:lpstr>bc2cfc1e2ea5bdca0_path_0_Sheet1</vt:lpstr>
      <vt:lpstr>bc2cfc1e2ea5bdca0_path_1_Sheet1</vt:lpstr>
      <vt:lpstr>f78cbfdd37369d8f5_path_0_Sheet1</vt:lpstr>
      <vt:lpstr>3c6a90_path_0_Abstract - Rubric</vt:lpstr>
      <vt:lpstr>4666fc6db48455105_path_0_Sheet1</vt:lpstr>
      <vt:lpstr>4666fc6db48455105_path_1_Sheet1</vt:lpstr>
      <vt:lpstr>4666fc6db48455105_path_2_Sheet1</vt:lpstr>
      <vt:lpstr>4666fc6db48455105_path_3_Sheet1</vt:lpstr>
      <vt:lpstr>th_0_AAS 2018_PRODUCTION &amp; AREA</vt:lpstr>
      <vt:lpstr>th_1_AAS 2018_PRODUCTION &amp; AREA</vt:lpstr>
      <vt:lpstr>th_2_AAS 2018_PRODUCTION &amp; AREA</vt:lpstr>
      <vt:lpstr>0a235170eeca7d1f9_path_0_Sheet1</vt:lpstr>
      <vt:lpstr>7f3f93028b7f410_path_0_Medaljer</vt:lpstr>
      <vt:lpstr>825c829e553bbb2b6_path_0_Sheet1</vt:lpstr>
      <vt:lpstr>bbb2b6_path_0_1st Quarter Sales</vt:lpstr>
      <vt:lpstr>5b2b66b1_path_0_Learning Matrix</vt:lpstr>
      <vt:lpstr>5b2b66b1_path_1_Learning Matrix</vt:lpstr>
      <vt:lpstr>5b2b66b1_path_2_Learning Matrix</vt:lpstr>
      <vt:lpstr>5b2b66b1_path_3_Learning Matrix</vt:lpstr>
      <vt:lpstr>5b2b66b1_path_4_Learning Matrix</vt:lpstr>
      <vt:lpstr>8713_path_0_Distribution of RPK</vt:lpstr>
      <vt:lpstr>8713_path_0_Distribution of ASK</vt:lpstr>
      <vt:lpstr>h_0_Distribution of Load factor</vt:lpstr>
      <vt:lpstr>th_0_Distribution of Passengers</vt:lpstr>
      <vt:lpstr>h_0_Distribution of RPK Charter</vt:lpstr>
      <vt:lpstr>h_0_Distribution of ASK Charter</vt:lpstr>
      <vt:lpstr>h_0_Distr of passengers Charter</vt:lpstr>
      <vt:lpstr>8713_path_1_Distribution of RPK</vt:lpstr>
      <vt:lpstr>8713_path_1_Distribution of ASK</vt:lpstr>
      <vt:lpstr>h_1_Distribution of Load factor</vt:lpstr>
      <vt:lpstr>th_1_Distribution of Passengers</vt:lpstr>
      <vt:lpstr>h_1_Distribution of RPK Charter</vt:lpstr>
      <vt:lpstr>h_1_Distribution of ASK Charter</vt:lpstr>
      <vt:lpstr>h_1_Distr of passengers Charter</vt:lpstr>
      <vt:lpstr>713_path_10_Distribution of RPK</vt:lpstr>
      <vt:lpstr>713_path_10_Distribution of ASK</vt:lpstr>
      <vt:lpstr>_10_Distribution of Load factor</vt:lpstr>
      <vt:lpstr>h_10_Distribution of Passengers</vt:lpstr>
      <vt:lpstr>_10_Distribution of RPK Charter</vt:lpstr>
      <vt:lpstr>_10_Distribution of ASK Charter</vt:lpstr>
      <vt:lpstr>_10_Distr of passengers Charter</vt:lpstr>
      <vt:lpstr>8713_path_2_Distribution of RPK</vt:lpstr>
      <vt:lpstr>8713_path_2_Distribution of ASK</vt:lpstr>
      <vt:lpstr>h_2_Distribution of Load factor</vt:lpstr>
      <vt:lpstr>th_2_Distribution of Passengers</vt:lpstr>
      <vt:lpstr>h_2_Distribution of RPK Charter</vt:lpstr>
      <vt:lpstr>h_2_Distribution of ASK Charter</vt:lpstr>
      <vt:lpstr>h_2_Distr of passengers Charter</vt:lpstr>
      <vt:lpstr>8713_path_3_Distribution of RPK</vt:lpstr>
      <vt:lpstr>8713_path_3_Distribution of ASK</vt:lpstr>
      <vt:lpstr>h_3_Distribution of Load factor</vt:lpstr>
      <vt:lpstr>th_3_Distribution of Passengers</vt:lpstr>
      <vt:lpstr>h_3_Distribution of RPK Charter</vt:lpstr>
      <vt:lpstr>h_3_Distribution of ASK Charter</vt:lpstr>
      <vt:lpstr>h_3_Distr of passengers Charter</vt:lpstr>
      <vt:lpstr>8713_path_4_Distribution of RPK</vt:lpstr>
      <vt:lpstr>8713_path_4_Distribution of ASK</vt:lpstr>
      <vt:lpstr>h_4_Distribution of Load factor</vt:lpstr>
      <vt:lpstr>th_4_Distribution of Passengers</vt:lpstr>
      <vt:lpstr>h_4_Distribution of RPK Charter</vt:lpstr>
      <vt:lpstr>h_4_Distribution of ASK Charter</vt:lpstr>
      <vt:lpstr>h_4_Distr of passengers Charter</vt:lpstr>
      <vt:lpstr>8713_path_5_Distribution of RPK</vt:lpstr>
      <vt:lpstr>8713_path_5_Distribution of ASK</vt:lpstr>
      <vt:lpstr>h_5_Distribution of Load factor</vt:lpstr>
      <vt:lpstr>th_5_Distribution of Passengers</vt:lpstr>
      <vt:lpstr>h_5_Distribution of RPK Charter</vt:lpstr>
      <vt:lpstr>h_5_Distribution of ASK Charter</vt:lpstr>
      <vt:lpstr>h_5_Distr of passengers Charter</vt:lpstr>
      <vt:lpstr>8713_path_6_Distribution of RPK</vt:lpstr>
      <vt:lpstr>8713_path_6_Distribution of ASK</vt:lpstr>
      <vt:lpstr>h_6_Distribution of Load factor</vt:lpstr>
      <vt:lpstr>th_6_Distribution of Passengers</vt:lpstr>
      <vt:lpstr>h_6_Distribution of RPK Charter</vt:lpstr>
      <vt:lpstr>h_6_Distribution of ASK Charter</vt:lpstr>
      <vt:lpstr>h_6_Distr of passengers Charter</vt:lpstr>
      <vt:lpstr>8713_path_7_Distribution of RPK</vt:lpstr>
      <vt:lpstr>8713_path_7_Distribution of ASK</vt:lpstr>
      <vt:lpstr>h_7_Distribution of Load factor</vt:lpstr>
      <vt:lpstr>th_7_Distribution of Passengers</vt:lpstr>
      <vt:lpstr>h_7_Distribution of RPK Charter</vt:lpstr>
      <vt:lpstr>h_7_Distribution of ASK Charter</vt:lpstr>
      <vt:lpstr>h_7_Distr of passengers Charter</vt:lpstr>
      <vt:lpstr>8713_path_8_Distribution of RPK</vt:lpstr>
      <vt:lpstr>8713_path_8_Distribution of ASK</vt:lpstr>
      <vt:lpstr>h_8_Distribution of Load factor</vt:lpstr>
      <vt:lpstr>th_8_Distribution of Passengers</vt:lpstr>
      <vt:lpstr>h_8_Distribution of RPK Charter</vt:lpstr>
      <vt:lpstr>h_8_Distribution of ASK Charter</vt:lpstr>
      <vt:lpstr>h_8_Distr of passengers Charter</vt:lpstr>
      <vt:lpstr>8713_path_9_Distribution of RPK</vt:lpstr>
      <vt:lpstr>8713_path_9_Distribution of ASK</vt:lpstr>
      <vt:lpstr>h_9_Distribution of Load factor</vt:lpstr>
      <vt:lpstr>th_9_Distribution of Passengers</vt:lpstr>
      <vt:lpstr>h_9_Distribution of RPK Charter</vt:lpstr>
      <vt:lpstr>h_9_Distribution of ASK Charter</vt:lpstr>
      <vt:lpstr>h_9_Distr of passengers Charter</vt:lpstr>
      <vt:lpstr>0e06_path_0_Invoice # Generator</vt:lpstr>
      <vt:lpstr>c475a7e0e06_path_0_Example Data</vt:lpstr>
      <vt:lpstr>0e06_path_1_Invoice # Generator</vt:lpstr>
      <vt:lpstr>c475a7e0e06_path_1_Example Data</vt:lpstr>
      <vt:lpstr>f4c6253d0373c9c_path_0_SuperPro</vt:lpstr>
      <vt:lpstr>e3f4c6253d0373c9c_path_0_Pro ET</vt:lpstr>
      <vt:lpstr>4c6253d0373c9c_path_0_Sportsman</vt:lpstr>
      <vt:lpstr>53d0373c9c_path_0_JR Dragster 1</vt:lpstr>
      <vt:lpstr>53d0373c9c_path_0_JR Dragster 2</vt:lpstr>
      <vt:lpstr>f4c6253d0373c9c_path_0_Quick 16</vt:lpstr>
      <vt:lpstr>3b4e3f4c6253d0373c9c_path_0_DOT</vt:lpstr>
      <vt:lpstr>f4c6253d0373c9c_path_1_SuperPro</vt:lpstr>
      <vt:lpstr>e3f4c6253d0373c9c_path_1_Pro ET</vt:lpstr>
      <vt:lpstr>4c6253d0373c9c_path_1_Sportsman</vt:lpstr>
      <vt:lpstr>53d0373c9c_path_1_JR Dragster 1</vt:lpstr>
      <vt:lpstr>53d0373c9c_path_1_JR Dragster 2</vt:lpstr>
      <vt:lpstr>f4c6253d0373c9c_path_1_Quick 16</vt:lpstr>
      <vt:lpstr>3b4e3f4c6253d0373c9c_path_1_DOT</vt:lpstr>
      <vt:lpstr>f4c6253d0373c9c_path_2_SuperPro</vt:lpstr>
      <vt:lpstr>e3f4c6253d0373c9c_path_2_Pro ET</vt:lpstr>
      <vt:lpstr>4c6253d0373c9c_path_2_Sportsman</vt:lpstr>
      <vt:lpstr>53d0373c9c_path_2_JR Dragster 1</vt:lpstr>
      <vt:lpstr>53d0373c9c_path_2_JR Dragster 2</vt:lpstr>
      <vt:lpstr>f4c6253d0373c9c_path_2_Quick 16</vt:lpstr>
      <vt:lpstr>3b4e3f4c6253d0373c9c_path_2_DOT</vt:lpstr>
      <vt:lpstr>f4c6253d0373c9c_path_3_SuperPro</vt:lpstr>
      <vt:lpstr>e3f4c6253d0373c9c_path_3_Pro ET</vt:lpstr>
      <vt:lpstr>4c6253d0373c9c_path_3_Sportsman</vt:lpstr>
      <vt:lpstr>53d0373c9c_path_3_JR Dragster 1</vt:lpstr>
      <vt:lpstr>53d0373c9c_path_3_JR Dragster 2</vt:lpstr>
      <vt:lpstr>f4c6253d0373c9c_path_3_Quick 16</vt:lpstr>
      <vt:lpstr>3b4e3f4c6253d0373c9c_path_3_DOT</vt:lpstr>
      <vt:lpstr>f4c6253d0373c9c_path_4_SuperPro</vt:lpstr>
      <vt:lpstr>e3f4c6253d0373c9c_path_4_Pro ET</vt:lpstr>
      <vt:lpstr>4c6253d0373c9c_path_4_Sportsman</vt:lpstr>
      <vt:lpstr>53d0373c9c_path_4_JR Dragster 1</vt:lpstr>
      <vt:lpstr>53d0373c9c_path_4_JR Dragster 2</vt:lpstr>
      <vt:lpstr>f4c6253d0373c9c_path_4_Quick 16</vt:lpstr>
      <vt:lpstr>3b4e3f4c6253d0373c9c_path_4_DOT</vt:lpstr>
      <vt:lpstr>f4c6253d0373c9c_path_5_SuperPro</vt:lpstr>
      <vt:lpstr>e3f4c6253d0373c9c_path_5_Pro ET</vt:lpstr>
      <vt:lpstr>4c6253d0373c9c_path_5_Sportsman</vt:lpstr>
      <vt:lpstr>53d0373c9c_path_5_JR Dragster 1</vt:lpstr>
      <vt:lpstr>53d0373c9c_path_5_JR Dragster 2</vt:lpstr>
      <vt:lpstr>f4c6253d0373c9c_path_5_Quick 16</vt:lpstr>
      <vt:lpstr>3b4e3f4c6253d0373c9c_path_5_DOT</vt:lpstr>
      <vt:lpstr>f4c6253d0373c9c_path_6_SuperPro</vt:lpstr>
      <vt:lpstr>e3f4c6253d0373c9c_path_6_Pro ET</vt:lpstr>
      <vt:lpstr>4c6253d0373c9c_path_6_Sportsman</vt:lpstr>
      <vt:lpstr>53d0373c9c_path_6_JR Dragster 1</vt:lpstr>
      <vt:lpstr>53d0373c9c_path_6_JR Dragster 2</vt:lpstr>
      <vt:lpstr>f4c6253d0373c9c_path_6_Quick 16</vt:lpstr>
      <vt:lpstr>3b4e3f4c6253d0373c9c_path_6_DOT</vt:lpstr>
      <vt:lpstr>588d9c405e3b0cd43d4b_path_0_P&amp;L</vt:lpstr>
      <vt:lpstr>2588d9c405e3b0cd43d4b_path_0_BS</vt:lpstr>
      <vt:lpstr>588d9c405e3b0cd43d4b_path_1_P&amp;L</vt:lpstr>
      <vt:lpstr>2588d9c405e3b0cd43d4b_path_1_BS</vt:lpstr>
      <vt:lpstr>588d9c405e3b0cd43d4b_path_2_P&amp;L</vt:lpstr>
      <vt:lpstr>2588d9c405e3b0cd43d4b_path_2_BS</vt:lpstr>
      <vt:lpstr>path_0_Single Contract Provider</vt:lpstr>
      <vt:lpstr>ath_0_Single Contract - EXAMPLE</vt:lpstr>
      <vt:lpstr>_path_0_Multi Contract Provider</vt:lpstr>
      <vt:lpstr>2_path_0_Multi Contract EXAMPLE</vt:lpstr>
      <vt:lpstr>path_1_Single Contract Provider</vt:lpstr>
      <vt:lpstr>ath_1_Single Contract - EXAMPLE</vt:lpstr>
      <vt:lpstr>_path_1_Multi Contract Provider</vt:lpstr>
      <vt:lpstr>2_path_1_Multi Contract EXAMPLE</vt:lpstr>
      <vt:lpstr>path_2_Single Contract Provider</vt:lpstr>
      <vt:lpstr>ath_2_Single Contract - EXAMPLE</vt:lpstr>
      <vt:lpstr>_path_2_Multi Contract Provider</vt:lpstr>
      <vt:lpstr>2_path_2_Multi Contract EXAMPLE</vt:lpstr>
      <vt:lpstr>path_3_Single Contract Provider</vt:lpstr>
      <vt:lpstr>ath_3_Single Contract - EXAMPLE</vt:lpstr>
      <vt:lpstr>_path_3_Multi Contract Provider</vt:lpstr>
      <vt:lpstr>2_path_3_Multi Contract EXAMPLE</vt:lpstr>
      <vt:lpstr>path_4_Single Contract Provider</vt:lpstr>
      <vt:lpstr>ath_4_Single Contract - EXAMPLE</vt:lpstr>
      <vt:lpstr>_path_4_Multi Contract Provider</vt:lpstr>
      <vt:lpstr>2_path_4_Multi Contract EXAMPLE</vt:lpstr>
      <vt:lpstr>path_5_Single Contract Provider</vt:lpstr>
      <vt:lpstr>ath_5_Single Contract - EXAMPLE</vt:lpstr>
      <vt:lpstr>_path_5_Multi Contract Provider</vt:lpstr>
      <vt:lpstr>2_path_5_Multi Contract EXAMPLE</vt:lpstr>
      <vt:lpstr>path_6_Single Contract Provider</vt:lpstr>
      <vt:lpstr>ath_6_Single Contract - EXAMPLE</vt:lpstr>
      <vt:lpstr>_path_6_Multi Contract Provider</vt:lpstr>
      <vt:lpstr>2_path_6_Multi Contract EXAMPLE</vt:lpstr>
      <vt:lpstr>path_7_Single Contract Provider</vt:lpstr>
      <vt:lpstr>ath_7_Single Contract - EXAMPLE</vt:lpstr>
      <vt:lpstr>_path_7_Multi Contract Provider</vt:lpstr>
      <vt:lpstr>2_path_7_Multi Contract EXAMPLE</vt:lpstr>
      <vt:lpstr>path_8_Single Contract Provider</vt:lpstr>
      <vt:lpstr>ath_8_Single Contract - EXAMPLE</vt:lpstr>
      <vt:lpstr>_path_8_Multi Contract Provider</vt:lpstr>
      <vt:lpstr>2_path_8_Multi Contract EXAMPLE</vt:lpstr>
      <vt:lpstr>path_9_Single Contract Provider</vt:lpstr>
      <vt:lpstr>ath_9_Single Contract - EXAMPLE</vt:lpstr>
      <vt:lpstr>_path_9_Multi Contract Provider</vt:lpstr>
      <vt:lpstr>2_path_9_Multi Contract EXAMPLE</vt:lpstr>
      <vt:lpstr>9c2a6fc4e3dabf79c_path_0_Sheet1</vt:lpstr>
      <vt:lpstr>791556d54c797cd71_path_0_Sheet1</vt:lpstr>
      <vt:lpstr>308f4c260275771f4e43_path_0_tb2</vt:lpstr>
      <vt:lpstr>308f4c260275771f4e43_path_0_tb3</vt:lpstr>
      <vt:lpstr>308f4c260275771f4e43_path_1_tb2</vt:lpstr>
      <vt:lpstr>308f4c260275771f4e43_path_1_tb3</vt:lpstr>
      <vt:lpstr>054c5ed0e2_path_0_Cash Receipts</vt:lpstr>
      <vt:lpstr>054c5ed0e2_path_0_Cash Paid Out</vt:lpstr>
      <vt:lpstr>_path_0_Cash Paid Out (Non P&amp;L)</vt:lpstr>
      <vt:lpstr>054c5ed0e2_path_1_Cash Receipts</vt:lpstr>
      <vt:lpstr>054c5ed0e2_path_1_Cash Paid Out</vt:lpstr>
      <vt:lpstr>_path_1_Cash Paid Out (Non P&amp;L)</vt:lpstr>
      <vt:lpstr>054c5ed0e2_path_2_Cash Receipts</vt:lpstr>
      <vt:lpstr>054c5ed0e2_path_2_Cash Paid Out</vt:lpstr>
      <vt:lpstr>_path_2_Cash Paid Out (Non P&amp;L)</vt:lpstr>
      <vt:lpstr>054c5ed0e2_path_3_Cash Receipts</vt:lpstr>
      <vt:lpstr>054c5ed0e2_path_3_Cash Paid Out</vt:lpstr>
      <vt:lpstr>_path_3_Cash Paid Out (Non P&amp;L)</vt:lpstr>
      <vt:lpstr>054c5ed0e2_path_4_Cash Receipts</vt:lpstr>
      <vt:lpstr>054c5ed0e2_path_4_Cash Paid Out</vt:lpstr>
      <vt:lpstr>_path_4_Cash Paid Out (Non P&amp;L)</vt:lpstr>
      <vt:lpstr>054c5ed0e2_path_5_Cash Receipts</vt:lpstr>
      <vt:lpstr>054c5ed0e2_path_5_Cash Paid Out</vt:lpstr>
      <vt:lpstr>_path_5_Cash Paid Out (Non P&amp;L)</vt:lpstr>
      <vt:lpstr>054c5ed0e2_path_6_Cash Receipts</vt:lpstr>
      <vt:lpstr>054c5ed0e2_path_6_Cash Paid Out</vt:lpstr>
      <vt:lpstr>_path_6_Cash Paid Out (Non P&amp;L)</vt:lpstr>
      <vt:lpstr>054c5ed0e2_path_7_Cash Receipts</vt:lpstr>
      <vt:lpstr>054c5ed0e2_path_7_Cash Paid Out</vt:lpstr>
      <vt:lpstr>_path_7_Cash Paid Out (Non P&amp;L)</vt:lpstr>
      <vt:lpstr>daf08607d_path_0_Madhya Pradesh</vt:lpstr>
      <vt:lpstr>A</vt:lpstr>
      <vt:lpstr>B</vt:lpstr>
      <vt:lpstr>D</vt:lpstr>
      <vt:lpstr>'_path_0_Cash Paid Out (Non P&amp;L)'!FiscalYearStartDate</vt:lpstr>
      <vt:lpstr>'_path_1_Cash Paid Out (Non P&amp;L)'!FiscalYearStartDate</vt:lpstr>
      <vt:lpstr>'_path_2_Cash Paid Out (Non P&amp;L)'!FiscalYearStartDate</vt:lpstr>
      <vt:lpstr>'_path_3_Cash Paid Out (Non P&amp;L)'!FiscalYearStartDate</vt:lpstr>
      <vt:lpstr>'_path_4_Cash Paid Out (Non P&amp;L)'!FiscalYearStartDate</vt:lpstr>
      <vt:lpstr>'_path_5_Cash Paid Out (Non P&amp;L)'!FiscalYearStartDate</vt:lpstr>
      <vt:lpstr>'_path_6_Cash Paid Out (Non P&amp;L)'!FiscalYearStartDate</vt:lpstr>
      <vt:lpstr>'_path_7_Cash Paid Out (Non P&amp;L)'!FiscalYearStartDate</vt:lpstr>
      <vt:lpstr>'054c5ed0e2_path_0_Cash Paid Out'!FiscalYearStartDate</vt:lpstr>
      <vt:lpstr>'054c5ed0e2_path_0_Cash Receipts'!FiscalYearStartDate</vt:lpstr>
      <vt:lpstr>'054c5ed0e2_path_1_Cash Paid Out'!FiscalYearStartDate</vt:lpstr>
      <vt:lpstr>'054c5ed0e2_path_1_Cash Receipts'!FiscalYearStartDate</vt:lpstr>
      <vt:lpstr>'054c5ed0e2_path_2_Cash Paid Out'!FiscalYearStartDate</vt:lpstr>
      <vt:lpstr>'054c5ed0e2_path_2_Cash Receipts'!FiscalYearStartDate</vt:lpstr>
      <vt:lpstr>'054c5ed0e2_path_3_Cash Paid Out'!FiscalYearStartDate</vt:lpstr>
      <vt:lpstr>'054c5ed0e2_path_3_Cash Receipts'!FiscalYearStartDate</vt:lpstr>
      <vt:lpstr>'054c5ed0e2_path_4_Cash Paid Out'!FiscalYearStartDate</vt:lpstr>
      <vt:lpstr>'054c5ed0e2_path_4_Cash Receipts'!FiscalYearStartDate</vt:lpstr>
      <vt:lpstr>'054c5ed0e2_path_5_Cash Paid Out'!FiscalYearStartDate</vt:lpstr>
      <vt:lpstr>'054c5ed0e2_path_5_Cash Receipts'!FiscalYearStartDate</vt:lpstr>
      <vt:lpstr>'054c5ed0e2_path_6_Cash Paid Out'!FiscalYearStartDate</vt:lpstr>
      <vt:lpstr>'054c5ed0e2_path_6_Cash Receipts'!FiscalYearStartDate</vt:lpstr>
      <vt:lpstr>'054c5ed0e2_path_7_Cash Paid Out'!FiscalYearStartDate</vt:lpstr>
      <vt:lpstr>'054c5ed0e2_path_7_Cash Receipts'!FiscalYearStartDate</vt:lpstr>
      <vt:lpstr>'4666fc6db48455105_path_0_Sheet1'!Print_Area</vt:lpstr>
      <vt:lpstr>'4666fc6db48455105_path_1_Sheet1'!Print_Area</vt:lpstr>
      <vt:lpstr>'4666fc6db48455105_path_2_Sheet1'!Print_Area</vt:lpstr>
      <vt:lpstr>'4666fc6db48455105_path_3_Sheet1'!Print_Area</vt:lpstr>
      <vt:lpstr>'ath_0_Single Contract - EXAMPLE'!Print_Area</vt:lpstr>
      <vt:lpstr>'ath_1_Single Contract - EXAMPLE'!Print_Area</vt:lpstr>
      <vt:lpstr>'ath_2_Single Contract - EXAMPLE'!Print_Area</vt:lpstr>
      <vt:lpstr>'ath_3_Single Contract - EXAMPLE'!Print_Area</vt:lpstr>
      <vt:lpstr>'ath_4_Single Contract - EXAMPLE'!Print_Area</vt:lpstr>
      <vt:lpstr>'ath_5_Single Contract - EXAMPLE'!Print_Area</vt:lpstr>
      <vt:lpstr>'ath_6_Single Contract - EXAMPLE'!Print_Area</vt:lpstr>
      <vt:lpstr>'ath_7_Single Contract - EXAMPLE'!Print_Area</vt:lpstr>
      <vt:lpstr>'ath_8_Single Contract - EXAMPLE'!Print_Area</vt:lpstr>
      <vt:lpstr>'ath_9_Single Contract - EXAMPLE'!Print_Area</vt:lpstr>
      <vt:lpstr>'daf08607d_path_0_Madhya Pradesh'!Print_Area</vt:lpstr>
      <vt:lpstr>'path_0_Single Contract Provider'!Print_Area</vt:lpstr>
      <vt:lpstr>'path_1_Single Contract Provider'!Print_Area</vt:lpstr>
      <vt:lpstr>'path_2_Single Contract Provider'!Print_Area</vt:lpstr>
      <vt:lpstr>'path_3_Single Contract Provider'!Print_Area</vt:lpstr>
      <vt:lpstr>'path_4_Single Contract Provider'!Print_Area</vt:lpstr>
      <vt:lpstr>'path_5_Single Contract Provider'!Print_Area</vt:lpstr>
      <vt:lpstr>'path_6_Single Contract Provider'!Print_Area</vt:lpstr>
      <vt:lpstr>'path_7_Single Contract Provider'!Print_Area</vt:lpstr>
      <vt:lpstr>'path_8_Single Contract Provider'!Print_Area</vt:lpstr>
      <vt:lpstr>'path_9_Single Contract Provider'!Print_Area</vt:lpstr>
      <vt:lpstr>'ath_0_Single Contract - EXAMPLE'!Print_Titles</vt:lpstr>
      <vt:lpstr>'ath_1_Single Contract - EXAMPLE'!Print_Titles</vt:lpstr>
      <vt:lpstr>'ath_2_Single Contract - EXAMPLE'!Print_Titles</vt:lpstr>
      <vt:lpstr>'ath_3_Single Contract - EXAMPLE'!Print_Titles</vt:lpstr>
      <vt:lpstr>'ath_4_Single Contract - EXAMPLE'!Print_Titles</vt:lpstr>
      <vt:lpstr>'ath_5_Single Contract - EXAMPLE'!Print_Titles</vt:lpstr>
      <vt:lpstr>'ath_6_Single Contract - EXAMPLE'!Print_Titles</vt:lpstr>
      <vt:lpstr>'ath_7_Single Contract - EXAMPLE'!Print_Titles</vt:lpstr>
      <vt:lpstr>'ath_8_Single Contract - EXAMPLE'!Print_Titles</vt:lpstr>
      <vt:lpstr>'ath_9_Single Contract - EXAMPLE'!Print_Titles</vt:lpstr>
      <vt:lpstr>'daf08607d_path_0_Madhya Pradesh'!Print_Titles</vt:lpstr>
      <vt:lpstr>'path_0_Single Contract Provider'!Print_Titles</vt:lpstr>
      <vt:lpstr>'path_1_Single Contract Provider'!Print_Titles</vt:lpstr>
      <vt:lpstr>'path_2_Single Contract Provider'!Print_Titles</vt:lpstr>
      <vt:lpstr>'path_3_Single Contract Provider'!Print_Titles</vt:lpstr>
      <vt:lpstr>'path_4_Single Contract Provider'!Print_Titles</vt:lpstr>
      <vt:lpstr>'path_5_Single Contract Provider'!Print_Titles</vt:lpstr>
      <vt:lpstr>'path_6_Single Contract Provider'!Print_Titles</vt:lpstr>
      <vt:lpstr>'path_7_Single Contract Provider'!Print_Titles</vt:lpstr>
      <vt:lpstr>'path_8_Single Contract Provider'!Print_Titles</vt:lpstr>
      <vt:lpstr>'path_9_Single Contract Provider'!Print_Titles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RAHUL SINGH</cp:lastModifiedBy>
  <dcterms:created xsi:type="dcterms:W3CDTF">2025-01-26T12:34:55Z</dcterms:created>
  <dcterms:modified xsi:type="dcterms:W3CDTF">2025-03-30T18:10:51Z</dcterms:modified>
</cp:coreProperties>
</file>