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3.xml" ContentType="application/vnd.openxmlformats-officedocument.spreadsheetml.pivotTable+xml"/>
  <Override PartName="/xl/tables/table5.xml" ContentType="application/vnd.openxmlformats-officedocument.spreadsheetml.table+xml"/>
  <Override PartName="/xl/pivotTables/pivotTable1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5"/>
  <workbookPr/>
  <mc:AlternateContent xmlns:mc="http://schemas.openxmlformats.org/markup-compatibility/2006">
    <mc:Choice Requires="x15">
      <x15ac:absPath xmlns:x15ac="http://schemas.microsoft.com/office/spreadsheetml/2010/11/ac" url="C:\Users\giojo\Downloads\"/>
    </mc:Choice>
  </mc:AlternateContent>
  <xr:revisionPtr revIDLastSave="0" documentId="13_ncr:1_{D688BEE8-D669-4CFB-8CD9-95F3A838E3DB}" xr6:coauthVersionLast="47" xr6:coauthVersionMax="47" xr10:uidLastSave="{00000000-0000-0000-0000-000000000000}"/>
  <bookViews>
    <workbookView xWindow="1350" yWindow="3450" windowWidth="25575" windowHeight="14715" xr2:uid="{1E265DEC-7BCA-4FA5-A2B7-D8EC108F031D}"/>
  </bookViews>
  <sheets>
    <sheet name="On the workbook" sheetId="1" r:id="rId1"/>
    <sheet name="Tour" sheetId="2" r:id="rId2"/>
    <sheet name="Revenue" sheetId="3" r:id="rId3"/>
    <sheet name="Ex. 21-1" sheetId="4" r:id="rId4"/>
    <sheet name="Ex. 21-2" sheetId="5" r:id="rId5"/>
    <sheet name="PT" sheetId="6" r:id="rId6"/>
    <sheet name="Email" sheetId="9" r:id="rId7"/>
    <sheet name="Vendor" sheetId="10" r:id="rId8"/>
    <sheet name="Table" sheetId="11" r:id="rId9"/>
    <sheet name="Chart" sheetId="12" r:id="rId10"/>
    <sheet name="Bamboo" sheetId="14" r:id="rId11"/>
    <sheet name="Sheet1" sheetId="22" r:id="rId12"/>
    <sheet name="Dashboard" sheetId="15" r:id="rId13"/>
    <sheet name="PIVOTBY" sheetId="21" r:id="rId14"/>
    <sheet name="AD" sheetId="16" r:id="rId15"/>
    <sheet name="Response" sheetId="17" r:id="rId16"/>
    <sheet name="Students" sheetId="23" r:id="rId17"/>
    <sheet name="St_reponse" sheetId="24" r:id="rId18"/>
    <sheet name="Sheet3" sheetId="25" r:id="rId19"/>
  </sheets>
  <definedNames>
    <definedName name="Slicer_Country">#N/A</definedName>
    <definedName name="Slicer_Customer">#N/A</definedName>
    <definedName name="Slicer_Date">#N/A</definedName>
    <definedName name="Slicer_Product">#N/A</definedName>
  </definedNames>
  <calcPr calcId="191028"/>
  <pivotCaches>
    <pivotCache cacheId="0" r:id="rId20"/>
    <pivotCache cacheId="1" r:id="rId21"/>
    <pivotCache cacheId="2" r:id="rId22"/>
    <pivotCache cacheId="3"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24" l="1"/>
  <c r="F7" i="24"/>
  <c r="F6" i="24"/>
  <c r="F5" i="24"/>
  <c r="F4" i="24"/>
  <c r="F3" i="24"/>
  <c r="F2" i="24"/>
  <c r="H7" i="17"/>
  <c r="H5" i="17"/>
  <c r="C11" i="17" a="1"/>
  <c r="C11" i="17" s="1"/>
  <c r="G1227" i="14"/>
  <c r="K1226" i="14"/>
  <c r="H1226" i="14"/>
  <c r="K1225" i="14"/>
  <c r="H1225" i="14"/>
  <c r="K1224" i="14"/>
  <c r="H1224" i="14"/>
  <c r="K1223" i="14"/>
  <c r="H1223" i="14"/>
  <c r="K1222" i="14"/>
  <c r="H1222" i="14"/>
  <c r="K1221" i="14"/>
  <c r="H1221" i="14"/>
  <c r="K1220" i="14"/>
  <c r="I1220" i="14"/>
  <c r="H1220" i="14"/>
  <c r="J1220" i="14" s="1"/>
  <c r="L1220" i="14" s="1"/>
  <c r="K1219" i="14"/>
  <c r="I1219" i="14"/>
  <c r="H1219" i="14"/>
  <c r="J1219" i="14" s="1"/>
  <c r="L1219" i="14" s="1"/>
  <c r="K1218" i="14"/>
  <c r="H1218" i="14"/>
  <c r="K1217" i="14"/>
  <c r="H1217" i="14"/>
  <c r="K1216" i="14"/>
  <c r="H1216" i="14"/>
  <c r="K1215" i="14"/>
  <c r="H1215" i="14"/>
  <c r="K1214" i="14"/>
  <c r="H1214" i="14"/>
  <c r="K1213" i="14"/>
  <c r="H1213" i="14"/>
  <c r="K1212" i="14"/>
  <c r="H1212" i="14"/>
  <c r="K1211" i="14"/>
  <c r="I1211" i="14"/>
  <c r="H1211" i="14"/>
  <c r="J1211" i="14" s="1"/>
  <c r="L1211" i="14" s="1"/>
  <c r="K1210" i="14"/>
  <c r="H1210" i="14"/>
  <c r="K1209" i="14"/>
  <c r="H1209" i="14"/>
  <c r="K1208" i="14"/>
  <c r="H1208" i="14"/>
  <c r="K1207" i="14"/>
  <c r="H1207" i="14"/>
  <c r="K1206" i="14"/>
  <c r="H1206" i="14"/>
  <c r="K1205" i="14"/>
  <c r="H1205" i="14"/>
  <c r="K1204" i="14"/>
  <c r="H1204" i="14"/>
  <c r="K1203" i="14"/>
  <c r="H1203" i="14"/>
  <c r="K1202" i="14"/>
  <c r="H1202" i="14"/>
  <c r="K1201" i="14"/>
  <c r="H1201" i="14"/>
  <c r="K1200" i="14"/>
  <c r="H1200" i="14"/>
  <c r="K1199" i="14"/>
  <c r="H1199" i="14"/>
  <c r="K1198" i="14"/>
  <c r="H1198" i="14"/>
  <c r="K1197" i="14"/>
  <c r="H1197" i="14"/>
  <c r="K1196" i="14"/>
  <c r="I1196" i="14"/>
  <c r="H1196" i="14"/>
  <c r="J1196" i="14" s="1"/>
  <c r="L1196" i="14" s="1"/>
  <c r="K1195" i="14"/>
  <c r="H1195" i="14"/>
  <c r="K1194" i="14"/>
  <c r="H1194" i="14"/>
  <c r="K1193" i="14"/>
  <c r="H1193" i="14"/>
  <c r="K1192" i="14"/>
  <c r="H1192" i="14"/>
  <c r="K1191" i="14"/>
  <c r="H1191" i="14"/>
  <c r="K1190" i="14"/>
  <c r="H1190" i="14"/>
  <c r="K1189" i="14"/>
  <c r="H1189" i="14"/>
  <c r="K1188" i="14"/>
  <c r="H1188" i="14"/>
  <c r="K1187" i="14"/>
  <c r="H1187" i="14"/>
  <c r="K1186" i="14"/>
  <c r="H1186" i="14"/>
  <c r="K1185" i="14"/>
  <c r="H1185" i="14"/>
  <c r="K1184" i="14"/>
  <c r="H1184" i="14"/>
  <c r="K1183" i="14"/>
  <c r="H1183" i="14"/>
  <c r="K1182" i="14"/>
  <c r="H1182" i="14"/>
  <c r="K1181" i="14"/>
  <c r="H1181" i="14"/>
  <c r="K1180" i="14"/>
  <c r="H1180" i="14"/>
  <c r="K1179" i="14"/>
  <c r="H1179" i="14"/>
  <c r="K1178" i="14"/>
  <c r="H1178" i="14"/>
  <c r="K1177" i="14"/>
  <c r="H1177" i="14"/>
  <c r="K1176" i="14"/>
  <c r="H1176" i="14"/>
  <c r="K1175" i="14"/>
  <c r="H1175" i="14"/>
  <c r="K1174" i="14"/>
  <c r="H1174" i="14"/>
  <c r="K1173" i="14"/>
  <c r="H1173" i="14"/>
  <c r="K1172" i="14"/>
  <c r="H1172" i="14"/>
  <c r="K1171" i="14"/>
  <c r="H1171" i="14"/>
  <c r="K1170" i="14"/>
  <c r="H1170" i="14"/>
  <c r="K1169" i="14"/>
  <c r="H1169" i="14"/>
  <c r="K1168" i="14"/>
  <c r="H1168" i="14"/>
  <c r="K1167" i="14"/>
  <c r="H1167" i="14"/>
  <c r="K1166" i="14"/>
  <c r="H1166" i="14"/>
  <c r="K1165" i="14"/>
  <c r="H1165" i="14"/>
  <c r="K1164" i="14"/>
  <c r="H1164" i="14"/>
  <c r="K1163" i="14"/>
  <c r="H1163" i="14"/>
  <c r="K1162" i="14"/>
  <c r="H1162" i="14"/>
  <c r="K1161" i="14"/>
  <c r="H1161" i="14"/>
  <c r="K1160" i="14"/>
  <c r="H1160" i="14"/>
  <c r="K1159" i="14"/>
  <c r="H1159" i="14"/>
  <c r="K1158" i="14"/>
  <c r="H1158" i="14"/>
  <c r="K1157" i="14"/>
  <c r="H1157" i="14"/>
  <c r="K1156" i="14"/>
  <c r="H1156" i="14"/>
  <c r="K1155" i="14"/>
  <c r="H1155" i="14"/>
  <c r="K1154" i="14"/>
  <c r="H1154" i="14"/>
  <c r="K1153" i="14"/>
  <c r="H1153" i="14"/>
  <c r="K1152" i="14"/>
  <c r="H1152" i="14"/>
  <c r="K1151" i="14"/>
  <c r="H1151" i="14"/>
  <c r="K1150" i="14"/>
  <c r="H1150" i="14"/>
  <c r="K1149" i="14"/>
  <c r="H1149" i="14"/>
  <c r="K1148" i="14"/>
  <c r="H1148" i="14"/>
  <c r="K1147" i="14"/>
  <c r="H1147" i="14"/>
  <c r="K1146" i="14"/>
  <c r="H1146" i="14"/>
  <c r="K1145" i="14"/>
  <c r="H1145" i="14"/>
  <c r="K1144" i="14"/>
  <c r="I1144" i="14"/>
  <c r="H1144" i="14"/>
  <c r="J1144" i="14" s="1"/>
  <c r="L1144" i="14" s="1"/>
  <c r="K1143" i="14"/>
  <c r="H1143" i="14"/>
  <c r="K1142" i="14"/>
  <c r="H1142" i="14"/>
  <c r="K1141" i="14"/>
  <c r="H1141" i="14"/>
  <c r="K1140" i="14"/>
  <c r="H1140" i="14"/>
  <c r="K1139" i="14"/>
  <c r="H1139" i="14"/>
  <c r="K1138" i="14"/>
  <c r="H1138" i="14"/>
  <c r="K1137" i="14"/>
  <c r="H1137" i="14"/>
  <c r="K1136" i="14"/>
  <c r="H1136" i="14"/>
  <c r="K1135" i="14"/>
  <c r="H1135" i="14"/>
  <c r="K1134" i="14"/>
  <c r="H1134" i="14"/>
  <c r="K1133" i="14"/>
  <c r="H1133" i="14"/>
  <c r="K1132" i="14"/>
  <c r="H1132" i="14"/>
  <c r="K1131" i="14"/>
  <c r="H1131" i="14"/>
  <c r="K1130" i="14"/>
  <c r="H1130" i="14"/>
  <c r="K1129" i="14"/>
  <c r="H1129" i="14"/>
  <c r="K1128" i="14"/>
  <c r="H1128" i="14"/>
  <c r="K1127" i="14"/>
  <c r="H1127" i="14"/>
  <c r="K1126" i="14"/>
  <c r="H1126" i="14"/>
  <c r="K1125" i="14"/>
  <c r="H1125" i="14"/>
  <c r="K1124" i="14"/>
  <c r="H1124" i="14"/>
  <c r="K1123" i="14"/>
  <c r="H1123" i="14"/>
  <c r="K1122" i="14"/>
  <c r="I1122" i="14"/>
  <c r="H1122" i="14"/>
  <c r="J1122" i="14" s="1"/>
  <c r="K1121" i="14"/>
  <c r="H1121" i="14"/>
  <c r="K1120" i="14"/>
  <c r="H1120" i="14"/>
  <c r="K1119" i="14"/>
  <c r="H1119" i="14"/>
  <c r="K1118" i="14"/>
  <c r="H1118" i="14"/>
  <c r="K1117" i="14"/>
  <c r="H1117" i="14"/>
  <c r="K1116" i="14"/>
  <c r="H1116" i="14"/>
  <c r="K1115" i="14"/>
  <c r="H1115" i="14"/>
  <c r="K1114" i="14"/>
  <c r="H1114" i="14"/>
  <c r="K1113" i="14"/>
  <c r="H1113" i="14"/>
  <c r="K1112" i="14"/>
  <c r="H1112" i="14"/>
  <c r="K1111" i="14"/>
  <c r="I1111" i="14"/>
  <c r="H1111" i="14"/>
  <c r="J1111" i="14" s="1"/>
  <c r="L1111" i="14" s="1"/>
  <c r="K1110" i="14"/>
  <c r="H1110" i="14"/>
  <c r="K1109" i="14"/>
  <c r="H1109" i="14"/>
  <c r="K1108" i="14"/>
  <c r="H1108" i="14"/>
  <c r="K1107" i="14"/>
  <c r="H1107" i="14"/>
  <c r="K1106" i="14"/>
  <c r="H1106" i="14"/>
  <c r="K1105" i="14"/>
  <c r="H1105" i="14"/>
  <c r="K1104" i="14"/>
  <c r="H1104" i="14"/>
  <c r="K1103" i="14"/>
  <c r="H1103" i="14"/>
  <c r="K1102" i="14"/>
  <c r="H1102" i="14"/>
  <c r="K1101" i="14"/>
  <c r="H1101" i="14"/>
  <c r="K1100" i="14"/>
  <c r="H1100" i="14"/>
  <c r="K1099" i="14"/>
  <c r="H1099" i="14"/>
  <c r="K1098" i="14"/>
  <c r="H1098" i="14"/>
  <c r="K1097" i="14"/>
  <c r="H1097" i="14"/>
  <c r="K1096" i="14"/>
  <c r="H1096" i="14"/>
  <c r="K1095" i="14"/>
  <c r="H1095" i="14"/>
  <c r="K1094" i="14"/>
  <c r="H1094" i="14"/>
  <c r="K1093" i="14"/>
  <c r="H1093" i="14"/>
  <c r="K1092" i="14"/>
  <c r="H1092" i="14"/>
  <c r="K1091" i="14"/>
  <c r="H1091" i="14"/>
  <c r="K1090" i="14"/>
  <c r="I1090" i="14"/>
  <c r="H1090" i="14"/>
  <c r="J1090" i="14" s="1"/>
  <c r="L1090" i="14" s="1"/>
  <c r="K1089" i="14"/>
  <c r="H1089" i="14"/>
  <c r="K1088" i="14"/>
  <c r="H1088" i="14"/>
  <c r="K1087" i="14"/>
  <c r="H1087" i="14"/>
  <c r="K1086" i="14"/>
  <c r="H1086" i="14"/>
  <c r="K1085" i="14"/>
  <c r="H1085" i="14"/>
  <c r="K1084" i="14"/>
  <c r="H1084" i="14"/>
  <c r="K1083" i="14"/>
  <c r="H1083" i="14"/>
  <c r="K1082" i="14"/>
  <c r="H1082" i="14"/>
  <c r="K1081" i="14"/>
  <c r="H1081" i="14"/>
  <c r="K1080" i="14"/>
  <c r="H1080" i="14"/>
  <c r="K1079" i="14"/>
  <c r="H1079" i="14"/>
  <c r="K1078" i="14"/>
  <c r="H1078" i="14"/>
  <c r="K1077" i="14"/>
  <c r="H1077" i="14"/>
  <c r="K1076" i="14"/>
  <c r="H1076" i="14"/>
  <c r="K1075" i="14"/>
  <c r="H1075" i="14"/>
  <c r="K1074" i="14"/>
  <c r="H1074" i="14"/>
  <c r="K1073" i="14"/>
  <c r="H1073" i="14"/>
  <c r="K1072" i="14"/>
  <c r="H1072" i="14"/>
  <c r="K1071" i="14"/>
  <c r="H1071" i="14"/>
  <c r="K1070" i="14"/>
  <c r="H1070" i="14"/>
  <c r="K1069" i="14"/>
  <c r="H1069" i="14"/>
  <c r="K1068" i="14"/>
  <c r="H1068" i="14"/>
  <c r="K1067" i="14"/>
  <c r="H1067" i="14"/>
  <c r="K1066" i="14"/>
  <c r="H1066" i="14"/>
  <c r="K1065" i="14"/>
  <c r="H1065" i="14"/>
  <c r="K1064" i="14"/>
  <c r="H1064" i="14"/>
  <c r="K1063" i="14"/>
  <c r="H1063" i="14"/>
  <c r="K1062" i="14"/>
  <c r="H1062" i="14"/>
  <c r="K1061" i="14"/>
  <c r="H1061" i="14"/>
  <c r="K1060" i="14"/>
  <c r="H1060" i="14"/>
  <c r="K1059" i="14"/>
  <c r="H1059" i="14"/>
  <c r="K1058" i="14"/>
  <c r="H1058" i="14"/>
  <c r="K1057" i="14"/>
  <c r="H1057" i="14"/>
  <c r="I1057" i="14" s="1"/>
  <c r="K1056" i="14"/>
  <c r="H1056" i="14"/>
  <c r="I1056" i="14" s="1"/>
  <c r="K1055" i="14"/>
  <c r="H1055" i="14"/>
  <c r="K1054" i="14"/>
  <c r="H1054" i="14"/>
  <c r="K1053" i="14"/>
  <c r="H1053" i="14"/>
  <c r="I1053" i="14" s="1"/>
  <c r="K1052" i="14"/>
  <c r="I1052" i="14"/>
  <c r="H1052" i="14"/>
  <c r="J1052" i="14" s="1"/>
  <c r="L1052" i="14" s="1"/>
  <c r="K1051" i="14"/>
  <c r="H1051" i="14"/>
  <c r="I1051" i="14" s="1"/>
  <c r="J1051" i="14" s="1"/>
  <c r="L1051" i="14" s="1"/>
  <c r="K1050" i="14"/>
  <c r="H1050" i="14"/>
  <c r="K1049" i="14"/>
  <c r="H1049" i="14"/>
  <c r="I1049" i="14" s="1"/>
  <c r="K1048" i="14"/>
  <c r="H1048" i="14"/>
  <c r="I1048" i="14" s="1"/>
  <c r="J1048" i="14" s="1"/>
  <c r="L1048" i="14" s="1"/>
  <c r="K1047" i="14"/>
  <c r="H1047" i="14"/>
  <c r="I1047" i="14" s="1"/>
  <c r="K1046" i="14"/>
  <c r="H1046" i="14"/>
  <c r="K1045" i="14"/>
  <c r="H1045" i="14"/>
  <c r="K1044" i="14"/>
  <c r="I1044" i="14"/>
  <c r="H1044" i="14"/>
  <c r="J1044" i="14" s="1"/>
  <c r="L1044" i="14" s="1"/>
  <c r="K1043" i="14"/>
  <c r="H1043" i="14"/>
  <c r="K1042" i="14"/>
  <c r="H1042" i="14"/>
  <c r="I1042" i="14" s="1"/>
  <c r="K1041" i="14"/>
  <c r="H1041" i="14"/>
  <c r="K1040" i="14"/>
  <c r="I1040" i="14"/>
  <c r="H1040" i="14"/>
  <c r="J1040" i="14" s="1"/>
  <c r="L1040" i="14" s="1"/>
  <c r="K1039" i="14"/>
  <c r="H1039" i="14"/>
  <c r="I1039" i="14" s="1"/>
  <c r="J1039" i="14" s="1"/>
  <c r="L1039" i="14" s="1"/>
  <c r="K1038" i="14"/>
  <c r="H1038" i="14"/>
  <c r="K1037" i="14"/>
  <c r="H1037" i="14"/>
  <c r="I1037" i="14" s="1"/>
  <c r="J1037" i="14" s="1"/>
  <c r="L1037" i="14" s="1"/>
  <c r="K1036" i="14"/>
  <c r="H1036" i="14"/>
  <c r="K1035" i="14"/>
  <c r="H1035" i="14"/>
  <c r="K1034" i="14"/>
  <c r="H1034" i="14"/>
  <c r="K1033" i="14"/>
  <c r="I1033" i="14"/>
  <c r="H1033" i="14"/>
  <c r="J1033" i="14" s="1"/>
  <c r="L1033" i="14" s="1"/>
  <c r="K1032" i="14"/>
  <c r="H1032" i="14"/>
  <c r="I1032" i="14" s="1"/>
  <c r="J1032" i="14" s="1"/>
  <c r="L1032" i="14" s="1"/>
  <c r="K1031" i="14"/>
  <c r="H1031" i="14"/>
  <c r="K1030" i="14"/>
  <c r="H1030" i="14"/>
  <c r="I1030" i="14" s="1"/>
  <c r="J1030" i="14" s="1"/>
  <c r="L1030" i="14" s="1"/>
  <c r="K1029" i="14"/>
  <c r="H1029" i="14"/>
  <c r="K1028" i="14"/>
  <c r="H1028" i="14"/>
  <c r="K1027" i="14"/>
  <c r="H1027" i="14"/>
  <c r="K1026" i="14"/>
  <c r="H1026" i="14"/>
  <c r="I1026" i="14" s="1"/>
  <c r="J1026" i="14" s="1"/>
  <c r="L1026" i="14" s="1"/>
  <c r="K1025" i="14"/>
  <c r="H1025" i="14"/>
  <c r="K1024" i="14"/>
  <c r="H1024" i="14"/>
  <c r="K1023" i="14"/>
  <c r="H1023" i="14"/>
  <c r="I1023" i="14" s="1"/>
  <c r="K1022" i="14"/>
  <c r="H1022" i="14"/>
  <c r="I1022" i="14" s="1"/>
  <c r="K1021" i="14"/>
  <c r="H1021" i="14"/>
  <c r="I1021" i="14" s="1"/>
  <c r="J1021" i="14" s="1"/>
  <c r="L1021" i="14" s="1"/>
  <c r="K1020" i="14"/>
  <c r="H1020" i="14"/>
  <c r="I1020" i="14" s="1"/>
  <c r="K1019" i="14"/>
  <c r="H1019" i="14"/>
  <c r="I1019" i="14" s="1"/>
  <c r="K1018" i="14"/>
  <c r="H1018" i="14"/>
  <c r="K1017" i="14"/>
  <c r="H1017" i="14"/>
  <c r="K1016" i="14"/>
  <c r="H1016" i="14"/>
  <c r="K1015" i="14"/>
  <c r="H1015" i="14"/>
  <c r="K1014" i="14"/>
  <c r="H1014" i="14"/>
  <c r="K1013" i="14"/>
  <c r="H1013" i="14"/>
  <c r="K1012" i="14"/>
  <c r="I1012" i="14"/>
  <c r="H1012" i="14"/>
  <c r="J1012" i="14" s="1"/>
  <c r="L1012" i="14" s="1"/>
  <c r="K1011" i="14"/>
  <c r="H1011" i="14"/>
  <c r="K1010" i="14"/>
  <c r="H1010" i="14"/>
  <c r="I1010" i="14" s="1"/>
  <c r="K1009" i="14"/>
  <c r="H1009" i="14"/>
  <c r="K1008" i="14"/>
  <c r="H1008" i="14"/>
  <c r="K1007" i="14"/>
  <c r="H1007" i="14"/>
  <c r="K1006" i="14"/>
  <c r="H1006" i="14"/>
  <c r="I1006" i="14" s="1"/>
  <c r="K1005" i="14"/>
  <c r="I1005" i="14"/>
  <c r="H1005" i="14"/>
  <c r="J1005" i="14" s="1"/>
  <c r="L1005" i="14" s="1"/>
  <c r="K1004" i="14"/>
  <c r="H1004" i="14"/>
  <c r="K1003" i="14"/>
  <c r="H1003" i="14"/>
  <c r="K1002" i="14"/>
  <c r="H1002" i="14"/>
  <c r="K1001" i="14"/>
  <c r="H1001" i="14"/>
  <c r="I1001" i="14" s="1"/>
  <c r="K1000" i="14"/>
  <c r="H1000" i="14"/>
  <c r="K999" i="14"/>
  <c r="H999" i="14"/>
  <c r="I999" i="14" s="1"/>
  <c r="K998" i="14"/>
  <c r="H998" i="14"/>
  <c r="I998" i="14" s="1"/>
  <c r="K997" i="14"/>
  <c r="H997" i="14"/>
  <c r="K996" i="14"/>
  <c r="H996" i="14"/>
  <c r="K995" i="14"/>
  <c r="H995" i="14"/>
  <c r="I995" i="14" s="1"/>
  <c r="K994" i="14"/>
  <c r="I994" i="14"/>
  <c r="H994" i="14"/>
  <c r="J994" i="14" s="1"/>
  <c r="L994" i="14" s="1"/>
  <c r="K993" i="14"/>
  <c r="H993" i="14"/>
  <c r="I993" i="14" s="1"/>
  <c r="K992" i="14"/>
  <c r="H992" i="14"/>
  <c r="K991" i="14"/>
  <c r="H991" i="14"/>
  <c r="K990" i="14"/>
  <c r="H990" i="14"/>
  <c r="I990" i="14" s="1"/>
  <c r="J990" i="14" s="1"/>
  <c r="L990" i="14" s="1"/>
  <c r="K989" i="14"/>
  <c r="H989" i="14"/>
  <c r="K988" i="14"/>
  <c r="H988" i="14"/>
  <c r="I988" i="14" s="1"/>
  <c r="J988" i="14" s="1"/>
  <c r="L988" i="14" s="1"/>
  <c r="K987" i="14"/>
  <c r="H987" i="14"/>
  <c r="K986" i="14"/>
  <c r="I986" i="14"/>
  <c r="H986" i="14"/>
  <c r="J986" i="14" s="1"/>
  <c r="L986" i="14" s="1"/>
  <c r="K985" i="14"/>
  <c r="H985" i="14"/>
  <c r="I985" i="14" s="1"/>
  <c r="J985" i="14" s="1"/>
  <c r="L985" i="14" s="1"/>
  <c r="K984" i="14"/>
  <c r="H984" i="14"/>
  <c r="I984" i="14" s="1"/>
  <c r="K983" i="14"/>
  <c r="I983" i="14"/>
  <c r="H983" i="14"/>
  <c r="J983" i="14" s="1"/>
  <c r="L983" i="14" s="1"/>
  <c r="K982" i="14"/>
  <c r="H982" i="14"/>
  <c r="I982" i="14" s="1"/>
  <c r="J982" i="14" s="1"/>
  <c r="L982" i="14" s="1"/>
  <c r="K981" i="14"/>
  <c r="H981" i="14"/>
  <c r="K980" i="14"/>
  <c r="H980" i="14"/>
  <c r="K979" i="14"/>
  <c r="H979" i="14"/>
  <c r="K978" i="14"/>
  <c r="H978" i="14"/>
  <c r="I978" i="14" s="1"/>
  <c r="K977" i="14"/>
  <c r="I977" i="14"/>
  <c r="H977" i="14"/>
  <c r="J977" i="14" s="1"/>
  <c r="L977" i="14" s="1"/>
  <c r="K976" i="14"/>
  <c r="H976" i="14"/>
  <c r="I976" i="14" s="1"/>
  <c r="J976" i="14" s="1"/>
  <c r="L976" i="14" s="1"/>
  <c r="K975" i="14"/>
  <c r="H975" i="14"/>
  <c r="K974" i="14"/>
  <c r="H974" i="14"/>
  <c r="I974" i="14" s="1"/>
  <c r="K973" i="14"/>
  <c r="H973" i="14"/>
  <c r="I973" i="14" s="1"/>
  <c r="K972" i="14"/>
  <c r="H972" i="14"/>
  <c r="I972" i="14" s="1"/>
  <c r="K971" i="14"/>
  <c r="H971" i="14"/>
  <c r="K970" i="14"/>
  <c r="H970" i="14"/>
  <c r="I970" i="14" s="1"/>
  <c r="K969" i="14"/>
  <c r="H969" i="14"/>
  <c r="K968" i="14"/>
  <c r="H968" i="14"/>
  <c r="I968" i="14" s="1"/>
  <c r="K967" i="14"/>
  <c r="H967" i="14"/>
  <c r="K966" i="14"/>
  <c r="H966" i="14"/>
  <c r="I966" i="14" s="1"/>
  <c r="J966" i="14" s="1"/>
  <c r="L966" i="14" s="1"/>
  <c r="K965" i="14"/>
  <c r="H965" i="14"/>
  <c r="K964" i="14"/>
  <c r="H964" i="14"/>
  <c r="K963" i="14"/>
  <c r="H963" i="14"/>
  <c r="K962" i="14"/>
  <c r="H962" i="14"/>
  <c r="K961" i="14"/>
  <c r="H961" i="14"/>
  <c r="I961" i="14" s="1"/>
  <c r="K960" i="14"/>
  <c r="H960" i="14"/>
  <c r="I960" i="14" s="1"/>
  <c r="K959" i="14"/>
  <c r="I959" i="14"/>
  <c r="H959" i="14"/>
  <c r="J959" i="14" s="1"/>
  <c r="L959" i="14" s="1"/>
  <c r="K958" i="14"/>
  <c r="H958" i="14"/>
  <c r="I958" i="14" s="1"/>
  <c r="J958" i="14" s="1"/>
  <c r="L958" i="14" s="1"/>
  <c r="K957" i="14"/>
  <c r="H957" i="14"/>
  <c r="K956" i="14"/>
  <c r="H956" i="14"/>
  <c r="I956" i="14" s="1"/>
  <c r="K955" i="14"/>
  <c r="H955" i="14"/>
  <c r="I955" i="14" s="1"/>
  <c r="K954" i="14"/>
  <c r="H954" i="14"/>
  <c r="K953" i="14"/>
  <c r="H953" i="14"/>
  <c r="K952" i="14"/>
  <c r="H952" i="14"/>
  <c r="I952" i="14" s="1"/>
  <c r="K951" i="14"/>
  <c r="H951" i="14"/>
  <c r="K950" i="14"/>
  <c r="H950" i="14"/>
  <c r="K949" i="14"/>
  <c r="H949" i="14"/>
  <c r="I949" i="14" s="1"/>
  <c r="J949" i="14" s="1"/>
  <c r="L949" i="14" s="1"/>
  <c r="K948" i="14"/>
  <c r="H948" i="14"/>
  <c r="I948" i="14" s="1"/>
  <c r="K947" i="14"/>
  <c r="H947" i="14"/>
  <c r="K946" i="14"/>
  <c r="H946" i="14"/>
  <c r="K945" i="14"/>
  <c r="H945" i="14"/>
  <c r="K944" i="14"/>
  <c r="H944" i="14"/>
  <c r="K943" i="14"/>
  <c r="H943" i="14"/>
  <c r="K942" i="14"/>
  <c r="H942" i="14"/>
  <c r="K941" i="14"/>
  <c r="H941" i="14"/>
  <c r="I941" i="14" s="1"/>
  <c r="J941" i="14" s="1"/>
  <c r="L941" i="14" s="1"/>
  <c r="K940" i="14"/>
  <c r="H940" i="14"/>
  <c r="I940" i="14" s="1"/>
  <c r="J940" i="14" s="1"/>
  <c r="L940" i="14" s="1"/>
  <c r="K939" i="14"/>
  <c r="H939" i="14"/>
  <c r="K938" i="14"/>
  <c r="H938" i="14"/>
  <c r="K937" i="14"/>
  <c r="H937" i="14"/>
  <c r="K936" i="14"/>
  <c r="H936" i="14"/>
  <c r="I936" i="14" s="1"/>
  <c r="J936" i="14" s="1"/>
  <c r="L936" i="14" s="1"/>
  <c r="K935" i="14"/>
  <c r="H935" i="14"/>
  <c r="K934" i="14"/>
  <c r="H934" i="14"/>
  <c r="K933" i="14"/>
  <c r="H933" i="14"/>
  <c r="I933" i="14" s="1"/>
  <c r="J933" i="14" s="1"/>
  <c r="L933" i="14" s="1"/>
  <c r="K932" i="14"/>
  <c r="H932" i="14"/>
  <c r="I932" i="14" s="1"/>
  <c r="K931" i="14"/>
  <c r="H931" i="14"/>
  <c r="K930" i="14"/>
  <c r="H930" i="14"/>
  <c r="I930" i="14" s="1"/>
  <c r="J930" i="14" s="1"/>
  <c r="L930" i="14" s="1"/>
  <c r="K929" i="14"/>
  <c r="H929" i="14"/>
  <c r="I929" i="14" s="1"/>
  <c r="K928" i="14"/>
  <c r="H928" i="14"/>
  <c r="I928" i="14" s="1"/>
  <c r="J928" i="14" s="1"/>
  <c r="L928" i="14" s="1"/>
  <c r="K927" i="14"/>
  <c r="H927" i="14"/>
  <c r="K926" i="14"/>
  <c r="I926" i="14"/>
  <c r="H926" i="14"/>
  <c r="J926" i="14" s="1"/>
  <c r="K925" i="14"/>
  <c r="H925" i="14"/>
  <c r="I925" i="14" s="1"/>
  <c r="J925" i="14" s="1"/>
  <c r="L925" i="14" s="1"/>
  <c r="K924" i="14"/>
  <c r="H924" i="14"/>
  <c r="K923" i="14"/>
  <c r="H923" i="14"/>
  <c r="I923" i="14" s="1"/>
  <c r="J923" i="14" s="1"/>
  <c r="L923" i="14" s="1"/>
  <c r="K922" i="14"/>
  <c r="I922" i="14"/>
  <c r="H922" i="14"/>
  <c r="J922" i="14" s="1"/>
  <c r="L922" i="14" s="1"/>
  <c r="K921" i="14"/>
  <c r="H921" i="14"/>
  <c r="I921" i="14" s="1"/>
  <c r="J921" i="14" s="1"/>
  <c r="L921" i="14" s="1"/>
  <c r="K920" i="14"/>
  <c r="H920" i="14"/>
  <c r="I920" i="14" s="1"/>
  <c r="J920" i="14" s="1"/>
  <c r="L920" i="14" s="1"/>
  <c r="K919" i="14"/>
  <c r="H919" i="14"/>
  <c r="I919" i="14" s="1"/>
  <c r="J919" i="14" s="1"/>
  <c r="L919" i="14" s="1"/>
  <c r="K918" i="14"/>
  <c r="H918" i="14"/>
  <c r="I918" i="14" s="1"/>
  <c r="J918" i="14" s="1"/>
  <c r="L918" i="14" s="1"/>
  <c r="K917" i="14"/>
  <c r="H917" i="14"/>
  <c r="I917" i="14" s="1"/>
  <c r="J917" i="14" s="1"/>
  <c r="L917" i="14" s="1"/>
  <c r="K916" i="14"/>
  <c r="I916" i="14"/>
  <c r="H916" i="14"/>
  <c r="J916" i="14" s="1"/>
  <c r="L916" i="14" s="1"/>
  <c r="K915" i="14"/>
  <c r="H915" i="14"/>
  <c r="K914" i="14"/>
  <c r="H914" i="14"/>
  <c r="K913" i="14"/>
  <c r="H913" i="14"/>
  <c r="I913" i="14" s="1"/>
  <c r="J913" i="14" s="1"/>
  <c r="L913" i="14" s="1"/>
  <c r="K912" i="14"/>
  <c r="H912" i="14"/>
  <c r="I912" i="14" s="1"/>
  <c r="J912" i="14" s="1"/>
  <c r="L912" i="14" s="1"/>
  <c r="K911" i="14"/>
  <c r="H911" i="14"/>
  <c r="K910" i="14"/>
  <c r="H910" i="14"/>
  <c r="I910" i="14" s="1"/>
  <c r="J910" i="14" s="1"/>
  <c r="L910" i="14" s="1"/>
  <c r="K909" i="14"/>
  <c r="H909" i="14"/>
  <c r="I909" i="14" s="1"/>
  <c r="J909" i="14" s="1"/>
  <c r="L909" i="14" s="1"/>
  <c r="K908" i="14"/>
  <c r="H908" i="14"/>
  <c r="K907" i="14"/>
  <c r="H907" i="14"/>
  <c r="K906" i="14"/>
  <c r="H906" i="14"/>
  <c r="K905" i="14"/>
  <c r="H905" i="14"/>
  <c r="K904" i="14"/>
  <c r="H904" i="14"/>
  <c r="I904" i="14" s="1"/>
  <c r="J904" i="14" s="1"/>
  <c r="L904" i="14" s="1"/>
  <c r="K903" i="14"/>
  <c r="H903" i="14"/>
  <c r="I903" i="14" s="1"/>
  <c r="J903" i="14" s="1"/>
  <c r="L903" i="14" s="1"/>
  <c r="K902" i="14"/>
  <c r="H902" i="14"/>
  <c r="I902" i="14" s="1"/>
  <c r="K901" i="14"/>
  <c r="H901" i="14"/>
  <c r="K900" i="14"/>
  <c r="H900" i="14"/>
  <c r="I900" i="14" s="1"/>
  <c r="J900" i="14" s="1"/>
  <c r="L900" i="14" s="1"/>
  <c r="K899" i="14"/>
  <c r="H899" i="14"/>
  <c r="K898" i="14"/>
  <c r="H898" i="14"/>
  <c r="K897" i="14"/>
  <c r="H897" i="14"/>
  <c r="I897" i="14" s="1"/>
  <c r="K896" i="14"/>
  <c r="H896" i="14"/>
  <c r="I896" i="14" s="1"/>
  <c r="J896" i="14" s="1"/>
  <c r="L896" i="14" s="1"/>
  <c r="K895" i="14"/>
  <c r="H895" i="14"/>
  <c r="K894" i="14"/>
  <c r="H894" i="14"/>
  <c r="I894" i="14" s="1"/>
  <c r="J894" i="14" s="1"/>
  <c r="L894" i="14" s="1"/>
  <c r="K893" i="14"/>
  <c r="H893" i="14"/>
  <c r="I893" i="14" s="1"/>
  <c r="J893" i="14" s="1"/>
  <c r="L893" i="14" s="1"/>
  <c r="K892" i="14"/>
  <c r="H892" i="14"/>
  <c r="K891" i="14"/>
  <c r="H891" i="14"/>
  <c r="I891" i="14" s="1"/>
  <c r="J891" i="14" s="1"/>
  <c r="L891" i="14" s="1"/>
  <c r="K890" i="14"/>
  <c r="H890" i="14"/>
  <c r="I890" i="14" s="1"/>
  <c r="J890" i="14" s="1"/>
  <c r="L890" i="14" s="1"/>
  <c r="K889" i="14"/>
  <c r="H889" i="14"/>
  <c r="K888" i="14"/>
  <c r="H888" i="14"/>
  <c r="K887" i="14"/>
  <c r="H887" i="14"/>
  <c r="K886" i="14"/>
  <c r="H886" i="14"/>
  <c r="K885" i="14"/>
  <c r="H885" i="14"/>
  <c r="K884" i="14"/>
  <c r="H884" i="14"/>
  <c r="K883" i="14"/>
  <c r="H883" i="14"/>
  <c r="K882" i="14"/>
  <c r="H882" i="14"/>
  <c r="K881" i="14"/>
  <c r="H881" i="14"/>
  <c r="K880" i="14"/>
  <c r="H880" i="14"/>
  <c r="K879" i="14"/>
  <c r="H879" i="14"/>
  <c r="K878" i="14"/>
  <c r="H878" i="14"/>
  <c r="K877" i="14"/>
  <c r="H877" i="14"/>
  <c r="K876" i="14"/>
  <c r="H876" i="14"/>
  <c r="K875" i="14"/>
  <c r="H875" i="14"/>
  <c r="K874" i="14"/>
  <c r="H874" i="14"/>
  <c r="K873" i="14"/>
  <c r="H873" i="14"/>
  <c r="K872" i="14"/>
  <c r="H872" i="14"/>
  <c r="K871" i="14"/>
  <c r="H871" i="14"/>
  <c r="K870" i="14"/>
  <c r="H870" i="14"/>
  <c r="K869" i="14"/>
  <c r="H869" i="14"/>
  <c r="K868" i="14"/>
  <c r="H868" i="14"/>
  <c r="K867" i="14"/>
  <c r="H867" i="14"/>
  <c r="K866" i="14"/>
  <c r="H866" i="14"/>
  <c r="K865" i="14"/>
  <c r="H865" i="14"/>
  <c r="K864" i="14"/>
  <c r="I864" i="14"/>
  <c r="H864" i="14"/>
  <c r="J864" i="14" s="1"/>
  <c r="L864" i="14" s="1"/>
  <c r="K863" i="14"/>
  <c r="I863" i="14"/>
  <c r="H863" i="14"/>
  <c r="J863" i="14" s="1"/>
  <c r="L863" i="14" s="1"/>
  <c r="K862" i="14"/>
  <c r="H862" i="14"/>
  <c r="K861" i="14"/>
  <c r="H861" i="14"/>
  <c r="K860" i="14"/>
  <c r="H860" i="14"/>
  <c r="K859" i="14"/>
  <c r="H859" i="14"/>
  <c r="K858" i="14"/>
  <c r="H858" i="14"/>
  <c r="K857" i="14"/>
  <c r="H857" i="14"/>
  <c r="K856" i="14"/>
  <c r="H856" i="14"/>
  <c r="K855" i="14"/>
  <c r="H855" i="14"/>
  <c r="K854" i="14"/>
  <c r="H854" i="14"/>
  <c r="K853" i="14"/>
  <c r="H853" i="14"/>
  <c r="K852" i="14"/>
  <c r="H852" i="14"/>
  <c r="K851" i="14"/>
  <c r="H851" i="14"/>
  <c r="K850" i="14"/>
  <c r="I850" i="14"/>
  <c r="H850" i="14"/>
  <c r="J850" i="14" s="1"/>
  <c r="L850" i="14" s="1"/>
  <c r="K849" i="14"/>
  <c r="I849" i="14"/>
  <c r="H849" i="14"/>
  <c r="J849" i="14" s="1"/>
  <c r="L849" i="14" s="1"/>
  <c r="K848" i="14"/>
  <c r="H848" i="14"/>
  <c r="K847" i="14"/>
  <c r="H847" i="14"/>
  <c r="K846" i="14"/>
  <c r="H846" i="14"/>
  <c r="K845" i="14"/>
  <c r="H845" i="14"/>
  <c r="K844" i="14"/>
  <c r="H844" i="14"/>
  <c r="K843" i="14"/>
  <c r="H843" i="14"/>
  <c r="K842" i="14"/>
  <c r="H842" i="14"/>
  <c r="K841" i="14"/>
  <c r="H841" i="14"/>
  <c r="K840" i="14"/>
  <c r="H840" i="14"/>
  <c r="K839" i="14"/>
  <c r="H839" i="14"/>
  <c r="K838" i="14"/>
  <c r="I838" i="14"/>
  <c r="H838" i="14"/>
  <c r="J838" i="14" s="1"/>
  <c r="L838" i="14" s="1"/>
  <c r="K837" i="14"/>
  <c r="H837" i="14"/>
  <c r="K836" i="14"/>
  <c r="I836" i="14"/>
  <c r="H836" i="14"/>
  <c r="J836" i="14" s="1"/>
  <c r="L836" i="14" s="1"/>
  <c r="K835" i="14"/>
  <c r="I835" i="14"/>
  <c r="H835" i="14"/>
  <c r="J835" i="14" s="1"/>
  <c r="L835" i="14" s="1"/>
  <c r="K834" i="14"/>
  <c r="H834" i="14"/>
  <c r="K833" i="14"/>
  <c r="H833" i="14"/>
  <c r="K832" i="14"/>
  <c r="H832" i="14"/>
  <c r="K831" i="14"/>
  <c r="H831" i="14"/>
  <c r="K830" i="14"/>
  <c r="H830" i="14"/>
  <c r="K829" i="14"/>
  <c r="H829" i="14"/>
  <c r="K828" i="14"/>
  <c r="H828" i="14"/>
  <c r="K827" i="14"/>
  <c r="H827" i="14"/>
  <c r="K826" i="14"/>
  <c r="H826" i="14"/>
  <c r="K825" i="14"/>
  <c r="H825" i="14"/>
  <c r="K824" i="14"/>
  <c r="I824" i="14"/>
  <c r="H824" i="14"/>
  <c r="J824" i="14" s="1"/>
  <c r="L824" i="14" s="1"/>
  <c r="K823" i="14"/>
  <c r="I823" i="14"/>
  <c r="H823" i="14"/>
  <c r="J823" i="14" s="1"/>
  <c r="L823" i="14" s="1"/>
  <c r="K822" i="14"/>
  <c r="H822" i="14"/>
  <c r="K821" i="14"/>
  <c r="H821" i="14"/>
  <c r="K820" i="14"/>
  <c r="I820" i="14"/>
  <c r="H820" i="14"/>
  <c r="J820" i="14" s="1"/>
  <c r="L820" i="14" s="1"/>
  <c r="K819" i="14"/>
  <c r="I819" i="14"/>
  <c r="H819" i="14"/>
  <c r="J819" i="14" s="1"/>
  <c r="L819" i="14" s="1"/>
  <c r="K818" i="14"/>
  <c r="I818" i="14"/>
  <c r="H818" i="14"/>
  <c r="J818" i="14" s="1"/>
  <c r="L818" i="14" s="1"/>
  <c r="K817" i="14"/>
  <c r="I817" i="14"/>
  <c r="H817" i="14"/>
  <c r="J817" i="14" s="1"/>
  <c r="L817" i="14" s="1"/>
  <c r="K816" i="14"/>
  <c r="H816" i="14"/>
  <c r="K815" i="14"/>
  <c r="H815" i="14"/>
  <c r="K814" i="14"/>
  <c r="H814" i="14"/>
  <c r="K813" i="14"/>
  <c r="H813" i="14"/>
  <c r="K812" i="14"/>
  <c r="H812" i="14"/>
  <c r="K811" i="14"/>
  <c r="I811" i="14"/>
  <c r="H811" i="14"/>
  <c r="J811" i="14" s="1"/>
  <c r="L811" i="14" s="1"/>
  <c r="K810" i="14"/>
  <c r="H810" i="14"/>
  <c r="K809" i="14"/>
  <c r="H809" i="14"/>
  <c r="K808" i="14"/>
  <c r="H808" i="14"/>
  <c r="K807" i="14"/>
  <c r="H807" i="14"/>
  <c r="K806" i="14"/>
  <c r="I806" i="14"/>
  <c r="H806" i="14"/>
  <c r="J806" i="14" s="1"/>
  <c r="L806" i="14" s="1"/>
  <c r="K805" i="14"/>
  <c r="H805" i="14"/>
  <c r="K804" i="14"/>
  <c r="H804" i="14"/>
  <c r="K803" i="14"/>
  <c r="H803" i="14"/>
  <c r="K802" i="14"/>
  <c r="H802" i="14"/>
  <c r="K801" i="14"/>
  <c r="H801" i="14"/>
  <c r="K800" i="14"/>
  <c r="H800" i="14"/>
  <c r="K799" i="14"/>
  <c r="H799" i="14"/>
  <c r="K798" i="14"/>
  <c r="H798" i="14"/>
  <c r="K797" i="14"/>
  <c r="H797" i="14"/>
  <c r="K796" i="14"/>
  <c r="H796" i="14"/>
  <c r="K795" i="14"/>
  <c r="H795" i="14"/>
  <c r="K794" i="14"/>
  <c r="H794" i="14"/>
  <c r="K793" i="14"/>
  <c r="H793" i="14"/>
  <c r="K792" i="14"/>
  <c r="I792" i="14"/>
  <c r="H792" i="14"/>
  <c r="J792" i="14" s="1"/>
  <c r="L792" i="14" s="1"/>
  <c r="K791" i="14"/>
  <c r="H791" i="14"/>
  <c r="K790" i="14"/>
  <c r="H790" i="14"/>
  <c r="K789" i="14"/>
  <c r="H789" i="14"/>
  <c r="K788" i="14"/>
  <c r="H788" i="14"/>
  <c r="K787" i="14"/>
  <c r="H787" i="14"/>
  <c r="K786" i="14"/>
  <c r="H786" i="14"/>
  <c r="K785" i="14"/>
  <c r="H785" i="14"/>
  <c r="K784" i="14"/>
  <c r="H784" i="14"/>
  <c r="K783" i="14"/>
  <c r="H783" i="14"/>
  <c r="K782" i="14"/>
  <c r="H782" i="14"/>
  <c r="K781" i="14"/>
  <c r="H781" i="14"/>
  <c r="K780" i="14"/>
  <c r="I780" i="14"/>
  <c r="H780" i="14"/>
  <c r="J780" i="14" s="1"/>
  <c r="L780" i="14" s="1"/>
  <c r="K779" i="14"/>
  <c r="H779" i="14"/>
  <c r="K778" i="14"/>
  <c r="H778" i="14"/>
  <c r="K777" i="14"/>
  <c r="H777" i="14"/>
  <c r="K776" i="14"/>
  <c r="H776" i="14"/>
  <c r="K775" i="14"/>
  <c r="H775" i="14"/>
  <c r="K774" i="14"/>
  <c r="H774" i="14"/>
  <c r="K773" i="14"/>
  <c r="H773" i="14"/>
  <c r="K772" i="14"/>
  <c r="H772" i="14"/>
  <c r="K771" i="14"/>
  <c r="I771" i="14"/>
  <c r="H771" i="14"/>
  <c r="J771" i="14" s="1"/>
  <c r="L771" i="14" s="1"/>
  <c r="K770" i="14"/>
  <c r="H770" i="14"/>
  <c r="K769" i="14"/>
  <c r="H769" i="14"/>
  <c r="K768" i="14"/>
  <c r="H768" i="14"/>
  <c r="K767" i="14"/>
  <c r="H767" i="14"/>
  <c r="K766" i="14"/>
  <c r="H766" i="14"/>
  <c r="K765" i="14"/>
  <c r="H765" i="14"/>
  <c r="K764" i="14"/>
  <c r="H764" i="14"/>
  <c r="K763" i="14"/>
  <c r="H763" i="14"/>
  <c r="K762" i="14"/>
  <c r="H762" i="14"/>
  <c r="K761" i="14"/>
  <c r="H761" i="14"/>
  <c r="K760" i="14"/>
  <c r="I760" i="14"/>
  <c r="H760" i="14"/>
  <c r="J760" i="14" s="1"/>
  <c r="L760" i="14" s="1"/>
  <c r="K759" i="14"/>
  <c r="H759" i="14"/>
  <c r="K758" i="14"/>
  <c r="H758" i="14"/>
  <c r="K757" i="14"/>
  <c r="H757" i="14"/>
  <c r="K756" i="14"/>
  <c r="H756" i="14"/>
  <c r="K755" i="14"/>
  <c r="H755" i="14"/>
  <c r="K754" i="14"/>
  <c r="H754" i="14"/>
  <c r="K753" i="14"/>
  <c r="I753" i="14"/>
  <c r="H753" i="14"/>
  <c r="J753" i="14" s="1"/>
  <c r="L753" i="14" s="1"/>
  <c r="K752" i="14"/>
  <c r="H752" i="14"/>
  <c r="K751" i="14"/>
  <c r="H751" i="14"/>
  <c r="K750" i="14"/>
  <c r="H750" i="14"/>
  <c r="K749" i="14"/>
  <c r="H749" i="14"/>
  <c r="K748" i="14"/>
  <c r="I748" i="14"/>
  <c r="H748" i="14"/>
  <c r="J748" i="14" s="1"/>
  <c r="L748" i="14" s="1"/>
  <c r="K747" i="14"/>
  <c r="H747" i="14"/>
  <c r="K746" i="14"/>
  <c r="H746" i="14"/>
  <c r="K745" i="14"/>
  <c r="H745" i="14"/>
  <c r="K744" i="14"/>
  <c r="H744" i="14"/>
  <c r="K743" i="14"/>
  <c r="H743" i="14"/>
  <c r="K742" i="14"/>
  <c r="H742" i="14"/>
  <c r="K741" i="14"/>
  <c r="H741" i="14"/>
  <c r="K740" i="14"/>
  <c r="H740" i="14"/>
  <c r="K739" i="14"/>
  <c r="H739" i="14"/>
  <c r="K738" i="14"/>
  <c r="H738" i="14"/>
  <c r="K737" i="14"/>
  <c r="H737" i="14"/>
  <c r="K736" i="14"/>
  <c r="H736" i="14"/>
  <c r="K735" i="14"/>
  <c r="H735" i="14"/>
  <c r="K734" i="14"/>
  <c r="H734" i="14"/>
  <c r="K733" i="14"/>
  <c r="H733" i="14"/>
  <c r="K732" i="14"/>
  <c r="H732" i="14"/>
  <c r="K731" i="14"/>
  <c r="H731" i="14"/>
  <c r="K730" i="14"/>
  <c r="H730" i="14"/>
  <c r="K729" i="14"/>
  <c r="H729" i="14"/>
  <c r="K728" i="14"/>
  <c r="H728" i="14"/>
  <c r="K727" i="14"/>
  <c r="H727" i="14"/>
  <c r="K726" i="14"/>
  <c r="H726" i="14"/>
  <c r="K725" i="14"/>
  <c r="H725" i="14"/>
  <c r="K724" i="14"/>
  <c r="H724" i="14"/>
  <c r="K723" i="14"/>
  <c r="I723" i="14"/>
  <c r="H723" i="14"/>
  <c r="J723" i="14" s="1"/>
  <c r="L723" i="14" s="1"/>
  <c r="K722" i="14"/>
  <c r="H722" i="14"/>
  <c r="K721" i="14"/>
  <c r="I721" i="14"/>
  <c r="H721" i="14"/>
  <c r="J721" i="14" s="1"/>
  <c r="L721" i="14" s="1"/>
  <c r="K720" i="14"/>
  <c r="H720" i="14"/>
  <c r="K719" i="14"/>
  <c r="H719" i="14"/>
  <c r="K718" i="14"/>
  <c r="H718" i="14"/>
  <c r="K717" i="14"/>
  <c r="H717" i="14"/>
  <c r="K716" i="14"/>
  <c r="H716" i="14"/>
  <c r="K715" i="14"/>
  <c r="H715" i="14"/>
  <c r="K714" i="14"/>
  <c r="H714" i="14"/>
  <c r="K713" i="14"/>
  <c r="I713" i="14"/>
  <c r="H713" i="14"/>
  <c r="J713" i="14" s="1"/>
  <c r="L713" i="14" s="1"/>
  <c r="K712" i="14"/>
  <c r="H712" i="14"/>
  <c r="K711" i="14"/>
  <c r="H711" i="14"/>
  <c r="K710" i="14"/>
  <c r="H710" i="14"/>
  <c r="K709" i="14"/>
  <c r="H709" i="14"/>
  <c r="K708" i="14"/>
  <c r="H708" i="14"/>
  <c r="K707" i="14"/>
  <c r="H707" i="14"/>
  <c r="K706" i="14"/>
  <c r="H706" i="14"/>
  <c r="K705" i="14"/>
  <c r="H705" i="14"/>
  <c r="K704" i="14"/>
  <c r="H704" i="14"/>
  <c r="K703" i="14"/>
  <c r="H703" i="14"/>
  <c r="K702" i="14"/>
  <c r="H702" i="14"/>
  <c r="K701" i="14"/>
  <c r="H701" i="14"/>
  <c r="K700" i="14"/>
  <c r="H700" i="14"/>
  <c r="K699" i="14"/>
  <c r="H699" i="14"/>
  <c r="K698" i="14"/>
  <c r="H698" i="14"/>
  <c r="K697" i="14"/>
  <c r="H697" i="14"/>
  <c r="K696" i="14"/>
  <c r="H696" i="14"/>
  <c r="K695" i="14"/>
  <c r="H695" i="14"/>
  <c r="K694" i="14"/>
  <c r="H694" i="14"/>
  <c r="K693" i="14"/>
  <c r="H693" i="14"/>
  <c r="K692" i="14"/>
  <c r="H692" i="14"/>
  <c r="K691" i="14"/>
  <c r="H691" i="14"/>
  <c r="K690" i="14"/>
  <c r="H690" i="14"/>
  <c r="K689" i="14"/>
  <c r="H689" i="14"/>
  <c r="K688" i="14"/>
  <c r="H688" i="14"/>
  <c r="K687" i="14"/>
  <c r="H687" i="14"/>
  <c r="K686" i="14"/>
  <c r="H686" i="14"/>
  <c r="K685" i="14"/>
  <c r="H685" i="14"/>
  <c r="K684" i="14"/>
  <c r="H684" i="14"/>
  <c r="K683" i="14"/>
  <c r="H683" i="14"/>
  <c r="K682" i="14"/>
  <c r="H682" i="14"/>
  <c r="K681" i="14"/>
  <c r="H681" i="14"/>
  <c r="K680" i="14"/>
  <c r="H680" i="14"/>
  <c r="K679" i="14"/>
  <c r="H679" i="14"/>
  <c r="K678" i="14"/>
  <c r="H678" i="14"/>
  <c r="K677" i="14"/>
  <c r="H677" i="14"/>
  <c r="K676" i="14"/>
  <c r="H676" i="14"/>
  <c r="K675" i="14"/>
  <c r="H675" i="14"/>
  <c r="K674" i="14"/>
  <c r="H674" i="14"/>
  <c r="K673" i="14"/>
  <c r="H673" i="14"/>
  <c r="K672" i="14"/>
  <c r="H672" i="14"/>
  <c r="K671" i="14"/>
  <c r="H671" i="14"/>
  <c r="K670" i="14"/>
  <c r="H670" i="14"/>
  <c r="K669" i="14"/>
  <c r="H669" i="14"/>
  <c r="K668" i="14"/>
  <c r="H668" i="14"/>
  <c r="K667" i="14"/>
  <c r="H667" i="14"/>
  <c r="K666" i="14"/>
  <c r="H666" i="14"/>
  <c r="K665" i="14"/>
  <c r="H665" i="14"/>
  <c r="K664" i="14"/>
  <c r="H664" i="14"/>
  <c r="K663" i="14"/>
  <c r="H663" i="14"/>
  <c r="K662" i="14"/>
  <c r="I662" i="14"/>
  <c r="H662" i="14"/>
  <c r="J662" i="14" s="1"/>
  <c r="L662" i="14" s="1"/>
  <c r="K661" i="14"/>
  <c r="H661" i="14"/>
  <c r="K660" i="14"/>
  <c r="H660" i="14"/>
  <c r="K659" i="14"/>
  <c r="H659" i="14"/>
  <c r="K658" i="14"/>
  <c r="H658" i="14"/>
  <c r="K657" i="14"/>
  <c r="H657" i="14"/>
  <c r="K656" i="14"/>
  <c r="H656" i="14"/>
  <c r="K655" i="14"/>
  <c r="H655" i="14"/>
  <c r="K654" i="14"/>
  <c r="H654" i="14"/>
  <c r="K653" i="14"/>
  <c r="H653" i="14"/>
  <c r="K652" i="14"/>
  <c r="H652" i="14"/>
  <c r="K651" i="14"/>
  <c r="H651" i="14"/>
  <c r="K650" i="14"/>
  <c r="H650" i="14"/>
  <c r="K649" i="14"/>
  <c r="H649" i="14"/>
  <c r="K648" i="14"/>
  <c r="H648" i="14"/>
  <c r="K647" i="14"/>
  <c r="H647" i="14"/>
  <c r="K646" i="14"/>
  <c r="H646" i="14"/>
  <c r="K645" i="14"/>
  <c r="H645" i="14"/>
  <c r="K644" i="14"/>
  <c r="H644" i="14"/>
  <c r="K643" i="14"/>
  <c r="I643" i="14"/>
  <c r="H643" i="14"/>
  <c r="J643" i="14" s="1"/>
  <c r="L643" i="14" s="1"/>
  <c r="K642" i="14"/>
  <c r="H642" i="14"/>
  <c r="K641" i="14"/>
  <c r="H641" i="14"/>
  <c r="K640" i="14"/>
  <c r="H640" i="14"/>
  <c r="K639" i="14"/>
  <c r="H639" i="14"/>
  <c r="K638" i="14"/>
  <c r="H638" i="14"/>
  <c r="K637" i="14"/>
  <c r="H637" i="14"/>
  <c r="K636" i="14"/>
  <c r="H636" i="14"/>
  <c r="K635" i="14"/>
  <c r="H635" i="14"/>
  <c r="K634" i="14"/>
  <c r="H634" i="14"/>
  <c r="K633" i="14"/>
  <c r="H633" i="14"/>
  <c r="K632" i="14"/>
  <c r="H632" i="14"/>
  <c r="K631" i="14"/>
  <c r="H631" i="14"/>
  <c r="K630" i="14"/>
  <c r="H630" i="14"/>
  <c r="K629" i="14"/>
  <c r="H629" i="14"/>
  <c r="K628" i="14"/>
  <c r="H628" i="14"/>
  <c r="K627" i="14"/>
  <c r="H627" i="14"/>
  <c r="K626" i="14"/>
  <c r="H626" i="14"/>
  <c r="K625" i="14"/>
  <c r="H625" i="14"/>
  <c r="K624" i="14"/>
  <c r="H624" i="14"/>
  <c r="K623" i="14"/>
  <c r="H623" i="14"/>
  <c r="K622" i="14"/>
  <c r="H622" i="14"/>
  <c r="K621" i="14"/>
  <c r="H621" i="14"/>
  <c r="K620" i="14"/>
  <c r="H620" i="14"/>
  <c r="K619" i="14"/>
  <c r="H619" i="14"/>
  <c r="K618" i="14"/>
  <c r="H618" i="14"/>
  <c r="K617" i="14"/>
  <c r="H617" i="14"/>
  <c r="K616" i="14"/>
  <c r="H616" i="14"/>
  <c r="K615" i="14"/>
  <c r="H615" i="14"/>
  <c r="K614" i="14"/>
  <c r="H614" i="14"/>
  <c r="K613" i="14"/>
  <c r="H613" i="14"/>
  <c r="I613" i="14" s="1"/>
  <c r="K612" i="14"/>
  <c r="H612" i="14"/>
  <c r="K611" i="14"/>
  <c r="H611" i="14"/>
  <c r="K610" i="14"/>
  <c r="H610" i="14"/>
  <c r="K609" i="14"/>
  <c r="H609" i="14"/>
  <c r="K608" i="14"/>
  <c r="H608" i="14"/>
  <c r="I608" i="14" s="1"/>
  <c r="J608" i="14" s="1"/>
  <c r="L608" i="14" s="1"/>
  <c r="K607" i="14"/>
  <c r="H607" i="14"/>
  <c r="I607" i="14" s="1"/>
  <c r="K606" i="14"/>
  <c r="H606" i="14"/>
  <c r="K605" i="14"/>
  <c r="H605" i="14"/>
  <c r="I605" i="14" s="1"/>
  <c r="K604" i="14"/>
  <c r="H604" i="14"/>
  <c r="I604" i="14" s="1"/>
  <c r="J604" i="14" s="1"/>
  <c r="L604" i="14" s="1"/>
  <c r="K603" i="14"/>
  <c r="H603" i="14"/>
  <c r="I603" i="14" s="1"/>
  <c r="J603" i="14" s="1"/>
  <c r="L603" i="14" s="1"/>
  <c r="K602" i="14"/>
  <c r="H602" i="14"/>
  <c r="K601" i="14"/>
  <c r="H601" i="14"/>
  <c r="K600" i="14"/>
  <c r="H600" i="14"/>
  <c r="I600" i="14" s="1"/>
  <c r="K599" i="14"/>
  <c r="H599" i="14"/>
  <c r="I599" i="14" s="1"/>
  <c r="K598" i="14"/>
  <c r="H598" i="14"/>
  <c r="K597" i="14"/>
  <c r="H597" i="14"/>
  <c r="K596" i="14"/>
  <c r="I596" i="14"/>
  <c r="H596" i="14"/>
  <c r="J596" i="14" s="1"/>
  <c r="L596" i="14" s="1"/>
  <c r="K595" i="14"/>
  <c r="I595" i="14"/>
  <c r="H595" i="14"/>
  <c r="J595" i="14" s="1"/>
  <c r="L595" i="14" s="1"/>
  <c r="K594" i="14"/>
  <c r="H594" i="14"/>
  <c r="K593" i="14"/>
  <c r="H593" i="14"/>
  <c r="I593" i="14" s="1"/>
  <c r="J593" i="14" s="1"/>
  <c r="L593" i="14" s="1"/>
  <c r="K592" i="14"/>
  <c r="H592" i="14"/>
  <c r="K591" i="14"/>
  <c r="H591" i="14"/>
  <c r="K590" i="14"/>
  <c r="H590" i="14"/>
  <c r="K589" i="14"/>
  <c r="H589" i="14"/>
  <c r="K588" i="14"/>
  <c r="H588" i="14"/>
  <c r="K587" i="14"/>
  <c r="H587" i="14"/>
  <c r="K586" i="14"/>
  <c r="H586" i="14"/>
  <c r="I586" i="14" s="1"/>
  <c r="J586" i="14" s="1"/>
  <c r="L586" i="14" s="1"/>
  <c r="K585" i="14"/>
  <c r="H585" i="14"/>
  <c r="K584" i="14"/>
  <c r="H584" i="14"/>
  <c r="K583" i="14"/>
  <c r="H583" i="14"/>
  <c r="K582" i="14"/>
  <c r="H582" i="14"/>
  <c r="I582" i="14" s="1"/>
  <c r="K581" i="14"/>
  <c r="H581" i="14"/>
  <c r="I581" i="14" s="1"/>
  <c r="J581" i="14" s="1"/>
  <c r="L581" i="14" s="1"/>
  <c r="K580" i="14"/>
  <c r="H580" i="14"/>
  <c r="I580" i="14" s="1"/>
  <c r="K579" i="14"/>
  <c r="H579" i="14"/>
  <c r="I579" i="14" s="1"/>
  <c r="K578" i="14"/>
  <c r="H578" i="14"/>
  <c r="K577" i="14"/>
  <c r="H577" i="14"/>
  <c r="I577" i="14" s="1"/>
  <c r="J577" i="14" s="1"/>
  <c r="L577" i="14" s="1"/>
  <c r="K576" i="14"/>
  <c r="H576" i="14"/>
  <c r="I576" i="14" s="1"/>
  <c r="J576" i="14" s="1"/>
  <c r="L576" i="14" s="1"/>
  <c r="K575" i="14"/>
  <c r="H575" i="14"/>
  <c r="K574" i="14"/>
  <c r="H574" i="14"/>
  <c r="K573" i="14"/>
  <c r="H573" i="14"/>
  <c r="K572" i="14"/>
  <c r="H572" i="14"/>
  <c r="K571" i="14"/>
  <c r="H571" i="14"/>
  <c r="I571" i="14" s="1"/>
  <c r="J571" i="14" s="1"/>
  <c r="L571" i="14" s="1"/>
  <c r="K570" i="14"/>
  <c r="H570" i="14"/>
  <c r="K569" i="14"/>
  <c r="I569" i="14"/>
  <c r="H569" i="14"/>
  <c r="J569" i="14" s="1"/>
  <c r="L569" i="14" s="1"/>
  <c r="K568" i="14"/>
  <c r="I568" i="14"/>
  <c r="H568" i="14"/>
  <c r="J568" i="14" s="1"/>
  <c r="L568" i="14" s="1"/>
  <c r="K567" i="14"/>
  <c r="H567" i="14"/>
  <c r="I567" i="14" s="1"/>
  <c r="K566" i="14"/>
  <c r="H566" i="14"/>
  <c r="K565" i="14"/>
  <c r="H565" i="14"/>
  <c r="I565" i="14" s="1"/>
  <c r="K564" i="14"/>
  <c r="H564" i="14"/>
  <c r="K563" i="14"/>
  <c r="H563" i="14"/>
  <c r="K562" i="14"/>
  <c r="H562" i="14"/>
  <c r="I562" i="14" s="1"/>
  <c r="J562" i="14" s="1"/>
  <c r="L562" i="14" s="1"/>
  <c r="K561" i="14"/>
  <c r="H561" i="14"/>
  <c r="I561" i="14" s="1"/>
  <c r="K560" i="14"/>
  <c r="H560" i="14"/>
  <c r="K559" i="14"/>
  <c r="H559" i="14"/>
  <c r="I559" i="14" s="1"/>
  <c r="J559" i="14" s="1"/>
  <c r="L559" i="14" s="1"/>
  <c r="K558" i="14"/>
  <c r="H558" i="14"/>
  <c r="I558" i="14" s="1"/>
  <c r="J558" i="14" s="1"/>
  <c r="L558" i="14" s="1"/>
  <c r="K557" i="14"/>
  <c r="H557" i="14"/>
  <c r="I557" i="14" s="1"/>
  <c r="J557" i="14" s="1"/>
  <c r="L557" i="14" s="1"/>
  <c r="K556" i="14"/>
  <c r="H556" i="14"/>
  <c r="I556" i="14" s="1"/>
  <c r="J556" i="14" s="1"/>
  <c r="L556" i="14" s="1"/>
  <c r="K555" i="14"/>
  <c r="H555" i="14"/>
  <c r="I555" i="14" s="1"/>
  <c r="K554" i="14"/>
  <c r="H554" i="14"/>
  <c r="I554" i="14" s="1"/>
  <c r="J554" i="14" s="1"/>
  <c r="L554" i="14" s="1"/>
  <c r="K553" i="14"/>
  <c r="H553" i="14"/>
  <c r="K552" i="14"/>
  <c r="H552" i="14"/>
  <c r="I552" i="14" s="1"/>
  <c r="J552" i="14" s="1"/>
  <c r="L552" i="14" s="1"/>
  <c r="K551" i="14"/>
  <c r="H551" i="14"/>
  <c r="K550" i="14"/>
  <c r="H550" i="14"/>
  <c r="I550" i="14" s="1"/>
  <c r="J550" i="14" s="1"/>
  <c r="L550" i="14" s="1"/>
  <c r="K549" i="14"/>
  <c r="H549" i="14"/>
  <c r="I549" i="14" s="1"/>
  <c r="J549" i="14" s="1"/>
  <c r="L549" i="14" s="1"/>
  <c r="K548" i="14"/>
  <c r="H548" i="14"/>
  <c r="K547" i="14"/>
  <c r="H547" i="14"/>
  <c r="I547" i="14" s="1"/>
  <c r="J547" i="14" s="1"/>
  <c r="L547" i="14" s="1"/>
  <c r="K546" i="14"/>
  <c r="H546" i="14"/>
  <c r="K545" i="14"/>
  <c r="H545" i="14"/>
  <c r="K544" i="14"/>
  <c r="H544" i="14"/>
  <c r="K543" i="14"/>
  <c r="H543" i="14"/>
  <c r="K542" i="14"/>
  <c r="H542" i="14"/>
  <c r="K541" i="14"/>
  <c r="H541" i="14"/>
  <c r="K540" i="14"/>
  <c r="H540" i="14"/>
  <c r="K539" i="14"/>
  <c r="H539" i="14"/>
  <c r="K538" i="14"/>
  <c r="H538" i="14"/>
  <c r="K537" i="14"/>
  <c r="H537" i="14"/>
  <c r="K536" i="14"/>
  <c r="H536" i="14"/>
  <c r="K535" i="14"/>
  <c r="H535" i="14"/>
  <c r="K534" i="14"/>
  <c r="H534" i="14"/>
  <c r="K533" i="14"/>
  <c r="H533" i="14"/>
  <c r="K532" i="14"/>
  <c r="H532" i="14"/>
  <c r="K531" i="14"/>
  <c r="H531" i="14"/>
  <c r="K530" i="14"/>
  <c r="I530" i="14"/>
  <c r="H530" i="14"/>
  <c r="J530" i="14" s="1"/>
  <c r="L530" i="14" s="1"/>
  <c r="K529" i="14"/>
  <c r="H529" i="14"/>
  <c r="K528" i="14"/>
  <c r="H528" i="14"/>
  <c r="K527" i="14"/>
  <c r="H527" i="14"/>
  <c r="K526" i="14"/>
  <c r="H526" i="14"/>
  <c r="K525" i="14"/>
  <c r="H525" i="14"/>
  <c r="K524" i="14"/>
  <c r="H524" i="14"/>
  <c r="K523" i="14"/>
  <c r="H523" i="14"/>
  <c r="K522" i="14"/>
  <c r="H522" i="14"/>
  <c r="K521" i="14"/>
  <c r="H521" i="14"/>
  <c r="K520" i="14"/>
  <c r="H520" i="14"/>
  <c r="K519" i="14"/>
  <c r="H519" i="14"/>
  <c r="K518" i="14"/>
  <c r="H518" i="14"/>
  <c r="K517" i="14"/>
  <c r="H517" i="14"/>
  <c r="K516" i="14"/>
  <c r="H516" i="14"/>
  <c r="K515" i="14"/>
  <c r="H515" i="14"/>
  <c r="K514" i="14"/>
  <c r="H514" i="14"/>
  <c r="K513" i="14"/>
  <c r="H513" i="14"/>
  <c r="K512" i="14"/>
  <c r="H512" i="14"/>
  <c r="K511" i="14"/>
  <c r="H511" i="14"/>
  <c r="K510" i="14"/>
  <c r="H510" i="14"/>
  <c r="K509" i="14"/>
  <c r="H509" i="14"/>
  <c r="K508" i="14"/>
  <c r="H508" i="14"/>
  <c r="K507" i="14"/>
  <c r="H507" i="14"/>
  <c r="K506" i="14"/>
  <c r="H506" i="14"/>
  <c r="K505" i="14"/>
  <c r="H505" i="14"/>
  <c r="K504" i="14"/>
  <c r="H504" i="14"/>
  <c r="K503" i="14"/>
  <c r="H503" i="14"/>
  <c r="K502" i="14"/>
  <c r="H502" i="14"/>
  <c r="K501" i="14"/>
  <c r="H501" i="14"/>
  <c r="K500" i="14"/>
  <c r="I500" i="14"/>
  <c r="H500" i="14"/>
  <c r="J500" i="14" s="1"/>
  <c r="L500" i="14" s="1"/>
  <c r="K499" i="14"/>
  <c r="H499" i="14"/>
  <c r="K498" i="14"/>
  <c r="H498" i="14"/>
  <c r="K497" i="14"/>
  <c r="I497" i="14"/>
  <c r="H497" i="14"/>
  <c r="J497" i="14" s="1"/>
  <c r="L497" i="14" s="1"/>
  <c r="K496" i="14"/>
  <c r="H496" i="14"/>
  <c r="K495" i="14"/>
  <c r="H495" i="14"/>
  <c r="K494" i="14"/>
  <c r="I494" i="14"/>
  <c r="H494" i="14"/>
  <c r="J494" i="14" s="1"/>
  <c r="L494" i="14" s="1"/>
  <c r="K493" i="14"/>
  <c r="H493" i="14"/>
  <c r="K492" i="14"/>
  <c r="H492" i="14"/>
  <c r="K491" i="14"/>
  <c r="H491" i="14"/>
  <c r="K490" i="14"/>
  <c r="H490" i="14"/>
  <c r="K489" i="14"/>
  <c r="H489" i="14"/>
  <c r="K488" i="14"/>
  <c r="H488" i="14"/>
  <c r="K487" i="14"/>
  <c r="I487" i="14"/>
  <c r="H487" i="14"/>
  <c r="J487" i="14" s="1"/>
  <c r="L487" i="14" s="1"/>
  <c r="K486" i="14"/>
  <c r="H486" i="14"/>
  <c r="K485" i="14"/>
  <c r="H485" i="14"/>
  <c r="K484" i="14"/>
  <c r="H484" i="14"/>
  <c r="K483" i="14"/>
  <c r="H483" i="14"/>
  <c r="K482" i="14"/>
  <c r="H482" i="14"/>
  <c r="K481" i="14"/>
  <c r="I481" i="14"/>
  <c r="H481" i="14"/>
  <c r="J481" i="14" s="1"/>
  <c r="L481" i="14" s="1"/>
  <c r="K480" i="14"/>
  <c r="H480" i="14"/>
  <c r="K479" i="14"/>
  <c r="H479" i="14"/>
  <c r="K478" i="14"/>
  <c r="H478" i="14"/>
  <c r="K477" i="14"/>
  <c r="H477" i="14"/>
  <c r="K476" i="14"/>
  <c r="H476" i="14"/>
  <c r="K475" i="14"/>
  <c r="H475" i="14"/>
  <c r="K474" i="14"/>
  <c r="H474" i="14"/>
  <c r="K473" i="14"/>
  <c r="H473" i="14"/>
  <c r="K472" i="14"/>
  <c r="H472" i="14"/>
  <c r="K471" i="14"/>
  <c r="I471" i="14"/>
  <c r="H471" i="14"/>
  <c r="J471" i="14" s="1"/>
  <c r="L471" i="14" s="1"/>
  <c r="K470" i="14"/>
  <c r="H470" i="14"/>
  <c r="K469" i="14"/>
  <c r="H469" i="14"/>
  <c r="K468" i="14"/>
  <c r="I468" i="14"/>
  <c r="H468" i="14"/>
  <c r="J468" i="14" s="1"/>
  <c r="L468" i="14" s="1"/>
  <c r="K467" i="14"/>
  <c r="H467" i="14"/>
  <c r="K466" i="14"/>
  <c r="H466" i="14"/>
  <c r="K465" i="14"/>
  <c r="H465" i="14"/>
  <c r="K464" i="14"/>
  <c r="H464" i="14"/>
  <c r="K463" i="14"/>
  <c r="H463" i="14"/>
  <c r="K462" i="14"/>
  <c r="H462" i="14"/>
  <c r="K461" i="14"/>
  <c r="H461" i="14"/>
  <c r="K460" i="14"/>
  <c r="H460" i="14"/>
  <c r="K459" i="14"/>
  <c r="H459" i="14"/>
  <c r="K458" i="14"/>
  <c r="H458" i="14"/>
  <c r="K457" i="14"/>
  <c r="I457" i="14"/>
  <c r="H457" i="14"/>
  <c r="J457" i="14" s="1"/>
  <c r="L457" i="14" s="1"/>
  <c r="K456" i="14"/>
  <c r="H456" i="14"/>
  <c r="K455" i="14"/>
  <c r="H455" i="14"/>
  <c r="K454" i="14"/>
  <c r="H454" i="14"/>
  <c r="K453" i="14"/>
  <c r="H453" i="14"/>
  <c r="K452" i="14"/>
  <c r="I452" i="14"/>
  <c r="H452" i="14"/>
  <c r="J452" i="14" s="1"/>
  <c r="L452" i="14" s="1"/>
  <c r="K451" i="14"/>
  <c r="H451" i="14"/>
  <c r="K450" i="14"/>
  <c r="H450" i="14"/>
  <c r="K449" i="14"/>
  <c r="H449" i="14"/>
  <c r="K448" i="14"/>
  <c r="H448" i="14"/>
  <c r="K447" i="14"/>
  <c r="H447" i="14"/>
  <c r="K446" i="14"/>
  <c r="H446" i="14"/>
  <c r="K445" i="14"/>
  <c r="H445" i="14"/>
  <c r="K444" i="14"/>
  <c r="H444" i="14"/>
  <c r="K443" i="14"/>
  <c r="H443" i="14"/>
  <c r="K442" i="14"/>
  <c r="I442" i="14"/>
  <c r="H442" i="14"/>
  <c r="K441" i="14"/>
  <c r="H441" i="14"/>
  <c r="K440" i="14"/>
  <c r="H440" i="14"/>
  <c r="K439" i="14"/>
  <c r="H439" i="14"/>
  <c r="K438" i="14"/>
  <c r="H438" i="14"/>
  <c r="K437" i="14"/>
  <c r="H437" i="14"/>
  <c r="K436" i="14"/>
  <c r="H436" i="14"/>
  <c r="K435" i="14"/>
  <c r="H435" i="14"/>
  <c r="K434" i="14"/>
  <c r="H434" i="14"/>
  <c r="K433" i="14"/>
  <c r="H433" i="14"/>
  <c r="K432" i="14"/>
  <c r="H432" i="14"/>
  <c r="K431" i="14"/>
  <c r="H431" i="14"/>
  <c r="K430" i="14"/>
  <c r="H430" i="14"/>
  <c r="K429" i="14"/>
  <c r="H429" i="14"/>
  <c r="K428" i="14"/>
  <c r="H428" i="14"/>
  <c r="K427" i="14"/>
  <c r="H427" i="14"/>
  <c r="K426" i="14"/>
  <c r="H426" i="14"/>
  <c r="K425" i="14"/>
  <c r="H425" i="14"/>
  <c r="K424" i="14"/>
  <c r="H424" i="14"/>
  <c r="K423" i="14"/>
  <c r="H423" i="14"/>
  <c r="K422" i="14"/>
  <c r="H422" i="14"/>
  <c r="K421" i="14"/>
  <c r="H421" i="14"/>
  <c r="K420" i="14"/>
  <c r="H420" i="14"/>
  <c r="K419" i="14"/>
  <c r="H419" i="14"/>
  <c r="K418" i="14"/>
  <c r="H418" i="14"/>
  <c r="K417" i="14"/>
  <c r="H417" i="14"/>
  <c r="K416" i="14"/>
  <c r="H416" i="14"/>
  <c r="K415" i="14"/>
  <c r="H415" i="14"/>
  <c r="K414" i="14"/>
  <c r="H414" i="14"/>
  <c r="K413" i="14"/>
  <c r="H413" i="14"/>
  <c r="K412" i="14"/>
  <c r="I412" i="14"/>
  <c r="H412" i="14"/>
  <c r="K411" i="14"/>
  <c r="H411" i="14"/>
  <c r="K410" i="14"/>
  <c r="H410" i="14"/>
  <c r="K409" i="14"/>
  <c r="H409" i="14"/>
  <c r="K408" i="14"/>
  <c r="I408" i="14"/>
  <c r="H408" i="14"/>
  <c r="J408" i="14" s="1"/>
  <c r="L408" i="14" s="1"/>
  <c r="K407" i="14"/>
  <c r="H407" i="14"/>
  <c r="K406" i="14"/>
  <c r="H406" i="14"/>
  <c r="K405" i="14"/>
  <c r="H405" i="14"/>
  <c r="K404" i="14"/>
  <c r="H404" i="14"/>
  <c r="K403" i="14"/>
  <c r="H403" i="14"/>
  <c r="K402" i="14"/>
  <c r="H402" i="14"/>
  <c r="K401" i="14"/>
  <c r="I401" i="14"/>
  <c r="H401" i="14"/>
  <c r="J401" i="14" s="1"/>
  <c r="L401" i="14" s="1"/>
  <c r="K400" i="14"/>
  <c r="H400" i="14"/>
  <c r="K399" i="14"/>
  <c r="H399" i="14"/>
  <c r="K398" i="14"/>
  <c r="H398" i="14"/>
  <c r="K397" i="14"/>
  <c r="H397" i="14"/>
  <c r="K396" i="14"/>
  <c r="H396" i="14"/>
  <c r="K395" i="14"/>
  <c r="H395" i="14"/>
  <c r="K394" i="14"/>
  <c r="H394" i="14"/>
  <c r="K393" i="14"/>
  <c r="H393" i="14"/>
  <c r="K392" i="14"/>
  <c r="H392" i="14"/>
  <c r="K391" i="14"/>
  <c r="H391" i="14"/>
  <c r="K390" i="14"/>
  <c r="H390" i="14"/>
  <c r="K389" i="14"/>
  <c r="H389" i="14"/>
  <c r="K388" i="14"/>
  <c r="H388" i="14"/>
  <c r="K387" i="14"/>
  <c r="H387" i="14"/>
  <c r="K386" i="14"/>
  <c r="H386" i="14"/>
  <c r="K385" i="14"/>
  <c r="H385" i="14"/>
  <c r="K384" i="14"/>
  <c r="H384" i="14"/>
  <c r="K383" i="14"/>
  <c r="H383" i="14"/>
  <c r="K382" i="14"/>
  <c r="H382" i="14"/>
  <c r="K381" i="14"/>
  <c r="H381" i="14"/>
  <c r="K380" i="14"/>
  <c r="H380" i="14"/>
  <c r="K379" i="14"/>
  <c r="H379" i="14"/>
  <c r="K378" i="14"/>
  <c r="H378" i="14"/>
  <c r="K377" i="14"/>
  <c r="H377" i="14"/>
  <c r="K376" i="14"/>
  <c r="H376" i="14"/>
  <c r="K375" i="14"/>
  <c r="H375" i="14"/>
  <c r="K374" i="14"/>
  <c r="H374" i="14"/>
  <c r="K373" i="14"/>
  <c r="H373" i="14"/>
  <c r="K372" i="14"/>
  <c r="H372" i="14"/>
  <c r="K371" i="14"/>
  <c r="H371" i="14"/>
  <c r="K370" i="14"/>
  <c r="H370" i="14"/>
  <c r="K369" i="14"/>
  <c r="H369" i="14"/>
  <c r="K368" i="14"/>
  <c r="H368" i="14"/>
  <c r="K367" i="14"/>
  <c r="H367" i="14"/>
  <c r="K366" i="14"/>
  <c r="H366" i="14"/>
  <c r="K365" i="14"/>
  <c r="H365" i="14"/>
  <c r="K364" i="14"/>
  <c r="H364" i="14"/>
  <c r="K363" i="14"/>
  <c r="H363" i="14"/>
  <c r="K362" i="14"/>
  <c r="H362" i="14"/>
  <c r="K361" i="14"/>
  <c r="H361" i="14"/>
  <c r="K360" i="14"/>
  <c r="H360" i="14"/>
  <c r="K359" i="14"/>
  <c r="H359" i="14"/>
  <c r="K358" i="14"/>
  <c r="H358" i="14"/>
  <c r="K357" i="14"/>
  <c r="H357" i="14"/>
  <c r="K356" i="14"/>
  <c r="H356" i="14"/>
  <c r="K355" i="14"/>
  <c r="H355" i="14"/>
  <c r="K354" i="14"/>
  <c r="H354" i="14"/>
  <c r="K353" i="14"/>
  <c r="H353" i="14"/>
  <c r="K352" i="14"/>
  <c r="H352" i="14"/>
  <c r="K351" i="14"/>
  <c r="H351" i="14"/>
  <c r="K350" i="14"/>
  <c r="H350" i="14"/>
  <c r="K349" i="14"/>
  <c r="H349" i="14"/>
  <c r="K348" i="14"/>
  <c r="H348" i="14"/>
  <c r="K347" i="14"/>
  <c r="H347" i="14"/>
  <c r="K346" i="14"/>
  <c r="H346" i="14"/>
  <c r="K345" i="14"/>
  <c r="H345" i="14"/>
  <c r="K344" i="14"/>
  <c r="H344" i="14"/>
  <c r="K343" i="14"/>
  <c r="H343" i="14"/>
  <c r="K342" i="14"/>
  <c r="H342" i="14"/>
  <c r="K341" i="14"/>
  <c r="H341" i="14"/>
  <c r="K340" i="14"/>
  <c r="I340" i="14"/>
  <c r="H340" i="14"/>
  <c r="K339" i="14"/>
  <c r="I339" i="14"/>
  <c r="H339" i="14"/>
  <c r="J339" i="14" s="1"/>
  <c r="L339" i="14" s="1"/>
  <c r="K338" i="14"/>
  <c r="H338" i="14"/>
  <c r="K337" i="14"/>
  <c r="H337" i="14"/>
  <c r="K336" i="14"/>
  <c r="H336" i="14"/>
  <c r="K335" i="14"/>
  <c r="H335" i="14"/>
  <c r="K334" i="14"/>
  <c r="H334" i="14"/>
  <c r="K333" i="14"/>
  <c r="H333" i="14"/>
  <c r="K332" i="14"/>
  <c r="H332" i="14"/>
  <c r="K331" i="14"/>
  <c r="H331" i="14"/>
  <c r="K330" i="14"/>
  <c r="H330" i="14"/>
  <c r="K329" i="14"/>
  <c r="H329" i="14"/>
  <c r="K328" i="14"/>
  <c r="H328" i="14"/>
  <c r="K327" i="14"/>
  <c r="I327" i="14"/>
  <c r="H327" i="14"/>
  <c r="J327" i="14" s="1"/>
  <c r="L327" i="14" s="1"/>
  <c r="K326" i="14"/>
  <c r="H326" i="14"/>
  <c r="K325" i="14"/>
  <c r="I325" i="14"/>
  <c r="H325" i="14"/>
  <c r="K324" i="14"/>
  <c r="H324" i="14"/>
  <c r="K323" i="14"/>
  <c r="H323" i="14"/>
  <c r="K322" i="14"/>
  <c r="H322" i="14"/>
  <c r="K321" i="14"/>
  <c r="H321" i="14"/>
  <c r="K320" i="14"/>
  <c r="H320" i="14"/>
  <c r="K319" i="14"/>
  <c r="I319" i="14"/>
  <c r="H319" i="14"/>
  <c r="J319" i="14" s="1"/>
  <c r="L319" i="14" s="1"/>
  <c r="K318" i="14"/>
  <c r="I318" i="14"/>
  <c r="H318" i="14"/>
  <c r="J318" i="14" s="1"/>
  <c r="L318" i="14" s="1"/>
  <c r="K317" i="14"/>
  <c r="H317" i="14"/>
  <c r="K316" i="14"/>
  <c r="I316" i="14"/>
  <c r="H316" i="14"/>
  <c r="J316" i="14" s="1"/>
  <c r="L316" i="14" s="1"/>
  <c r="K315" i="14"/>
  <c r="H315" i="14"/>
  <c r="K314" i="14"/>
  <c r="I314" i="14"/>
  <c r="H314" i="14"/>
  <c r="J314" i="14" s="1"/>
  <c r="L314" i="14" s="1"/>
  <c r="K313" i="14"/>
  <c r="H313" i="14"/>
  <c r="K312" i="14"/>
  <c r="H312" i="14"/>
  <c r="K311" i="14"/>
  <c r="I311" i="14"/>
  <c r="H311" i="14"/>
  <c r="J311" i="14" s="1"/>
  <c r="L311" i="14" s="1"/>
  <c r="K310" i="14"/>
  <c r="I310" i="14"/>
  <c r="H310" i="14"/>
  <c r="J310" i="14" s="1"/>
  <c r="L310" i="14" s="1"/>
  <c r="K309" i="14"/>
  <c r="H309" i="14"/>
  <c r="K308" i="14"/>
  <c r="H308" i="14"/>
  <c r="K307" i="14"/>
  <c r="H307" i="14"/>
  <c r="K306" i="14"/>
  <c r="H306" i="14"/>
  <c r="K305" i="14"/>
  <c r="I305" i="14"/>
  <c r="H305" i="14"/>
  <c r="J305" i="14" s="1"/>
  <c r="L305" i="14" s="1"/>
  <c r="K304" i="14"/>
  <c r="H304" i="14"/>
  <c r="K303" i="14"/>
  <c r="H303" i="14"/>
  <c r="K302" i="14"/>
  <c r="H302" i="14"/>
  <c r="K301" i="14"/>
  <c r="I301" i="14"/>
  <c r="H301" i="14"/>
  <c r="J301" i="14" s="1"/>
  <c r="L301" i="14" s="1"/>
  <c r="K300" i="14"/>
  <c r="I300" i="14"/>
  <c r="H300" i="14"/>
  <c r="J300" i="14" s="1"/>
  <c r="L300" i="14" s="1"/>
  <c r="K299" i="14"/>
  <c r="H299" i="14"/>
  <c r="K298" i="14"/>
  <c r="H298" i="14"/>
  <c r="K297" i="14"/>
  <c r="H297" i="14"/>
  <c r="K296" i="14"/>
  <c r="I296" i="14"/>
  <c r="H296" i="14"/>
  <c r="J296" i="14" s="1"/>
  <c r="L296" i="14" s="1"/>
  <c r="K295" i="14"/>
  <c r="H295" i="14"/>
  <c r="K294" i="14"/>
  <c r="H294" i="14"/>
  <c r="K293" i="14"/>
  <c r="H293" i="14"/>
  <c r="K292" i="14"/>
  <c r="H292" i="14"/>
  <c r="K291" i="14"/>
  <c r="H291" i="14"/>
  <c r="K290" i="14"/>
  <c r="H290" i="14"/>
  <c r="K289" i="14"/>
  <c r="H289" i="14"/>
  <c r="K288" i="14"/>
  <c r="H288" i="14"/>
  <c r="K287" i="14"/>
  <c r="H287" i="14"/>
  <c r="K286" i="14"/>
  <c r="H286" i="14"/>
  <c r="K285" i="14"/>
  <c r="H285" i="14"/>
  <c r="K284" i="14"/>
  <c r="H284" i="14"/>
  <c r="K283" i="14"/>
  <c r="H283" i="14"/>
  <c r="K282" i="14"/>
  <c r="H282" i="14"/>
  <c r="K281" i="14"/>
  <c r="I281" i="14"/>
  <c r="H281" i="14"/>
  <c r="J281" i="14" s="1"/>
  <c r="L281" i="14" s="1"/>
  <c r="K280" i="14"/>
  <c r="H280" i="14"/>
  <c r="K279" i="14"/>
  <c r="H279" i="14"/>
  <c r="K278" i="14"/>
  <c r="H278" i="14"/>
  <c r="K277" i="14"/>
  <c r="H277" i="14"/>
  <c r="K276" i="14"/>
  <c r="H276" i="14"/>
  <c r="I276" i="14" s="1"/>
  <c r="J276" i="14" s="1"/>
  <c r="L276" i="14" s="1"/>
  <c r="K275" i="14"/>
  <c r="H275" i="14"/>
  <c r="I275" i="14" s="1"/>
  <c r="J275" i="14" s="1"/>
  <c r="L275" i="14" s="1"/>
  <c r="K274" i="14"/>
  <c r="H274" i="14"/>
  <c r="I274" i="14" s="1"/>
  <c r="J274" i="14" s="1"/>
  <c r="L274" i="14" s="1"/>
  <c r="K273" i="14"/>
  <c r="H273" i="14"/>
  <c r="K272" i="14"/>
  <c r="H272" i="14"/>
  <c r="K271" i="14"/>
  <c r="H271" i="14"/>
  <c r="K270" i="14"/>
  <c r="H270" i="14"/>
  <c r="K269" i="14"/>
  <c r="H269" i="14"/>
  <c r="K268" i="14"/>
  <c r="H268" i="14"/>
  <c r="I268" i="14" s="1"/>
  <c r="J268" i="14" s="1"/>
  <c r="L268" i="14" s="1"/>
  <c r="K267" i="14"/>
  <c r="I267" i="14"/>
  <c r="H267" i="14"/>
  <c r="J267" i="14" s="1"/>
  <c r="L267" i="14" s="1"/>
  <c r="K266" i="14"/>
  <c r="H266" i="14"/>
  <c r="K265" i="14"/>
  <c r="H265" i="14"/>
  <c r="K264" i="14"/>
  <c r="H264" i="14"/>
  <c r="K263" i="14"/>
  <c r="H263" i="14"/>
  <c r="K262" i="14"/>
  <c r="H262" i="14"/>
  <c r="K261" i="14"/>
  <c r="H261" i="14"/>
  <c r="K260" i="14"/>
  <c r="H260" i="14"/>
  <c r="K259" i="14"/>
  <c r="H259" i="14"/>
  <c r="K258" i="14"/>
  <c r="H258" i="14"/>
  <c r="K257" i="14"/>
  <c r="I257" i="14"/>
  <c r="H257" i="14"/>
  <c r="J257" i="14" s="1"/>
  <c r="L257" i="14" s="1"/>
  <c r="K256" i="14"/>
  <c r="H256" i="14"/>
  <c r="I256" i="14" s="1"/>
  <c r="J256" i="14" s="1"/>
  <c r="L256" i="14" s="1"/>
  <c r="K255" i="14"/>
  <c r="H255" i="14"/>
  <c r="K254" i="14"/>
  <c r="H254" i="14"/>
  <c r="K253" i="14"/>
  <c r="H253" i="14"/>
  <c r="K252" i="14"/>
  <c r="H252" i="14"/>
  <c r="K251" i="14"/>
  <c r="H251" i="14"/>
  <c r="K250" i="14"/>
  <c r="H250" i="14"/>
  <c r="K249" i="14"/>
  <c r="H249" i="14"/>
  <c r="K248" i="14"/>
  <c r="H248" i="14"/>
  <c r="K247" i="14"/>
  <c r="H247" i="14"/>
  <c r="K246" i="14"/>
  <c r="H246" i="14"/>
  <c r="K245" i="14"/>
  <c r="I245" i="14"/>
  <c r="H245" i="14"/>
  <c r="J245" i="14" s="1"/>
  <c r="L245" i="14" s="1"/>
  <c r="K244" i="14"/>
  <c r="H244" i="14"/>
  <c r="I244" i="14" s="1"/>
  <c r="J244" i="14" s="1"/>
  <c r="L244" i="14" s="1"/>
  <c r="K243" i="14"/>
  <c r="H243" i="14"/>
  <c r="K242" i="14"/>
  <c r="H242" i="14"/>
  <c r="K241" i="14"/>
  <c r="H241" i="14"/>
  <c r="K240" i="14"/>
  <c r="H240" i="14"/>
  <c r="K239" i="14"/>
  <c r="H239" i="14"/>
  <c r="K238" i="14"/>
  <c r="H238" i="14"/>
  <c r="K237" i="14"/>
  <c r="H237" i="14"/>
  <c r="K236" i="14"/>
  <c r="H236" i="14"/>
  <c r="K235" i="14"/>
  <c r="H235" i="14"/>
  <c r="K234" i="14"/>
  <c r="H234" i="14"/>
  <c r="K233" i="14"/>
  <c r="I233" i="14"/>
  <c r="H233" i="14"/>
  <c r="J233" i="14" s="1"/>
  <c r="L233" i="14" s="1"/>
  <c r="K232" i="14"/>
  <c r="H232" i="14"/>
  <c r="I232" i="14" s="1"/>
  <c r="J232" i="14" s="1"/>
  <c r="L232" i="14" s="1"/>
  <c r="K231" i="14"/>
  <c r="H231" i="14"/>
  <c r="K230" i="14"/>
  <c r="H230" i="14"/>
  <c r="K229" i="14"/>
  <c r="H229" i="14"/>
  <c r="K228" i="14"/>
  <c r="H228" i="14"/>
  <c r="K227" i="14"/>
  <c r="H227" i="14"/>
  <c r="K226" i="14"/>
  <c r="H226" i="14"/>
  <c r="K225" i="14"/>
  <c r="I225" i="14"/>
  <c r="H225" i="14"/>
  <c r="J225" i="14" s="1"/>
  <c r="L225" i="14" s="1"/>
  <c r="K224" i="14"/>
  <c r="H224" i="14"/>
  <c r="K223" i="14"/>
  <c r="H223" i="14"/>
  <c r="K222" i="14"/>
  <c r="H222" i="14"/>
  <c r="K221" i="14"/>
  <c r="H221" i="14"/>
  <c r="K220" i="14"/>
  <c r="H220" i="14"/>
  <c r="K219" i="14"/>
  <c r="H219" i="14"/>
  <c r="K218" i="14"/>
  <c r="H218" i="14"/>
  <c r="K217" i="14"/>
  <c r="H217" i="14"/>
  <c r="I217" i="14" s="1"/>
  <c r="J217" i="14" s="1"/>
  <c r="L217" i="14" s="1"/>
  <c r="K216" i="14"/>
  <c r="H216" i="14"/>
  <c r="K215" i="14"/>
  <c r="H215" i="14"/>
  <c r="K214" i="14"/>
  <c r="H214" i="14"/>
  <c r="K213" i="14"/>
  <c r="I213" i="14"/>
  <c r="H213" i="14"/>
  <c r="J213" i="14" s="1"/>
  <c r="L213" i="14" s="1"/>
  <c r="K212" i="14"/>
  <c r="H212" i="14"/>
  <c r="K211" i="14"/>
  <c r="H211" i="14"/>
  <c r="K210" i="14"/>
  <c r="H210" i="14"/>
  <c r="K209" i="14"/>
  <c r="H209" i="14"/>
  <c r="K208" i="14"/>
  <c r="H208" i="14"/>
  <c r="K207" i="14"/>
  <c r="H207" i="14"/>
  <c r="K206" i="14"/>
  <c r="H206" i="14"/>
  <c r="K205" i="14"/>
  <c r="H205" i="14"/>
  <c r="K204" i="14"/>
  <c r="H204" i="14"/>
  <c r="K203" i="14"/>
  <c r="H203" i="14"/>
  <c r="K202" i="14"/>
  <c r="H202" i="14"/>
  <c r="K201" i="14"/>
  <c r="H201" i="14"/>
  <c r="K200" i="14"/>
  <c r="H200" i="14"/>
  <c r="K199" i="14"/>
  <c r="H199" i="14"/>
  <c r="K198" i="14"/>
  <c r="H198" i="14"/>
  <c r="K197" i="14"/>
  <c r="H197" i="14"/>
  <c r="K196" i="14"/>
  <c r="H196" i="14"/>
  <c r="K195" i="14"/>
  <c r="H195" i="14"/>
  <c r="K194" i="14"/>
  <c r="I194" i="14"/>
  <c r="H194" i="14"/>
  <c r="J194" i="14" s="1"/>
  <c r="L194" i="14" s="1"/>
  <c r="K193" i="14"/>
  <c r="H193" i="14"/>
  <c r="K192" i="14"/>
  <c r="I192" i="14"/>
  <c r="H192" i="14"/>
  <c r="J192" i="14" s="1"/>
  <c r="L192" i="14" s="1"/>
  <c r="K191" i="14"/>
  <c r="H191" i="14"/>
  <c r="K190" i="14"/>
  <c r="H190" i="14"/>
  <c r="K189" i="14"/>
  <c r="H189" i="14"/>
  <c r="K188" i="14"/>
  <c r="H188" i="14"/>
  <c r="K187" i="14"/>
  <c r="H187" i="14"/>
  <c r="K186" i="14"/>
  <c r="H186" i="14"/>
  <c r="K185" i="14"/>
  <c r="H185" i="14"/>
  <c r="K184" i="14"/>
  <c r="I184" i="14"/>
  <c r="H184" i="14"/>
  <c r="J184" i="14" s="1"/>
  <c r="L184" i="14" s="1"/>
  <c r="K183" i="14"/>
  <c r="H183" i="14"/>
  <c r="K182" i="14"/>
  <c r="H182" i="14"/>
  <c r="K181" i="14"/>
  <c r="H181" i="14"/>
  <c r="K180" i="14"/>
  <c r="H180" i="14"/>
  <c r="K179" i="14"/>
  <c r="H179" i="14"/>
  <c r="K178" i="14"/>
  <c r="H178" i="14"/>
  <c r="K177" i="14"/>
  <c r="H177" i="14"/>
  <c r="K176" i="14"/>
  <c r="H176" i="14"/>
  <c r="K175" i="14"/>
  <c r="H175" i="14"/>
  <c r="K174" i="14"/>
  <c r="H174" i="14"/>
  <c r="K173" i="14"/>
  <c r="H173" i="14"/>
  <c r="K172" i="14"/>
  <c r="H172" i="14"/>
  <c r="K171" i="14"/>
  <c r="H171" i="14"/>
  <c r="K170" i="14"/>
  <c r="H170" i="14"/>
  <c r="K169" i="14"/>
  <c r="H169" i="14"/>
  <c r="K168" i="14"/>
  <c r="H168" i="14"/>
  <c r="K167" i="14"/>
  <c r="H167" i="14"/>
  <c r="K166" i="14"/>
  <c r="H166" i="14"/>
  <c r="K165" i="14"/>
  <c r="H165" i="14"/>
  <c r="K164" i="14"/>
  <c r="H164" i="14"/>
  <c r="K163" i="14"/>
  <c r="H163" i="14"/>
  <c r="K162" i="14"/>
  <c r="H162" i="14"/>
  <c r="K161" i="14"/>
  <c r="H161" i="14"/>
  <c r="K160" i="14"/>
  <c r="H160" i="14"/>
  <c r="K159" i="14"/>
  <c r="H159" i="14"/>
  <c r="K158" i="14"/>
  <c r="H158" i="14"/>
  <c r="K157" i="14"/>
  <c r="H157" i="14"/>
  <c r="K156" i="14"/>
  <c r="H156" i="14"/>
  <c r="K155" i="14"/>
  <c r="H155" i="14"/>
  <c r="K154" i="14"/>
  <c r="H154" i="14"/>
  <c r="K153" i="14"/>
  <c r="H153" i="14"/>
  <c r="K152" i="14"/>
  <c r="H152" i="14"/>
  <c r="K151" i="14"/>
  <c r="H151" i="14"/>
  <c r="K150" i="14"/>
  <c r="H150" i="14"/>
  <c r="K149" i="14"/>
  <c r="H149" i="14"/>
  <c r="K148" i="14"/>
  <c r="H148" i="14"/>
  <c r="K147" i="14"/>
  <c r="H147" i="14"/>
  <c r="K146" i="14"/>
  <c r="H146" i="14"/>
  <c r="K145" i="14"/>
  <c r="H145" i="14"/>
  <c r="K144" i="14"/>
  <c r="H144" i="14"/>
  <c r="K143" i="14"/>
  <c r="H143" i="14"/>
  <c r="K142" i="14"/>
  <c r="H142" i="14"/>
  <c r="K141" i="14"/>
  <c r="H141" i="14"/>
  <c r="K140" i="14"/>
  <c r="H140" i="14"/>
  <c r="K139" i="14"/>
  <c r="H139" i="14"/>
  <c r="K138" i="14"/>
  <c r="H138" i="14"/>
  <c r="K137" i="14"/>
  <c r="H137" i="14"/>
  <c r="K136" i="14"/>
  <c r="H136" i="14"/>
  <c r="K135" i="14"/>
  <c r="H135" i="14"/>
  <c r="K134" i="14"/>
  <c r="H134" i="14"/>
  <c r="K133" i="14"/>
  <c r="H133" i="14"/>
  <c r="K132" i="14"/>
  <c r="H132" i="14"/>
  <c r="K131" i="14"/>
  <c r="H131" i="14"/>
  <c r="K130" i="14"/>
  <c r="H130" i="14"/>
  <c r="K129" i="14"/>
  <c r="H129" i="14"/>
  <c r="K128" i="14"/>
  <c r="H128" i="14"/>
  <c r="K127" i="14"/>
  <c r="H127" i="14"/>
  <c r="K126" i="14"/>
  <c r="I126" i="14"/>
  <c r="H126" i="14"/>
  <c r="J126" i="14" s="1"/>
  <c r="L126" i="14" s="1"/>
  <c r="K125" i="14"/>
  <c r="H125" i="14"/>
  <c r="K124" i="14"/>
  <c r="H124" i="14"/>
  <c r="K123" i="14"/>
  <c r="I123" i="14"/>
  <c r="H123" i="14"/>
  <c r="J123" i="14" s="1"/>
  <c r="L123" i="14" s="1"/>
  <c r="K122" i="14"/>
  <c r="H122" i="14"/>
  <c r="K121" i="14"/>
  <c r="H121" i="14"/>
  <c r="K120" i="14"/>
  <c r="H120" i="14"/>
  <c r="K119" i="14"/>
  <c r="H119" i="14"/>
  <c r="K118" i="14"/>
  <c r="H118" i="14"/>
  <c r="K117" i="14"/>
  <c r="H117" i="14"/>
  <c r="K116" i="14"/>
  <c r="H116" i="14"/>
  <c r="K115" i="14"/>
  <c r="H115" i="14"/>
  <c r="K114" i="14"/>
  <c r="H114" i="14"/>
  <c r="K113" i="14"/>
  <c r="H113" i="14"/>
  <c r="K112" i="14"/>
  <c r="H112" i="14"/>
  <c r="K111" i="14"/>
  <c r="H111" i="14"/>
  <c r="K110" i="14"/>
  <c r="H110" i="14"/>
  <c r="K109" i="14"/>
  <c r="H109" i="14"/>
  <c r="K108" i="14"/>
  <c r="H108" i="14"/>
  <c r="K107" i="14"/>
  <c r="H107" i="14"/>
  <c r="K106" i="14"/>
  <c r="H106" i="14"/>
  <c r="K105" i="14"/>
  <c r="H105" i="14"/>
  <c r="K104" i="14"/>
  <c r="I104" i="14"/>
  <c r="H104" i="14"/>
  <c r="J104" i="14" s="1"/>
  <c r="L104" i="14" s="1"/>
  <c r="K103" i="14"/>
  <c r="H103" i="14"/>
  <c r="K102" i="14"/>
  <c r="H102" i="14"/>
  <c r="K101" i="14"/>
  <c r="H101" i="14"/>
  <c r="K100" i="14"/>
  <c r="H100" i="14"/>
  <c r="K99" i="14"/>
  <c r="H99" i="14"/>
  <c r="K98" i="14"/>
  <c r="H98" i="14"/>
  <c r="K97" i="14"/>
  <c r="H97" i="14"/>
  <c r="K96" i="14"/>
  <c r="H96" i="14"/>
  <c r="K95" i="14"/>
  <c r="H95" i="14"/>
  <c r="K94" i="14"/>
  <c r="H94" i="14"/>
  <c r="K93" i="14"/>
  <c r="H93" i="14"/>
  <c r="K92" i="14"/>
  <c r="H92" i="14"/>
  <c r="K91" i="14"/>
  <c r="H91" i="14"/>
  <c r="K90" i="14"/>
  <c r="H90" i="14"/>
  <c r="K89" i="14"/>
  <c r="H89" i="14"/>
  <c r="K88" i="14"/>
  <c r="H88" i="14"/>
  <c r="K87" i="14"/>
  <c r="H87" i="14"/>
  <c r="K86" i="14"/>
  <c r="H86" i="14"/>
  <c r="K85" i="14"/>
  <c r="H85" i="14"/>
  <c r="K84" i="14"/>
  <c r="H84" i="14"/>
  <c r="K83" i="14"/>
  <c r="H83" i="14"/>
  <c r="K82" i="14"/>
  <c r="H82" i="14"/>
  <c r="K81" i="14"/>
  <c r="H81" i="14"/>
  <c r="K80" i="14"/>
  <c r="H80" i="14"/>
  <c r="K79" i="14"/>
  <c r="H79" i="14"/>
  <c r="K78" i="14"/>
  <c r="H78" i="14"/>
  <c r="K77" i="14"/>
  <c r="H77" i="14"/>
  <c r="K76" i="14"/>
  <c r="H76" i="14"/>
  <c r="K75" i="14"/>
  <c r="H75" i="14"/>
  <c r="K74" i="14"/>
  <c r="H74" i="14"/>
  <c r="K73" i="14"/>
  <c r="H73" i="14"/>
  <c r="K72" i="14"/>
  <c r="H72" i="14"/>
  <c r="K71" i="14"/>
  <c r="H71" i="14"/>
  <c r="K70" i="14"/>
  <c r="I70" i="14"/>
  <c r="H70" i="14"/>
  <c r="J70" i="14" s="1"/>
  <c r="L70" i="14" s="1"/>
  <c r="K69" i="14"/>
  <c r="H69" i="14"/>
  <c r="K68" i="14"/>
  <c r="I68" i="14"/>
  <c r="H68" i="14"/>
  <c r="J68" i="14" s="1"/>
  <c r="L68" i="14" s="1"/>
  <c r="K67" i="14"/>
  <c r="H67" i="14"/>
  <c r="K66" i="14"/>
  <c r="H66" i="14"/>
  <c r="K65" i="14"/>
  <c r="H65" i="14"/>
  <c r="K64" i="14"/>
  <c r="H64" i="14"/>
  <c r="K63" i="14"/>
  <c r="I63" i="14"/>
  <c r="H63" i="14"/>
  <c r="J63" i="14" s="1"/>
  <c r="L63" i="14" s="1"/>
  <c r="K62" i="14"/>
  <c r="H62" i="14"/>
  <c r="K61" i="14"/>
  <c r="H61" i="14"/>
  <c r="K60" i="14"/>
  <c r="H60" i="14"/>
  <c r="K59" i="14"/>
  <c r="H59" i="14"/>
  <c r="K58" i="14"/>
  <c r="H58" i="14"/>
  <c r="K57" i="14"/>
  <c r="H57" i="14"/>
  <c r="K56" i="14"/>
  <c r="I56" i="14"/>
  <c r="H56" i="14"/>
  <c r="J56" i="14" s="1"/>
  <c r="L56" i="14" s="1"/>
  <c r="K55" i="14"/>
  <c r="I55" i="14"/>
  <c r="H55" i="14"/>
  <c r="J55" i="14" s="1"/>
  <c r="L55" i="14" s="1"/>
  <c r="K54" i="14"/>
  <c r="I54" i="14"/>
  <c r="H54" i="14"/>
  <c r="J54" i="14" s="1"/>
  <c r="L54" i="14" s="1"/>
  <c r="K53" i="14"/>
  <c r="H53" i="14"/>
  <c r="K52" i="14"/>
  <c r="H52" i="14"/>
  <c r="K51" i="14"/>
  <c r="H51" i="14"/>
  <c r="K50" i="14"/>
  <c r="H50" i="14"/>
  <c r="K49" i="14"/>
  <c r="H49" i="14"/>
  <c r="K48" i="14"/>
  <c r="H48" i="14"/>
  <c r="K47" i="14"/>
  <c r="H47" i="14"/>
  <c r="K46" i="14"/>
  <c r="H46" i="14"/>
  <c r="K45" i="14"/>
  <c r="H45" i="14"/>
  <c r="K44" i="14"/>
  <c r="H44" i="14"/>
  <c r="K43" i="14"/>
  <c r="I43" i="14"/>
  <c r="H43" i="14"/>
  <c r="J43" i="14" s="1"/>
  <c r="L43" i="14" s="1"/>
  <c r="K42" i="14"/>
  <c r="H42" i="14"/>
  <c r="K41" i="14"/>
  <c r="H41" i="14"/>
  <c r="K40" i="14"/>
  <c r="H40" i="14"/>
  <c r="K39" i="14"/>
  <c r="H39" i="14"/>
  <c r="K38" i="14"/>
  <c r="H38" i="14"/>
  <c r="K37" i="14"/>
  <c r="H37" i="14"/>
  <c r="K36" i="14"/>
  <c r="H36" i="14"/>
  <c r="K35" i="14"/>
  <c r="H35" i="14"/>
  <c r="K34" i="14"/>
  <c r="H34" i="14"/>
  <c r="K33" i="14"/>
  <c r="H33" i="14"/>
  <c r="K32" i="14"/>
  <c r="H32" i="14"/>
  <c r="K31" i="14"/>
  <c r="H31" i="14"/>
  <c r="K30" i="14"/>
  <c r="H30" i="14"/>
  <c r="K29" i="14"/>
  <c r="H29" i="14"/>
  <c r="K28" i="14"/>
  <c r="H28" i="14"/>
  <c r="K27" i="14"/>
  <c r="H27" i="14"/>
  <c r="K26" i="14"/>
  <c r="H26" i="14"/>
  <c r="K25" i="14"/>
  <c r="I25" i="14"/>
  <c r="H25" i="14"/>
  <c r="J25" i="14" s="1"/>
  <c r="L25" i="14" s="1"/>
  <c r="K24" i="14"/>
  <c r="H24" i="14"/>
  <c r="K23" i="14"/>
  <c r="I23" i="14"/>
  <c r="H23" i="14"/>
  <c r="J23" i="14" s="1"/>
  <c r="L23" i="14" s="1"/>
  <c r="K22" i="14"/>
  <c r="H22" i="14"/>
  <c r="K21" i="14"/>
  <c r="H21" i="14"/>
  <c r="K20" i="14"/>
  <c r="H20" i="14"/>
  <c r="K19" i="14"/>
  <c r="H19" i="14"/>
  <c r="K18" i="14"/>
  <c r="H18" i="14"/>
  <c r="K17" i="14"/>
  <c r="H17" i="14"/>
  <c r="K16" i="14"/>
  <c r="H16" i="14"/>
  <c r="K15" i="14"/>
  <c r="H15" i="14"/>
  <c r="K14" i="14"/>
  <c r="H14" i="14"/>
  <c r="K13" i="14"/>
  <c r="H13" i="14"/>
  <c r="K12" i="14"/>
  <c r="H12" i="14"/>
  <c r="K11" i="14"/>
  <c r="H11" i="14"/>
  <c r="K10" i="14"/>
  <c r="H10" i="14"/>
  <c r="K9" i="14"/>
  <c r="H9" i="14"/>
  <c r="K8" i="14"/>
  <c r="H8" i="14"/>
  <c r="K7" i="14"/>
  <c r="H7" i="14"/>
  <c r="K6" i="14"/>
  <c r="H6" i="14"/>
  <c r="K5" i="14"/>
  <c r="I5" i="14"/>
  <c r="H5" i="14"/>
  <c r="J5" i="14" s="1"/>
  <c r="L5" i="14" s="1"/>
  <c r="K4" i="14"/>
  <c r="H4" i="14"/>
  <c r="K3" i="14"/>
  <c r="H3" i="14"/>
  <c r="K2" i="14"/>
  <c r="H2" i="14"/>
  <c r="C4" i="15" s="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 i="1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G87" i="5" s="1"/>
  <c r="E36" i="4"/>
  <c r="E37" i="4"/>
  <c r="E38" i="4"/>
  <c r="E39" i="4"/>
  <c r="G121" i="5" s="1"/>
  <c r="E40" i="4"/>
  <c r="G122" i="5" s="1"/>
  <c r="E41" i="4"/>
  <c r="G123" i="5" s="1"/>
  <c r="E42" i="4"/>
  <c r="G124" i="5" s="1"/>
  <c r="E43" i="4"/>
  <c r="G125" i="5" s="1"/>
  <c r="E44" i="4"/>
  <c r="G126" i="5" s="1"/>
  <c r="E45" i="4"/>
  <c r="G118" i="5" s="1"/>
  <c r="E46" i="4"/>
  <c r="G119" i="5" s="1"/>
  <c r="E47" i="4"/>
  <c r="G70" i="5" s="1"/>
  <c r="E48" i="4"/>
  <c r="G71" i="5" s="1"/>
  <c r="E49" i="4"/>
  <c r="G73" i="5" s="1"/>
  <c r="E50" i="4"/>
  <c r="G72" i="5" s="1"/>
  <c r="E51" i="4"/>
  <c r="G56" i="5" s="1"/>
  <c r="E52" i="4"/>
  <c r="G58" i="5" s="1"/>
  <c r="E53" i="4"/>
  <c r="G55" i="5" s="1"/>
  <c r="E54" i="4"/>
  <c r="G57" i="5" s="1"/>
  <c r="E55" i="4"/>
  <c r="G113" i="5" s="1"/>
  <c r="E56" i="4"/>
  <c r="G114" i="5" s="1"/>
  <c r="E57" i="4"/>
  <c r="G115" i="5" s="1"/>
  <c r="E58" i="4"/>
  <c r="G127" i="5" s="1"/>
  <c r="E59" i="4"/>
  <c r="G128" i="5" s="1"/>
  <c r="E60" i="4"/>
  <c r="G129" i="5" s="1"/>
  <c r="E61" i="4"/>
  <c r="G94" i="5" s="1"/>
  <c r="E62" i="4"/>
  <c r="G95" i="5" s="1"/>
  <c r="E63" i="4"/>
  <c r="G110" i="5" s="1"/>
  <c r="E64" i="4"/>
  <c r="G111" i="5" s="1"/>
  <c r="E65" i="4"/>
  <c r="G112" i="5" s="1"/>
  <c r="E66" i="4"/>
  <c r="G81" i="5" s="1"/>
  <c r="E67" i="4"/>
  <c r="G82" i="5" s="1"/>
  <c r="E68" i="4"/>
  <c r="G83" i="5" s="1"/>
  <c r="E69" i="4"/>
  <c r="G84" i="5" s="1"/>
  <c r="E70" i="4"/>
  <c r="G85" i="5" s="1"/>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2" i="4"/>
  <c r="G61" i="5" s="1"/>
  <c r="G59" i="5"/>
  <c r="G60" i="5"/>
  <c r="G62" i="5"/>
  <c r="G76" i="5"/>
  <c r="G77" i="5"/>
  <c r="G78" i="5"/>
  <c r="G74" i="5"/>
  <c r="G79" i="5"/>
  <c r="G75" i="5"/>
  <c r="G80" i="5"/>
  <c r="G130" i="5"/>
  <c r="G131" i="5"/>
  <c r="G132" i="5"/>
  <c r="G67" i="5"/>
  <c r="G66" i="5"/>
  <c r="G63" i="5"/>
  <c r="G65" i="5"/>
  <c r="G69" i="5"/>
  <c r="G68" i="5"/>
  <c r="G64" i="5"/>
  <c r="G147" i="5"/>
  <c r="G148" i="5"/>
  <c r="G149" i="5"/>
  <c r="G150" i="5"/>
  <c r="G151" i="5"/>
  <c r="G152" i="5"/>
  <c r="G153" i="5"/>
  <c r="G154" i="5"/>
  <c r="G155" i="5"/>
  <c r="G88" i="5"/>
  <c r="G89" i="5"/>
  <c r="G90" i="5"/>
  <c r="G98" i="5"/>
  <c r="G99" i="5"/>
  <c r="G120" i="5"/>
  <c r="G86" i="5"/>
  <c r="G96" i="5"/>
  <c r="G97" i="5"/>
  <c r="G93" i="5"/>
  <c r="G91" i="5"/>
  <c r="G92" i="5"/>
  <c r="G116" i="5"/>
  <c r="G117" i="5"/>
  <c r="G100" i="5"/>
  <c r="G101" i="5"/>
  <c r="G102" i="5"/>
  <c r="G103" i="5"/>
  <c r="G104" i="5"/>
  <c r="G105" i="5"/>
  <c r="G106" i="5"/>
  <c r="G107" i="5"/>
  <c r="G108" i="5"/>
  <c r="G109" i="5"/>
  <c r="G133" i="5"/>
  <c r="G134" i="5"/>
  <c r="G135" i="5"/>
  <c r="G136" i="5"/>
  <c r="G137"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52" i="5"/>
  <c r="G53" i="5"/>
  <c r="G54" i="5"/>
  <c r="G138" i="5"/>
  <c r="G139" i="5"/>
  <c r="G140" i="5"/>
  <c r="G141" i="5"/>
  <c r="G142" i="5"/>
  <c r="G143" i="5"/>
  <c r="G144" i="5"/>
  <c r="G145" i="5"/>
  <c r="G146" i="5"/>
  <c r="G47" i="5"/>
  <c r="G48" i="5"/>
  <c r="G49" i="5"/>
  <c r="G50" i="5"/>
  <c r="G51" i="5"/>
  <c r="B2" i="5"/>
  <c r="C2" i="5"/>
  <c r="B3" i="5"/>
  <c r="C3" i="5"/>
  <c r="B4" i="5"/>
  <c r="C4" i="5"/>
  <c r="B5" i="5"/>
  <c r="C5" i="5"/>
  <c r="B6" i="5"/>
  <c r="B7" i="5"/>
  <c r="C7" i="5"/>
  <c r="B8" i="5"/>
  <c r="B9" i="5"/>
  <c r="B10" i="5"/>
  <c r="B11" i="5"/>
  <c r="B12" i="5"/>
  <c r="B13" i="5"/>
  <c r="C13" i="5"/>
  <c r="B14" i="5"/>
  <c r="B15" i="5"/>
  <c r="B16" i="5"/>
  <c r="B17" i="5"/>
  <c r="B18" i="5"/>
  <c r="B19" i="5"/>
  <c r="B20" i="5"/>
  <c r="B21" i="5"/>
  <c r="C21" i="5"/>
  <c r="B22" i="5"/>
  <c r="C22" i="5"/>
  <c r="B23" i="5"/>
  <c r="C23" i="5"/>
  <c r="B24" i="5"/>
  <c r="C24" i="5"/>
  <c r="B25" i="5"/>
  <c r="C25" i="5"/>
  <c r="B26" i="5"/>
  <c r="C26" i="5"/>
  <c r="B27" i="5"/>
  <c r="C27" i="5"/>
  <c r="B28" i="5"/>
  <c r="C28" i="5"/>
  <c r="B29" i="5"/>
  <c r="C29" i="5"/>
  <c r="B30" i="5"/>
  <c r="C30" i="5"/>
  <c r="B31" i="5"/>
  <c r="C31" i="5"/>
  <c r="B32" i="5"/>
  <c r="C32" i="5"/>
  <c r="B33" i="5"/>
  <c r="C33" i="5"/>
  <c r="B34" i="5"/>
  <c r="B35" i="5"/>
  <c r="B36" i="5"/>
  <c r="B37" i="5"/>
  <c r="B38" i="5"/>
  <c r="B39" i="5"/>
  <c r="B40" i="5"/>
  <c r="B41" i="5"/>
  <c r="C41" i="5"/>
  <c r="B42" i="5"/>
  <c r="C42" i="5"/>
  <c r="B43" i="5"/>
  <c r="C43" i="5"/>
  <c r="B44" i="5"/>
  <c r="C44" i="5"/>
  <c r="B45" i="5"/>
  <c r="C45" i="5"/>
  <c r="B46" i="5"/>
  <c r="C46" i="5"/>
  <c r="B47" i="5"/>
  <c r="C47" i="5"/>
  <c r="B48" i="5"/>
  <c r="C48" i="5"/>
  <c r="B49" i="5"/>
  <c r="C49" i="5"/>
  <c r="B50" i="5"/>
  <c r="C50" i="5"/>
  <c r="B51" i="5"/>
  <c r="B52" i="5"/>
  <c r="B53" i="5"/>
  <c r="B54" i="5"/>
  <c r="B55" i="5"/>
  <c r="B56" i="5"/>
  <c r="B57" i="5"/>
  <c r="B58" i="5"/>
  <c r="B59" i="5"/>
  <c r="B60" i="5"/>
  <c r="C60" i="5"/>
  <c r="B61" i="5"/>
  <c r="C61" i="5"/>
  <c r="B62" i="5"/>
  <c r="C62" i="5"/>
  <c r="B63" i="5"/>
  <c r="C63" i="5"/>
  <c r="B64" i="5"/>
  <c r="C64" i="5"/>
  <c r="B65" i="5"/>
  <c r="C65" i="5"/>
  <c r="B66" i="5"/>
  <c r="C66" i="5"/>
  <c r="B67" i="5"/>
  <c r="C67" i="5"/>
  <c r="B68" i="5"/>
  <c r="B69" i="5"/>
  <c r="B70" i="5"/>
  <c r="B71" i="5"/>
  <c r="B72" i="5"/>
  <c r="B73" i="5"/>
  <c r="B74" i="5"/>
  <c r="B75" i="5"/>
  <c r="B76" i="5"/>
  <c r="B77" i="5"/>
  <c r="B78" i="5"/>
  <c r="B79" i="5"/>
  <c r="C79" i="5"/>
  <c r="B80" i="5"/>
  <c r="B81" i="5"/>
  <c r="B82" i="5"/>
  <c r="B83" i="5"/>
  <c r="B84" i="5"/>
  <c r="B85" i="5"/>
  <c r="B86" i="5"/>
  <c r="B87" i="5"/>
  <c r="C87" i="5"/>
  <c r="B88" i="5"/>
  <c r="B89" i="5"/>
  <c r="B90" i="5"/>
  <c r="B91" i="5"/>
  <c r="B92" i="5"/>
  <c r="B93" i="5"/>
  <c r="B94" i="5"/>
  <c r="B95" i="5"/>
  <c r="B96" i="5"/>
  <c r="B97" i="5"/>
  <c r="B98" i="5"/>
  <c r="C98" i="5"/>
  <c r="B99" i="5"/>
  <c r="C99" i="5"/>
  <c r="B100" i="5"/>
  <c r="C100" i="5"/>
  <c r="B101" i="5"/>
  <c r="C101" i="5"/>
  <c r="B102" i="5"/>
  <c r="C102" i="5"/>
  <c r="B103" i="5"/>
  <c r="C103" i="5"/>
  <c r="B104" i="5"/>
  <c r="C104" i="5"/>
  <c r="B105" i="5"/>
  <c r="C105" i="5"/>
  <c r="B106" i="5"/>
  <c r="C106" i="5"/>
  <c r="B107" i="5"/>
  <c r="C107" i="5"/>
  <c r="B108" i="5"/>
  <c r="C108" i="5"/>
  <c r="B109" i="5"/>
  <c r="C109" i="5"/>
  <c r="B110" i="5"/>
  <c r="C110" i="5"/>
  <c r="B111" i="5"/>
  <c r="C111" i="5"/>
  <c r="B112" i="5"/>
  <c r="C112" i="5"/>
  <c r="B113" i="5"/>
  <c r="B114" i="5"/>
  <c r="B115" i="5"/>
  <c r="B116" i="5"/>
  <c r="B117" i="5"/>
  <c r="B118" i="5"/>
  <c r="C118" i="5"/>
  <c r="B119" i="5"/>
  <c r="C119" i="5"/>
  <c r="B120" i="5"/>
  <c r="C120" i="5"/>
  <c r="B121" i="5"/>
  <c r="C121" i="5"/>
  <c r="B122" i="5"/>
  <c r="C122" i="5"/>
  <c r="B123" i="5"/>
  <c r="C123" i="5"/>
  <c r="B124" i="5"/>
  <c r="C124" i="5"/>
  <c r="B125" i="5"/>
  <c r="C125" i="5"/>
  <c r="B126" i="5"/>
  <c r="C126" i="5"/>
  <c r="B127" i="5"/>
  <c r="C127" i="5"/>
  <c r="B128" i="5"/>
  <c r="C128" i="5"/>
  <c r="B129" i="5"/>
  <c r="C129" i="5"/>
  <c r="B130" i="5"/>
  <c r="B131" i="5"/>
  <c r="B132" i="5"/>
  <c r="B133" i="5"/>
  <c r="B134" i="5"/>
  <c r="B135" i="5"/>
  <c r="B136" i="5"/>
  <c r="B137" i="5"/>
  <c r="C137" i="5"/>
  <c r="B138" i="5"/>
  <c r="C138" i="5"/>
  <c r="B139" i="5"/>
  <c r="C139" i="5"/>
  <c r="B140" i="5"/>
  <c r="C140" i="5"/>
  <c r="B141" i="5"/>
  <c r="C141" i="5"/>
  <c r="B142" i="5"/>
  <c r="C142" i="5"/>
  <c r="B143" i="5"/>
  <c r="C143" i="5"/>
  <c r="B144" i="5"/>
  <c r="C144" i="5"/>
  <c r="B145" i="5"/>
  <c r="C145" i="5"/>
  <c r="B146" i="5"/>
  <c r="C146" i="5"/>
  <c r="B147" i="5"/>
  <c r="C147" i="5"/>
  <c r="B148" i="5"/>
  <c r="C148" i="5"/>
  <c r="B149" i="5"/>
  <c r="C149" i="5"/>
  <c r="B150" i="5"/>
  <c r="C150" i="5"/>
  <c r="B151" i="5"/>
  <c r="C151" i="5"/>
  <c r="B152" i="5"/>
  <c r="C152" i="5"/>
  <c r="B153" i="5"/>
  <c r="C153" i="5"/>
  <c r="B154" i="5"/>
  <c r="C154" i="5"/>
  <c r="B155" i="5"/>
  <c r="C155" i="5"/>
  <c r="I606" i="14" l="1"/>
  <c r="J606" i="14" s="1"/>
  <c r="L606" i="14" s="1"/>
  <c r="I615" i="14"/>
  <c r="J615" i="14" s="1"/>
  <c r="L615" i="14" s="1"/>
  <c r="I939" i="14"/>
  <c r="J939" i="14" s="1"/>
  <c r="L939" i="14" s="1"/>
  <c r="I942" i="14"/>
  <c r="J942" i="14" s="1"/>
  <c r="L942" i="14" s="1"/>
  <c r="I962" i="14"/>
  <c r="J962" i="14" s="1"/>
  <c r="L962" i="14" s="1"/>
  <c r="I964" i="14"/>
  <c r="J964" i="14" s="1"/>
  <c r="L964" i="14" s="1"/>
  <c r="I965" i="14"/>
  <c r="J965" i="14" s="1"/>
  <c r="L965" i="14" s="1"/>
  <c r="I980" i="14"/>
  <c r="J980" i="14" s="1"/>
  <c r="L980" i="14" s="1"/>
  <c r="I989" i="14"/>
  <c r="J989" i="14" s="1"/>
  <c r="L989" i="14" s="1"/>
  <c r="I996" i="14"/>
  <c r="J996" i="14" s="1"/>
  <c r="L996" i="14" s="1"/>
  <c r="I1008" i="14"/>
  <c r="J1008" i="14" s="1"/>
  <c r="L1008" i="14" s="1"/>
  <c r="I1014" i="14"/>
  <c r="J1014" i="14" s="1"/>
  <c r="L1014" i="14" s="1"/>
  <c r="I1016" i="14"/>
  <c r="J1016" i="14" s="1"/>
  <c r="L1016" i="14" s="1"/>
  <c r="I1028" i="14"/>
  <c r="J1028" i="14" s="1"/>
  <c r="L1028" i="14" s="1"/>
  <c r="I1031" i="14"/>
  <c r="J1031" i="14" s="1"/>
  <c r="L1031" i="14" s="1"/>
  <c r="I1034" i="14"/>
  <c r="J1034" i="14" s="1"/>
  <c r="L1034" i="14" s="1"/>
  <c r="L1122" i="14"/>
  <c r="L926" i="14"/>
  <c r="J607" i="14"/>
  <c r="L607" i="14" s="1"/>
  <c r="J1006" i="14"/>
  <c r="L1006" i="14" s="1"/>
  <c r="J973" i="14"/>
  <c r="L973" i="14" s="1"/>
  <c r="J998" i="14"/>
  <c r="L998" i="14" s="1"/>
  <c r="J613" i="14"/>
  <c r="L613" i="14" s="1"/>
  <c r="J605" i="14"/>
  <c r="L605" i="14" s="1"/>
  <c r="J600" i="14"/>
  <c r="L600" i="14" s="1"/>
  <c r="J599" i="14"/>
  <c r="L599" i="14" s="1"/>
  <c r="J582" i="14"/>
  <c r="L582" i="14" s="1"/>
  <c r="J580" i="14"/>
  <c r="L580" i="14" s="1"/>
  <c r="J579" i="14"/>
  <c r="L579" i="14" s="1"/>
  <c r="J567" i="14"/>
  <c r="L567" i="14" s="1"/>
  <c r="J565" i="14"/>
  <c r="L565" i="14" s="1"/>
  <c r="J561" i="14"/>
  <c r="L561" i="14" s="1"/>
  <c r="J555" i="14"/>
  <c r="L555" i="14" s="1"/>
  <c r="J340" i="14"/>
  <c r="L340" i="14" s="1"/>
  <c r="J1056" i="14"/>
  <c r="L1056" i="14" s="1"/>
  <c r="J1053" i="14"/>
  <c r="L1053" i="14" s="1"/>
  <c r="J1042" i="14"/>
  <c r="L1042" i="14" s="1"/>
  <c r="J1023" i="14"/>
  <c r="L1023" i="14" s="1"/>
  <c r="J1022" i="14"/>
  <c r="L1022" i="14" s="1"/>
  <c r="J1019" i="14"/>
  <c r="L1019" i="14" s="1"/>
  <c r="J1001" i="14"/>
  <c r="L1001" i="14" s="1"/>
  <c r="J999" i="14"/>
  <c r="L999" i="14" s="1"/>
  <c r="J995" i="14"/>
  <c r="L995" i="14" s="1"/>
  <c r="J993" i="14"/>
  <c r="L993" i="14" s="1"/>
  <c r="J978" i="14"/>
  <c r="L978" i="14" s="1"/>
  <c r="J974" i="14"/>
  <c r="L974" i="14" s="1"/>
  <c r="J970" i="14"/>
  <c r="L970" i="14" s="1"/>
  <c r="J961" i="14"/>
  <c r="L961" i="14" s="1"/>
  <c r="J960" i="14"/>
  <c r="L960" i="14" s="1"/>
  <c r="J955" i="14"/>
  <c r="L955" i="14" s="1"/>
  <c r="J952" i="14"/>
  <c r="L952" i="14" s="1"/>
  <c r="J948" i="14"/>
  <c r="L948" i="14" s="1"/>
  <c r="J932" i="14"/>
  <c r="L932" i="14" s="1"/>
  <c r="J902" i="14"/>
  <c r="L902" i="14" s="1"/>
  <c r="J1057" i="14"/>
  <c r="L1057" i="14" s="1"/>
  <c r="J1049" i="14"/>
  <c r="L1049" i="14" s="1"/>
  <c r="J1047" i="14"/>
  <c r="L1047" i="14" s="1"/>
  <c r="J1020" i="14"/>
  <c r="L1020" i="14" s="1"/>
  <c r="J1010" i="14"/>
  <c r="L1010" i="14" s="1"/>
  <c r="J984" i="14"/>
  <c r="L984" i="14" s="1"/>
  <c r="J972" i="14"/>
  <c r="L972" i="14" s="1"/>
  <c r="J968" i="14"/>
  <c r="L968" i="14" s="1"/>
  <c r="J956" i="14"/>
  <c r="L956" i="14" s="1"/>
  <c r="J929" i="14"/>
  <c r="L929" i="14" s="1"/>
  <c r="J897" i="14"/>
  <c r="L897" i="14" s="1"/>
  <c r="J442" i="14"/>
  <c r="L442" i="14" s="1"/>
  <c r="J412" i="14"/>
  <c r="L412" i="14" s="1"/>
  <c r="J325" i="14"/>
  <c r="L325" i="14" s="1"/>
  <c r="I979" i="14"/>
  <c r="J979" i="14" s="1"/>
  <c r="L979" i="14" s="1"/>
  <c r="I1226" i="14"/>
  <c r="J1226" i="14" s="1"/>
  <c r="L1226" i="14" s="1"/>
  <c r="I1225" i="14"/>
  <c r="J1225" i="14"/>
  <c r="L1225" i="14" s="1"/>
  <c r="I1224" i="14"/>
  <c r="J1224" i="14"/>
  <c r="L1224" i="14" s="1"/>
  <c r="I1223" i="14"/>
  <c r="J1223" i="14" s="1"/>
  <c r="L1223" i="14" s="1"/>
  <c r="I1222" i="14"/>
  <c r="J1222" i="14" s="1"/>
  <c r="L1222" i="14" s="1"/>
  <c r="I1221" i="14"/>
  <c r="J1221" i="14"/>
  <c r="L1221" i="14" s="1"/>
  <c r="I1218" i="14"/>
  <c r="J1218" i="14" s="1"/>
  <c r="L1218" i="14" s="1"/>
  <c r="I1217" i="14"/>
  <c r="J1217" i="14" s="1"/>
  <c r="L1217" i="14" s="1"/>
  <c r="I1216" i="14"/>
  <c r="J1216" i="14" s="1"/>
  <c r="L1216" i="14" s="1"/>
  <c r="I1215" i="14"/>
  <c r="J1215" i="14" s="1"/>
  <c r="L1215" i="14" s="1"/>
  <c r="I1214" i="14"/>
  <c r="J1214" i="14" s="1"/>
  <c r="L1214" i="14" s="1"/>
  <c r="I1213" i="14"/>
  <c r="J1213" i="14"/>
  <c r="L1213" i="14" s="1"/>
  <c r="I1212" i="14"/>
  <c r="J1212" i="14" s="1"/>
  <c r="L1212" i="14" s="1"/>
  <c r="I1210" i="14"/>
  <c r="J1210" i="14" s="1"/>
  <c r="L1210" i="14" s="1"/>
  <c r="I1209" i="14"/>
  <c r="J1209" i="14" s="1"/>
  <c r="L1209" i="14" s="1"/>
  <c r="I1208" i="14"/>
  <c r="J1208" i="14" s="1"/>
  <c r="L1208" i="14" s="1"/>
  <c r="I1207" i="14"/>
  <c r="J1207" i="14" s="1"/>
  <c r="L1207" i="14" s="1"/>
  <c r="I1206" i="14"/>
  <c r="J1206" i="14" s="1"/>
  <c r="L1206" i="14" s="1"/>
  <c r="I1205" i="14"/>
  <c r="J1205" i="14" s="1"/>
  <c r="L1205" i="14" s="1"/>
  <c r="I1204" i="14"/>
  <c r="J1204" i="14" s="1"/>
  <c r="L1204" i="14" s="1"/>
  <c r="I1203" i="14"/>
  <c r="J1203" i="14" s="1"/>
  <c r="L1203" i="14" s="1"/>
  <c r="I1202" i="14"/>
  <c r="J1202" i="14" s="1"/>
  <c r="L1202" i="14" s="1"/>
  <c r="I1201" i="14"/>
  <c r="J1201" i="14"/>
  <c r="L1201" i="14" s="1"/>
  <c r="I1200" i="14"/>
  <c r="J1200" i="14" s="1"/>
  <c r="L1200" i="14" s="1"/>
  <c r="I1199" i="14"/>
  <c r="J1199" i="14"/>
  <c r="L1199" i="14" s="1"/>
  <c r="I1198" i="14"/>
  <c r="J1198" i="14"/>
  <c r="L1198" i="14" s="1"/>
  <c r="I1197" i="14"/>
  <c r="J1197" i="14" s="1"/>
  <c r="L1197" i="14" s="1"/>
  <c r="I1195" i="14"/>
  <c r="J1195" i="14" s="1"/>
  <c r="L1195" i="14" s="1"/>
  <c r="I1194" i="14"/>
  <c r="J1194" i="14"/>
  <c r="L1194" i="14" s="1"/>
  <c r="I1193" i="14"/>
  <c r="J1193" i="14" s="1"/>
  <c r="L1193" i="14" s="1"/>
  <c r="I1192" i="14"/>
  <c r="J1192" i="14" s="1"/>
  <c r="L1192" i="14" s="1"/>
  <c r="I1191" i="14"/>
  <c r="J1191" i="14" s="1"/>
  <c r="L1191" i="14" s="1"/>
  <c r="I1190" i="14"/>
  <c r="J1190" i="14" s="1"/>
  <c r="L1190" i="14" s="1"/>
  <c r="I1189" i="14"/>
  <c r="J1189" i="14" s="1"/>
  <c r="L1189" i="14" s="1"/>
  <c r="I1188" i="14"/>
  <c r="J1188" i="14" s="1"/>
  <c r="L1188" i="14" s="1"/>
  <c r="I1187" i="14"/>
  <c r="J1187" i="14"/>
  <c r="L1187" i="14" s="1"/>
  <c r="I1186" i="14"/>
  <c r="J1186" i="14" s="1"/>
  <c r="L1186" i="14" s="1"/>
  <c r="I1185" i="14"/>
  <c r="J1185" i="14" s="1"/>
  <c r="L1185" i="14" s="1"/>
  <c r="I1184" i="14"/>
  <c r="J1184" i="14" s="1"/>
  <c r="L1184" i="14" s="1"/>
  <c r="I1183" i="14"/>
  <c r="J1183" i="14" s="1"/>
  <c r="L1183" i="14" s="1"/>
  <c r="I1182" i="14"/>
  <c r="J1182" i="14" s="1"/>
  <c r="L1182" i="14" s="1"/>
  <c r="I1181" i="14"/>
  <c r="J1181" i="14"/>
  <c r="L1181" i="14" s="1"/>
  <c r="I1180" i="14"/>
  <c r="J1180" i="14" s="1"/>
  <c r="L1180" i="14" s="1"/>
  <c r="I1179" i="14"/>
  <c r="J1179" i="14"/>
  <c r="L1179" i="14" s="1"/>
  <c r="I1178" i="14"/>
  <c r="J1178" i="14"/>
  <c r="L1178" i="14" s="1"/>
  <c r="I1177" i="14"/>
  <c r="J1177" i="14" s="1"/>
  <c r="L1177" i="14" s="1"/>
  <c r="I1176" i="14"/>
  <c r="J1176" i="14" s="1"/>
  <c r="L1176" i="14" s="1"/>
  <c r="I1175" i="14"/>
  <c r="J1175" i="14"/>
  <c r="L1175" i="14" s="1"/>
  <c r="I1174" i="14"/>
  <c r="J1174" i="14" s="1"/>
  <c r="L1174" i="14" s="1"/>
  <c r="I1173" i="14"/>
  <c r="J1173" i="14" s="1"/>
  <c r="L1173" i="14" s="1"/>
  <c r="I1172" i="14"/>
  <c r="J1172" i="14"/>
  <c r="L1172" i="14" s="1"/>
  <c r="I1171" i="14"/>
  <c r="J1171" i="14" s="1"/>
  <c r="L1171" i="14" s="1"/>
  <c r="I1170" i="14"/>
  <c r="J1170" i="14"/>
  <c r="L1170" i="14" s="1"/>
  <c r="I1169" i="14"/>
  <c r="J1169" i="14" s="1"/>
  <c r="L1169" i="14" s="1"/>
  <c r="I1168" i="14"/>
  <c r="J1168" i="14" s="1"/>
  <c r="L1168" i="14" s="1"/>
  <c r="I1167" i="14"/>
  <c r="J1167" i="14" s="1"/>
  <c r="L1167" i="14" s="1"/>
  <c r="I1166" i="14"/>
  <c r="J1166" i="14" s="1"/>
  <c r="L1166" i="14" s="1"/>
  <c r="I1165" i="14"/>
  <c r="J1165" i="14" s="1"/>
  <c r="L1165" i="14" s="1"/>
  <c r="I1164" i="14"/>
  <c r="J1164" i="14"/>
  <c r="L1164" i="14" s="1"/>
  <c r="I1163" i="14"/>
  <c r="J1163" i="14" s="1"/>
  <c r="L1163" i="14" s="1"/>
  <c r="I1162" i="14"/>
  <c r="J1162" i="14"/>
  <c r="L1162" i="14" s="1"/>
  <c r="I1161" i="14"/>
  <c r="J1161" i="14"/>
  <c r="L1161" i="14" s="1"/>
  <c r="I1160" i="14"/>
  <c r="J1160" i="14" s="1"/>
  <c r="L1160" i="14" s="1"/>
  <c r="I1159" i="14"/>
  <c r="J1159" i="14"/>
  <c r="L1159" i="14" s="1"/>
  <c r="I1158" i="14"/>
  <c r="J1158" i="14" s="1"/>
  <c r="L1158" i="14" s="1"/>
  <c r="I1157" i="14"/>
  <c r="J1157" i="14" s="1"/>
  <c r="L1157" i="14" s="1"/>
  <c r="I1156" i="14"/>
  <c r="J1156" i="14" s="1"/>
  <c r="L1156" i="14" s="1"/>
  <c r="I1155" i="14"/>
  <c r="J1155" i="14" s="1"/>
  <c r="L1155" i="14" s="1"/>
  <c r="I1154" i="14"/>
  <c r="J1154" i="14"/>
  <c r="L1154" i="14" s="1"/>
  <c r="I1153" i="14"/>
  <c r="J1153" i="14" s="1"/>
  <c r="L1153" i="14" s="1"/>
  <c r="I1152" i="14"/>
  <c r="J1152" i="14" s="1"/>
  <c r="L1152" i="14" s="1"/>
  <c r="I1151" i="14"/>
  <c r="J1151" i="14"/>
  <c r="L1151" i="14" s="1"/>
  <c r="I1150" i="14"/>
  <c r="J1150" i="14" s="1"/>
  <c r="L1150" i="14" s="1"/>
  <c r="I1149" i="14"/>
  <c r="J1149" i="14" s="1"/>
  <c r="L1149" i="14" s="1"/>
  <c r="I1148" i="14"/>
  <c r="J1148" i="14" s="1"/>
  <c r="L1148" i="14" s="1"/>
  <c r="I1147" i="14"/>
  <c r="J1147" i="14" s="1"/>
  <c r="L1147" i="14" s="1"/>
  <c r="I1146" i="14"/>
  <c r="J1146" i="14" s="1"/>
  <c r="L1146" i="14" s="1"/>
  <c r="I1145" i="14"/>
  <c r="J1145" i="14" s="1"/>
  <c r="L1145" i="14" s="1"/>
  <c r="I1143" i="14"/>
  <c r="J1143" i="14"/>
  <c r="L1143" i="14" s="1"/>
  <c r="I1142" i="14"/>
  <c r="J1142" i="14" s="1"/>
  <c r="L1142" i="14" s="1"/>
  <c r="I1141" i="14"/>
  <c r="J1141" i="14"/>
  <c r="L1141" i="14" s="1"/>
  <c r="I1140" i="14"/>
  <c r="J1140" i="14" s="1"/>
  <c r="L1140" i="14" s="1"/>
  <c r="I1139" i="14"/>
  <c r="J1139" i="14" s="1"/>
  <c r="L1139" i="14" s="1"/>
  <c r="I1138" i="14"/>
  <c r="J1138" i="14" s="1"/>
  <c r="L1138" i="14" s="1"/>
  <c r="I1137" i="14"/>
  <c r="J1137" i="14" s="1"/>
  <c r="L1137" i="14" s="1"/>
  <c r="I1136" i="14"/>
  <c r="J1136" i="14" s="1"/>
  <c r="L1136" i="14" s="1"/>
  <c r="I1135" i="14"/>
  <c r="J1135" i="14" s="1"/>
  <c r="L1135" i="14" s="1"/>
  <c r="I1134" i="14"/>
  <c r="J1134" i="14" s="1"/>
  <c r="L1134" i="14" s="1"/>
  <c r="I1133" i="14"/>
  <c r="J1133" i="14" s="1"/>
  <c r="L1133" i="14" s="1"/>
  <c r="I1132" i="14"/>
  <c r="J1132" i="14" s="1"/>
  <c r="L1132" i="14" s="1"/>
  <c r="I1131" i="14"/>
  <c r="J1131" i="14" s="1"/>
  <c r="L1131" i="14" s="1"/>
  <c r="I1130" i="14"/>
  <c r="J1130" i="14" s="1"/>
  <c r="L1130" i="14" s="1"/>
  <c r="I1129" i="14"/>
  <c r="J1129" i="14" s="1"/>
  <c r="L1129" i="14" s="1"/>
  <c r="I1128" i="14"/>
  <c r="J1128" i="14" s="1"/>
  <c r="L1128" i="14" s="1"/>
  <c r="I1127" i="14"/>
  <c r="J1127" i="14" s="1"/>
  <c r="L1127" i="14" s="1"/>
  <c r="I1126" i="14"/>
  <c r="J1126" i="14" s="1"/>
  <c r="L1126" i="14" s="1"/>
  <c r="I1125" i="14"/>
  <c r="J1125" i="14"/>
  <c r="L1125" i="14" s="1"/>
  <c r="I1124" i="14"/>
  <c r="J1124" i="14" s="1"/>
  <c r="L1124" i="14" s="1"/>
  <c r="I1123" i="14"/>
  <c r="J1123" i="14" s="1"/>
  <c r="I1121" i="14"/>
  <c r="J1121" i="14" s="1"/>
  <c r="L1121" i="14" s="1"/>
  <c r="I1120" i="14"/>
  <c r="J1120" i="14" s="1"/>
  <c r="L1120" i="14" s="1"/>
  <c r="I1119" i="14"/>
  <c r="J1119" i="14"/>
  <c r="L1119" i="14" s="1"/>
  <c r="I1118" i="14"/>
  <c r="J1118" i="14" s="1"/>
  <c r="L1118" i="14" s="1"/>
  <c r="I1117" i="14"/>
  <c r="J1117" i="14" s="1"/>
  <c r="L1117" i="14" s="1"/>
  <c r="I1116" i="14"/>
  <c r="J1116" i="14" s="1"/>
  <c r="L1116" i="14" s="1"/>
  <c r="I1115" i="14"/>
  <c r="J1115" i="14" s="1"/>
  <c r="L1115" i="14" s="1"/>
  <c r="I1114" i="14"/>
  <c r="J1114" i="14" s="1"/>
  <c r="L1114" i="14" s="1"/>
  <c r="I1113" i="14"/>
  <c r="J1113" i="14" s="1"/>
  <c r="L1113" i="14" s="1"/>
  <c r="I1112" i="14"/>
  <c r="J1112" i="14" s="1"/>
  <c r="L1112" i="14" s="1"/>
  <c r="I1110" i="14"/>
  <c r="J1110" i="14"/>
  <c r="L1110" i="14" s="1"/>
  <c r="I1109" i="14"/>
  <c r="J1109" i="14" s="1"/>
  <c r="L1109" i="14" s="1"/>
  <c r="I1108" i="14"/>
  <c r="J1108" i="14" s="1"/>
  <c r="L1108" i="14" s="1"/>
  <c r="I1107" i="14"/>
  <c r="J1107" i="14"/>
  <c r="L1107" i="14" s="1"/>
  <c r="I1106" i="14"/>
  <c r="J1106" i="14" s="1"/>
  <c r="L1106" i="14" s="1"/>
  <c r="I1105" i="14"/>
  <c r="J1105" i="14"/>
  <c r="L1105" i="14" s="1"/>
  <c r="I1104" i="14"/>
  <c r="J1104" i="14" s="1"/>
  <c r="L1104" i="14" s="1"/>
  <c r="I1103" i="14"/>
  <c r="J1103" i="14"/>
  <c r="L1103" i="14" s="1"/>
  <c r="I1102" i="14"/>
  <c r="J1102" i="14" s="1"/>
  <c r="L1102" i="14" s="1"/>
  <c r="I1101" i="14"/>
  <c r="J1101" i="14" s="1"/>
  <c r="L1101" i="14" s="1"/>
  <c r="I1100" i="14"/>
  <c r="J1100" i="14" s="1"/>
  <c r="L1100" i="14" s="1"/>
  <c r="I1099" i="14"/>
  <c r="J1099" i="14"/>
  <c r="L1099" i="14" s="1"/>
  <c r="I1098" i="14"/>
  <c r="J1098" i="14" s="1"/>
  <c r="L1098" i="14" s="1"/>
  <c r="I1097" i="14"/>
  <c r="J1097" i="14" s="1"/>
  <c r="L1097" i="14" s="1"/>
  <c r="I1096" i="14"/>
  <c r="J1096" i="14"/>
  <c r="L1096" i="14" s="1"/>
  <c r="I1095" i="14"/>
  <c r="J1095" i="14" s="1"/>
  <c r="L1095" i="14" s="1"/>
  <c r="I1094" i="14"/>
  <c r="J1094" i="14"/>
  <c r="L1094" i="14" s="1"/>
  <c r="I1093" i="14"/>
  <c r="J1093" i="14" s="1"/>
  <c r="L1093" i="14" s="1"/>
  <c r="I1092" i="14"/>
  <c r="J1092" i="14" s="1"/>
  <c r="L1092" i="14" s="1"/>
  <c r="I1091" i="14"/>
  <c r="J1091" i="14" s="1"/>
  <c r="L1091" i="14" s="1"/>
  <c r="I1089" i="14"/>
  <c r="J1089" i="14" s="1"/>
  <c r="L1089" i="14" s="1"/>
  <c r="I1088" i="14"/>
  <c r="J1088" i="14" s="1"/>
  <c r="L1088" i="14" s="1"/>
  <c r="I1087" i="14"/>
  <c r="J1087" i="14" s="1"/>
  <c r="L1087" i="14" s="1"/>
  <c r="I1086" i="14"/>
  <c r="J1086" i="14" s="1"/>
  <c r="L1086" i="14" s="1"/>
  <c r="I1085" i="14"/>
  <c r="J1085" i="14" s="1"/>
  <c r="L1085" i="14" s="1"/>
  <c r="I1084" i="14"/>
  <c r="J1084" i="14"/>
  <c r="L1084" i="14" s="1"/>
  <c r="I1083" i="14"/>
  <c r="J1083" i="14" s="1"/>
  <c r="L1083" i="14" s="1"/>
  <c r="I1082" i="14"/>
  <c r="J1082" i="14" s="1"/>
  <c r="L1082" i="14" s="1"/>
  <c r="I1081" i="14"/>
  <c r="J1081" i="14" s="1"/>
  <c r="L1081" i="14" s="1"/>
  <c r="I1080" i="14"/>
  <c r="J1080" i="14" s="1"/>
  <c r="L1080" i="14" s="1"/>
  <c r="I1079" i="14"/>
  <c r="J1079" i="14" s="1"/>
  <c r="L1079" i="14" s="1"/>
  <c r="I1078" i="14"/>
  <c r="J1078" i="14" s="1"/>
  <c r="L1078" i="14" s="1"/>
  <c r="I1077" i="14"/>
  <c r="J1077" i="14"/>
  <c r="L1077" i="14" s="1"/>
  <c r="I1076" i="14"/>
  <c r="J1076" i="14" s="1"/>
  <c r="L1076" i="14" s="1"/>
  <c r="I1075" i="14"/>
  <c r="J1075" i="14" s="1"/>
  <c r="L1075" i="14" s="1"/>
  <c r="I1074" i="14"/>
  <c r="J1074" i="14" s="1"/>
  <c r="L1074" i="14" s="1"/>
  <c r="I1073" i="14"/>
  <c r="J1073" i="14" s="1"/>
  <c r="L1073" i="14" s="1"/>
  <c r="I1072" i="14"/>
  <c r="J1072" i="14" s="1"/>
  <c r="L1072" i="14" s="1"/>
  <c r="I1071" i="14"/>
  <c r="J1071" i="14" s="1"/>
  <c r="L1071" i="14" s="1"/>
  <c r="I1070" i="14"/>
  <c r="J1070" i="14" s="1"/>
  <c r="L1070" i="14" s="1"/>
  <c r="I1069" i="14"/>
  <c r="J1069" i="14" s="1"/>
  <c r="L1069" i="14" s="1"/>
  <c r="I1068" i="14"/>
  <c r="J1068" i="14" s="1"/>
  <c r="L1068" i="14" s="1"/>
  <c r="I1067" i="14"/>
  <c r="J1067" i="14" s="1"/>
  <c r="L1067" i="14" s="1"/>
  <c r="I1066" i="14"/>
  <c r="J1066" i="14" s="1"/>
  <c r="L1066" i="14" s="1"/>
  <c r="I1065" i="14"/>
  <c r="J1065" i="14" s="1"/>
  <c r="L1065" i="14" s="1"/>
  <c r="I1064" i="14"/>
  <c r="J1064" i="14" s="1"/>
  <c r="L1064" i="14" s="1"/>
  <c r="I1063" i="14"/>
  <c r="J1063" i="14" s="1"/>
  <c r="L1063" i="14" s="1"/>
  <c r="I1062" i="14"/>
  <c r="J1062" i="14" s="1"/>
  <c r="L1062" i="14" s="1"/>
  <c r="I1061" i="14"/>
  <c r="J1061" i="14" s="1"/>
  <c r="L1061" i="14" s="1"/>
  <c r="I1060" i="14"/>
  <c r="J1060" i="14" s="1"/>
  <c r="L1060" i="14" s="1"/>
  <c r="I1059" i="14"/>
  <c r="J1059" i="14" s="1"/>
  <c r="L1059" i="14" s="1"/>
  <c r="I1058" i="14"/>
  <c r="J1058" i="14" s="1"/>
  <c r="L1058" i="14" s="1"/>
  <c r="I1055" i="14"/>
  <c r="J1055" i="14"/>
  <c r="L1055" i="14" s="1"/>
  <c r="I1054" i="14"/>
  <c r="J1054" i="14" s="1"/>
  <c r="L1054" i="14" s="1"/>
  <c r="I1050" i="14"/>
  <c r="J1050" i="14" s="1"/>
  <c r="L1050" i="14" s="1"/>
  <c r="I1046" i="14"/>
  <c r="J1046" i="14" s="1"/>
  <c r="L1046" i="14" s="1"/>
  <c r="I1045" i="14"/>
  <c r="J1045" i="14" s="1"/>
  <c r="L1045" i="14" s="1"/>
  <c r="I1043" i="14"/>
  <c r="J1043" i="14"/>
  <c r="L1043" i="14" s="1"/>
  <c r="I1041" i="14"/>
  <c r="J1041" i="14" s="1"/>
  <c r="L1041" i="14" s="1"/>
  <c r="I1038" i="14"/>
  <c r="J1038" i="14" s="1"/>
  <c r="L1038" i="14" s="1"/>
  <c r="I1036" i="14"/>
  <c r="J1036" i="14" s="1"/>
  <c r="L1036" i="14" s="1"/>
  <c r="I1035" i="14"/>
  <c r="J1035" i="14" s="1"/>
  <c r="L1035" i="14" s="1"/>
  <c r="I1029" i="14"/>
  <c r="J1029" i="14" s="1"/>
  <c r="L1029" i="14" s="1"/>
  <c r="I1027" i="14"/>
  <c r="J1027" i="14" s="1"/>
  <c r="L1027" i="14" s="1"/>
  <c r="I1025" i="14"/>
  <c r="J1025" i="14"/>
  <c r="L1025" i="14" s="1"/>
  <c r="I1024" i="14"/>
  <c r="J1024" i="14"/>
  <c r="L1024" i="14" s="1"/>
  <c r="I1018" i="14"/>
  <c r="J1018" i="14" s="1"/>
  <c r="L1018" i="14" s="1"/>
  <c r="I1017" i="14"/>
  <c r="J1017" i="14" s="1"/>
  <c r="L1017" i="14" s="1"/>
  <c r="I1015" i="14"/>
  <c r="J1015" i="14" s="1"/>
  <c r="L1015" i="14" s="1"/>
  <c r="I1013" i="14"/>
  <c r="J1013" i="14" s="1"/>
  <c r="L1013" i="14" s="1"/>
  <c r="I1011" i="14"/>
  <c r="J1011" i="14" s="1"/>
  <c r="L1011" i="14" s="1"/>
  <c r="I1009" i="14"/>
  <c r="J1009" i="14" s="1"/>
  <c r="L1009" i="14" s="1"/>
  <c r="I1007" i="14"/>
  <c r="J1007" i="14" s="1"/>
  <c r="L1007" i="14" s="1"/>
  <c r="I1004" i="14"/>
  <c r="J1004" i="14" s="1"/>
  <c r="L1004" i="14" s="1"/>
  <c r="I1003" i="14"/>
  <c r="J1003" i="14" s="1"/>
  <c r="L1003" i="14" s="1"/>
  <c r="I1002" i="14"/>
  <c r="J1002" i="14" s="1"/>
  <c r="L1002" i="14" s="1"/>
  <c r="I1000" i="14"/>
  <c r="J1000" i="14" s="1"/>
  <c r="L1000" i="14" s="1"/>
  <c r="I997" i="14"/>
  <c r="J997" i="14"/>
  <c r="L997" i="14" s="1"/>
  <c r="I992" i="14"/>
  <c r="J992" i="14" s="1"/>
  <c r="L992" i="14" s="1"/>
  <c r="I991" i="14"/>
  <c r="J991" i="14" s="1"/>
  <c r="L991" i="14" s="1"/>
  <c r="I987" i="14"/>
  <c r="J987" i="14" s="1"/>
  <c r="L987" i="14" s="1"/>
  <c r="I981" i="14"/>
  <c r="J981" i="14" s="1"/>
  <c r="L981" i="14" s="1"/>
  <c r="I975" i="14"/>
  <c r="J975" i="14" s="1"/>
  <c r="L975" i="14" s="1"/>
  <c r="I971" i="14"/>
  <c r="J971" i="14" s="1"/>
  <c r="L971" i="14" s="1"/>
  <c r="I969" i="14"/>
  <c r="J969" i="14" s="1"/>
  <c r="L969" i="14" s="1"/>
  <c r="I967" i="14"/>
  <c r="J967" i="14"/>
  <c r="L967" i="14" s="1"/>
  <c r="I963" i="14"/>
  <c r="J963" i="14" s="1"/>
  <c r="L963" i="14" s="1"/>
  <c r="I957" i="14"/>
  <c r="J957" i="14" s="1"/>
  <c r="L957" i="14" s="1"/>
  <c r="I954" i="14"/>
  <c r="J954" i="14" s="1"/>
  <c r="L954" i="14" s="1"/>
  <c r="I953" i="14"/>
  <c r="J953" i="14" s="1"/>
  <c r="L953" i="14" s="1"/>
  <c r="I951" i="14"/>
  <c r="J951" i="14" s="1"/>
  <c r="L951" i="14" s="1"/>
  <c r="I950" i="14"/>
  <c r="J950" i="14" s="1"/>
  <c r="L950" i="14" s="1"/>
  <c r="I947" i="14"/>
  <c r="J947" i="14" s="1"/>
  <c r="L947" i="14" s="1"/>
  <c r="I946" i="14"/>
  <c r="J946" i="14" s="1"/>
  <c r="L946" i="14" s="1"/>
  <c r="I945" i="14"/>
  <c r="J945" i="14" s="1"/>
  <c r="L945" i="14" s="1"/>
  <c r="I944" i="14"/>
  <c r="J944" i="14" s="1"/>
  <c r="L944" i="14" s="1"/>
  <c r="I943" i="14"/>
  <c r="J943" i="14" s="1"/>
  <c r="L943" i="14" s="1"/>
  <c r="I938" i="14"/>
  <c r="J938" i="14" s="1"/>
  <c r="L938" i="14" s="1"/>
  <c r="I937" i="14"/>
  <c r="J937" i="14" s="1"/>
  <c r="L937" i="14" s="1"/>
  <c r="I935" i="14"/>
  <c r="J935" i="14"/>
  <c r="L935" i="14" s="1"/>
  <c r="I934" i="14"/>
  <c r="J934" i="14" s="1"/>
  <c r="L934" i="14" s="1"/>
  <c r="I931" i="14"/>
  <c r="J931" i="14" s="1"/>
  <c r="L931" i="14" s="1"/>
  <c r="I927" i="14"/>
  <c r="J927" i="14" s="1"/>
  <c r="L927" i="14" s="1"/>
  <c r="I924" i="14"/>
  <c r="J924" i="14" s="1"/>
  <c r="L924" i="14" s="1"/>
  <c r="I915" i="14"/>
  <c r="J915" i="14" s="1"/>
  <c r="L915" i="14" s="1"/>
  <c r="I914" i="14"/>
  <c r="J914" i="14"/>
  <c r="L914" i="14" s="1"/>
  <c r="I911" i="14"/>
  <c r="J911" i="14" s="1"/>
  <c r="L911" i="14" s="1"/>
  <c r="I908" i="14"/>
  <c r="J908" i="14" s="1"/>
  <c r="L908" i="14" s="1"/>
  <c r="I907" i="14"/>
  <c r="J907" i="14" s="1"/>
  <c r="L907" i="14" s="1"/>
  <c r="I906" i="14"/>
  <c r="J906" i="14" s="1"/>
  <c r="L906" i="14" s="1"/>
  <c r="I905" i="14"/>
  <c r="J905" i="14" s="1"/>
  <c r="L905" i="14" s="1"/>
  <c r="I901" i="14"/>
  <c r="J901" i="14" s="1"/>
  <c r="L901" i="14" s="1"/>
  <c r="I899" i="14"/>
  <c r="J899" i="14" s="1"/>
  <c r="L899" i="14" s="1"/>
  <c r="I898" i="14"/>
  <c r="J898" i="14" s="1"/>
  <c r="L898" i="14" s="1"/>
  <c r="I895" i="14"/>
  <c r="J895" i="14" s="1"/>
  <c r="L895" i="14" s="1"/>
  <c r="I892" i="14"/>
  <c r="J892" i="14" s="1"/>
  <c r="L892" i="14" s="1"/>
  <c r="I889" i="14"/>
  <c r="J889" i="14" s="1"/>
  <c r="L889" i="14" s="1"/>
  <c r="I888" i="14"/>
  <c r="J888" i="14"/>
  <c r="L888" i="14" s="1"/>
  <c r="I887" i="14"/>
  <c r="J887" i="14" s="1"/>
  <c r="L887" i="14" s="1"/>
  <c r="I886" i="14"/>
  <c r="J886" i="14" s="1"/>
  <c r="L886" i="14" s="1"/>
  <c r="I885" i="14"/>
  <c r="J885" i="14" s="1"/>
  <c r="L885" i="14" s="1"/>
  <c r="I884" i="14"/>
  <c r="J884" i="14" s="1"/>
  <c r="L884" i="14" s="1"/>
  <c r="I883" i="14"/>
  <c r="J883" i="14" s="1"/>
  <c r="L883" i="14" s="1"/>
  <c r="I882" i="14"/>
  <c r="J882" i="14" s="1"/>
  <c r="L882" i="14" s="1"/>
  <c r="I881" i="14"/>
  <c r="J881" i="14" s="1"/>
  <c r="L881" i="14" s="1"/>
  <c r="I880" i="14"/>
  <c r="J880" i="14" s="1"/>
  <c r="L880" i="14" s="1"/>
  <c r="I879" i="14"/>
  <c r="J879" i="14" s="1"/>
  <c r="L879" i="14" s="1"/>
  <c r="I878" i="14"/>
  <c r="J878" i="14" s="1"/>
  <c r="L878" i="14" s="1"/>
  <c r="I877" i="14"/>
  <c r="J877" i="14" s="1"/>
  <c r="L877" i="14" s="1"/>
  <c r="I876" i="14"/>
  <c r="J876" i="14" s="1"/>
  <c r="L876" i="14" s="1"/>
  <c r="I875" i="14"/>
  <c r="J875" i="14" s="1"/>
  <c r="L875" i="14" s="1"/>
  <c r="I874" i="14"/>
  <c r="J874" i="14" s="1"/>
  <c r="L874" i="14" s="1"/>
  <c r="I873" i="14"/>
  <c r="J873" i="14"/>
  <c r="L873" i="14" s="1"/>
  <c r="I872" i="14"/>
  <c r="J872" i="14" s="1"/>
  <c r="L872" i="14" s="1"/>
  <c r="I871" i="14"/>
  <c r="J871" i="14" s="1"/>
  <c r="L871" i="14" s="1"/>
  <c r="I870" i="14"/>
  <c r="J870" i="14" s="1"/>
  <c r="L870" i="14" s="1"/>
  <c r="I869" i="14"/>
  <c r="J869" i="14" s="1"/>
  <c r="L869" i="14" s="1"/>
  <c r="I868" i="14"/>
  <c r="J868" i="14" s="1"/>
  <c r="L868" i="14" s="1"/>
  <c r="I867" i="14"/>
  <c r="J867" i="14" s="1"/>
  <c r="L867" i="14" s="1"/>
  <c r="I866" i="14"/>
  <c r="J866" i="14" s="1"/>
  <c r="L866" i="14" s="1"/>
  <c r="I865" i="14"/>
  <c r="J865" i="14" s="1"/>
  <c r="L865" i="14" s="1"/>
  <c r="I862" i="14"/>
  <c r="J862" i="14" s="1"/>
  <c r="L862" i="14" s="1"/>
  <c r="I861" i="14"/>
  <c r="J861" i="14" s="1"/>
  <c r="L861" i="14" s="1"/>
  <c r="I860" i="14"/>
  <c r="J860" i="14"/>
  <c r="L860" i="14" s="1"/>
  <c r="I859" i="14"/>
  <c r="J859" i="14" s="1"/>
  <c r="L859" i="14" s="1"/>
  <c r="I858" i="14"/>
  <c r="J858" i="14" s="1"/>
  <c r="L858" i="14" s="1"/>
  <c r="I857" i="14"/>
  <c r="J857" i="14" s="1"/>
  <c r="L857" i="14" s="1"/>
  <c r="I856" i="14"/>
  <c r="J856" i="14" s="1"/>
  <c r="L856" i="14" s="1"/>
  <c r="I855" i="14"/>
  <c r="J855" i="14" s="1"/>
  <c r="L855" i="14" s="1"/>
  <c r="I854" i="14"/>
  <c r="J854" i="14" s="1"/>
  <c r="L854" i="14" s="1"/>
  <c r="I853" i="14"/>
  <c r="J853" i="14" s="1"/>
  <c r="L853" i="14" s="1"/>
  <c r="I852" i="14"/>
  <c r="J852" i="14" s="1"/>
  <c r="L852" i="14" s="1"/>
  <c r="I851" i="14"/>
  <c r="J851" i="14" s="1"/>
  <c r="L851" i="14" s="1"/>
  <c r="I848" i="14"/>
  <c r="J848" i="14" s="1"/>
  <c r="L848" i="14" s="1"/>
  <c r="I847" i="14"/>
  <c r="J847" i="14" s="1"/>
  <c r="L847" i="14" s="1"/>
  <c r="I846" i="14"/>
  <c r="J846" i="14" s="1"/>
  <c r="L846" i="14" s="1"/>
  <c r="I845" i="14"/>
  <c r="J845" i="14" s="1"/>
  <c r="L845" i="14" s="1"/>
  <c r="I844" i="14"/>
  <c r="J844" i="14" s="1"/>
  <c r="L844" i="14" s="1"/>
  <c r="I843" i="14"/>
  <c r="J843" i="14" s="1"/>
  <c r="L843" i="14" s="1"/>
  <c r="I842" i="14"/>
  <c r="J842" i="14" s="1"/>
  <c r="L842" i="14" s="1"/>
  <c r="I841" i="14"/>
  <c r="J841" i="14" s="1"/>
  <c r="L841" i="14" s="1"/>
  <c r="I840" i="14"/>
  <c r="J840" i="14"/>
  <c r="L840" i="14" s="1"/>
  <c r="I839" i="14"/>
  <c r="J839" i="14" s="1"/>
  <c r="L839" i="14" s="1"/>
  <c r="I837" i="14"/>
  <c r="J837" i="14" s="1"/>
  <c r="L837" i="14" s="1"/>
  <c r="I834" i="14"/>
  <c r="J834" i="14" s="1"/>
  <c r="L834" i="14" s="1"/>
  <c r="I833" i="14"/>
  <c r="J833" i="14" s="1"/>
  <c r="L833" i="14" s="1"/>
  <c r="I832" i="14"/>
  <c r="J832" i="14" s="1"/>
  <c r="L832" i="14" s="1"/>
  <c r="I831" i="14"/>
  <c r="J831" i="14" s="1"/>
  <c r="L831" i="14" s="1"/>
  <c r="I830" i="14"/>
  <c r="J830" i="14" s="1"/>
  <c r="L830" i="14" s="1"/>
  <c r="I829" i="14"/>
  <c r="J829" i="14" s="1"/>
  <c r="L829" i="14" s="1"/>
  <c r="I828" i="14"/>
  <c r="J828" i="14" s="1"/>
  <c r="L828" i="14" s="1"/>
  <c r="I827" i="14"/>
  <c r="J827" i="14" s="1"/>
  <c r="L827" i="14" s="1"/>
  <c r="I826" i="14"/>
  <c r="J826" i="14" s="1"/>
  <c r="L826" i="14" s="1"/>
  <c r="I825" i="14"/>
  <c r="J825" i="14"/>
  <c r="L825" i="14" s="1"/>
  <c r="I822" i="14"/>
  <c r="J822" i="14" s="1"/>
  <c r="L822" i="14" s="1"/>
  <c r="I821" i="14"/>
  <c r="J821" i="14" s="1"/>
  <c r="L821" i="14" s="1"/>
  <c r="I816" i="14"/>
  <c r="J816" i="14" s="1"/>
  <c r="L816" i="14" s="1"/>
  <c r="I815" i="14"/>
  <c r="J815" i="14" s="1"/>
  <c r="L815" i="14" s="1"/>
  <c r="I814" i="14"/>
  <c r="J814" i="14" s="1"/>
  <c r="L814" i="14" s="1"/>
  <c r="I813" i="14"/>
  <c r="J813" i="14" s="1"/>
  <c r="L813" i="14" s="1"/>
  <c r="I812" i="14"/>
  <c r="J812" i="14" s="1"/>
  <c r="L812" i="14" s="1"/>
  <c r="I810" i="14"/>
  <c r="J810" i="14" s="1"/>
  <c r="L810" i="14" s="1"/>
  <c r="I809" i="14"/>
  <c r="J809" i="14" s="1"/>
  <c r="L809" i="14" s="1"/>
  <c r="I808" i="14"/>
  <c r="J808" i="14" s="1"/>
  <c r="L808" i="14" s="1"/>
  <c r="I807" i="14"/>
  <c r="J807" i="14" s="1"/>
  <c r="L807" i="14" s="1"/>
  <c r="I805" i="14"/>
  <c r="J805" i="14" s="1"/>
  <c r="L805" i="14" s="1"/>
  <c r="I804" i="14"/>
  <c r="J804" i="14" s="1"/>
  <c r="L804" i="14" s="1"/>
  <c r="I803" i="14"/>
  <c r="J803" i="14" s="1"/>
  <c r="L803" i="14" s="1"/>
  <c r="I802" i="14"/>
  <c r="J802" i="14" s="1"/>
  <c r="L802" i="14" s="1"/>
  <c r="I801" i="14"/>
  <c r="J801" i="14" s="1"/>
  <c r="L801" i="14" s="1"/>
  <c r="I800" i="14"/>
  <c r="J800" i="14"/>
  <c r="L800" i="14" s="1"/>
  <c r="I799" i="14"/>
  <c r="J799" i="14" s="1"/>
  <c r="L799" i="14" s="1"/>
  <c r="I798" i="14"/>
  <c r="J798" i="14" s="1"/>
  <c r="L798" i="14" s="1"/>
  <c r="I797" i="14"/>
  <c r="J797" i="14" s="1"/>
  <c r="L797" i="14" s="1"/>
  <c r="I796" i="14"/>
  <c r="J796" i="14" s="1"/>
  <c r="L796" i="14" s="1"/>
  <c r="I795" i="14"/>
  <c r="J795" i="14" s="1"/>
  <c r="L795" i="14" s="1"/>
  <c r="I794" i="14"/>
  <c r="J794" i="14" s="1"/>
  <c r="L794" i="14" s="1"/>
  <c r="I793" i="14"/>
  <c r="J793" i="14" s="1"/>
  <c r="L793" i="14" s="1"/>
  <c r="I791" i="14"/>
  <c r="J791" i="14" s="1"/>
  <c r="L791" i="14" s="1"/>
  <c r="I790" i="14"/>
  <c r="J790" i="14" s="1"/>
  <c r="L790" i="14" s="1"/>
  <c r="I789" i="14"/>
  <c r="J789" i="14" s="1"/>
  <c r="L789" i="14" s="1"/>
  <c r="I788" i="14"/>
  <c r="J788" i="14" s="1"/>
  <c r="L788" i="14" s="1"/>
  <c r="I787" i="14"/>
  <c r="J787" i="14" s="1"/>
  <c r="L787" i="14" s="1"/>
  <c r="I786" i="14"/>
  <c r="J786" i="14" s="1"/>
  <c r="L786" i="14" s="1"/>
  <c r="I785" i="14"/>
  <c r="J785" i="14" s="1"/>
  <c r="L785" i="14" s="1"/>
  <c r="I784" i="14"/>
  <c r="J784" i="14"/>
  <c r="L784" i="14" s="1"/>
  <c r="I783" i="14"/>
  <c r="J783" i="14" s="1"/>
  <c r="L783" i="14" s="1"/>
  <c r="I782" i="14"/>
  <c r="J782" i="14" s="1"/>
  <c r="L782" i="14" s="1"/>
  <c r="I781" i="14"/>
  <c r="J781" i="14" s="1"/>
  <c r="L781" i="14" s="1"/>
  <c r="I779" i="14"/>
  <c r="J779" i="14" s="1"/>
  <c r="L779" i="14" s="1"/>
  <c r="I778" i="14"/>
  <c r="J778" i="14" s="1"/>
  <c r="L778" i="14" s="1"/>
  <c r="I777" i="14"/>
  <c r="J777" i="14" s="1"/>
  <c r="L777" i="14" s="1"/>
  <c r="I776" i="14"/>
  <c r="J776" i="14" s="1"/>
  <c r="L776" i="14" s="1"/>
  <c r="I775" i="14"/>
  <c r="J775" i="14" s="1"/>
  <c r="L775" i="14" s="1"/>
  <c r="I774" i="14"/>
  <c r="J774" i="14" s="1"/>
  <c r="L774" i="14" s="1"/>
  <c r="I773" i="14"/>
  <c r="J773" i="14" s="1"/>
  <c r="L773" i="14" s="1"/>
  <c r="I772" i="14"/>
  <c r="J772" i="14" s="1"/>
  <c r="L772" i="14" s="1"/>
  <c r="I770" i="14"/>
  <c r="J770" i="14" s="1"/>
  <c r="L770" i="14" s="1"/>
  <c r="I769" i="14"/>
  <c r="J769" i="14"/>
  <c r="L769" i="14" s="1"/>
  <c r="I768" i="14"/>
  <c r="J768" i="14" s="1"/>
  <c r="L768" i="14" s="1"/>
  <c r="I767" i="14"/>
  <c r="J767" i="14" s="1"/>
  <c r="L767" i="14" s="1"/>
  <c r="I766" i="14"/>
  <c r="J766" i="14" s="1"/>
  <c r="L766" i="14" s="1"/>
  <c r="I765" i="14"/>
  <c r="J765" i="14" s="1"/>
  <c r="L765" i="14" s="1"/>
  <c r="I764" i="14"/>
  <c r="J764" i="14" s="1"/>
  <c r="L764" i="14" s="1"/>
  <c r="I763" i="14"/>
  <c r="J763" i="14" s="1"/>
  <c r="L763" i="14" s="1"/>
  <c r="I762" i="14"/>
  <c r="J762" i="14" s="1"/>
  <c r="L762" i="14" s="1"/>
  <c r="I761" i="14"/>
  <c r="J761" i="14" s="1"/>
  <c r="L761" i="14" s="1"/>
  <c r="I759" i="14"/>
  <c r="J759" i="14"/>
  <c r="L759" i="14" s="1"/>
  <c r="I758" i="14"/>
  <c r="J758" i="14" s="1"/>
  <c r="L758" i="14" s="1"/>
  <c r="I757" i="14"/>
  <c r="J757" i="14" s="1"/>
  <c r="L757" i="14" s="1"/>
  <c r="I756" i="14"/>
  <c r="J756" i="14" s="1"/>
  <c r="L756" i="14" s="1"/>
  <c r="I755" i="14"/>
  <c r="J755" i="14" s="1"/>
  <c r="L755" i="14" s="1"/>
  <c r="I754" i="14"/>
  <c r="J754" i="14" s="1"/>
  <c r="L754" i="14" s="1"/>
  <c r="I752" i="14"/>
  <c r="J752" i="14" s="1"/>
  <c r="L752" i="14" s="1"/>
  <c r="I751" i="14"/>
  <c r="J751" i="14"/>
  <c r="L751" i="14" s="1"/>
  <c r="I750" i="14"/>
  <c r="J750" i="14" s="1"/>
  <c r="L750" i="14" s="1"/>
  <c r="I749" i="14"/>
  <c r="J749" i="14" s="1"/>
  <c r="L749" i="14" s="1"/>
  <c r="I747" i="14"/>
  <c r="J747" i="14" s="1"/>
  <c r="L747" i="14" s="1"/>
  <c r="I746" i="14"/>
  <c r="J746" i="14" s="1"/>
  <c r="L746" i="14" s="1"/>
  <c r="I745" i="14"/>
  <c r="J745" i="14" s="1"/>
  <c r="L745" i="14" s="1"/>
  <c r="I744" i="14"/>
  <c r="J744" i="14" s="1"/>
  <c r="L744" i="14" s="1"/>
  <c r="I743" i="14"/>
  <c r="J743" i="14" s="1"/>
  <c r="L743" i="14" s="1"/>
  <c r="I742" i="14"/>
  <c r="J742" i="14" s="1"/>
  <c r="L742" i="14" s="1"/>
  <c r="I741" i="14"/>
  <c r="J741" i="14"/>
  <c r="L741" i="14" s="1"/>
  <c r="I740" i="14"/>
  <c r="J740" i="14" s="1"/>
  <c r="L740" i="14" s="1"/>
  <c r="I739" i="14"/>
  <c r="J739" i="14" s="1"/>
  <c r="L739" i="14" s="1"/>
  <c r="I738" i="14"/>
  <c r="J738" i="14" s="1"/>
  <c r="L738" i="14" s="1"/>
  <c r="I737" i="14"/>
  <c r="J737" i="14" s="1"/>
  <c r="L737" i="14" s="1"/>
  <c r="I736" i="14"/>
  <c r="J736" i="14" s="1"/>
  <c r="L736" i="14" s="1"/>
  <c r="I735" i="14"/>
  <c r="J735" i="14" s="1"/>
  <c r="L735" i="14" s="1"/>
  <c r="I734" i="14"/>
  <c r="J734" i="14" s="1"/>
  <c r="L734" i="14" s="1"/>
  <c r="I733" i="14"/>
  <c r="J733" i="14" s="1"/>
  <c r="L733" i="14" s="1"/>
  <c r="I732" i="14"/>
  <c r="J732" i="14" s="1"/>
  <c r="L732" i="14" s="1"/>
  <c r="I731" i="14"/>
  <c r="J731" i="14" s="1"/>
  <c r="L731" i="14" s="1"/>
  <c r="I730" i="14"/>
  <c r="J730" i="14" s="1"/>
  <c r="L730" i="14" s="1"/>
  <c r="I729" i="14"/>
  <c r="J729" i="14" s="1"/>
  <c r="L729" i="14" s="1"/>
  <c r="I728" i="14"/>
  <c r="J728" i="14" s="1"/>
  <c r="L728" i="14" s="1"/>
  <c r="I727" i="14"/>
  <c r="J727" i="14" s="1"/>
  <c r="L727" i="14" s="1"/>
  <c r="I726" i="14"/>
  <c r="J726" i="14" s="1"/>
  <c r="L726" i="14" s="1"/>
  <c r="I725" i="14"/>
  <c r="J725" i="14" s="1"/>
  <c r="L725" i="14" s="1"/>
  <c r="I724" i="14"/>
  <c r="J724" i="14" s="1"/>
  <c r="L724" i="14" s="1"/>
  <c r="I722" i="14"/>
  <c r="J722" i="14"/>
  <c r="L722" i="14" s="1"/>
  <c r="I720" i="14"/>
  <c r="J720" i="14" s="1"/>
  <c r="L720" i="14" s="1"/>
  <c r="I719" i="14"/>
  <c r="J719" i="14" s="1"/>
  <c r="L719" i="14" s="1"/>
  <c r="I718" i="14"/>
  <c r="J718" i="14"/>
  <c r="L718" i="14" s="1"/>
  <c r="I717" i="14"/>
  <c r="J717" i="14" s="1"/>
  <c r="L717" i="14" s="1"/>
  <c r="I716" i="14"/>
  <c r="J716" i="14" s="1"/>
  <c r="L716" i="14" s="1"/>
  <c r="I715" i="14"/>
  <c r="J715" i="14" s="1"/>
  <c r="L715" i="14" s="1"/>
  <c r="I714" i="14"/>
  <c r="J714" i="14" s="1"/>
  <c r="L714" i="14" s="1"/>
  <c r="I712" i="14"/>
  <c r="J712" i="14"/>
  <c r="L712" i="14" s="1"/>
  <c r="I711" i="14"/>
  <c r="J711" i="14" s="1"/>
  <c r="L711" i="14" s="1"/>
  <c r="I710" i="14"/>
  <c r="J710" i="14" s="1"/>
  <c r="L710" i="14" s="1"/>
  <c r="I709" i="14"/>
  <c r="J709" i="14"/>
  <c r="L709" i="14" s="1"/>
  <c r="I708" i="14"/>
  <c r="J708" i="14" s="1"/>
  <c r="L708" i="14" s="1"/>
  <c r="I707" i="14"/>
  <c r="J707" i="14" s="1"/>
  <c r="L707" i="14" s="1"/>
  <c r="I706" i="14"/>
  <c r="J706" i="14" s="1"/>
  <c r="L706" i="14" s="1"/>
  <c r="I705" i="14"/>
  <c r="J705" i="14" s="1"/>
  <c r="L705" i="14" s="1"/>
  <c r="I704" i="14"/>
  <c r="J704" i="14" s="1"/>
  <c r="L704" i="14" s="1"/>
  <c r="I703" i="14"/>
  <c r="J703" i="14" s="1"/>
  <c r="L703" i="14" s="1"/>
  <c r="I702" i="14"/>
  <c r="J702" i="14" s="1"/>
  <c r="L702" i="14" s="1"/>
  <c r="I701" i="14"/>
  <c r="J701" i="14" s="1"/>
  <c r="L701" i="14" s="1"/>
  <c r="I700" i="14"/>
  <c r="J700" i="14" s="1"/>
  <c r="L700" i="14" s="1"/>
  <c r="I699" i="14"/>
  <c r="J699" i="14" s="1"/>
  <c r="L699" i="14" s="1"/>
  <c r="I698" i="14"/>
  <c r="J698" i="14" s="1"/>
  <c r="L698" i="14" s="1"/>
  <c r="I697" i="14"/>
  <c r="J697" i="14" s="1"/>
  <c r="L697" i="14" s="1"/>
  <c r="I696" i="14"/>
  <c r="J696" i="14" s="1"/>
  <c r="L696" i="14" s="1"/>
  <c r="I695" i="14"/>
  <c r="J695" i="14"/>
  <c r="L695" i="14" s="1"/>
  <c r="I694" i="14"/>
  <c r="J694" i="14" s="1"/>
  <c r="L694" i="14" s="1"/>
  <c r="I693" i="14"/>
  <c r="J693" i="14" s="1"/>
  <c r="L693" i="14" s="1"/>
  <c r="I692" i="14"/>
  <c r="J692" i="14" s="1"/>
  <c r="L692" i="14" s="1"/>
  <c r="I691" i="14"/>
  <c r="J691" i="14" s="1"/>
  <c r="L691" i="14" s="1"/>
  <c r="I690" i="14"/>
  <c r="J690" i="14" s="1"/>
  <c r="L690" i="14" s="1"/>
  <c r="I689" i="14"/>
  <c r="J689" i="14" s="1"/>
  <c r="L689" i="14" s="1"/>
  <c r="I688" i="14"/>
  <c r="J688" i="14"/>
  <c r="L688" i="14" s="1"/>
  <c r="I687" i="14"/>
  <c r="J687" i="14" s="1"/>
  <c r="L687" i="14" s="1"/>
  <c r="I686" i="14"/>
  <c r="J686" i="14" s="1"/>
  <c r="L686" i="14" s="1"/>
  <c r="I685" i="14"/>
  <c r="J685" i="14"/>
  <c r="L685" i="14" s="1"/>
  <c r="I684" i="14"/>
  <c r="J684" i="14"/>
  <c r="L684" i="14" s="1"/>
  <c r="I683" i="14"/>
  <c r="J683" i="14" s="1"/>
  <c r="L683" i="14" s="1"/>
  <c r="I682" i="14"/>
  <c r="J682" i="14" s="1"/>
  <c r="L682" i="14" s="1"/>
  <c r="I681" i="14"/>
  <c r="J681" i="14" s="1"/>
  <c r="L681" i="14" s="1"/>
  <c r="I680" i="14"/>
  <c r="J680" i="14" s="1"/>
  <c r="L680" i="14" s="1"/>
  <c r="I679" i="14"/>
  <c r="J679" i="14" s="1"/>
  <c r="L679" i="14" s="1"/>
  <c r="I678" i="14"/>
  <c r="J678" i="14" s="1"/>
  <c r="L678" i="14" s="1"/>
  <c r="I677" i="14"/>
  <c r="J677" i="14" s="1"/>
  <c r="L677" i="14" s="1"/>
  <c r="I676" i="14"/>
  <c r="J676" i="14" s="1"/>
  <c r="L676" i="14" s="1"/>
  <c r="I675" i="14"/>
  <c r="J675" i="14" s="1"/>
  <c r="L675" i="14" s="1"/>
  <c r="I674" i="14"/>
  <c r="J674" i="14" s="1"/>
  <c r="L674" i="14" s="1"/>
  <c r="I673" i="14"/>
  <c r="J673" i="14" s="1"/>
  <c r="L673" i="14" s="1"/>
  <c r="I672" i="14"/>
  <c r="J672" i="14" s="1"/>
  <c r="L672" i="14" s="1"/>
  <c r="I671" i="14"/>
  <c r="J671" i="14"/>
  <c r="L671" i="14" s="1"/>
  <c r="I670" i="14"/>
  <c r="J670" i="14" s="1"/>
  <c r="L670" i="14" s="1"/>
  <c r="I669" i="14"/>
  <c r="J669" i="14" s="1"/>
  <c r="L669" i="14" s="1"/>
  <c r="I668" i="14"/>
  <c r="J668" i="14"/>
  <c r="L668" i="14" s="1"/>
  <c r="I667" i="14"/>
  <c r="J667" i="14" s="1"/>
  <c r="L667" i="14" s="1"/>
  <c r="I666" i="14"/>
  <c r="J666" i="14" s="1"/>
  <c r="L666" i="14" s="1"/>
  <c r="I665" i="14"/>
  <c r="J665" i="14" s="1"/>
  <c r="L665" i="14" s="1"/>
  <c r="I664" i="14"/>
  <c r="J664" i="14" s="1"/>
  <c r="L664" i="14" s="1"/>
  <c r="I663" i="14"/>
  <c r="J663" i="14" s="1"/>
  <c r="L663" i="14" s="1"/>
  <c r="I661" i="14"/>
  <c r="J661" i="14" s="1"/>
  <c r="L661" i="14" s="1"/>
  <c r="I660" i="14"/>
  <c r="J660" i="14" s="1"/>
  <c r="L660" i="14" s="1"/>
  <c r="I659" i="14"/>
  <c r="J659" i="14" s="1"/>
  <c r="L659" i="14" s="1"/>
  <c r="I658" i="14"/>
  <c r="J658" i="14" s="1"/>
  <c r="L658" i="14" s="1"/>
  <c r="I657" i="14"/>
  <c r="J657" i="14" s="1"/>
  <c r="L657" i="14" s="1"/>
  <c r="I656" i="14"/>
  <c r="J656" i="14" s="1"/>
  <c r="L656" i="14" s="1"/>
  <c r="I655" i="14"/>
  <c r="J655" i="14" s="1"/>
  <c r="L655" i="14" s="1"/>
  <c r="I654" i="14"/>
  <c r="J654" i="14" s="1"/>
  <c r="L654" i="14" s="1"/>
  <c r="I653" i="14"/>
  <c r="J653" i="14" s="1"/>
  <c r="L653" i="14" s="1"/>
  <c r="I652" i="14"/>
  <c r="J652" i="14" s="1"/>
  <c r="L652" i="14" s="1"/>
  <c r="I651" i="14"/>
  <c r="J651" i="14" s="1"/>
  <c r="L651" i="14" s="1"/>
  <c r="I650" i="14"/>
  <c r="J650" i="14" s="1"/>
  <c r="L650" i="14" s="1"/>
  <c r="I649" i="14"/>
  <c r="J649" i="14" s="1"/>
  <c r="L649" i="14" s="1"/>
  <c r="I648" i="14"/>
  <c r="J648" i="14" s="1"/>
  <c r="L648" i="14" s="1"/>
  <c r="I647" i="14"/>
  <c r="J647" i="14" s="1"/>
  <c r="L647" i="14" s="1"/>
  <c r="I646" i="14"/>
  <c r="J646" i="14" s="1"/>
  <c r="L646" i="14" s="1"/>
  <c r="I645" i="14"/>
  <c r="J645" i="14" s="1"/>
  <c r="L645" i="14" s="1"/>
  <c r="I644" i="14"/>
  <c r="J644" i="14" s="1"/>
  <c r="L644" i="14" s="1"/>
  <c r="I642" i="14"/>
  <c r="J642" i="14"/>
  <c r="L642" i="14" s="1"/>
  <c r="I641" i="14"/>
  <c r="J641" i="14" s="1"/>
  <c r="L641" i="14" s="1"/>
  <c r="I640" i="14"/>
  <c r="J640" i="14" s="1"/>
  <c r="L640" i="14" s="1"/>
  <c r="I639" i="14"/>
  <c r="J639" i="14" s="1"/>
  <c r="L639" i="14" s="1"/>
  <c r="I638" i="14"/>
  <c r="J638" i="14" s="1"/>
  <c r="L638" i="14" s="1"/>
  <c r="I637" i="14"/>
  <c r="J637" i="14" s="1"/>
  <c r="L637" i="14" s="1"/>
  <c r="I636" i="14"/>
  <c r="J636" i="14" s="1"/>
  <c r="L636" i="14" s="1"/>
  <c r="I635" i="14"/>
  <c r="J635" i="14" s="1"/>
  <c r="L635" i="14" s="1"/>
  <c r="I634" i="14"/>
  <c r="J634" i="14" s="1"/>
  <c r="L634" i="14" s="1"/>
  <c r="I633" i="14"/>
  <c r="J633" i="14" s="1"/>
  <c r="L633" i="14" s="1"/>
  <c r="I632" i="14"/>
  <c r="J632" i="14" s="1"/>
  <c r="L632" i="14" s="1"/>
  <c r="I631" i="14"/>
  <c r="J631" i="14"/>
  <c r="L631" i="14" s="1"/>
  <c r="I630" i="14"/>
  <c r="J630" i="14" s="1"/>
  <c r="L630" i="14" s="1"/>
  <c r="I629" i="14"/>
  <c r="J629" i="14" s="1"/>
  <c r="L629" i="14" s="1"/>
  <c r="I628" i="14"/>
  <c r="J628" i="14" s="1"/>
  <c r="L628" i="14" s="1"/>
  <c r="I627" i="14"/>
  <c r="J627" i="14" s="1"/>
  <c r="L627" i="14" s="1"/>
  <c r="I626" i="14"/>
  <c r="J626" i="14" s="1"/>
  <c r="L626" i="14" s="1"/>
  <c r="I625" i="14"/>
  <c r="J625" i="14" s="1"/>
  <c r="L625" i="14" s="1"/>
  <c r="I624" i="14"/>
  <c r="J624" i="14" s="1"/>
  <c r="L624" i="14" s="1"/>
  <c r="I623" i="14"/>
  <c r="J623" i="14" s="1"/>
  <c r="L623" i="14" s="1"/>
  <c r="I622" i="14"/>
  <c r="J622" i="14" s="1"/>
  <c r="L622" i="14" s="1"/>
  <c r="I621" i="14"/>
  <c r="J621" i="14" s="1"/>
  <c r="L621" i="14" s="1"/>
  <c r="I620" i="14"/>
  <c r="J620" i="14"/>
  <c r="L620" i="14" s="1"/>
  <c r="I619" i="14"/>
  <c r="J619" i="14" s="1"/>
  <c r="L619" i="14" s="1"/>
  <c r="I618" i="14"/>
  <c r="J618" i="14" s="1"/>
  <c r="L618" i="14" s="1"/>
  <c r="I617" i="14"/>
  <c r="J617" i="14" s="1"/>
  <c r="L617" i="14" s="1"/>
  <c r="I616" i="14"/>
  <c r="J616" i="14" s="1"/>
  <c r="L616" i="14" s="1"/>
  <c r="I614" i="14"/>
  <c r="J614" i="14" s="1"/>
  <c r="L614" i="14" s="1"/>
  <c r="I612" i="14"/>
  <c r="J612" i="14" s="1"/>
  <c r="L612" i="14" s="1"/>
  <c r="I611" i="14"/>
  <c r="J611" i="14" s="1"/>
  <c r="L611" i="14" s="1"/>
  <c r="I610" i="14"/>
  <c r="J610" i="14" s="1"/>
  <c r="L610" i="14" s="1"/>
  <c r="I609" i="14"/>
  <c r="J609" i="14" s="1"/>
  <c r="L609" i="14" s="1"/>
  <c r="I602" i="14"/>
  <c r="J602" i="14" s="1"/>
  <c r="L602" i="14" s="1"/>
  <c r="I601" i="14"/>
  <c r="J601" i="14" s="1"/>
  <c r="L601" i="14" s="1"/>
  <c r="I598" i="14"/>
  <c r="J598" i="14"/>
  <c r="L598" i="14" s="1"/>
  <c r="I597" i="14"/>
  <c r="J597" i="14" s="1"/>
  <c r="L597" i="14" s="1"/>
  <c r="I594" i="14"/>
  <c r="J594" i="14" s="1"/>
  <c r="L594" i="14" s="1"/>
  <c r="I592" i="14"/>
  <c r="J592" i="14" s="1"/>
  <c r="L592" i="14" s="1"/>
  <c r="I591" i="14"/>
  <c r="J591" i="14" s="1"/>
  <c r="L591" i="14" s="1"/>
  <c r="I590" i="14"/>
  <c r="J590" i="14" s="1"/>
  <c r="L590" i="14" s="1"/>
  <c r="I589" i="14"/>
  <c r="J589" i="14" s="1"/>
  <c r="L589" i="14" s="1"/>
  <c r="I588" i="14"/>
  <c r="J588" i="14" s="1"/>
  <c r="L588" i="14" s="1"/>
  <c r="I587" i="14"/>
  <c r="J587" i="14" s="1"/>
  <c r="L587" i="14" s="1"/>
  <c r="I585" i="14"/>
  <c r="J585" i="14"/>
  <c r="L585" i="14" s="1"/>
  <c r="I584" i="14"/>
  <c r="J584" i="14" s="1"/>
  <c r="L584" i="14" s="1"/>
  <c r="I583" i="14"/>
  <c r="J583" i="14" s="1"/>
  <c r="L583" i="14" s="1"/>
  <c r="I578" i="14"/>
  <c r="J578" i="14" s="1"/>
  <c r="L578" i="14" s="1"/>
  <c r="I575" i="14"/>
  <c r="J575" i="14" s="1"/>
  <c r="L575" i="14" s="1"/>
  <c r="I574" i="14"/>
  <c r="J574" i="14" s="1"/>
  <c r="L574" i="14" s="1"/>
  <c r="I573" i="14"/>
  <c r="J573" i="14" s="1"/>
  <c r="L573" i="14" s="1"/>
  <c r="I572" i="14"/>
  <c r="J572" i="14" s="1"/>
  <c r="L572" i="14" s="1"/>
  <c r="I570" i="14"/>
  <c r="J570" i="14"/>
  <c r="L570" i="14" s="1"/>
  <c r="I566" i="14"/>
  <c r="J566" i="14"/>
  <c r="L566" i="14" s="1"/>
  <c r="I564" i="14"/>
  <c r="J564" i="14" s="1"/>
  <c r="L564" i="14" s="1"/>
  <c r="I563" i="14"/>
  <c r="J563" i="14" s="1"/>
  <c r="L563" i="14" s="1"/>
  <c r="I560" i="14"/>
  <c r="J560" i="14" s="1"/>
  <c r="L560" i="14" s="1"/>
  <c r="I553" i="14"/>
  <c r="J553" i="14" s="1"/>
  <c r="L553" i="14" s="1"/>
  <c r="I551" i="14"/>
  <c r="J551" i="14" s="1"/>
  <c r="L551" i="14" s="1"/>
  <c r="I548" i="14"/>
  <c r="J548" i="14" s="1"/>
  <c r="L548" i="14" s="1"/>
  <c r="I546" i="14"/>
  <c r="J546" i="14" s="1"/>
  <c r="L546" i="14" s="1"/>
  <c r="I545" i="14"/>
  <c r="J545" i="14"/>
  <c r="L545" i="14" s="1"/>
  <c r="I544" i="14"/>
  <c r="J544" i="14" s="1"/>
  <c r="L544" i="14" s="1"/>
  <c r="I543" i="14"/>
  <c r="J543" i="14" s="1"/>
  <c r="L543" i="14" s="1"/>
  <c r="I542" i="14"/>
  <c r="J542" i="14" s="1"/>
  <c r="L542" i="14" s="1"/>
  <c r="I541" i="14"/>
  <c r="J541" i="14" s="1"/>
  <c r="L541" i="14" s="1"/>
  <c r="I540" i="14"/>
  <c r="J540" i="14" s="1"/>
  <c r="L540" i="14" s="1"/>
  <c r="I539" i="14"/>
  <c r="J539" i="14" s="1"/>
  <c r="L539" i="14" s="1"/>
  <c r="I538" i="14"/>
  <c r="J538" i="14" s="1"/>
  <c r="L538" i="14" s="1"/>
  <c r="I537" i="14"/>
  <c r="J537" i="14"/>
  <c r="L537" i="14" s="1"/>
  <c r="I536" i="14"/>
  <c r="J536" i="14" s="1"/>
  <c r="L536" i="14" s="1"/>
  <c r="I535" i="14"/>
  <c r="J535" i="14" s="1"/>
  <c r="L535" i="14" s="1"/>
  <c r="I534" i="14"/>
  <c r="J534" i="14" s="1"/>
  <c r="L534" i="14" s="1"/>
  <c r="I533" i="14"/>
  <c r="J533" i="14" s="1"/>
  <c r="L533" i="14" s="1"/>
  <c r="I532" i="14"/>
  <c r="J532" i="14" s="1"/>
  <c r="L532" i="14" s="1"/>
  <c r="I531" i="14"/>
  <c r="J531" i="14"/>
  <c r="L531" i="14" s="1"/>
  <c r="I529" i="14"/>
  <c r="J529" i="14" s="1"/>
  <c r="L529" i="14" s="1"/>
  <c r="I528" i="14"/>
  <c r="J528" i="14"/>
  <c r="L528" i="14" s="1"/>
  <c r="I527" i="14"/>
  <c r="J527" i="14" s="1"/>
  <c r="L527" i="14" s="1"/>
  <c r="I526" i="14"/>
  <c r="J526" i="14" s="1"/>
  <c r="L526" i="14" s="1"/>
  <c r="I525" i="14"/>
  <c r="J525" i="14" s="1"/>
  <c r="L525" i="14" s="1"/>
  <c r="I524" i="14"/>
  <c r="J524" i="14" s="1"/>
  <c r="L524" i="14" s="1"/>
  <c r="I523" i="14"/>
  <c r="J523" i="14" s="1"/>
  <c r="L523" i="14" s="1"/>
  <c r="I522" i="14"/>
  <c r="J522" i="14" s="1"/>
  <c r="L522" i="14" s="1"/>
  <c r="I521" i="14"/>
  <c r="J521" i="14" s="1"/>
  <c r="L521" i="14" s="1"/>
  <c r="I520" i="14"/>
  <c r="J520" i="14" s="1"/>
  <c r="L520" i="14" s="1"/>
  <c r="I519" i="14"/>
  <c r="J519" i="14" s="1"/>
  <c r="L519" i="14" s="1"/>
  <c r="I518" i="14"/>
  <c r="J518" i="14" s="1"/>
  <c r="L518" i="14" s="1"/>
  <c r="I517" i="14"/>
  <c r="J517" i="14"/>
  <c r="L517" i="14" s="1"/>
  <c r="I516" i="14"/>
  <c r="J516" i="14"/>
  <c r="L516" i="14" s="1"/>
  <c r="I515" i="14"/>
  <c r="J515" i="14" s="1"/>
  <c r="L515" i="14" s="1"/>
  <c r="I514" i="14"/>
  <c r="J514" i="14" s="1"/>
  <c r="L514" i="14" s="1"/>
  <c r="I513" i="14"/>
  <c r="J513" i="14" s="1"/>
  <c r="L513" i="14" s="1"/>
  <c r="I512" i="14"/>
  <c r="J512" i="14" s="1"/>
  <c r="L512" i="14" s="1"/>
  <c r="I511" i="14"/>
  <c r="J511" i="14" s="1"/>
  <c r="L511" i="14" s="1"/>
  <c r="I510" i="14"/>
  <c r="J510" i="14" s="1"/>
  <c r="L510" i="14" s="1"/>
  <c r="I509" i="14"/>
  <c r="J509" i="14"/>
  <c r="L509" i="14" s="1"/>
  <c r="I508" i="14"/>
  <c r="J508" i="14" s="1"/>
  <c r="L508" i="14" s="1"/>
  <c r="I507" i="14"/>
  <c r="J507" i="14" s="1"/>
  <c r="L507" i="14" s="1"/>
  <c r="I506" i="14"/>
  <c r="J506" i="14" s="1"/>
  <c r="L506" i="14" s="1"/>
  <c r="I505" i="14"/>
  <c r="J505" i="14" s="1"/>
  <c r="L505" i="14" s="1"/>
  <c r="I504" i="14"/>
  <c r="J504" i="14" s="1"/>
  <c r="L504" i="14" s="1"/>
  <c r="I503" i="14"/>
  <c r="J503" i="14" s="1"/>
  <c r="L503" i="14" s="1"/>
  <c r="I502" i="14"/>
  <c r="J502" i="14" s="1"/>
  <c r="L502" i="14" s="1"/>
  <c r="I501" i="14"/>
  <c r="J501" i="14" s="1"/>
  <c r="L501" i="14" s="1"/>
  <c r="I499" i="14"/>
  <c r="J499" i="14" s="1"/>
  <c r="L499" i="14" s="1"/>
  <c r="I498" i="14"/>
  <c r="J498" i="14" s="1"/>
  <c r="L498" i="14" s="1"/>
  <c r="I496" i="14"/>
  <c r="J496" i="14" s="1"/>
  <c r="L496" i="14" s="1"/>
  <c r="I495" i="14"/>
  <c r="J495" i="14" s="1"/>
  <c r="L495" i="14" s="1"/>
  <c r="I493" i="14"/>
  <c r="J493" i="14" s="1"/>
  <c r="L493" i="14" s="1"/>
  <c r="I492" i="14"/>
  <c r="J492" i="14" s="1"/>
  <c r="L492" i="14" s="1"/>
  <c r="I491" i="14"/>
  <c r="J491" i="14" s="1"/>
  <c r="L491" i="14" s="1"/>
  <c r="I490" i="14"/>
  <c r="J490" i="14" s="1"/>
  <c r="L490" i="14" s="1"/>
  <c r="I489" i="14"/>
  <c r="J489" i="14" s="1"/>
  <c r="L489" i="14" s="1"/>
  <c r="I488" i="14"/>
  <c r="J488" i="14" s="1"/>
  <c r="L488" i="14" s="1"/>
  <c r="I486" i="14"/>
  <c r="J486" i="14" s="1"/>
  <c r="L486" i="14" s="1"/>
  <c r="I485" i="14"/>
  <c r="J485" i="14"/>
  <c r="L485" i="14" s="1"/>
  <c r="I484" i="14"/>
  <c r="J484" i="14" s="1"/>
  <c r="L484" i="14" s="1"/>
  <c r="I483" i="14"/>
  <c r="J483" i="14" s="1"/>
  <c r="L483" i="14" s="1"/>
  <c r="I482" i="14"/>
  <c r="J482" i="14" s="1"/>
  <c r="L482" i="14" s="1"/>
  <c r="I480" i="14"/>
  <c r="J480" i="14" s="1"/>
  <c r="L480" i="14" s="1"/>
  <c r="I479" i="14"/>
  <c r="J479" i="14"/>
  <c r="L479" i="14" s="1"/>
  <c r="I478" i="14"/>
  <c r="J478" i="14" s="1"/>
  <c r="L478" i="14" s="1"/>
  <c r="I477" i="14"/>
  <c r="J477" i="14" s="1"/>
  <c r="L477" i="14" s="1"/>
  <c r="I476" i="14"/>
  <c r="J476" i="14" s="1"/>
  <c r="L476" i="14" s="1"/>
  <c r="I475" i="14"/>
  <c r="J475" i="14" s="1"/>
  <c r="L475" i="14" s="1"/>
  <c r="I474" i="14"/>
  <c r="J474" i="14" s="1"/>
  <c r="L474" i="14" s="1"/>
  <c r="I473" i="14"/>
  <c r="J473" i="14" s="1"/>
  <c r="L473" i="14" s="1"/>
  <c r="I472" i="14"/>
  <c r="J472" i="14" s="1"/>
  <c r="L472" i="14" s="1"/>
  <c r="I470" i="14"/>
  <c r="J470" i="14" s="1"/>
  <c r="L470" i="14" s="1"/>
  <c r="I469" i="14"/>
  <c r="J469" i="14" s="1"/>
  <c r="L469" i="14" s="1"/>
  <c r="I467" i="14"/>
  <c r="J467" i="14" s="1"/>
  <c r="L467" i="14" s="1"/>
  <c r="I466" i="14"/>
  <c r="J466" i="14"/>
  <c r="L466" i="14" s="1"/>
  <c r="I465" i="14"/>
  <c r="J465" i="14" s="1"/>
  <c r="L465" i="14" s="1"/>
  <c r="I464" i="14"/>
  <c r="J464" i="14" s="1"/>
  <c r="L464" i="14" s="1"/>
  <c r="I463" i="14"/>
  <c r="J463" i="14"/>
  <c r="L463" i="14" s="1"/>
  <c r="I462" i="14"/>
  <c r="J462" i="14" s="1"/>
  <c r="L462" i="14" s="1"/>
  <c r="I461" i="14"/>
  <c r="J461" i="14" s="1"/>
  <c r="L461" i="14" s="1"/>
  <c r="I460" i="14"/>
  <c r="J460" i="14" s="1"/>
  <c r="L460" i="14" s="1"/>
  <c r="I459" i="14"/>
  <c r="J459" i="14" s="1"/>
  <c r="L459" i="14" s="1"/>
  <c r="I458" i="14"/>
  <c r="J458" i="14" s="1"/>
  <c r="L458" i="14" s="1"/>
  <c r="I456" i="14"/>
  <c r="J456" i="14" s="1"/>
  <c r="L456" i="14" s="1"/>
  <c r="I455" i="14"/>
  <c r="J455" i="14" s="1"/>
  <c r="L455" i="14" s="1"/>
  <c r="I454" i="14"/>
  <c r="J454" i="14" s="1"/>
  <c r="L454" i="14" s="1"/>
  <c r="I453" i="14"/>
  <c r="J453" i="14" s="1"/>
  <c r="L453" i="14" s="1"/>
  <c r="I451" i="14"/>
  <c r="J451" i="14" s="1"/>
  <c r="L451" i="14" s="1"/>
  <c r="I450" i="14"/>
  <c r="J450" i="14" s="1"/>
  <c r="L450" i="14" s="1"/>
  <c r="I449" i="14"/>
  <c r="J449" i="14" s="1"/>
  <c r="L449" i="14" s="1"/>
  <c r="I448" i="14"/>
  <c r="J448" i="14"/>
  <c r="L448" i="14" s="1"/>
  <c r="I447" i="14"/>
  <c r="J447" i="14" s="1"/>
  <c r="L447" i="14" s="1"/>
  <c r="I446" i="14"/>
  <c r="J446" i="14" s="1"/>
  <c r="L446" i="14" s="1"/>
  <c r="I445" i="14"/>
  <c r="J445" i="14" s="1"/>
  <c r="L445" i="14" s="1"/>
  <c r="I444" i="14"/>
  <c r="J444" i="14" s="1"/>
  <c r="L444" i="14" s="1"/>
  <c r="I443" i="14"/>
  <c r="J443" i="14" s="1"/>
  <c r="L443" i="14" s="1"/>
  <c r="I441" i="14"/>
  <c r="J441" i="14" s="1"/>
  <c r="L441" i="14" s="1"/>
  <c r="I440" i="14"/>
  <c r="J440" i="14" s="1"/>
  <c r="L440" i="14" s="1"/>
  <c r="I439" i="14"/>
  <c r="J439" i="14" s="1"/>
  <c r="L439" i="14" s="1"/>
  <c r="I438" i="14"/>
  <c r="J438" i="14" s="1"/>
  <c r="L438" i="14" s="1"/>
  <c r="I437" i="14"/>
  <c r="J437" i="14" s="1"/>
  <c r="L437" i="14" s="1"/>
  <c r="I436" i="14"/>
  <c r="J436" i="14" s="1"/>
  <c r="L436" i="14" s="1"/>
  <c r="I435" i="14"/>
  <c r="J435" i="14" s="1"/>
  <c r="L435" i="14" s="1"/>
  <c r="I434" i="14"/>
  <c r="J434" i="14" s="1"/>
  <c r="L434" i="14" s="1"/>
  <c r="I433" i="14"/>
  <c r="J433" i="14" s="1"/>
  <c r="L433" i="14" s="1"/>
  <c r="I432" i="14"/>
  <c r="J432" i="14" s="1"/>
  <c r="L432" i="14" s="1"/>
  <c r="I431" i="14"/>
  <c r="J431" i="14" s="1"/>
  <c r="L431" i="14" s="1"/>
  <c r="I430" i="14"/>
  <c r="J430" i="14" s="1"/>
  <c r="L430" i="14" s="1"/>
  <c r="I429" i="14"/>
  <c r="J429" i="14" s="1"/>
  <c r="L429" i="14" s="1"/>
  <c r="I428" i="14"/>
  <c r="J428" i="14" s="1"/>
  <c r="L428" i="14" s="1"/>
  <c r="I427" i="14"/>
  <c r="J427" i="14" s="1"/>
  <c r="L427" i="14" s="1"/>
  <c r="I426" i="14"/>
  <c r="J426" i="14" s="1"/>
  <c r="L426" i="14" s="1"/>
  <c r="I425" i="14"/>
  <c r="J425" i="14" s="1"/>
  <c r="L425" i="14" s="1"/>
  <c r="I424" i="14"/>
  <c r="J424" i="14" s="1"/>
  <c r="L424" i="14" s="1"/>
  <c r="I423" i="14"/>
  <c r="J423" i="14" s="1"/>
  <c r="L423" i="14" s="1"/>
  <c r="I422" i="14"/>
  <c r="J422" i="14" s="1"/>
  <c r="L422" i="14" s="1"/>
  <c r="I421" i="14"/>
  <c r="J421" i="14" s="1"/>
  <c r="L421" i="14" s="1"/>
  <c r="I420" i="14"/>
  <c r="J420" i="14" s="1"/>
  <c r="L420" i="14" s="1"/>
  <c r="I419" i="14"/>
  <c r="J419" i="14" s="1"/>
  <c r="L419" i="14" s="1"/>
  <c r="I418" i="14"/>
  <c r="J418" i="14" s="1"/>
  <c r="L418" i="14" s="1"/>
  <c r="I417" i="14"/>
  <c r="J417" i="14" s="1"/>
  <c r="L417" i="14" s="1"/>
  <c r="I416" i="14"/>
  <c r="J416" i="14" s="1"/>
  <c r="L416" i="14" s="1"/>
  <c r="I415" i="14"/>
  <c r="J415" i="14" s="1"/>
  <c r="L415" i="14" s="1"/>
  <c r="I414" i="14"/>
  <c r="J414" i="14" s="1"/>
  <c r="L414" i="14" s="1"/>
  <c r="I413" i="14"/>
  <c r="J413" i="14" s="1"/>
  <c r="L413" i="14" s="1"/>
  <c r="I411" i="14"/>
  <c r="J411" i="14"/>
  <c r="L411" i="14" s="1"/>
  <c r="I410" i="14"/>
  <c r="J410" i="14"/>
  <c r="L410" i="14" s="1"/>
  <c r="I409" i="14"/>
  <c r="J409" i="14" s="1"/>
  <c r="L409" i="14" s="1"/>
  <c r="I407" i="14"/>
  <c r="J407" i="14" s="1"/>
  <c r="L407" i="14" s="1"/>
  <c r="I406" i="14"/>
  <c r="J406" i="14" s="1"/>
  <c r="L406" i="14" s="1"/>
  <c r="I405" i="14"/>
  <c r="J405" i="14" s="1"/>
  <c r="L405" i="14" s="1"/>
  <c r="I404" i="14"/>
  <c r="J404" i="14" s="1"/>
  <c r="L404" i="14" s="1"/>
  <c r="I403" i="14"/>
  <c r="J403" i="14" s="1"/>
  <c r="L403" i="14" s="1"/>
  <c r="I402" i="14"/>
  <c r="J402" i="14" s="1"/>
  <c r="L402" i="14" s="1"/>
  <c r="I400" i="14"/>
  <c r="J400" i="14" s="1"/>
  <c r="L400" i="14" s="1"/>
  <c r="I399" i="14"/>
  <c r="J399" i="14" s="1"/>
  <c r="L399" i="14" s="1"/>
  <c r="I398" i="14"/>
  <c r="J398" i="14" s="1"/>
  <c r="L398" i="14" s="1"/>
  <c r="I397" i="14"/>
  <c r="J397" i="14" s="1"/>
  <c r="L397" i="14" s="1"/>
  <c r="I396" i="14"/>
  <c r="J396" i="14" s="1"/>
  <c r="L396" i="14" s="1"/>
  <c r="I395" i="14"/>
  <c r="J395" i="14" s="1"/>
  <c r="L395" i="14" s="1"/>
  <c r="I394" i="14"/>
  <c r="J394" i="14" s="1"/>
  <c r="L394" i="14" s="1"/>
  <c r="I393" i="14"/>
  <c r="J393" i="14" s="1"/>
  <c r="L393" i="14" s="1"/>
  <c r="I392" i="14"/>
  <c r="J392" i="14" s="1"/>
  <c r="L392" i="14" s="1"/>
  <c r="I391" i="14"/>
  <c r="J391" i="14" s="1"/>
  <c r="L391" i="14" s="1"/>
  <c r="I390" i="14"/>
  <c r="J390" i="14" s="1"/>
  <c r="L390" i="14" s="1"/>
  <c r="I389" i="14"/>
  <c r="J389" i="14" s="1"/>
  <c r="L389" i="14" s="1"/>
  <c r="I388" i="14"/>
  <c r="J388" i="14"/>
  <c r="L388" i="14" s="1"/>
  <c r="I387" i="14"/>
  <c r="J387" i="14" s="1"/>
  <c r="L387" i="14" s="1"/>
  <c r="I386" i="14"/>
  <c r="J386" i="14" s="1"/>
  <c r="L386" i="14" s="1"/>
  <c r="I385" i="14"/>
  <c r="J385" i="14" s="1"/>
  <c r="L385" i="14" s="1"/>
  <c r="I384" i="14"/>
  <c r="J384" i="14" s="1"/>
  <c r="L384" i="14" s="1"/>
  <c r="I383" i="14"/>
  <c r="J383" i="14" s="1"/>
  <c r="L383" i="14" s="1"/>
  <c r="I382" i="14"/>
  <c r="J382" i="14" s="1"/>
  <c r="L382" i="14" s="1"/>
  <c r="I381" i="14"/>
  <c r="J381" i="14" s="1"/>
  <c r="L381" i="14" s="1"/>
  <c r="I380" i="14"/>
  <c r="J380" i="14" s="1"/>
  <c r="L380" i="14" s="1"/>
  <c r="I379" i="14"/>
  <c r="J379" i="14" s="1"/>
  <c r="L379" i="14" s="1"/>
  <c r="I378" i="14"/>
  <c r="J378" i="14" s="1"/>
  <c r="L378" i="14" s="1"/>
  <c r="I377" i="14"/>
  <c r="J377" i="14" s="1"/>
  <c r="L377" i="14" s="1"/>
  <c r="I376" i="14"/>
  <c r="J376" i="14" s="1"/>
  <c r="L376" i="14" s="1"/>
  <c r="I375" i="14"/>
  <c r="J375" i="14" s="1"/>
  <c r="L375" i="14" s="1"/>
  <c r="I374" i="14"/>
  <c r="J374" i="14" s="1"/>
  <c r="L374" i="14" s="1"/>
  <c r="I373" i="14"/>
  <c r="J373" i="14"/>
  <c r="L373" i="14" s="1"/>
  <c r="I372" i="14"/>
  <c r="J372" i="14" s="1"/>
  <c r="L372" i="14" s="1"/>
  <c r="I371" i="14"/>
  <c r="J371" i="14" s="1"/>
  <c r="L371" i="14" s="1"/>
  <c r="I370" i="14"/>
  <c r="J370" i="14" s="1"/>
  <c r="L370" i="14" s="1"/>
  <c r="I369" i="14"/>
  <c r="J369" i="14" s="1"/>
  <c r="L369" i="14" s="1"/>
  <c r="I368" i="14"/>
  <c r="J368" i="14" s="1"/>
  <c r="L368" i="14" s="1"/>
  <c r="I367" i="14"/>
  <c r="J367" i="14" s="1"/>
  <c r="L367" i="14" s="1"/>
  <c r="I366" i="14"/>
  <c r="J366" i="14" s="1"/>
  <c r="L366" i="14" s="1"/>
  <c r="I365" i="14"/>
  <c r="J365" i="14"/>
  <c r="L365" i="14" s="1"/>
  <c r="I364" i="14"/>
  <c r="J364" i="14" s="1"/>
  <c r="L364" i="14" s="1"/>
  <c r="I363" i="14"/>
  <c r="J363" i="14"/>
  <c r="L363" i="14" s="1"/>
  <c r="I362" i="14"/>
  <c r="J362" i="14" s="1"/>
  <c r="L362" i="14" s="1"/>
  <c r="I361" i="14"/>
  <c r="J361" i="14" s="1"/>
  <c r="L361" i="14" s="1"/>
  <c r="I360" i="14"/>
  <c r="J360" i="14" s="1"/>
  <c r="L360" i="14" s="1"/>
  <c r="I359" i="14"/>
  <c r="J359" i="14" s="1"/>
  <c r="L359" i="14" s="1"/>
  <c r="I358" i="14"/>
  <c r="J358" i="14" s="1"/>
  <c r="L358" i="14" s="1"/>
  <c r="I357" i="14"/>
  <c r="J357" i="14" s="1"/>
  <c r="L357" i="14" s="1"/>
  <c r="I356" i="14"/>
  <c r="J356" i="14" s="1"/>
  <c r="L356" i="14" s="1"/>
  <c r="I355" i="14"/>
  <c r="J355" i="14" s="1"/>
  <c r="L355" i="14" s="1"/>
  <c r="I354" i="14"/>
  <c r="J354" i="14" s="1"/>
  <c r="L354" i="14" s="1"/>
  <c r="I353" i="14"/>
  <c r="J353" i="14" s="1"/>
  <c r="L353" i="14" s="1"/>
  <c r="I352" i="14"/>
  <c r="J352" i="14" s="1"/>
  <c r="L352" i="14" s="1"/>
  <c r="I351" i="14"/>
  <c r="J351" i="14" s="1"/>
  <c r="L351" i="14" s="1"/>
  <c r="I350" i="14"/>
  <c r="J350" i="14" s="1"/>
  <c r="L350" i="14" s="1"/>
  <c r="I349" i="14"/>
  <c r="J349" i="14" s="1"/>
  <c r="L349" i="14" s="1"/>
  <c r="I348" i="14"/>
  <c r="J348" i="14" s="1"/>
  <c r="L348" i="14" s="1"/>
  <c r="I347" i="14"/>
  <c r="J347" i="14" s="1"/>
  <c r="L347" i="14" s="1"/>
  <c r="I346" i="14"/>
  <c r="J346" i="14"/>
  <c r="L346" i="14" s="1"/>
  <c r="I345" i="14"/>
  <c r="J345" i="14" s="1"/>
  <c r="L345" i="14" s="1"/>
  <c r="I344" i="14"/>
  <c r="J344" i="14" s="1"/>
  <c r="L344" i="14" s="1"/>
  <c r="I343" i="14"/>
  <c r="J343" i="14"/>
  <c r="L343" i="14" s="1"/>
  <c r="I342" i="14"/>
  <c r="J342" i="14" s="1"/>
  <c r="L342" i="14" s="1"/>
  <c r="I341" i="14"/>
  <c r="J341" i="14" s="1"/>
  <c r="L341" i="14" s="1"/>
  <c r="I338" i="14"/>
  <c r="J338" i="14" s="1"/>
  <c r="L338" i="14" s="1"/>
  <c r="I337" i="14"/>
  <c r="J337" i="14" s="1"/>
  <c r="L337" i="14" s="1"/>
  <c r="I336" i="14"/>
  <c r="J336" i="14" s="1"/>
  <c r="L336" i="14" s="1"/>
  <c r="I335" i="14"/>
  <c r="J335" i="14"/>
  <c r="L335" i="14" s="1"/>
  <c r="I334" i="14"/>
  <c r="J334" i="14"/>
  <c r="L334" i="14" s="1"/>
  <c r="I333" i="14"/>
  <c r="J333" i="14"/>
  <c r="L333" i="14" s="1"/>
  <c r="I332" i="14"/>
  <c r="J332" i="14" s="1"/>
  <c r="L332" i="14" s="1"/>
  <c r="I331" i="14"/>
  <c r="J331" i="14"/>
  <c r="L331" i="14" s="1"/>
  <c r="I330" i="14"/>
  <c r="J330" i="14" s="1"/>
  <c r="L330" i="14" s="1"/>
  <c r="I329" i="14"/>
  <c r="J329" i="14" s="1"/>
  <c r="L329" i="14" s="1"/>
  <c r="I328" i="14"/>
  <c r="J328" i="14" s="1"/>
  <c r="L328" i="14" s="1"/>
  <c r="I326" i="14"/>
  <c r="J326" i="14" s="1"/>
  <c r="L326" i="14" s="1"/>
  <c r="I324" i="14"/>
  <c r="J324" i="14"/>
  <c r="L324" i="14" s="1"/>
  <c r="I323" i="14"/>
  <c r="J323" i="14" s="1"/>
  <c r="L323" i="14" s="1"/>
  <c r="I322" i="14"/>
  <c r="J322" i="14"/>
  <c r="L322" i="14" s="1"/>
  <c r="I321" i="14"/>
  <c r="J321" i="14" s="1"/>
  <c r="L321" i="14" s="1"/>
  <c r="I320" i="14"/>
  <c r="J320" i="14"/>
  <c r="L320" i="14" s="1"/>
  <c r="I317" i="14"/>
  <c r="J317" i="14" s="1"/>
  <c r="L317" i="14" s="1"/>
  <c r="I315" i="14"/>
  <c r="J315" i="14" s="1"/>
  <c r="L315" i="14" s="1"/>
  <c r="I313" i="14"/>
  <c r="J313" i="14" s="1"/>
  <c r="L313" i="14" s="1"/>
  <c r="I312" i="14"/>
  <c r="J312" i="14" s="1"/>
  <c r="L312" i="14" s="1"/>
  <c r="I309" i="14"/>
  <c r="J309" i="14" s="1"/>
  <c r="L309" i="14" s="1"/>
  <c r="I308" i="14"/>
  <c r="J308" i="14" s="1"/>
  <c r="L308" i="14" s="1"/>
  <c r="I307" i="14"/>
  <c r="J307" i="14" s="1"/>
  <c r="L307" i="14" s="1"/>
  <c r="I306" i="14"/>
  <c r="J306" i="14" s="1"/>
  <c r="L306" i="14" s="1"/>
  <c r="I304" i="14"/>
  <c r="J304" i="14" s="1"/>
  <c r="L304" i="14" s="1"/>
  <c r="I303" i="14"/>
  <c r="J303" i="14" s="1"/>
  <c r="L303" i="14" s="1"/>
  <c r="I302" i="14"/>
  <c r="J302" i="14" s="1"/>
  <c r="L302" i="14" s="1"/>
  <c r="I299" i="14"/>
  <c r="J299" i="14" s="1"/>
  <c r="L299" i="14" s="1"/>
  <c r="I298" i="14"/>
  <c r="J298" i="14" s="1"/>
  <c r="L298" i="14" s="1"/>
  <c r="I297" i="14"/>
  <c r="J297" i="14" s="1"/>
  <c r="L297" i="14" s="1"/>
  <c r="I295" i="14"/>
  <c r="J295" i="14" s="1"/>
  <c r="L295" i="14" s="1"/>
  <c r="I294" i="14"/>
  <c r="J294" i="14" s="1"/>
  <c r="L294" i="14" s="1"/>
  <c r="I293" i="14"/>
  <c r="J293" i="14" s="1"/>
  <c r="L293" i="14" s="1"/>
  <c r="I292" i="14"/>
  <c r="J292" i="14" s="1"/>
  <c r="L292" i="14" s="1"/>
  <c r="I291" i="14"/>
  <c r="J291" i="14" s="1"/>
  <c r="L291" i="14" s="1"/>
  <c r="I290" i="14"/>
  <c r="J290" i="14" s="1"/>
  <c r="L290" i="14" s="1"/>
  <c r="I289" i="14"/>
  <c r="J289" i="14" s="1"/>
  <c r="L289" i="14" s="1"/>
  <c r="I288" i="14"/>
  <c r="J288" i="14" s="1"/>
  <c r="L288" i="14" s="1"/>
  <c r="I287" i="14"/>
  <c r="J287" i="14" s="1"/>
  <c r="L287" i="14" s="1"/>
  <c r="I286" i="14"/>
  <c r="J286" i="14" s="1"/>
  <c r="L286" i="14" s="1"/>
  <c r="I285" i="14"/>
  <c r="J285" i="14" s="1"/>
  <c r="L285" i="14" s="1"/>
  <c r="I284" i="14"/>
  <c r="J284" i="14" s="1"/>
  <c r="L284" i="14" s="1"/>
  <c r="I283" i="14"/>
  <c r="J283" i="14" s="1"/>
  <c r="L283" i="14" s="1"/>
  <c r="I282" i="14"/>
  <c r="J282" i="14" s="1"/>
  <c r="L282" i="14" s="1"/>
  <c r="I280" i="14"/>
  <c r="J280" i="14" s="1"/>
  <c r="L280" i="14" s="1"/>
  <c r="I279" i="14"/>
  <c r="J279" i="14" s="1"/>
  <c r="L279" i="14" s="1"/>
  <c r="I278" i="14"/>
  <c r="J278" i="14" s="1"/>
  <c r="L278" i="14" s="1"/>
  <c r="I277" i="14"/>
  <c r="J277" i="14" s="1"/>
  <c r="L277" i="14" s="1"/>
  <c r="I273" i="14"/>
  <c r="J273" i="14" s="1"/>
  <c r="L273" i="14" s="1"/>
  <c r="I272" i="14"/>
  <c r="J272" i="14" s="1"/>
  <c r="L272" i="14" s="1"/>
  <c r="I271" i="14"/>
  <c r="J271" i="14" s="1"/>
  <c r="L271" i="14" s="1"/>
  <c r="I270" i="14"/>
  <c r="J270" i="14"/>
  <c r="L270" i="14" s="1"/>
  <c r="I269" i="14"/>
  <c r="J269" i="14" s="1"/>
  <c r="L269" i="14" s="1"/>
  <c r="I266" i="14"/>
  <c r="J266" i="14"/>
  <c r="L266" i="14" s="1"/>
  <c r="I265" i="14"/>
  <c r="J265" i="14"/>
  <c r="L265" i="14" s="1"/>
  <c r="I264" i="14"/>
  <c r="J264" i="14"/>
  <c r="L264" i="14" s="1"/>
  <c r="I263" i="14"/>
  <c r="J263" i="14"/>
  <c r="L263" i="14" s="1"/>
  <c r="I262" i="14"/>
  <c r="J262" i="14" s="1"/>
  <c r="L262" i="14" s="1"/>
  <c r="I261" i="14"/>
  <c r="J261" i="14"/>
  <c r="L261" i="14" s="1"/>
  <c r="I260" i="14"/>
  <c r="J260" i="14" s="1"/>
  <c r="L260" i="14" s="1"/>
  <c r="I259" i="14"/>
  <c r="J259" i="14" s="1"/>
  <c r="L259" i="14" s="1"/>
  <c r="I258" i="14"/>
  <c r="J258" i="14" s="1"/>
  <c r="L258" i="14" s="1"/>
  <c r="I255" i="14"/>
  <c r="J255" i="14" s="1"/>
  <c r="L255" i="14" s="1"/>
  <c r="I254" i="14"/>
  <c r="J254" i="14" s="1"/>
  <c r="L254" i="14" s="1"/>
  <c r="I253" i="14"/>
  <c r="J253" i="14" s="1"/>
  <c r="L253" i="14" s="1"/>
  <c r="I252" i="14"/>
  <c r="J252" i="14"/>
  <c r="L252" i="14" s="1"/>
  <c r="I251" i="14"/>
  <c r="J251" i="14" s="1"/>
  <c r="L251" i="14" s="1"/>
  <c r="I250" i="14"/>
  <c r="J250" i="14" s="1"/>
  <c r="L250" i="14" s="1"/>
  <c r="I249" i="14"/>
  <c r="J249" i="14" s="1"/>
  <c r="L249" i="14" s="1"/>
  <c r="I248" i="14"/>
  <c r="J248" i="14" s="1"/>
  <c r="L248" i="14" s="1"/>
  <c r="I247" i="14"/>
  <c r="J247" i="14" s="1"/>
  <c r="L247" i="14" s="1"/>
  <c r="I246" i="14"/>
  <c r="J246" i="14" s="1"/>
  <c r="L246" i="14" s="1"/>
  <c r="I243" i="14"/>
  <c r="J243" i="14"/>
  <c r="L243" i="14" s="1"/>
  <c r="I242" i="14"/>
  <c r="J242" i="14" s="1"/>
  <c r="L242" i="14" s="1"/>
  <c r="I241" i="14"/>
  <c r="J241" i="14" s="1"/>
  <c r="L241" i="14" s="1"/>
  <c r="I240" i="14"/>
  <c r="J240" i="14"/>
  <c r="L240" i="14" s="1"/>
  <c r="I239" i="14"/>
  <c r="J239" i="14" s="1"/>
  <c r="L239" i="14" s="1"/>
  <c r="I238" i="14"/>
  <c r="J238" i="14"/>
  <c r="L238" i="14" s="1"/>
  <c r="I237" i="14"/>
  <c r="J237" i="14"/>
  <c r="L237" i="14" s="1"/>
  <c r="I236" i="14"/>
  <c r="J236" i="14" s="1"/>
  <c r="L236" i="14" s="1"/>
  <c r="I235" i="14"/>
  <c r="J235" i="14" s="1"/>
  <c r="L235" i="14" s="1"/>
  <c r="I234" i="14"/>
  <c r="J234" i="14" s="1"/>
  <c r="L234" i="14" s="1"/>
  <c r="I231" i="14"/>
  <c r="J231" i="14" s="1"/>
  <c r="L231" i="14" s="1"/>
  <c r="I230" i="14"/>
  <c r="J230" i="14" s="1"/>
  <c r="L230" i="14" s="1"/>
  <c r="I229" i="14"/>
  <c r="J229" i="14" s="1"/>
  <c r="L229" i="14" s="1"/>
  <c r="I228" i="14"/>
  <c r="J228" i="14" s="1"/>
  <c r="L228" i="14" s="1"/>
  <c r="I227" i="14"/>
  <c r="J227" i="14" s="1"/>
  <c r="L227" i="14" s="1"/>
  <c r="I226" i="14"/>
  <c r="J226" i="14" s="1"/>
  <c r="L226" i="14" s="1"/>
  <c r="I224" i="14"/>
  <c r="J224" i="14" s="1"/>
  <c r="L224" i="14" s="1"/>
  <c r="I223" i="14"/>
  <c r="J223" i="14"/>
  <c r="L223" i="14" s="1"/>
  <c r="I222" i="14"/>
  <c r="J222" i="14" s="1"/>
  <c r="L222" i="14" s="1"/>
  <c r="I221" i="14"/>
  <c r="J221" i="14" s="1"/>
  <c r="L221" i="14" s="1"/>
  <c r="I220" i="14"/>
  <c r="J220" i="14" s="1"/>
  <c r="L220" i="14" s="1"/>
  <c r="I219" i="14"/>
  <c r="J219" i="14" s="1"/>
  <c r="L219" i="14" s="1"/>
  <c r="I218" i="14"/>
  <c r="J218" i="14"/>
  <c r="L218" i="14" s="1"/>
  <c r="I216" i="14"/>
  <c r="J216" i="14" s="1"/>
  <c r="L216" i="14" s="1"/>
  <c r="I215" i="14"/>
  <c r="J215" i="14" s="1"/>
  <c r="L215" i="14" s="1"/>
  <c r="I214" i="14"/>
  <c r="J214" i="14" s="1"/>
  <c r="L214" i="14" s="1"/>
  <c r="I212" i="14"/>
  <c r="J212" i="14" s="1"/>
  <c r="L212" i="14" s="1"/>
  <c r="I211" i="14"/>
  <c r="J211" i="14" s="1"/>
  <c r="L211" i="14" s="1"/>
  <c r="I210" i="14"/>
  <c r="J210" i="14" s="1"/>
  <c r="L210" i="14" s="1"/>
  <c r="I209" i="14"/>
  <c r="J209" i="14" s="1"/>
  <c r="L209" i="14" s="1"/>
  <c r="I208" i="14"/>
  <c r="J208" i="14"/>
  <c r="L208" i="14" s="1"/>
  <c r="I207" i="14"/>
  <c r="J207" i="14" s="1"/>
  <c r="L207" i="14" s="1"/>
  <c r="I206" i="14"/>
  <c r="J206" i="14" s="1"/>
  <c r="L206" i="14" s="1"/>
  <c r="I205" i="14"/>
  <c r="J205" i="14" s="1"/>
  <c r="L205" i="14" s="1"/>
  <c r="I204" i="14"/>
  <c r="J204" i="14"/>
  <c r="L204" i="14" s="1"/>
  <c r="I203" i="14"/>
  <c r="J203" i="14"/>
  <c r="L203" i="14" s="1"/>
  <c r="I202" i="14"/>
  <c r="J202" i="14"/>
  <c r="L202" i="14" s="1"/>
  <c r="I201" i="14"/>
  <c r="J201" i="14" s="1"/>
  <c r="L201" i="14" s="1"/>
  <c r="I200" i="14"/>
  <c r="J200" i="14" s="1"/>
  <c r="L200" i="14" s="1"/>
  <c r="I199" i="14"/>
  <c r="J199" i="14" s="1"/>
  <c r="L199" i="14" s="1"/>
  <c r="I198" i="14"/>
  <c r="J198" i="14" s="1"/>
  <c r="L198" i="14" s="1"/>
  <c r="I197" i="14"/>
  <c r="J197" i="14" s="1"/>
  <c r="L197" i="14" s="1"/>
  <c r="I196" i="14"/>
  <c r="J196" i="14" s="1"/>
  <c r="L196" i="14" s="1"/>
  <c r="I195" i="14"/>
  <c r="J195" i="14"/>
  <c r="L195" i="14" s="1"/>
  <c r="I193" i="14"/>
  <c r="J193" i="14" s="1"/>
  <c r="L193" i="14" s="1"/>
  <c r="I191" i="14"/>
  <c r="J191" i="14" s="1"/>
  <c r="L191" i="14" s="1"/>
  <c r="I190" i="14"/>
  <c r="J190" i="14" s="1"/>
  <c r="L190" i="14" s="1"/>
  <c r="I189" i="14"/>
  <c r="J189" i="14" s="1"/>
  <c r="L189" i="14" s="1"/>
  <c r="I188" i="14"/>
  <c r="J188" i="14" s="1"/>
  <c r="L188" i="14" s="1"/>
  <c r="I187" i="14"/>
  <c r="J187" i="14" s="1"/>
  <c r="L187" i="14" s="1"/>
  <c r="I186" i="14"/>
  <c r="J186" i="14" s="1"/>
  <c r="L186" i="14" s="1"/>
  <c r="I185" i="14"/>
  <c r="J185" i="14" s="1"/>
  <c r="L185" i="14" s="1"/>
  <c r="I183" i="14"/>
  <c r="J183" i="14" s="1"/>
  <c r="L183" i="14" s="1"/>
  <c r="I182" i="14"/>
  <c r="J182" i="14" s="1"/>
  <c r="L182" i="14" s="1"/>
  <c r="I181" i="14"/>
  <c r="J181" i="14" s="1"/>
  <c r="L181" i="14" s="1"/>
  <c r="I180" i="14"/>
  <c r="J180" i="14" s="1"/>
  <c r="L180" i="14" s="1"/>
  <c r="I179" i="14"/>
  <c r="J179" i="14" s="1"/>
  <c r="L179" i="14" s="1"/>
  <c r="I178" i="14"/>
  <c r="J178" i="14" s="1"/>
  <c r="L178" i="14" s="1"/>
  <c r="I177" i="14"/>
  <c r="J177" i="14" s="1"/>
  <c r="L177" i="14" s="1"/>
  <c r="I176" i="14"/>
  <c r="J176" i="14" s="1"/>
  <c r="L176" i="14" s="1"/>
  <c r="I175" i="14"/>
  <c r="J175" i="14" s="1"/>
  <c r="L175" i="14" s="1"/>
  <c r="I174" i="14"/>
  <c r="J174" i="14" s="1"/>
  <c r="L174" i="14" s="1"/>
  <c r="I173" i="14"/>
  <c r="J173" i="14" s="1"/>
  <c r="L173" i="14" s="1"/>
  <c r="I172" i="14"/>
  <c r="J172" i="14" s="1"/>
  <c r="L172" i="14" s="1"/>
  <c r="I171" i="14"/>
  <c r="J171" i="14" s="1"/>
  <c r="L171" i="14" s="1"/>
  <c r="I170" i="14"/>
  <c r="J170" i="14" s="1"/>
  <c r="L170" i="14" s="1"/>
  <c r="I169" i="14"/>
  <c r="J169" i="14" s="1"/>
  <c r="L169" i="14" s="1"/>
  <c r="I168" i="14"/>
  <c r="J168" i="14" s="1"/>
  <c r="L168" i="14" s="1"/>
  <c r="I167" i="14"/>
  <c r="J167" i="14" s="1"/>
  <c r="L167" i="14" s="1"/>
  <c r="I166" i="14"/>
  <c r="J166" i="14" s="1"/>
  <c r="L166" i="14" s="1"/>
  <c r="I165" i="14"/>
  <c r="J165" i="14" s="1"/>
  <c r="L165" i="14" s="1"/>
  <c r="I164" i="14"/>
  <c r="J164" i="14" s="1"/>
  <c r="L164" i="14" s="1"/>
  <c r="I163" i="14"/>
  <c r="J163" i="14" s="1"/>
  <c r="L163" i="14" s="1"/>
  <c r="I162" i="14"/>
  <c r="J162" i="14" s="1"/>
  <c r="L162" i="14" s="1"/>
  <c r="I161" i="14"/>
  <c r="J161" i="14" s="1"/>
  <c r="L161" i="14" s="1"/>
  <c r="I160" i="14"/>
  <c r="J160" i="14" s="1"/>
  <c r="L160" i="14" s="1"/>
  <c r="I159" i="14"/>
  <c r="J159" i="14" s="1"/>
  <c r="L159" i="14" s="1"/>
  <c r="I158" i="14"/>
  <c r="J158" i="14" s="1"/>
  <c r="L158" i="14" s="1"/>
  <c r="I157" i="14"/>
  <c r="J157" i="14" s="1"/>
  <c r="L157" i="14" s="1"/>
  <c r="I156" i="14"/>
  <c r="J156" i="14" s="1"/>
  <c r="L156" i="14" s="1"/>
  <c r="I155" i="14"/>
  <c r="J155" i="14" s="1"/>
  <c r="L155" i="14" s="1"/>
  <c r="I154" i="14"/>
  <c r="J154" i="14" s="1"/>
  <c r="L154" i="14" s="1"/>
  <c r="I153" i="14"/>
  <c r="J153" i="14" s="1"/>
  <c r="L153" i="14" s="1"/>
  <c r="I152" i="14"/>
  <c r="J152" i="14" s="1"/>
  <c r="L152" i="14" s="1"/>
  <c r="I151" i="14"/>
  <c r="J151" i="14" s="1"/>
  <c r="L151" i="14" s="1"/>
  <c r="I150" i="14"/>
  <c r="J150" i="14" s="1"/>
  <c r="L150" i="14" s="1"/>
  <c r="I149" i="14"/>
  <c r="J149" i="14" s="1"/>
  <c r="L149" i="14" s="1"/>
  <c r="I148" i="14"/>
  <c r="J148" i="14" s="1"/>
  <c r="L148" i="14" s="1"/>
  <c r="I147" i="14"/>
  <c r="J147" i="14" s="1"/>
  <c r="L147" i="14" s="1"/>
  <c r="I146" i="14"/>
  <c r="J146" i="14" s="1"/>
  <c r="L146" i="14" s="1"/>
  <c r="I145" i="14"/>
  <c r="J145" i="14" s="1"/>
  <c r="L145" i="14" s="1"/>
  <c r="I144" i="14"/>
  <c r="J144" i="14" s="1"/>
  <c r="L144" i="14" s="1"/>
  <c r="I143" i="14"/>
  <c r="J143" i="14" s="1"/>
  <c r="L143" i="14" s="1"/>
  <c r="I142" i="14"/>
  <c r="J142" i="14" s="1"/>
  <c r="L142" i="14" s="1"/>
  <c r="I141" i="14"/>
  <c r="J141" i="14" s="1"/>
  <c r="L141" i="14" s="1"/>
  <c r="I140" i="14"/>
  <c r="J140" i="14" s="1"/>
  <c r="L140" i="14" s="1"/>
  <c r="I139" i="14"/>
  <c r="J139" i="14" s="1"/>
  <c r="L139" i="14" s="1"/>
  <c r="I138" i="14"/>
  <c r="J138" i="14" s="1"/>
  <c r="L138" i="14" s="1"/>
  <c r="I137" i="14"/>
  <c r="J137" i="14" s="1"/>
  <c r="L137" i="14" s="1"/>
  <c r="I136" i="14"/>
  <c r="J136" i="14" s="1"/>
  <c r="L136" i="14" s="1"/>
  <c r="I135" i="14"/>
  <c r="J135" i="14" s="1"/>
  <c r="L135" i="14" s="1"/>
  <c r="I134" i="14"/>
  <c r="J134" i="14"/>
  <c r="L134" i="14" s="1"/>
  <c r="I133" i="14"/>
  <c r="J133" i="14" s="1"/>
  <c r="L133" i="14" s="1"/>
  <c r="I132" i="14"/>
  <c r="J132" i="14"/>
  <c r="L132" i="14" s="1"/>
  <c r="I131" i="14"/>
  <c r="J131" i="14" s="1"/>
  <c r="L131" i="14" s="1"/>
  <c r="I130" i="14"/>
  <c r="J130" i="14" s="1"/>
  <c r="L130" i="14" s="1"/>
  <c r="I129" i="14"/>
  <c r="J129" i="14" s="1"/>
  <c r="L129" i="14" s="1"/>
  <c r="I128" i="14"/>
  <c r="J128" i="14" s="1"/>
  <c r="L128" i="14" s="1"/>
  <c r="I127" i="14"/>
  <c r="J127" i="14" s="1"/>
  <c r="L127" i="14" s="1"/>
  <c r="I125" i="14"/>
  <c r="J125" i="14" s="1"/>
  <c r="L125" i="14" s="1"/>
  <c r="I124" i="14"/>
  <c r="J124" i="14" s="1"/>
  <c r="L124" i="14" s="1"/>
  <c r="I122" i="14"/>
  <c r="J122" i="14" s="1"/>
  <c r="L122" i="14" s="1"/>
  <c r="I121" i="14"/>
  <c r="J121" i="14" s="1"/>
  <c r="L121" i="14" s="1"/>
  <c r="I120" i="14"/>
  <c r="J120" i="14" s="1"/>
  <c r="L120" i="14" s="1"/>
  <c r="I119" i="14"/>
  <c r="J119" i="14" s="1"/>
  <c r="L119" i="14" s="1"/>
  <c r="I118" i="14"/>
  <c r="J118" i="14" s="1"/>
  <c r="L118" i="14" s="1"/>
  <c r="I117" i="14"/>
  <c r="J117" i="14" s="1"/>
  <c r="L117" i="14" s="1"/>
  <c r="I116" i="14"/>
  <c r="J116" i="14" s="1"/>
  <c r="L116" i="14" s="1"/>
  <c r="I115" i="14"/>
  <c r="J115" i="14" s="1"/>
  <c r="L115" i="14" s="1"/>
  <c r="I114" i="14"/>
  <c r="J114" i="14"/>
  <c r="L114" i="14" s="1"/>
  <c r="I113" i="14"/>
  <c r="J113" i="14" s="1"/>
  <c r="L113" i="14" s="1"/>
  <c r="I112" i="14"/>
  <c r="J112" i="14" s="1"/>
  <c r="L112" i="14" s="1"/>
  <c r="I111" i="14"/>
  <c r="J111" i="14" s="1"/>
  <c r="L111" i="14" s="1"/>
  <c r="I110" i="14"/>
  <c r="J110" i="14" s="1"/>
  <c r="L110" i="14" s="1"/>
  <c r="I109" i="14"/>
  <c r="J109" i="14" s="1"/>
  <c r="L109" i="14" s="1"/>
  <c r="I108" i="14"/>
  <c r="J108" i="14" s="1"/>
  <c r="L108" i="14" s="1"/>
  <c r="I107" i="14"/>
  <c r="J107" i="14" s="1"/>
  <c r="L107" i="14" s="1"/>
  <c r="I106" i="14"/>
  <c r="J106" i="14" s="1"/>
  <c r="L106" i="14" s="1"/>
  <c r="I105" i="14"/>
  <c r="J105" i="14" s="1"/>
  <c r="L105" i="14" s="1"/>
  <c r="I103" i="14"/>
  <c r="J103" i="14" s="1"/>
  <c r="L103" i="14" s="1"/>
  <c r="I102" i="14"/>
  <c r="J102" i="14" s="1"/>
  <c r="L102" i="14" s="1"/>
  <c r="I101" i="14"/>
  <c r="J101" i="14" s="1"/>
  <c r="L101" i="14" s="1"/>
  <c r="I100" i="14"/>
  <c r="J100" i="14" s="1"/>
  <c r="L100" i="14" s="1"/>
  <c r="I99" i="14"/>
  <c r="J99" i="14" s="1"/>
  <c r="L99" i="14" s="1"/>
  <c r="I98" i="14"/>
  <c r="J98" i="14" s="1"/>
  <c r="L98" i="14" s="1"/>
  <c r="I97" i="14"/>
  <c r="J97" i="14" s="1"/>
  <c r="L97" i="14" s="1"/>
  <c r="I96" i="14"/>
  <c r="J96" i="14" s="1"/>
  <c r="L96" i="14" s="1"/>
  <c r="I95" i="14"/>
  <c r="J95" i="14" s="1"/>
  <c r="L95" i="14" s="1"/>
  <c r="I94" i="14"/>
  <c r="J94" i="14" s="1"/>
  <c r="L94" i="14" s="1"/>
  <c r="I93" i="14"/>
  <c r="J93" i="14" s="1"/>
  <c r="L93" i="14" s="1"/>
  <c r="I92" i="14"/>
  <c r="J92" i="14" s="1"/>
  <c r="L92" i="14" s="1"/>
  <c r="I91" i="14"/>
  <c r="J91" i="14" s="1"/>
  <c r="L91" i="14" s="1"/>
  <c r="I90" i="14"/>
  <c r="J90" i="14" s="1"/>
  <c r="L90" i="14" s="1"/>
  <c r="I89" i="14"/>
  <c r="J89" i="14" s="1"/>
  <c r="L89" i="14" s="1"/>
  <c r="I88" i="14"/>
  <c r="J88" i="14" s="1"/>
  <c r="L88" i="14" s="1"/>
  <c r="I87" i="14"/>
  <c r="J87" i="14" s="1"/>
  <c r="L87" i="14" s="1"/>
  <c r="I86" i="14"/>
  <c r="J86" i="14" s="1"/>
  <c r="L86" i="14" s="1"/>
  <c r="I85" i="14"/>
  <c r="J85" i="14" s="1"/>
  <c r="L85" i="14" s="1"/>
  <c r="I84" i="14"/>
  <c r="J84" i="14" s="1"/>
  <c r="L84" i="14" s="1"/>
  <c r="I83" i="14"/>
  <c r="J83" i="14" s="1"/>
  <c r="L83" i="14" s="1"/>
  <c r="I82" i="14"/>
  <c r="J82" i="14" s="1"/>
  <c r="L82" i="14" s="1"/>
  <c r="I81" i="14"/>
  <c r="J81" i="14" s="1"/>
  <c r="L81" i="14" s="1"/>
  <c r="I80" i="14"/>
  <c r="J80" i="14" s="1"/>
  <c r="L80" i="14" s="1"/>
  <c r="I79" i="14"/>
  <c r="J79" i="14" s="1"/>
  <c r="L79" i="14" s="1"/>
  <c r="I78" i="14"/>
  <c r="J78" i="14" s="1"/>
  <c r="L78" i="14" s="1"/>
  <c r="I77" i="14"/>
  <c r="J77" i="14" s="1"/>
  <c r="L77" i="14" s="1"/>
  <c r="I76" i="14"/>
  <c r="J76" i="14" s="1"/>
  <c r="L76" i="14" s="1"/>
  <c r="I75" i="14"/>
  <c r="J75" i="14" s="1"/>
  <c r="L75" i="14" s="1"/>
  <c r="I74" i="14"/>
  <c r="J74" i="14" s="1"/>
  <c r="L74" i="14" s="1"/>
  <c r="I73" i="14"/>
  <c r="J73" i="14" s="1"/>
  <c r="L73" i="14" s="1"/>
  <c r="I72" i="14"/>
  <c r="J72" i="14"/>
  <c r="L72" i="14" s="1"/>
  <c r="I71" i="14"/>
  <c r="J71" i="14" s="1"/>
  <c r="L71" i="14" s="1"/>
  <c r="I69" i="14"/>
  <c r="J69" i="14" s="1"/>
  <c r="L69" i="14" s="1"/>
  <c r="I67" i="14"/>
  <c r="J67" i="14" s="1"/>
  <c r="L67" i="14" s="1"/>
  <c r="I66" i="14"/>
  <c r="J66" i="14" s="1"/>
  <c r="L66" i="14" s="1"/>
  <c r="I65" i="14"/>
  <c r="J65" i="14" s="1"/>
  <c r="L65" i="14" s="1"/>
  <c r="I64" i="14"/>
  <c r="J64" i="14" s="1"/>
  <c r="L64" i="14" s="1"/>
  <c r="I62" i="14"/>
  <c r="J62" i="14" s="1"/>
  <c r="L62" i="14" s="1"/>
  <c r="I61" i="14"/>
  <c r="J61" i="14" s="1"/>
  <c r="L61" i="14" s="1"/>
  <c r="I60" i="14"/>
  <c r="J60" i="14" s="1"/>
  <c r="L60" i="14" s="1"/>
  <c r="I59" i="14"/>
  <c r="J59" i="14" s="1"/>
  <c r="L59" i="14" s="1"/>
  <c r="I58" i="14"/>
  <c r="J58" i="14" s="1"/>
  <c r="L58" i="14" s="1"/>
  <c r="I57" i="14"/>
  <c r="J57" i="14" s="1"/>
  <c r="L57" i="14" s="1"/>
  <c r="I53" i="14"/>
  <c r="J53" i="14" s="1"/>
  <c r="L53" i="14" s="1"/>
  <c r="I52" i="14"/>
  <c r="J52" i="14" s="1"/>
  <c r="L52" i="14" s="1"/>
  <c r="I51" i="14"/>
  <c r="J51" i="14" s="1"/>
  <c r="L51" i="14" s="1"/>
  <c r="I50" i="14"/>
  <c r="J50" i="14" s="1"/>
  <c r="L50" i="14" s="1"/>
  <c r="I49" i="14"/>
  <c r="J49" i="14" s="1"/>
  <c r="L49" i="14" s="1"/>
  <c r="I48" i="14"/>
  <c r="J48" i="14" s="1"/>
  <c r="L48" i="14" s="1"/>
  <c r="I47" i="14"/>
  <c r="J47" i="14" s="1"/>
  <c r="L47" i="14" s="1"/>
  <c r="I46" i="14"/>
  <c r="J46" i="14" s="1"/>
  <c r="L46" i="14" s="1"/>
  <c r="I45" i="14"/>
  <c r="J45" i="14" s="1"/>
  <c r="L45" i="14" s="1"/>
  <c r="I44" i="14"/>
  <c r="J44" i="14" s="1"/>
  <c r="L44" i="14" s="1"/>
  <c r="I42" i="14"/>
  <c r="J42" i="14" s="1"/>
  <c r="L42" i="14" s="1"/>
  <c r="I41" i="14"/>
  <c r="J41" i="14" s="1"/>
  <c r="L41" i="14" s="1"/>
  <c r="I40" i="14"/>
  <c r="J40" i="14" s="1"/>
  <c r="L40" i="14" s="1"/>
  <c r="I39" i="14"/>
  <c r="J39" i="14" s="1"/>
  <c r="L39" i="14" s="1"/>
  <c r="I38" i="14"/>
  <c r="J38" i="14" s="1"/>
  <c r="L38" i="14" s="1"/>
  <c r="I37" i="14"/>
  <c r="J37" i="14" s="1"/>
  <c r="L37" i="14" s="1"/>
  <c r="H1227" i="14"/>
  <c r="I36" i="14"/>
  <c r="J36" i="14" s="1"/>
  <c r="L36" i="14" s="1"/>
  <c r="I35" i="14"/>
  <c r="J35" i="14" s="1"/>
  <c r="L35" i="14" s="1"/>
  <c r="I34" i="14"/>
  <c r="J34" i="14" s="1"/>
  <c r="L34" i="14" s="1"/>
  <c r="I33" i="14"/>
  <c r="J33" i="14" s="1"/>
  <c r="L33" i="14" s="1"/>
  <c r="I32" i="14"/>
  <c r="J32" i="14" s="1"/>
  <c r="L32" i="14" s="1"/>
  <c r="I31" i="14"/>
  <c r="J31" i="14" s="1"/>
  <c r="L31" i="14" s="1"/>
  <c r="I30" i="14"/>
  <c r="J30" i="14" s="1"/>
  <c r="L30" i="14" s="1"/>
  <c r="I29" i="14"/>
  <c r="J29" i="14" s="1"/>
  <c r="L29" i="14" s="1"/>
  <c r="I28" i="14"/>
  <c r="J28" i="14" s="1"/>
  <c r="L28" i="14" s="1"/>
  <c r="I27" i="14"/>
  <c r="J27" i="14" s="1"/>
  <c r="L27" i="14" s="1"/>
  <c r="I26" i="14"/>
  <c r="J26" i="14" s="1"/>
  <c r="L26" i="14" s="1"/>
  <c r="I24" i="14"/>
  <c r="J24" i="14" s="1"/>
  <c r="L24" i="14" s="1"/>
  <c r="I22" i="14"/>
  <c r="J22" i="14" s="1"/>
  <c r="L22" i="14" s="1"/>
  <c r="I21" i="14"/>
  <c r="J21" i="14" s="1"/>
  <c r="L21" i="14" s="1"/>
  <c r="I20" i="14"/>
  <c r="J20" i="14" s="1"/>
  <c r="L20" i="14" s="1"/>
  <c r="I19" i="14"/>
  <c r="J19" i="14" s="1"/>
  <c r="L19" i="14" s="1"/>
  <c r="I18" i="14"/>
  <c r="J18" i="14" s="1"/>
  <c r="L18" i="14" s="1"/>
  <c r="I17" i="14"/>
  <c r="J17" i="14" s="1"/>
  <c r="L17" i="14" s="1"/>
  <c r="I16" i="14"/>
  <c r="J16" i="14" s="1"/>
  <c r="L16" i="14" s="1"/>
  <c r="I15" i="14"/>
  <c r="J15" i="14" s="1"/>
  <c r="L15" i="14" s="1"/>
  <c r="I14" i="14"/>
  <c r="J14" i="14" s="1"/>
  <c r="L14" i="14" s="1"/>
  <c r="I13" i="14"/>
  <c r="J13" i="14" s="1"/>
  <c r="L13" i="14" s="1"/>
  <c r="I12" i="14"/>
  <c r="J12" i="14" s="1"/>
  <c r="L12" i="14" s="1"/>
  <c r="I11" i="14"/>
  <c r="J11" i="14" s="1"/>
  <c r="L11" i="14" s="1"/>
  <c r="I10" i="14"/>
  <c r="J10" i="14" s="1"/>
  <c r="L10" i="14" s="1"/>
  <c r="I9" i="14"/>
  <c r="J9" i="14" s="1"/>
  <c r="L9" i="14" s="1"/>
  <c r="I8" i="14"/>
  <c r="J8" i="14" s="1"/>
  <c r="I7" i="14"/>
  <c r="J7" i="14" s="1"/>
  <c r="L7" i="14" s="1"/>
  <c r="I6" i="14"/>
  <c r="J6" i="14" s="1"/>
  <c r="L6" i="14" s="1"/>
  <c r="I4" i="14"/>
  <c r="J4" i="14" s="1"/>
  <c r="L4" i="14" s="1"/>
  <c r="I3" i="14"/>
  <c r="J3" i="14" s="1"/>
  <c r="L3" i="14" s="1"/>
  <c r="I2" i="14"/>
  <c r="C6" i="5"/>
  <c r="C8" i="5"/>
  <c r="C9" i="5"/>
  <c r="C10" i="5"/>
  <c r="C11" i="5"/>
  <c r="C12" i="5"/>
  <c r="C14" i="5"/>
  <c r="C15" i="5"/>
  <c r="C16" i="5"/>
  <c r="C17" i="5"/>
  <c r="C18" i="5"/>
  <c r="C19" i="5"/>
  <c r="C20" i="5"/>
  <c r="C34" i="5"/>
  <c r="C35" i="5"/>
  <c r="C36" i="5"/>
  <c r="C37" i="5"/>
  <c r="C38" i="5"/>
  <c r="C39" i="5"/>
  <c r="C40" i="5"/>
  <c r="C51" i="5"/>
  <c r="C52" i="5"/>
  <c r="C53" i="5"/>
  <c r="C54" i="5"/>
  <c r="C55" i="5"/>
  <c r="C56" i="5"/>
  <c r="C57" i="5"/>
  <c r="C58" i="5"/>
  <c r="C59" i="5"/>
  <c r="C68" i="5"/>
  <c r="C69" i="5"/>
  <c r="C70" i="5"/>
  <c r="C71" i="5"/>
  <c r="C72" i="5"/>
  <c r="C73" i="5"/>
  <c r="C74" i="5"/>
  <c r="C75" i="5"/>
  <c r="C76" i="5"/>
  <c r="C77" i="5"/>
  <c r="C78" i="5"/>
  <c r="C80" i="5"/>
  <c r="C81" i="5"/>
  <c r="C82" i="5"/>
  <c r="C83" i="5"/>
  <c r="C84" i="5"/>
  <c r="C85" i="5"/>
  <c r="C86" i="5"/>
  <c r="C88" i="5"/>
  <c r="C89" i="5"/>
  <c r="C90" i="5"/>
  <c r="C91" i="5"/>
  <c r="C92" i="5"/>
  <c r="C93" i="5"/>
  <c r="C94" i="5"/>
  <c r="C95" i="5"/>
  <c r="C96" i="5"/>
  <c r="C97" i="5"/>
  <c r="C113" i="5"/>
  <c r="C114" i="5"/>
  <c r="C115" i="5"/>
  <c r="C116" i="5"/>
  <c r="C117" i="5"/>
  <c r="C130" i="5"/>
  <c r="C131" i="5"/>
  <c r="C132" i="5"/>
  <c r="C133" i="5"/>
  <c r="C134" i="5"/>
  <c r="C135" i="5"/>
  <c r="C136" i="5"/>
  <c r="L1123" i="14" l="1"/>
  <c r="L8" i="14"/>
  <c r="I1227" i="14"/>
  <c r="J2" i="14"/>
  <c r="A2" i="22" s="1" a="1"/>
  <c r="A2" i="22" s="1"/>
  <c r="E4" i="15" l="1"/>
  <c r="B4" i="21" a="1"/>
  <c r="B4" i="21" s="1"/>
  <c r="J1227" i="14"/>
  <c r="L2" i="14"/>
  <c r="L1227" i="14" l="1"/>
  <c r="G4"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<sst xmlns="http://schemas.openxmlformats.org/spreadsheetml/2006/main" count="7468" uniqueCount="492">
  <si>
    <t xml:space="preserve">This is a data spillover companion to </t>
  </si>
  <si>
    <t>Orchestration Data 2024_A.xlsx</t>
  </si>
  <si>
    <t>See that file's 'Examples' tab for the queries associated with the data in this file</t>
  </si>
  <si>
    <t>Concert Date</t>
  </si>
  <si>
    <t>Fixed Date</t>
  </si>
  <si>
    <t>Day of Week</t>
  </si>
  <si>
    <t>Location</t>
  </si>
  <si>
    <t>Stadium</t>
  </si>
  <si>
    <t>Opening Act</t>
  </si>
  <si>
    <t>Fri, Mar 17, 2023</t>
  </si>
  <si>
    <t>Friday</t>
  </si>
  <si>
    <t>Glendale, AZ</t>
  </si>
  <si>
    <t>State farm stadium</t>
  </si>
  <si>
    <t>Paramore</t>
  </si>
  <si>
    <t>Sat, Mar 18, 2023</t>
  </si>
  <si>
    <t>Saturday</t>
  </si>
  <si>
    <t>Fri, Mar 24, 2023</t>
  </si>
  <si>
    <t>Las Vegas, NV</t>
  </si>
  <si>
    <t>Allegiant stadium</t>
  </si>
  <si>
    <t>beabadoobee</t>
  </si>
  <si>
    <t>Sat, Mar 25, 2023</t>
  </si>
  <si>
    <t>Fri, Mar 31, 2023</t>
  </si>
  <si>
    <t>Arlington, TX</t>
  </si>
  <si>
    <t>At&amp;t stadium</t>
  </si>
  <si>
    <t>MUNA</t>
  </si>
  <si>
    <t>Sat, Apr 1, 2023</t>
  </si>
  <si>
    <t>Sun, Apr 2, 2023</t>
  </si>
  <si>
    <t>Sunday</t>
  </si>
  <si>
    <t>Thu, Apr 13, 2023</t>
  </si>
  <si>
    <t>Thursday</t>
  </si>
  <si>
    <t>Tampa, FL</t>
  </si>
  <si>
    <t>Raymond james stadium</t>
  </si>
  <si>
    <t>Fri, Apr 14, 2023</t>
  </si>
  <si>
    <t>Sat, Apr 15, 2023</t>
  </si>
  <si>
    <t>Fri, Apr 21, 2023</t>
  </si>
  <si>
    <t>Houston, TX</t>
  </si>
  <si>
    <t>Nrg stadium</t>
  </si>
  <si>
    <t>Sat, Apr 22, 2023</t>
  </si>
  <si>
    <t>Sun, Apr 23, 2023</t>
  </si>
  <si>
    <t>Fri, Apr 28, 2023</t>
  </si>
  <si>
    <t>Atlanta, GA</t>
  </si>
  <si>
    <t>Mercedes-benz stadium</t>
  </si>
  <si>
    <t>Sat, Apr 29, 2023</t>
  </si>
  <si>
    <t>Sun, Apr 30, 2023</t>
  </si>
  <si>
    <t>Fri, May 5, 2023</t>
  </si>
  <si>
    <t>Nashville, TN</t>
  </si>
  <si>
    <t>Nissan stadium</t>
  </si>
  <si>
    <t>Phoebe Bridgers</t>
  </si>
  <si>
    <t>Sat, May 6, 2023</t>
  </si>
  <si>
    <t>Sun, May 7, 2023</t>
  </si>
  <si>
    <t>Fri, May 12, 2023</t>
  </si>
  <si>
    <t>Philadelphia, PA</t>
  </si>
  <si>
    <t>Lincoln financial field</t>
  </si>
  <si>
    <t>Sat, May 13, 2023</t>
  </si>
  <si>
    <t>Sun, May 14, 2023</t>
  </si>
  <si>
    <t>Fri, May 19, 2023</t>
  </si>
  <si>
    <t>Foxborough, MA</t>
  </si>
  <si>
    <t>Gillette stadium</t>
  </si>
  <si>
    <t>Sat, May 20, 2023</t>
  </si>
  <si>
    <t>Sun, May 21, 2023</t>
  </si>
  <si>
    <t>Fri, May 26, 2023</t>
  </si>
  <si>
    <t>East Rutherford, NJ</t>
  </si>
  <si>
    <t>Metlife stadium</t>
  </si>
  <si>
    <t>Sat, May 27, 2023</t>
  </si>
  <si>
    <t>Sun, May 28, 2023</t>
  </si>
  <si>
    <t>Fri, Jun 2, 2023</t>
  </si>
  <si>
    <t>Chicago, IL</t>
  </si>
  <si>
    <t>Soldier field</t>
  </si>
  <si>
    <t>girl in red</t>
  </si>
  <si>
    <t>Sat, Jun 3, 2023</t>
  </si>
  <si>
    <t>Sun, Jun 4, 2023</t>
  </si>
  <si>
    <t>Fri, Jun 9, 2023</t>
  </si>
  <si>
    <t>Detroit, MI</t>
  </si>
  <si>
    <t>Ford field</t>
  </si>
  <si>
    <t>Sat, Jun 10, 2023</t>
  </si>
  <si>
    <t>Fri, Jun 16, 2023</t>
  </si>
  <si>
    <t>Pittsburgh, PA</t>
  </si>
  <si>
    <t>Acrisure stadium</t>
  </si>
  <si>
    <t>Sat, Jun 17, 2023</t>
  </si>
  <si>
    <t>Fri, Jun 23, 2023</t>
  </si>
  <si>
    <t>Minneapolis, MN</t>
  </si>
  <si>
    <t>U.s. bank stadium</t>
  </si>
  <si>
    <t>Sat, Jun 24, 2023</t>
  </si>
  <si>
    <t>Fri, Jun 30, 2023</t>
  </si>
  <si>
    <t>Cincinnati, OH</t>
  </si>
  <si>
    <t>Paycor stadium</t>
  </si>
  <si>
    <t>Sat, Jul 1, 2023</t>
  </si>
  <si>
    <t>Fri, Jul 7, 2023</t>
  </si>
  <si>
    <t>Kansas City, MO</t>
  </si>
  <si>
    <t>Geha field at arrowhead stadium</t>
  </si>
  <si>
    <t>Sat, Jul 8, 2023</t>
  </si>
  <si>
    <t>Fri, Jul 14, 2023</t>
  </si>
  <si>
    <t>Denver, CO</t>
  </si>
  <si>
    <t>Empower field at mile high</t>
  </si>
  <si>
    <t>Sat, Jul 15, 2023</t>
  </si>
  <si>
    <t>Sat, Jul 22, 2023</t>
  </si>
  <si>
    <t>Seattle, WA</t>
  </si>
  <si>
    <t>Lumen field</t>
  </si>
  <si>
    <t>Sun, Jul 23, 2023</t>
  </si>
  <si>
    <t>Fri, Jul 28, 2023</t>
  </si>
  <si>
    <t>Santa Clara, CA</t>
  </si>
  <si>
    <t>Levi’s® stadium</t>
  </si>
  <si>
    <t>HAIM</t>
  </si>
  <si>
    <t>Sat, Jul 29, 2023</t>
  </si>
  <si>
    <t>Thu, Aug 3, 2023</t>
  </si>
  <si>
    <t>Los Angeles, CA</t>
  </si>
  <si>
    <t>Sofi stadium</t>
  </si>
  <si>
    <t>Fri, Aug 4, 2023</t>
  </si>
  <si>
    <t>Sat, Aug 5, 2023</t>
  </si>
  <si>
    <t>Mon, Aug 7, 2023</t>
  </si>
  <si>
    <t>Monday</t>
  </si>
  <si>
    <t>Tue, Aug 8, 2023</t>
  </si>
  <si>
    <t>Tuesday</t>
  </si>
  <si>
    <t>Wed, Aug 9, 2023</t>
  </si>
  <si>
    <t>Wednesday</t>
  </si>
  <si>
    <t>Thu, Aug 24, 2023</t>
  </si>
  <si>
    <t>Mexico City, Mexico</t>
  </si>
  <si>
    <t>Foro sol</t>
  </si>
  <si>
    <t>Sabrina Carpenter</t>
  </si>
  <si>
    <t>Fri, Aug 25, 2023</t>
  </si>
  <si>
    <t>Sat, Aug 26, 2023</t>
  </si>
  <si>
    <t>Sun, Aug 27, 2023</t>
  </si>
  <si>
    <t>Thu, Nov 9, 2023</t>
  </si>
  <si>
    <t>Buenos Aires, Argentina</t>
  </si>
  <si>
    <t>Estadio river plate</t>
  </si>
  <si>
    <t>Fri, Nov 10, 2023</t>
  </si>
  <si>
    <t>Sat, Nov 11, 2023</t>
  </si>
  <si>
    <t>Sun, Nov 12, 2023</t>
  </si>
  <si>
    <t>Fri, Nov 17, 2023</t>
  </si>
  <si>
    <t>Rio de Janeiro, Brazil</t>
  </si>
  <si>
    <t>Estadio nilton santos</t>
  </si>
  <si>
    <t>Sat, Nov 18, 2023</t>
  </si>
  <si>
    <t>Sun, Nov 19, 2023</t>
  </si>
  <si>
    <t>Mon, Nov 20, 2023</t>
  </si>
  <si>
    <t>Fri, Nov 24, 2023</t>
  </si>
  <si>
    <t>Sao Paulo, Brazil</t>
  </si>
  <si>
    <t>Allianz parque</t>
  </si>
  <si>
    <t>Sat, Nov 25, 2023</t>
  </si>
  <si>
    <t>Sun, Nov 26, 2023</t>
  </si>
  <si>
    <t>Wed, Feb 7, 2024</t>
  </si>
  <si>
    <t>Tokyo, Japan</t>
  </si>
  <si>
    <t>Tokyo dome</t>
  </si>
  <si>
    <t>No Opener</t>
  </si>
  <si>
    <t>Thu, Feb 8, 2024</t>
  </si>
  <si>
    <t>Fri, Feb 9, 2024</t>
  </si>
  <si>
    <t>Sat, Feb 10, 2024</t>
  </si>
  <si>
    <t>Fri, Feb 16, 2024</t>
  </si>
  <si>
    <t>Melbourne, Australia</t>
  </si>
  <si>
    <t>Mcg</t>
  </si>
  <si>
    <t>Sat, Feb 17, 2024</t>
  </si>
  <si>
    <t>Sun, Feb 18, 2024</t>
  </si>
  <si>
    <t>Fri, Feb 23, 2024</t>
  </si>
  <si>
    <t>Sydney, Australia</t>
  </si>
  <si>
    <t>Accor stadium</t>
  </si>
  <si>
    <t>Sat, Feb 24, 2024</t>
  </si>
  <si>
    <t>Sun, Feb 25, 2024</t>
  </si>
  <si>
    <t>Mon, Feb 26, 2024</t>
  </si>
  <si>
    <t>Sat, Mar 2, 2024</t>
  </si>
  <si>
    <t>Singapore</t>
  </si>
  <si>
    <t>National stadium, singapore</t>
  </si>
  <si>
    <t>Sun, Mar 3, 2024</t>
  </si>
  <si>
    <t>Mon, Mar 4, 2024</t>
  </si>
  <si>
    <t>Thu, Mar 7, 2024</t>
  </si>
  <si>
    <t>Fri, Mar 8, 2024</t>
  </si>
  <si>
    <t>Sat, Mar 9, 2024</t>
  </si>
  <si>
    <t>Thu, May 9, 2024</t>
  </si>
  <si>
    <t>Paris, France</t>
  </si>
  <si>
    <t>Paris la defense arena</t>
  </si>
  <si>
    <t>Fri, May 10, 2024</t>
  </si>
  <si>
    <t>Sat, May 11, 2024</t>
  </si>
  <si>
    <t>Sun, May 12, 2024</t>
  </si>
  <si>
    <t>Fri, May 17, 2024</t>
  </si>
  <si>
    <t>Stockholm, Sweden</t>
  </si>
  <si>
    <t>Friends arena</t>
  </si>
  <si>
    <t>Sat, May 18, 2024</t>
  </si>
  <si>
    <t>Sun, May 19, 2024</t>
  </si>
  <si>
    <t>Fri, May 24, 2024</t>
  </si>
  <si>
    <t>Lisbon, Portugal</t>
  </si>
  <si>
    <t>Estadio da luz</t>
  </si>
  <si>
    <t>Sat, May 25, 2024</t>
  </si>
  <si>
    <t>Wed, May 29, 2024</t>
  </si>
  <si>
    <t>Madrid, Spain</t>
  </si>
  <si>
    <t>Estadio santiago bernabeu</t>
  </si>
  <si>
    <t>Thu, May 30, 2024</t>
  </si>
  <si>
    <t>Sun, Jun 2, 2024</t>
  </si>
  <si>
    <t>Lyon, France</t>
  </si>
  <si>
    <t>Groupama stadium</t>
  </si>
  <si>
    <t>Mon, Jun 3, 2024</t>
  </si>
  <si>
    <t>Fri, Jun 7, 2024</t>
  </si>
  <si>
    <t>Edinburgh, United Kingdom</t>
  </si>
  <si>
    <t>Bt murrayfield stadium</t>
  </si>
  <si>
    <t>Sat, Jun 8, 2024</t>
  </si>
  <si>
    <t>Sun, Jun 9, 2024</t>
  </si>
  <si>
    <t>Thu, Jun 13, 2024</t>
  </si>
  <si>
    <t>Liverpool, United Kingdom</t>
  </si>
  <si>
    <t>Anfield stadium</t>
  </si>
  <si>
    <t>Fri, Jun 14, 2024</t>
  </si>
  <si>
    <t>Sat, Jun 15, 2024</t>
  </si>
  <si>
    <t>Tue, Jun 18, 2024</t>
  </si>
  <si>
    <t>Cardiff, United Kingdom</t>
  </si>
  <si>
    <t>Principality stadium</t>
  </si>
  <si>
    <t>Fri, Jun 21, 2024</t>
  </si>
  <si>
    <t>London, United Kingdom</t>
  </si>
  <si>
    <t>Wembley stadium</t>
  </si>
  <si>
    <t>Sat, Jun 22, 2024</t>
  </si>
  <si>
    <t>Sun, Jun 23, 2024</t>
  </si>
  <si>
    <t>Fri, Jun 28, 2024</t>
  </si>
  <si>
    <t>Dublin, Ireland</t>
  </si>
  <si>
    <t>Aviva stadium</t>
  </si>
  <si>
    <t>Sat, Jun 29, 2024</t>
  </si>
  <si>
    <t>Sun, Jun 30, 2024</t>
  </si>
  <si>
    <t>Thu, Jul 4, 2024</t>
  </si>
  <si>
    <t>Amsterdamn, Netherlands</t>
  </si>
  <si>
    <t>Johan cruijff arena</t>
  </si>
  <si>
    <t>Fri, Jul 5, 2024</t>
  </si>
  <si>
    <t>Sat, Jul 6, 2024</t>
  </si>
  <si>
    <t>Tue, Jul 9, 2024</t>
  </si>
  <si>
    <t>Zurich, Switzerland</t>
  </si>
  <si>
    <t>Stadion letzigrund zurich</t>
  </si>
  <si>
    <t>Wed, Jul 10, 2024</t>
  </si>
  <si>
    <t>Sat, Jul 13, 2024</t>
  </si>
  <si>
    <t>Milan, Italy</t>
  </si>
  <si>
    <t>San siro stadium</t>
  </si>
  <si>
    <t>Sun, Jul 14, 2024</t>
  </si>
  <si>
    <t>Wed, Jul 17, 2024</t>
  </si>
  <si>
    <t>Gelsenkirchsen, Germany</t>
  </si>
  <si>
    <t>Veltins-arena</t>
  </si>
  <si>
    <t>Thu, Jul 18, 2024</t>
  </si>
  <si>
    <t>Fri, Jul 19, 2024</t>
  </si>
  <si>
    <t>Tue, Jul 23, 2024</t>
  </si>
  <si>
    <t>Hamburg, Germany</t>
  </si>
  <si>
    <t>Volksparkstadion</t>
  </si>
  <si>
    <t>Wed, Jul 24, 2024</t>
  </si>
  <si>
    <t>Sat, Jul 27, 2024</t>
  </si>
  <si>
    <t>Munich, Germany</t>
  </si>
  <si>
    <t>Olympiastadion</t>
  </si>
  <si>
    <t>Sun, Jul 28, 2024</t>
  </si>
  <si>
    <t>Thu, Aug 1, 2024</t>
  </si>
  <si>
    <t>Warsaw, Poland</t>
  </si>
  <si>
    <t>Pge narodowy</t>
  </si>
  <si>
    <t>Fri, Aug 2, 2024</t>
  </si>
  <si>
    <t>Sat, Aug 3, 2024</t>
  </si>
  <si>
    <t>Thu, Aug 8, 2024</t>
  </si>
  <si>
    <t>Vienna, Austria</t>
  </si>
  <si>
    <t>Ernst-happel-stadion</t>
  </si>
  <si>
    <t>Fri, Aug 9, 2024</t>
  </si>
  <si>
    <t>Sat, Aug 10, 2024</t>
  </si>
  <si>
    <t>Thu, Aug 15, 2024</t>
  </si>
  <si>
    <t>Fri, Aug 16, 2024</t>
  </si>
  <si>
    <t>Sat, Aug 17, 2024</t>
  </si>
  <si>
    <t>Mon, Aug 19, 2024</t>
  </si>
  <si>
    <t>Tue, Aug 20, 2024</t>
  </si>
  <si>
    <t>Fri, Oct 18, 2024</t>
  </si>
  <si>
    <t>Miami, FL</t>
  </si>
  <si>
    <t>Hard rock stadium</t>
  </si>
  <si>
    <t>Gracie Abrams</t>
  </si>
  <si>
    <t>Sat, Oct 19, 2024</t>
  </si>
  <si>
    <t>Sun, Oct 20, 2024</t>
  </si>
  <si>
    <t>Fri, Oct 25, 2024</t>
  </si>
  <si>
    <t>New Orleans, LA</t>
  </si>
  <si>
    <t>Caesar's superdome</t>
  </si>
  <si>
    <t>Sat, Oct 26, 2024</t>
  </si>
  <si>
    <t>Sun, Oct 27, 2024</t>
  </si>
  <si>
    <t>Fri, Nov 1, 2024</t>
  </si>
  <si>
    <t>Indianapolis, IN</t>
  </si>
  <si>
    <t>Lucas oil stadium</t>
  </si>
  <si>
    <t>Sat, Nov 2, 2024</t>
  </si>
  <si>
    <t>Sun, Nov 3, 2024</t>
  </si>
  <si>
    <t>Thu, Nov 14, 2024</t>
  </si>
  <si>
    <t>Toronto, Ontario, Canada</t>
  </si>
  <si>
    <t>Roger's centre</t>
  </si>
  <si>
    <t>Fri, Nov 15, 2024</t>
  </si>
  <si>
    <t>Sat, Nov 16, 2024</t>
  </si>
  <si>
    <t>Thu, Nov 21, 2024</t>
  </si>
  <si>
    <t>Fri, Nov 22, 2024</t>
  </si>
  <si>
    <t>Sat, Nov 23, 2024</t>
  </si>
  <si>
    <t>Fri, Dec 6, 2024</t>
  </si>
  <si>
    <t>Vancouver, British Coloumbia, Canada</t>
  </si>
  <si>
    <t>Bc place</t>
  </si>
  <si>
    <t>Sat, Dec 7, 2024</t>
  </si>
  <si>
    <t>Sun, Dec 8, 2024</t>
  </si>
  <si>
    <t>Date</t>
  </si>
  <si>
    <t>Country</t>
  </si>
  <si>
    <t>Revenue in local currency</t>
  </si>
  <si>
    <t>Currency code</t>
  </si>
  <si>
    <t>Argentina</t>
  </si>
  <si>
    <t>ARS</t>
  </si>
  <si>
    <t>Australia</t>
  </si>
  <si>
    <t>AUD</t>
  </si>
  <si>
    <t>Austria</t>
  </si>
  <si>
    <t>EUR</t>
  </si>
  <si>
    <t>Brazil</t>
  </si>
  <si>
    <t>BRL</t>
  </si>
  <si>
    <t>Canada</t>
  </si>
  <si>
    <t>CAD</t>
  </si>
  <si>
    <t>France</t>
  </si>
  <si>
    <t>Germany</t>
  </si>
  <si>
    <t>Italy</t>
  </si>
  <si>
    <t>Japan</t>
  </si>
  <si>
    <t>JPY</t>
  </si>
  <si>
    <t>Mexico</t>
  </si>
  <si>
    <t>MXN</t>
  </si>
  <si>
    <t>Netherlands</t>
  </si>
  <si>
    <t>Poland</t>
  </si>
  <si>
    <t>PLN</t>
  </si>
  <si>
    <t>Portugal</t>
  </si>
  <si>
    <t>Republic of Ireland</t>
  </si>
  <si>
    <t>SGD</t>
  </si>
  <si>
    <t>Spain</t>
  </si>
  <si>
    <t>Sweden</t>
  </si>
  <si>
    <t>SEK</t>
  </si>
  <si>
    <t>Switzerland</t>
  </si>
  <si>
    <t>CHF</t>
  </si>
  <si>
    <t>United Kingdom</t>
  </si>
  <si>
    <t>GBP</t>
  </si>
  <si>
    <t>United States</t>
  </si>
  <si>
    <t>USD</t>
  </si>
  <si>
    <t>#FIELD!</t>
  </si>
  <si>
    <t>Revenue in USD</t>
  </si>
  <si>
    <t>I am using an internal reference table for the Revenue in USD,</t>
  </si>
  <si>
    <t>when we chain with search, that information will come from search (TBD whether it's in a separate table or in the formula itself)</t>
  </si>
  <si>
    <t>Currency Code</t>
  </si>
  <si>
    <t>Multiplier to Convert to USD</t>
  </si>
  <si>
    <t>Sum of Revenue in USD</t>
  </si>
  <si>
    <t>Grand Total</t>
  </si>
  <si>
    <t xml:space="preserve">
ID	Subject	Year	Number of Mails Sent	Number of Mails Opened	Click Through Rate	Unsubscribe Rate	Bounce Rate	Conversion Rate	Revenue Generated	Segment
7	Holiday Sale	2018	10000	7000	6.00%	0.50%	1.00%	4.00%	$3,000 	Retail
7	Summer Discounts	2019	12000	8000	5.50%	0.70%	1.20%	3.80%	$3,500 	Retail
2	New Product Launch	2020	15000	9000	7.00%	0.60%	1.10%	5.00%	$5,000 	Tech
5	Black Friday	2017	20000	14000	6.50%	0.80%	1.30%	4.50%	$7,000 	Retail
9	Spring Collection	2018	9000	6000	5.20%	0.40%	0.90%	3.50%	$2,800 	Fashion
6	Winter Clearance	2016	11000	7500	4.80%	0.50%	1.00%	3.20%	$2,600 	Retail
8	End of Year Sale	2017	13000	8500	6.30%	0.60%	1.40%	4.10%	$4,500 	Electronics
4	Special Offer	2019	14000	9000	5.70%	0.70%	1.20%	3.70%	$4,000 	Retail
3	Flash Sale	2020	16000	10000	6.90%	0.50%	1.10%	4.90%	$4,800 	Tech
2	Exclusive Deal	2021	17000	11000	7.50%	0.80%	1.30%	5.20%	$5,200 	Fashion
4	Back to School	2016	10000	6500	5.00%	0.60%	1.00%	3.40%	$3,100 	Retail
10	New Year Sale	2017	12000	7000	4.90%	0.70%	1.20%	3.30%	$3,400 	Electronics
2	Cyber Monday	2018	13000	8500	6.10%	0.50%	1.10%	4.20%	$4,200 	Retail
5	Valentine's Day	2019	15000	9500	5.40%	0.60%	1.00%	3.60%	$3,900 	Fashion
2	April Fool's Promo	2020	14000	9200	5.80%	0.70%	1.30%	4.00%	$4,100 	Retail
9	Summer Clearance	2021	16000	10000	6.40%	0.80%	1.20%	4.80%	$4,500 	Electronics
6	Prime Day	2022	18000	12000	7.20%	0.60%	1.10%	5.10%	$5,300 	Tech
7	Anniversary Sale	2016	17000	11000	6.00%	0.50%	1.00%	4.60%	$4,700 	Retail
6	Special Edition	2017	18000	12000	7.00%	0.70%	1.20%	4.90%	$5,500 	Fashion
2	Limited Time Offer	2018	19000	13000	6.80%	0.60%	1.10%	4.70%	$5,200 	Retail
9	Exclusive Launch	2019	20000	14000	7.30%	0.80%	1.30%	5.00%	$5,800 	Tech
8	Flash Promo	2020	21000	15000	7.10%	0.70%	1.00%	5.20%	$6,000 	Retail
7	Holiday Special	2021	22000	16000	6.50%	0.60%	1.20%	4.80%	$5,700 	Electronics
5	Summer Festival	2022	23000	17000	7.00%	0.50%	1.10%	5.10%	$6,300 	Fashion
10	Fall Offer	2016	24000	18000	6.20%	0.70%	1.30%	4.50%	$6,500 	Retail
8	Spring Sale	2017	25000	19000	7.20%	0.80%	1.20%	5.00%	$7,000 	Tech
9	Exclusive Promo	2018	26000	20000	6.90%	0.60%	1.10%	4.70%	$6,800 	Retail
4	Black Friday Deal	2019	27000	21000	7.50%	0.50%	1.00%	5.20%	$7,500 	Fashion
8	Secret Sale	2020	28000	22000	7.00%	0.70%	1.30%	5.00%	$7,200 	Retail
8	Weekend Special	2021	29000	23000	6.80%	0.60%	1.10%	4.90%	$7,400 	Electronics
3	Exclusive Offer	2022	30000	24000	7.40%	0.80%	1.20%	5.10%	$7,700 	Tech
7	Festive Sale	2016	31000	25000	6.70%	0.50%	1.00%	4.60%	$8,000 	Retail
2	Anniversary Promo	2017	32000	26000	7.10%	0.60%	1.10%	4.80%	$8,300 	Fashion
8	Exclusive Edition	2018	33000	27000	7.30%	0.70%	1.20%	5.00%	$8,600 	Retail
5	Special Event	2019	34000	28000	6.90%	0.50%	1.00%	5.20%	$8,800 	Tech
</t>
  </si>
  <si>
    <t>Campaign ID</t>
  </si>
  <si>
    <t>Vendor</t>
  </si>
  <si>
    <t>Alpha</t>
  </si>
  <si>
    <t>Beta</t>
  </si>
  <si>
    <t>Gamma</t>
  </si>
  <si>
    <t>Delta</t>
  </si>
  <si>
    <t>Epsilon</t>
  </si>
  <si>
    <t>ID</t>
  </si>
  <si>
    <t>Subject</t>
  </si>
  <si>
    <t>Year</t>
  </si>
  <si>
    <t>Number of Mails Sent</t>
  </si>
  <si>
    <t>Number of Mails Opened</t>
  </si>
  <si>
    <t>Click Through Rate</t>
  </si>
  <si>
    <t>Unsubscribe Rate</t>
  </si>
  <si>
    <t>Bounce Rate</t>
  </si>
  <si>
    <t>Conversion Rate</t>
  </si>
  <si>
    <t>Revenue Generated</t>
  </si>
  <si>
    <t>Segment</t>
  </si>
  <si>
    <t>Holiday Sale</t>
  </si>
  <si>
    <t>Retail</t>
  </si>
  <si>
    <t>Summer Discounts</t>
  </si>
  <si>
    <t>New Product Launch</t>
  </si>
  <si>
    <t>Tech</t>
  </si>
  <si>
    <t>Black Friday</t>
  </si>
  <si>
    <t>Spring Collection</t>
  </si>
  <si>
    <t>Fashion</t>
  </si>
  <si>
    <t>Winter Clearance</t>
  </si>
  <si>
    <t>End of Year Sale</t>
  </si>
  <si>
    <t>Electronics</t>
  </si>
  <si>
    <t>Special Offer</t>
  </si>
  <si>
    <t>Flash Sale</t>
  </si>
  <si>
    <t>Exclusive Deal</t>
  </si>
  <si>
    <t>Back to School</t>
  </si>
  <si>
    <t>New Year Sale</t>
  </si>
  <si>
    <t>Cyber Monday</t>
  </si>
  <si>
    <t>Valentine's Day</t>
  </si>
  <si>
    <t>April Fool's Promo</t>
  </si>
  <si>
    <t>Summer Clearance</t>
  </si>
  <si>
    <t>Prime Day</t>
  </si>
  <si>
    <t>Anniversary Sale</t>
  </si>
  <si>
    <t>Special Edition</t>
  </si>
  <si>
    <t>Limited Time Offer</t>
  </si>
  <si>
    <t>Exclusive Launch</t>
  </si>
  <si>
    <t>Flash Promo</t>
  </si>
  <si>
    <t>Holiday Special</t>
  </si>
  <si>
    <t>Summer Festival</t>
  </si>
  <si>
    <t>Fall Offer</t>
  </si>
  <si>
    <t>Spring Sale</t>
  </si>
  <si>
    <t>Exclusive Promo</t>
  </si>
  <si>
    <t>Black Friday Deal</t>
  </si>
  <si>
    <t>Secret Sale</t>
  </si>
  <si>
    <t>Weekend Special</t>
  </si>
  <si>
    <t>Exclusive Offer</t>
  </si>
  <si>
    <t>Festive Sale</t>
  </si>
  <si>
    <t>Anniversary Promo</t>
  </si>
  <si>
    <t>Exclusive Edition</t>
  </si>
  <si>
    <t>Special Event</t>
  </si>
  <si>
    <t>Sum of Revenue Generated</t>
  </si>
  <si>
    <t>Customer</t>
  </si>
  <si>
    <t>Product</t>
  </si>
  <si>
    <t>Discount Band</t>
  </si>
  <si>
    <t>Units Sold</t>
  </si>
  <si>
    <t>Manufacturing Price</t>
  </si>
  <si>
    <t>Sale Price</t>
  </si>
  <si>
    <t>Gross Sales</t>
  </si>
  <si>
    <t>Discounts</t>
  </si>
  <si>
    <t>Sales</t>
  </si>
  <si>
    <t>COGS</t>
  </si>
  <si>
    <t>Profit</t>
  </si>
  <si>
    <t>USA</t>
  </si>
  <si>
    <t>VanArsdel</t>
  </si>
  <si>
    <t>Biodegradable box</t>
  </si>
  <si>
    <t>Medium</t>
  </si>
  <si>
    <t>Contoso Pharmaceuticals</t>
  </si>
  <si>
    <t>Compostable cutlery</t>
  </si>
  <si>
    <t>Low</t>
  </si>
  <si>
    <t>Recycled can</t>
  </si>
  <si>
    <t>Lamna Healthcare</t>
  </si>
  <si>
    <t>Organic Pleather</t>
  </si>
  <si>
    <t>None</t>
  </si>
  <si>
    <t>Bamboo fabric roll</t>
  </si>
  <si>
    <t>High</t>
  </si>
  <si>
    <t>Proseware</t>
  </si>
  <si>
    <t>Eco hemp fibers</t>
  </si>
  <si>
    <t>Sum of Sales</t>
  </si>
  <si>
    <t>Years (Date)</t>
  </si>
  <si>
    <t>2020</t>
  </si>
  <si>
    <t>2021</t>
  </si>
  <si>
    <t>2022</t>
  </si>
  <si>
    <t>2023</t>
  </si>
  <si>
    <t>World Wide Importers Sales Dashboard</t>
  </si>
  <si>
    <t>Total Gross Sales</t>
  </si>
  <si>
    <t>Total Sales</t>
  </si>
  <si>
    <t>Total Profit</t>
  </si>
  <si>
    <t>Filtered by time</t>
  </si>
  <si>
    <t>Results Over Time: Filter by Country, Customer, and Product</t>
  </si>
  <si>
    <t>Profit and Units Sold by Product</t>
  </si>
  <si>
    <t>Sum of Profit</t>
  </si>
  <si>
    <t>Sum of Units Sold</t>
  </si>
  <si>
    <t>Profit and Units Sold by Customer</t>
  </si>
  <si>
    <t>Profit and Units Sold by Country</t>
  </si>
  <si>
    <t>Pivots Supproting the Charts</t>
  </si>
  <si>
    <t>Sum of COGS</t>
  </si>
  <si>
    <t>Sum of Gross Sales</t>
  </si>
  <si>
    <t>2020 Total</t>
  </si>
  <si>
    <t>2021 Total</t>
  </si>
  <si>
    <t>2022 Total</t>
  </si>
  <si>
    <t>2023 Total</t>
  </si>
  <si>
    <t>NEED TO add a different EXAMPLE, THIS ONE WORKS WITH PTs</t>
  </si>
  <si>
    <t>Category</t>
  </si>
  <si>
    <t>Rating</t>
  </si>
  <si>
    <t>Components</t>
  </si>
  <si>
    <t>Chains</t>
  </si>
  <si>
    <t>Clothing</t>
  </si>
  <si>
    <t>Socks</t>
  </si>
  <si>
    <t>Bib-Shorts</t>
  </si>
  <si>
    <t>Shorts</t>
  </si>
  <si>
    <t>Tights</t>
  </si>
  <si>
    <t>Handlebars</t>
  </si>
  <si>
    <t>Brakes</t>
  </si>
  <si>
    <t>Bikes</t>
  </si>
  <si>
    <t>Mountain Bikes</t>
  </si>
  <si>
    <t>Accessories</t>
  </si>
  <si>
    <t>Helmets</t>
  </si>
  <si>
    <t>Lights</t>
  </si>
  <si>
    <t>Locks</t>
  </si>
  <si>
    <t>Bottom Brackets</t>
  </si>
  <si>
    <t>Jerseys</t>
  </si>
  <si>
    <t>Road Bikes</t>
  </si>
  <si>
    <t>Tires and Tubes</t>
  </si>
  <si>
    <t>Cargo Bike</t>
  </si>
  <si>
    <t>Bike Racks</t>
  </si>
  <si>
    <t>Caps</t>
  </si>
  <si>
    <t>Pumps</t>
  </si>
  <si>
    <t>Wheels</t>
  </si>
  <si>
    <t>Touring Bikes</t>
  </si>
  <si>
    <t>Vests</t>
  </si>
  <si>
    <t>Pedals</t>
  </si>
  <si>
    <t>Gloves</t>
  </si>
  <si>
    <t>Saddles</t>
  </si>
  <si>
    <t>PT and Formula</t>
  </si>
  <si>
    <t>Formula and Formula</t>
  </si>
  <si>
    <t>Column1</t>
  </si>
  <si>
    <t>Math</t>
  </si>
  <si>
    <t>Reading</t>
  </si>
  <si>
    <t>Writing</t>
  </si>
  <si>
    <t>Science</t>
  </si>
  <si>
    <t>Prize Conditions:</t>
  </si>
  <si>
    <t>Alice</t>
  </si>
  <si>
    <t>A</t>
  </si>
  <si>
    <t>A-</t>
  </si>
  <si>
    <t>B or higher in math</t>
  </si>
  <si>
    <t>Bob</t>
  </si>
  <si>
    <t>C</t>
  </si>
  <si>
    <t>C-</t>
  </si>
  <si>
    <t>B</t>
  </si>
  <si>
    <t>Averages a B in reading and writing</t>
  </si>
  <si>
    <t>Chris</t>
  </si>
  <si>
    <t>D</t>
  </si>
  <si>
    <t>Must have a C or higher in science</t>
  </si>
  <si>
    <t>Derek</t>
  </si>
  <si>
    <t>Elias</t>
  </si>
  <si>
    <t>C+</t>
  </si>
  <si>
    <t>Fox McCloud</t>
  </si>
  <si>
    <t>Greg</t>
  </si>
  <si>
    <t>Prize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</si>
</sst>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_([$$-409]* #,##0.00_);_([$$-409]* \(#,##0.00\);_([$$-409]* &quot;-&quot;??_);_(@_)"/>
    <numFmt numFmtId="165" formatCode="[$-409]mmm\-yyyy;@"/>
    <numFmt numFmtId="166" formatCode="&quot;$&quot;##.##,,&quot;M&quot;"/>
    <numFmt numFmtId="167" formatCode="_(&quot;$&quot;* #,##0_);_(&quot;$&quot;* \(#,##0\);_(&quot;$&quot;* &quot;-&quot;??_);_(@_)"/>
    <numFmt numFmtId="168" formatCode="0.0%"/>
  </numFmts>
  <fonts count="25" x14ac:knownFonts="1">
    <font>
      <sz val="11"/>
      <color theme="1"/>
      <name val="Aptos Narrow"/>
      <family val="2"/>
      <scheme val="minor"/>
    </font>
    <font>
      <sz val="11"/>
      <color theme="0"/>
      <name val="Aptos Narrow"/>
      <family val="2"/>
      <scheme val="minor"/>
    </font>
    <font>
      <sz val="11"/>
      <color rgb="FF000000"/>
      <name val="Aptos Narrow"/>
      <family val="2"/>
      <scheme val="minor"/>
    </font>
    <font>
      <u/>
      <sz val="11"/>
      <color theme="10"/>
      <name val="Aptos Narrow"/>
      <family val="2"/>
      <scheme val="minor"/>
    </font>
    <font>
      <sz val="11"/>
      <color rgb="FF000000"/>
      <name val="Aptos"/>
      <family val="2"/>
    </font>
    <font>
      <sz val="11"/>
      <color rgb="FFE0B0FF"/>
      <name val="Aptos Narrow"/>
      <family val="2"/>
      <scheme val="minor"/>
    </font>
    <font>
      <sz val="11"/>
      <color rgb="FF007FFF"/>
      <name val="Aptos Narrow"/>
      <family val="2"/>
      <scheme val="minor"/>
    </font>
    <font>
      <sz val="11"/>
      <color rgb="FFFF69B4"/>
      <name val="Aptos Narrow"/>
      <family val="2"/>
      <scheme val="minor"/>
    </font>
    <font>
      <sz val="11"/>
      <color rgb="FF242424"/>
      <name val="Aptos Narrow"/>
      <family val="2"/>
      <scheme val="minor"/>
    </font>
    <font>
      <sz val="12"/>
      <color rgb="FF000000"/>
      <name val="Calibri"/>
      <family val="2"/>
    </font>
    <font>
      <sz val="11"/>
      <color theme="1"/>
      <name val="Aptos Narrow"/>
      <family val="2"/>
      <scheme val="minor"/>
    </font>
    <font>
      <b/>
      <sz val="11"/>
      <color rgb="FF292827"/>
      <name val="Segoe UI"/>
      <charset val="1"/>
    </font>
    <font>
      <sz val="11"/>
      <color theme="1"/>
      <name val="Aptos"/>
    </font>
    <font>
      <b/>
      <i/>
      <sz val="11"/>
      <color rgb="FF000000"/>
      <name val="Calibri"/>
    </font>
    <font>
      <sz val="11"/>
      <color rgb="FF292827"/>
      <name val="Segoe UI"/>
      <charset val="1"/>
    </font>
    <font>
      <b/>
      <sz val="11"/>
      <color rgb="FFFFFFFF"/>
      <name val="Aptos Narrow"/>
      <family val="2"/>
      <scheme val="minor"/>
    </font>
    <font>
      <b/>
      <sz val="14"/>
      <color theme="1"/>
      <name val="Aptos Narrow"/>
      <family val="2"/>
      <scheme val="minor"/>
    </font>
    <font>
      <sz val="26"/>
      <color theme="1"/>
      <name val="Aptos Narrow"/>
      <family val="2"/>
      <scheme val="minor"/>
    </font>
    <font>
      <sz val="16"/>
      <color theme="0"/>
      <name val="Aptos Narrow"/>
      <family val="2"/>
      <scheme val="minor"/>
    </font>
    <font>
      <sz val="20"/>
      <color theme="0"/>
      <name val="Aptos Narrow"/>
      <family val="2"/>
      <scheme val="minor"/>
    </font>
    <font>
      <b/>
      <i/>
      <sz val="16"/>
      <color theme="0"/>
      <name val="Calibri"/>
      <family val="2"/>
    </font>
    <font>
      <b/>
      <sz val="11"/>
      <color theme="1"/>
      <name val="Aptos Narrow"/>
      <family val="2"/>
      <scheme val="minor"/>
    </font>
    <font>
      <b/>
      <sz val="12"/>
      <color theme="0"/>
      <name val="Aptos"/>
      <family val="2"/>
    </font>
    <font>
      <b/>
      <sz val="12"/>
      <color rgb="FF000000"/>
      <name val="Aptos"/>
      <family val="2"/>
    </font>
    <font>
      <sz val="12"/>
      <color rgb="FF000000"/>
      <name val="Aptos"/>
      <family val="2"/>
    </font>
  </fonts>
  <fills count="9">
    <fill>
      <patternFill patternType="none"/>
    </fill>
    <fill>
      <patternFill patternType="gray125"/>
    </fill>
    <fill>
      <patternFill patternType="solid">
        <fgColor rgb="FFFFFF00"/>
        <bgColor rgb="FF000000"/>
      </patternFill>
    </fill>
    <fill>
      <patternFill patternType="solid">
        <fgColor rgb="FF5B9BD5"/>
        <bgColor rgb="FF5B9BD5"/>
      </patternFill>
    </fill>
    <fill>
      <patternFill patternType="solid">
        <fgColor theme="3"/>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0.14999847407452621"/>
        <bgColor theme="0" tint="-0.14999847407452621"/>
      </patternFill>
    </fill>
  </fills>
  <borders count="10">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medium">
        <color rgb="FFD6D6D6"/>
      </top>
      <bottom/>
      <diagonal/>
    </border>
    <border>
      <left/>
      <right/>
      <top style="medium">
        <color rgb="FFD6D6D6"/>
      </top>
      <bottom/>
      <diagonal/>
    </border>
    <border>
      <left/>
      <right style="thin">
        <color theme="1"/>
      </right>
      <top style="medium">
        <color rgb="FFD6D6D6"/>
      </top>
      <bottom/>
      <diagonal/>
    </border>
    <border>
      <left style="thin">
        <color theme="1"/>
      </left>
      <right/>
      <top style="medium">
        <color rgb="FFD6D6D6"/>
      </top>
      <bottom style="medium">
        <color rgb="FFD6D6D6"/>
      </bottom>
      <diagonal/>
    </border>
    <border>
      <left/>
      <right/>
      <top style="medium">
        <color rgb="FFD6D6D6"/>
      </top>
      <bottom style="medium">
        <color rgb="FFD6D6D6"/>
      </bottom>
      <diagonal/>
    </border>
    <border>
      <left/>
      <right style="thin">
        <color theme="1"/>
      </right>
      <top style="medium">
        <color rgb="FFD6D6D6"/>
      </top>
      <bottom style="medium">
        <color rgb="FFD6D6D6"/>
      </bottom>
      <diagonal/>
    </border>
  </borders>
  <cellStyleXfs count="4">
    <xf numFmtId="0" fontId="0" fillId="0" borderId="0"/>
    <xf numFmtId="0" fontId="3" fillId="0" borderId="0" applyNumberForma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74">
    <xf numFmtId="0" fontId="0" fillId="0" borderId="0" xfId="0"/>
    <xf numFmtId="0" fontId="2" fillId="0" borderId="0" xfId="0" applyFont="1"/>
    <xf numFmtId="0" fontId="3" fillId="0" borderId="0" xfId="1"/>
    <xf numFmtId="0" fontId="2" fillId="0" borderId="0" xfId="0" applyFont="1" applyAlignment="1">
      <alignment horizontal="left"/>
    </xf>
    <xf numFmtId="14" fontId="2" fillId="0" borderId="0" xfId="0" applyNumberFormat="1" applyFont="1"/>
    <xf numFmtId="0" fontId="4" fillId="0" borderId="0" xfId="0" applyFont="1" applyAlignment="1">
      <alignment horizontal="left" vertical="center"/>
    </xf>
    <xf numFmtId="0" fontId="5" fillId="0" borderId="0" xfId="0" applyFont="1"/>
    <xf numFmtId="0" fontId="6" fillId="0" borderId="0" xfId="0" applyFont="1"/>
    <xf numFmtId="0" fontId="7" fillId="0" borderId="0" xfId="0" applyFont="1"/>
    <xf numFmtId="0" fontId="4" fillId="0" borderId="0" xfId="0" applyFont="1" applyAlignment="1">
      <alignment horizontal="left"/>
    </xf>
    <xf numFmtId="0" fontId="1" fillId="0" borderId="0" xfId="0" applyFont="1"/>
    <xf numFmtId="0" fontId="1" fillId="0" borderId="0" xfId="0" applyFont="1" applyAlignment="1">
      <alignment horizontal="left"/>
    </xf>
    <xf numFmtId="0" fontId="2" fillId="0" borderId="0" xfId="0" applyFont="1" applyAlignment="1">
      <alignment horizontal="center"/>
    </xf>
    <xf numFmtId="14" fontId="2" fillId="0" borderId="0" xfId="0" applyNumberFormat="1" applyFont="1" applyAlignment="1">
      <alignment horizontal="center"/>
    </xf>
    <xf numFmtId="3" fontId="2" fillId="0" borderId="0" xfId="0" applyNumberFormat="1" applyFont="1" applyAlignment="1">
      <alignment horizontal="left"/>
    </xf>
    <xf numFmtId="0" fontId="2" fillId="0" borderId="0" xfId="0" applyFont="1" applyAlignment="1">
      <alignment horizontal="left" vertical="center" wrapText="1"/>
    </xf>
    <xf numFmtId="0" fontId="2" fillId="0" borderId="0" xfId="0" applyFont="1" applyAlignment="1">
      <alignment vertical="center" wrapText="1"/>
    </xf>
    <xf numFmtId="0" fontId="2" fillId="2" borderId="0" xfId="0" applyFont="1" applyFill="1"/>
    <xf numFmtId="0" fontId="8" fillId="2" borderId="0" xfId="0" applyFont="1" applyFill="1"/>
    <xf numFmtId="0" fontId="9" fillId="0" borderId="0" xfId="0" applyFont="1" applyAlignment="1">
      <alignment horizontal="left"/>
    </xf>
    <xf numFmtId="0" fontId="1" fillId="0" borderId="0" xfId="0" applyFont="1" applyAlignment="1">
      <alignment horizontal="center"/>
    </xf>
    <xf numFmtId="0" fontId="0" fillId="0" borderId="0" xfId="0" applyAlignment="1">
      <alignment horizontal="left"/>
    </xf>
    <xf numFmtId="0" fontId="11" fillId="0" borderId="0" xfId="0" applyFont="1"/>
    <xf numFmtId="14" fontId="0" fillId="0" borderId="0" xfId="0" applyNumberFormat="1"/>
    <xf numFmtId="0" fontId="12" fillId="0" borderId="0" xfId="0" applyFont="1" applyAlignment="1">
      <alignment horizontal="left" vertical="center"/>
    </xf>
    <xf numFmtId="164" fontId="0" fillId="0" borderId="0" xfId="0" applyNumberFormat="1"/>
    <xf numFmtId="0" fontId="12" fillId="0" borderId="0" xfId="0" applyFont="1" applyAlignment="1">
      <alignment horizontal="left"/>
    </xf>
    <xf numFmtId="44" fontId="1" fillId="0" borderId="0" xfId="2" applyFont="1"/>
    <xf numFmtId="44" fontId="2" fillId="0" borderId="0" xfId="2" applyFont="1"/>
    <xf numFmtId="0" fontId="13" fillId="0" borderId="0" xfId="0" applyFont="1" applyAlignment="1">
      <alignment horizontal="left" vertical="center"/>
    </xf>
    <xf numFmtId="0" fontId="0" fillId="0" borderId="0" xfId="0" pivotButton="1"/>
    <xf numFmtId="0" fontId="0" fillId="0" borderId="0" xfId="0" applyAlignment="1">
      <alignment wrapText="1"/>
    </xf>
    <xf numFmtId="0" fontId="14" fillId="0" borderId="0" xfId="0" applyFont="1"/>
    <xf numFmtId="10" fontId="0" fillId="0" borderId="0" xfId="0" applyNumberFormat="1"/>
    <xf numFmtId="6" fontId="0" fillId="0" borderId="0" xfId="0" applyNumberFormat="1"/>
    <xf numFmtId="8" fontId="0" fillId="0" borderId="0" xfId="0" applyNumberFormat="1"/>
    <xf numFmtId="0" fontId="15" fillId="3" borderId="0" xfId="0" applyFont="1" applyFill="1"/>
    <xf numFmtId="8" fontId="2" fillId="0" borderId="0" xfId="0" applyNumberFormat="1" applyFont="1"/>
    <xf numFmtId="165" fontId="2" fillId="0" borderId="0" xfId="0" applyNumberFormat="1" applyFont="1"/>
    <xf numFmtId="165" fontId="0" fillId="0" borderId="0" xfId="0" applyNumberFormat="1"/>
    <xf numFmtId="0" fontId="16" fillId="0" borderId="0" xfId="0" applyFont="1"/>
    <xf numFmtId="166" fontId="17" fillId="0" borderId="0" xfId="0" applyNumberFormat="1" applyFont="1"/>
    <xf numFmtId="0" fontId="17" fillId="0" borderId="0" xfId="0" applyFont="1"/>
    <xf numFmtId="0" fontId="0" fillId="4" borderId="0" xfId="0" applyFill="1"/>
    <xf numFmtId="0" fontId="1" fillId="4" borderId="0" xfId="0" applyFont="1" applyFill="1"/>
    <xf numFmtId="0" fontId="18" fillId="4" borderId="0" xfId="0" applyFont="1" applyFill="1"/>
    <xf numFmtId="0" fontId="19" fillId="4" borderId="0" xfId="0" applyFont="1" applyFill="1"/>
    <xf numFmtId="0" fontId="20" fillId="4" borderId="0" xfId="0" applyFont="1" applyFill="1" applyAlignment="1">
      <alignment horizontal="left" vertical="center"/>
    </xf>
    <xf numFmtId="0" fontId="0" fillId="5" borderId="0" xfId="0" applyFill="1"/>
    <xf numFmtId="167" fontId="0" fillId="0" borderId="0" xfId="0" applyNumberFormat="1"/>
    <xf numFmtId="9" fontId="0" fillId="0" borderId="0" xfId="0" applyNumberFormat="1"/>
    <xf numFmtId="0" fontId="0" fillId="6" borderId="0" xfId="0" applyFill="1"/>
    <xf numFmtId="168" fontId="0" fillId="0" borderId="0" xfId="0" applyNumberFormat="1"/>
    <xf numFmtId="9" fontId="21" fillId="0" borderId="0" xfId="0" applyNumberFormat="1" applyFont="1"/>
    <xf numFmtId="168" fontId="0" fillId="6" borderId="0" xfId="0" applyNumberFormat="1" applyFill="1"/>
    <xf numFmtId="1" fontId="21" fillId="0" borderId="0" xfId="3" applyNumberFormat="1" applyFont="1"/>
    <xf numFmtId="0" fontId="23" fillId="7" borderId="0" xfId="0" applyFont="1" applyFill="1" applyAlignment="1">
      <alignment vertical="center"/>
    </xf>
    <xf numFmtId="0" fontId="24" fillId="0" borderId="0" xfId="0" applyFont="1" applyAlignment="1">
      <alignment vertical="center" wrapText="1"/>
    </xf>
    <xf numFmtId="0" fontId="24" fillId="0" borderId="0" xfId="0" applyFont="1" applyAlignment="1">
      <alignment vertical="center"/>
    </xf>
    <xf numFmtId="0" fontId="22" fillId="4" borderId="1" xfId="0" applyFont="1" applyFill="1" applyBorder="1" applyAlignment="1">
      <alignment vertical="center" wrapText="1"/>
    </xf>
    <xf numFmtId="0" fontId="22" fillId="4" borderId="2" xfId="0" applyFont="1" applyFill="1" applyBorder="1" applyAlignment="1">
      <alignment vertical="center" wrapText="1"/>
    </xf>
    <xf numFmtId="0" fontId="22" fillId="4" borderId="3" xfId="0" applyFont="1" applyFill="1" applyBorder="1" applyAlignment="1">
      <alignment vertical="center" wrapText="1"/>
    </xf>
    <xf numFmtId="0" fontId="24" fillId="8" borderId="1" xfId="0" applyFont="1" applyFill="1" applyBorder="1" applyAlignment="1">
      <alignment vertical="center" wrapText="1"/>
    </xf>
    <xf numFmtId="0" fontId="24" fillId="8" borderId="2" xfId="0" applyFont="1" applyFill="1" applyBorder="1" applyAlignment="1">
      <alignment vertical="center" wrapText="1"/>
    </xf>
    <xf numFmtId="0" fontId="24" fillId="8" borderId="3" xfId="0" applyFont="1" applyFill="1" applyBorder="1" applyAlignment="1">
      <alignment vertical="center" wrapText="1"/>
    </xf>
    <xf numFmtId="0" fontId="24" fillId="0" borderId="4" xfId="0" applyFont="1" applyBorder="1" applyAlignment="1">
      <alignment vertical="center" wrapText="1"/>
    </xf>
    <xf numFmtId="0" fontId="24" fillId="0" borderId="5" xfId="0" applyFont="1" applyBorder="1" applyAlignment="1">
      <alignment vertical="center" wrapText="1"/>
    </xf>
    <xf numFmtId="0" fontId="24" fillId="0" borderId="6" xfId="0" applyFont="1" applyBorder="1" applyAlignment="1">
      <alignment vertical="center" wrapText="1"/>
    </xf>
    <xf numFmtId="0" fontId="24" fillId="8" borderId="4" xfId="0" applyFont="1" applyFill="1" applyBorder="1" applyAlignment="1">
      <alignment vertical="center" wrapText="1"/>
    </xf>
    <xf numFmtId="0" fontId="24" fillId="8" borderId="5" xfId="0" applyFont="1" applyFill="1" applyBorder="1" applyAlignment="1">
      <alignment vertical="center" wrapText="1"/>
    </xf>
    <xf numFmtId="0" fontId="24" fillId="8" borderId="6" xfId="0" applyFont="1" applyFill="1" applyBorder="1" applyAlignment="1">
      <alignment vertical="center" wrapText="1"/>
    </xf>
    <xf numFmtId="0" fontId="24" fillId="8" borderId="7" xfId="0" applyFont="1" applyFill="1" applyBorder="1" applyAlignment="1">
      <alignment vertical="center" wrapText="1"/>
    </xf>
    <xf numFmtId="0" fontId="24" fillId="8" borderId="8" xfId="0" applyFont="1" applyFill="1" applyBorder="1" applyAlignment="1">
      <alignment vertical="center" wrapText="1"/>
    </xf>
    <xf numFmtId="0" fontId="24" fillId="8" borderId="9" xfId="0" applyFont="1" applyFill="1" applyBorder="1" applyAlignment="1">
      <alignment vertical="center" wrapText="1"/>
    </xf>
  </cellXfs>
  <cellStyles count="4">
    <cellStyle name="Currency" xfId="2" builtinId="4"/>
    <cellStyle name="Hyperlink" xfId="1" builtinId="8"/>
    <cellStyle name="Normal" xfId="0" builtinId="0"/>
    <cellStyle name="Percent" xfId="3" builtinId="5"/>
  </cellStyles>
  <dxfs count="63">
    <dxf>
      <font>
        <color rgb="FF007FFF"/>
      </font>
    </dxf>
    <dxf>
      <font>
        <color rgb="FFFF69B4"/>
      </font>
    </dxf>
    <dxf>
      <font>
        <color rgb="FFE0B0FF"/>
      </font>
    </dxf>
    <dxf>
      <font>
        <color rgb="FF964B00"/>
      </font>
    </dxf>
    <dxf>
      <font>
        <color rgb="FFF8696B"/>
      </font>
    </dxf>
    <dxf>
      <font>
        <color rgb="FF63BE7B"/>
      </font>
    </dxf>
    <dxf>
      <font>
        <color rgb="FF5A8AC6"/>
      </font>
    </dxf>
    <dxf>
      <font>
        <color rgb="FFFFC7CE"/>
      </font>
    </dxf>
    <dxf>
      <font>
        <color rgb="FF000000"/>
      </font>
      <fill>
        <patternFill patternType="solid">
          <fgColor indexed="64"/>
          <bgColor rgb="FFF8696B"/>
        </patternFill>
      </fill>
    </dxf>
    <dxf>
      <numFmt numFmtId="13" formatCode="0%"/>
    </dxf>
    <dxf>
      <numFmt numFmtId="167" formatCode="_(&quot;$&quot;* #,##0_);_(&quot;$&quot;* \(#,##0\);_(&quot;$&quot;*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numFmt numFmtId="165" formatCode="[$-409]mmm\-yyyy;@"/>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numFmt numFmtId="12" formatCode="&quot;$&quot;#,##0.00_);[Red]\(&quot;$&quot;#,##0.00\)"/>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FFFFFF"/>
        <name val="Aptos Narrow"/>
        <family val="2"/>
        <scheme val="minor"/>
      </font>
      <fill>
        <patternFill patternType="solid">
          <fgColor rgb="FF5B9BD5"/>
          <bgColor rgb="FF5B9BD5"/>
        </patternFill>
      </fill>
    </dxf>
    <dxf>
      <numFmt numFmtId="0" formatCode="General"/>
    </dxf>
    <dxf>
      <numFmt numFmtId="10" formatCode="&quot;$&quot;#,##0_);[Red]\(&quot;$&quot;#,##0\)"/>
    </dxf>
    <dxf>
      <numFmt numFmtId="14" formatCode="0.00%"/>
    </dxf>
    <dxf>
      <numFmt numFmtId="14" formatCode="0.00%"/>
    </dxf>
    <dxf>
      <numFmt numFmtId="14" formatCode="0.00%"/>
    </dxf>
    <dxf>
      <numFmt numFmtId="14" formatCode="0.00%"/>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rgb="FF000000"/>
        <name val="Aptos Narrow"/>
        <family val="2"/>
        <scheme val="minor"/>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numFmt numFmtId="19" formatCode="m/d/yyyy"/>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rgb="FF000000"/>
        <name val="Aptos Narrow"/>
        <family val="2"/>
        <scheme val="minor"/>
      </font>
    </dxf>
    <dxf>
      <font>
        <b val="0"/>
        <i val="0"/>
        <strike val="0"/>
        <condense val="0"/>
        <extend val="0"/>
        <outline val="0"/>
        <shadow val="0"/>
        <u val="none"/>
        <vertAlign val="baseline"/>
        <sz val="11"/>
        <color theme="0"/>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 Id="rId35" Type="http://schemas.openxmlformats.org/officeDocument/2006/relationships/customXml" Target="../customXml/item3.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[Orchestration Data B_fixed.xlsx]Chart!PivotTable2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Revenue by vendor over time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Chart!$D$4:$D$5</c:f>
              <c:strCache>
                <c:ptCount val="1"/>
                <c:pt idx="0">
                  <c:v>Alpha</c:v>
                </c:pt>
              </c:strCache>
            </c:strRef>
          </c:tx>
          <c:spPr>
            <a:solidFill>
              <a:schemeClr val="accent6">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Chart!$C$6:$C$13</c:f>
              <c:strCache>
                <c:ptCount val="7"/>
                <c:pt idx="0">
                  <c:v>2016</c:v>
                </c:pt>
                <c:pt idx="1">
                  <c:v>2017</c:v>
                </c:pt>
                <c:pt idx="2">
                  <c:v>2018</c:v>
                </c:pt>
                <c:pt idx="3">
                  <c:v>2019</c:v>
                </c:pt>
                <c:pt idx="4">
                  <c:v>2020</c:v>
                </c:pt>
                <c:pt idx="5">
                  <c:v>2021</c:v>
                </c:pt>
                <c:pt idx="6">
                  <c:v>2022</c:v>
                </c:pt>
              </c:strCache>
            </c:strRef>
          </c:cat>
          <c:val>
            <c:numRef>
              <c:f>Chart!$D$6:$D$13</c:f>
              <c:numCache>
                <c:formatCode>"$"#,##0_);[Red]\("$"#,##0\)</c:formatCode>
                <c:ptCount val="7"/>
                <c:pt idx="1">
                  <c:v>8300</c:v>
                </c:pt>
                <c:pt idx="2">
                  <c:v>9400</c:v>
                </c:pt>
                <c:pt idx="4">
                  <c:v>13900</c:v>
                </c:pt>
                <c:pt idx="5">
                  <c:v>5200</c:v>
                </c:pt>
                <c:pt idx="6">
                  <c:v>7700</c:v>
                </c:pt>
              </c:numCache>
            </c:numRef>
          </c:val>
          <c:extLst>
            <c:ext xmlns:c16="http://schemas.microsoft.com/office/drawing/2014/chart" uri="{C3380CC4-5D6E-409C-BE32-E72D297353CC}">
              <c16:uniqueId val="{00000006-3B7B-4913-A514-C587505BB15D}"/>
            </c:ext>
          </c:extLst>
        </c:ser>
        <c:ser>
          <c:idx val="1"/>
          <c:order val="1"/>
          <c:tx>
            <c:strRef>
              <c:f>Chart!$E$4:$E$5</c:f>
              <c:strCache>
                <c:ptCount val="1"/>
                <c:pt idx="0">
                  <c:v>Beta</c:v>
                </c:pt>
              </c:strCache>
            </c:strRef>
          </c:tx>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Chart!$C$6:$C$13</c:f>
              <c:strCache>
                <c:ptCount val="7"/>
                <c:pt idx="0">
                  <c:v>2016</c:v>
                </c:pt>
                <c:pt idx="1">
                  <c:v>2017</c:v>
                </c:pt>
                <c:pt idx="2">
                  <c:v>2018</c:v>
                </c:pt>
                <c:pt idx="3">
                  <c:v>2019</c:v>
                </c:pt>
                <c:pt idx="4">
                  <c:v>2020</c:v>
                </c:pt>
                <c:pt idx="5">
                  <c:v>2021</c:v>
                </c:pt>
                <c:pt idx="6">
                  <c:v>2022</c:v>
                </c:pt>
              </c:strCache>
            </c:strRef>
          </c:cat>
          <c:val>
            <c:numRef>
              <c:f>Chart!$E$6:$E$13</c:f>
              <c:numCache>
                <c:formatCode>"$"#,##0_);[Red]\("$"#,##0\)</c:formatCode>
                <c:ptCount val="7"/>
                <c:pt idx="0">
                  <c:v>3100</c:v>
                </c:pt>
                <c:pt idx="3">
                  <c:v>11500</c:v>
                </c:pt>
              </c:numCache>
            </c:numRef>
          </c:val>
          <c:extLst>
            <c:ext xmlns:c16="http://schemas.microsoft.com/office/drawing/2014/chart" uri="{C3380CC4-5D6E-409C-BE32-E72D297353CC}">
              <c16:uniqueId val="{00000008-3B7B-4913-A514-C587505BB15D}"/>
            </c:ext>
          </c:extLst>
        </c:ser>
        <c:ser>
          <c:idx val="2"/>
          <c:order val="2"/>
          <c:tx>
            <c:strRef>
              <c:f>Chart!$F$4:$F$5</c:f>
              <c:strCache>
                <c:ptCount val="1"/>
                <c:pt idx="0">
                  <c:v>Delta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Chart!$C$6:$C$13</c:f>
              <c:strCache>
                <c:ptCount val="7"/>
                <c:pt idx="0">
                  <c:v>2016</c:v>
                </c:pt>
                <c:pt idx="1">
                  <c:v>2017</c:v>
                </c:pt>
                <c:pt idx="2">
                  <c:v>2018</c:v>
                </c:pt>
                <c:pt idx="3">
                  <c:v>2019</c:v>
                </c:pt>
                <c:pt idx="4">
                  <c:v>2020</c:v>
                </c:pt>
                <c:pt idx="5">
                  <c:v>2021</c:v>
                </c:pt>
                <c:pt idx="6">
                  <c:v>2022</c:v>
                </c:pt>
              </c:strCache>
            </c:strRef>
          </c:cat>
          <c:val>
            <c:numRef>
              <c:f>Chart!$F$6:$F$13</c:f>
              <c:numCache>
                <c:formatCode>"$"#,##0_);[Red]\("$"#,##0\)</c:formatCode>
                <c:ptCount val="7"/>
                <c:pt idx="0">
                  <c:v>2600</c:v>
                </c:pt>
                <c:pt idx="1">
                  <c:v>5500</c:v>
                </c:pt>
                <c:pt idx="6">
                  <c:v>5300</c:v>
                </c:pt>
              </c:numCache>
            </c:numRef>
          </c:val>
          <c:extLst>
            <c:ext xmlns:c16="http://schemas.microsoft.com/office/drawing/2014/chart" uri="{C3380CC4-5D6E-409C-BE32-E72D297353CC}">
              <c16:uniqueId val="{0000000A-3B7B-4913-A514-C587505BB15D}"/>
            </c:ext>
          </c:extLst>
        </c:ser>
        <c:ser>
          <c:idx val="3"/>
          <c:order val="3"/>
          <c:tx>
            <c:strRef>
              <c:f>Chart!$G$4:$G$5</c:f>
              <c:strCache>
                <c:ptCount val="1"/>
                <c:pt idx="0">
                  <c:v>Epsilon</c:v>
                </c:pt>
              </c:strCache>
            </c:strRef>
          </c:tx>
          <c:spPr>
            <a:solidFill>
              <a:schemeClr val="accent6">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Chart!$C$6:$C$13</c:f>
              <c:strCache>
                <c:ptCount val="7"/>
                <c:pt idx="0">
                  <c:v>2016</c:v>
                </c:pt>
                <c:pt idx="1">
                  <c:v>2017</c:v>
                </c:pt>
                <c:pt idx="2">
                  <c:v>2018</c:v>
                </c:pt>
                <c:pt idx="3">
                  <c:v>2019</c:v>
                </c:pt>
                <c:pt idx="4">
                  <c:v>2020</c:v>
                </c:pt>
                <c:pt idx="5">
                  <c:v>2021</c:v>
                </c:pt>
                <c:pt idx="6">
                  <c:v>2022</c:v>
                </c:pt>
              </c:strCache>
            </c:strRef>
          </c:cat>
          <c:val>
            <c:numRef>
              <c:f>Chart!$G$6:$G$13</c:f>
              <c:numCache>
                <c:formatCode>"$"#,##0_);[Red]\("$"#,##0\)</c:formatCode>
                <c:ptCount val="7"/>
                <c:pt idx="0">
                  <c:v>19200</c:v>
                </c:pt>
                <c:pt idx="1">
                  <c:v>14900</c:v>
                </c:pt>
                <c:pt idx="2">
                  <c:v>21200</c:v>
                </c:pt>
                <c:pt idx="3">
                  <c:v>9300</c:v>
                </c:pt>
                <c:pt idx="4">
                  <c:v>13200</c:v>
                </c:pt>
                <c:pt idx="5">
                  <c:v>17600</c:v>
                </c:pt>
              </c:numCache>
            </c:numRef>
          </c:val>
          <c:extLst>
            <c:ext xmlns:c16="http://schemas.microsoft.com/office/drawing/2014/chart" uri="{C3380CC4-5D6E-409C-BE32-E72D297353CC}">
              <c16:uniqueId val="{0000000C-3B7B-4913-A514-C587505BB15D}"/>
            </c:ext>
          </c:extLst>
        </c:ser>
        <c:ser>
          <c:idx val="4"/>
          <c:order val="4"/>
          <c:tx>
            <c:strRef>
              <c:f>Chart!$H$4:$H$5</c:f>
              <c:strCache>
                <c:ptCount val="1"/>
                <c:pt idx="0">
                  <c:v>Gamma</c:v>
                </c:pt>
              </c:strCache>
            </c:strRef>
          </c:tx>
          <c:spPr>
            <a:solidFill>
              <a:schemeClr val="accent6">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Chart!$C$6:$C$13</c:f>
              <c:strCache>
                <c:ptCount val="7"/>
                <c:pt idx="0">
                  <c:v>2016</c:v>
                </c:pt>
                <c:pt idx="1">
                  <c:v>2017</c:v>
                </c:pt>
                <c:pt idx="2">
                  <c:v>2018</c:v>
                </c:pt>
                <c:pt idx="3">
                  <c:v>2019</c:v>
                </c:pt>
                <c:pt idx="4">
                  <c:v>2020</c:v>
                </c:pt>
                <c:pt idx="5">
                  <c:v>2021</c:v>
                </c:pt>
                <c:pt idx="6">
                  <c:v>2022</c:v>
                </c:pt>
              </c:strCache>
            </c:strRef>
          </c:cat>
          <c:val>
            <c:numRef>
              <c:f>Chart!$H$6:$H$13</c:f>
              <c:numCache>
                <c:formatCode>"$"#,##0_);[Red]\("$"#,##0\)</c:formatCode>
                <c:ptCount val="7"/>
                <c:pt idx="1">
                  <c:v>7000</c:v>
                </c:pt>
                <c:pt idx="3">
                  <c:v>12700</c:v>
                </c:pt>
                <c:pt idx="6">
                  <c:v>6300</c:v>
                </c:pt>
              </c:numCache>
            </c:numRef>
          </c:val>
          <c:extLst>
            <c:ext xmlns:c16="http://schemas.microsoft.com/office/drawing/2014/chart" uri="{C3380CC4-5D6E-409C-BE32-E72D297353CC}">
              <c16:uniqueId val="{0000000E-3B7B-4913-A514-C587505BB15D}"/>
            </c:ext>
          </c:extLst>
        </c:ser>
        <c:dLbls>
          <c:dLblPos val="ctr"/>
          <c:showLegendKey val="0"/>
          <c:showVal val="1"/>
          <c:showCatName val="0"/>
          <c:showSerName val="0"/>
          <c:showPercent val="0"/>
          <c:showBubbleSize val="0"/>
        </c:dLbls>
        <c:gapWidth val="79"/>
        <c:overlap val="100"/>
        <c:axId val="414055432"/>
        <c:axId val="20780040"/>
      </c:barChart>
      <c:catAx>
        <c:axId val="414055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80040"/>
        <c:crosses val="autoZero"/>
        <c:auto val="1"/>
        <c:lblAlgn val="ctr"/>
        <c:lblOffset val="100"/>
        <c:noMultiLvlLbl val="0"/>
      </c:catAx>
      <c:valAx>
        <c:axId val="20780040"/>
        <c:scaling>
          <c:orientation val="minMax"/>
        </c:scaling>
        <c:delete val="1"/>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Revenue Generated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crossAx val="414055432"/>
        <c:crosses val="autoZero"/>
        <c:crossBetween val="between"/>
        <c:dispUnits>
          <c:builtInUnit val="thousands"/>
          <c:dispUnitsLbl>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[Orchestration Data B_fixed.xlsx]Dashboard!Over time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and Profit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Dashboard!$L$63</c:f>
              <c:strCache>
                <c:ptCount val="1"/>
                <c:pt idx="0">
                  <c:v>Sum of Sales</c:v>
                </c:pt>
              </c:strCache>
            </c:strRef>
          </c:tx>
          <c:spPr>
            <a:solidFill>
              <a:schemeClr val="accent1"/>
            </a:solidFill>
            <a:ln>
              <a:noFill/>
            </a:ln>
            <a:effectLst/>
          </c:spPr>
          <c:invertIfNegative val="0"/>
          <c:cat>
            <c:multiLvlStrRef>
              <c:f>Dashboard!$J$64:$K$96</c:f>
              <c:multiLvlStrCache>
                <c:ptCount val="28"/>
                <c:lvl>
                  <c:pt idx="0">
                    <c:v>Nov-2020</c:v>
                  </c:pt>
                  <c:pt idx="1">
                    <c:v>Dec-2020</c:v>
                  </c:pt>
                  <c:pt idx="2">
                    <c:v>Jan-2021</c:v>
                  </c:pt>
                  <c:pt idx="3">
                    <c:v>Feb-2021</c:v>
                  </c:pt>
                  <c:pt idx="4">
                    <c:v>Mar-2021</c:v>
                  </c:pt>
                  <c:pt idx="5">
                    <c:v>Apr-2021</c:v>
                  </c:pt>
                  <c:pt idx="6">
                    <c:v>May-2021</c:v>
                  </c:pt>
                  <c:pt idx="7">
                    <c:v>Jun-2021</c:v>
                  </c:pt>
                  <c:pt idx="8">
                    <c:v>Jul-2021</c:v>
                  </c:pt>
                  <c:pt idx="9">
                    <c:v>Aug-2021</c:v>
                  </c:pt>
                  <c:pt idx="10">
                    <c:v>Sep-2021</c:v>
                  </c:pt>
                  <c:pt idx="11">
                    <c:v>Oct-2021</c:v>
                  </c:pt>
                  <c:pt idx="12">
                    <c:v>Nov-2021</c:v>
                  </c:pt>
                  <c:pt idx="13">
                    <c:v>Dec-2021</c:v>
                  </c:pt>
                  <c:pt idx="14">
                    <c:v>Jan-2022</c:v>
                  </c:pt>
                  <c:pt idx="15">
                    <c:v>Feb-2022</c:v>
                  </c:pt>
                  <c:pt idx="16">
                    <c:v>Mar-2022</c:v>
                  </c:pt>
                  <c:pt idx="17">
                    <c:v>Apr-2022</c:v>
                  </c:pt>
                  <c:pt idx="18">
                    <c:v>May-2022</c:v>
                  </c:pt>
                  <c:pt idx="19">
                    <c:v>Jun-2022</c:v>
                  </c:pt>
                  <c:pt idx="20">
                    <c:v>Jul-2022</c:v>
                  </c:pt>
                  <c:pt idx="21">
                    <c:v>Aug-2022</c:v>
                  </c:pt>
                  <c:pt idx="22">
                    <c:v>Sep-2022</c:v>
                  </c:pt>
                  <c:pt idx="23">
                    <c:v>Oct-2022</c:v>
                  </c:pt>
                  <c:pt idx="24">
                    <c:v>Nov-2022</c:v>
                  </c:pt>
                  <c:pt idx="25">
                    <c:v>Dec-2022</c:v>
                  </c:pt>
                  <c:pt idx="26">
                    <c:v>Jan-2023</c:v>
                  </c:pt>
                  <c:pt idx="27">
                    <c:v>Feb-2023</c:v>
                  </c:pt>
                </c:lvl>
                <c:lvl>
                  <c:pt idx="0">
                    <c:v>2020</c:v>
                  </c:pt>
                  <c:pt idx="2">
                    <c:v>2021</c:v>
                  </c:pt>
                  <c:pt idx="14">
                    <c:v>2022</c:v>
                  </c:pt>
                  <c:pt idx="26">
                    <c:v>2023</c:v>
                  </c:pt>
                </c:lvl>
              </c:multiLvlStrCache>
            </c:multiLvlStrRef>
          </c:cat>
          <c:val>
            <c:numRef>
              <c:f>Dashboard!$L$64:$L$96</c:f>
              <c:numCache>
                <c:formatCode>"$"#,##0.00_);[Red]\("$"#,##0.00\)</c:formatCode>
                <c:ptCount val="28"/>
                <c:pt idx="0">
                  <c:v>5741561.2600000007</c:v>
                </c:pt>
                <c:pt idx="1">
                  <c:v>9670845.7599999998</c:v>
                </c:pt>
                <c:pt idx="2">
                  <c:v>7501245.2699999996</c:v>
                </c:pt>
                <c:pt idx="3">
                  <c:v>5987495.0899999989</c:v>
                </c:pt>
                <c:pt idx="4">
                  <c:v>7314967.5199999977</c:v>
                </c:pt>
                <c:pt idx="5">
                  <c:v>8921541.3400000017</c:v>
                </c:pt>
                <c:pt idx="6">
                  <c:v>7250580.6399999997</c:v>
                </c:pt>
                <c:pt idx="7">
                  <c:v>7936263.0100000007</c:v>
                </c:pt>
                <c:pt idx="8">
                  <c:v>7168675.5999999987</c:v>
                </c:pt>
                <c:pt idx="9">
                  <c:v>12133425.07</c:v>
                </c:pt>
                <c:pt idx="10">
                  <c:v>11572617.66</c:v>
                </c:pt>
                <c:pt idx="11">
                  <c:v>11715166.15</c:v>
                </c:pt>
                <c:pt idx="12">
                  <c:v>12643241.549999999</c:v>
                </c:pt>
                <c:pt idx="13">
                  <c:v>15827441.019999996</c:v>
                </c:pt>
                <c:pt idx="14">
                  <c:v>11196742.199999999</c:v>
                </c:pt>
                <c:pt idx="15">
                  <c:v>15832418.870000005</c:v>
                </c:pt>
                <c:pt idx="16">
                  <c:v>13968320.930000002</c:v>
                </c:pt>
                <c:pt idx="17">
                  <c:v>14363871.710000001</c:v>
                </c:pt>
                <c:pt idx="18">
                  <c:v>11260315.889999999</c:v>
                </c:pt>
                <c:pt idx="19">
                  <c:v>14556330.675000003</c:v>
                </c:pt>
                <c:pt idx="20">
                  <c:v>14402353.480000004</c:v>
                </c:pt>
                <c:pt idx="21">
                  <c:v>17201140.900000006</c:v>
                </c:pt>
                <c:pt idx="22">
                  <c:v>16235362.580000002</c:v>
                </c:pt>
                <c:pt idx="23">
                  <c:v>15687526.970000003</c:v>
                </c:pt>
                <c:pt idx="24">
                  <c:v>15436834.369999997</c:v>
                </c:pt>
                <c:pt idx="25">
                  <c:v>18323005.25</c:v>
                </c:pt>
                <c:pt idx="26">
                  <c:v>15365590.809999999</c:v>
                </c:pt>
                <c:pt idx="27">
                  <c:v>17003299.200000003</c:v>
                </c:pt>
              </c:numCache>
            </c:numRef>
          </c:val>
          <c:extLst>
            <c:ext xmlns:c16="http://schemas.microsoft.com/office/drawing/2014/chart" uri="{C3380CC4-5D6E-409C-BE32-E72D297353CC}">
              <c16:uniqueId val="{00000000-A3F8-42F1-ABC7-15B930493B33}"/>
            </c:ext>
          </c:extLst>
        </c:ser>
        <c:dLbls>
          <c:showLegendKey val="0"/>
          <c:showVal val="0"/>
          <c:showCatName val="0"/>
          <c:showSerName val="0"/>
          <c:showPercent val="0"/>
          <c:showBubbleSize val="0"/>
        </c:dLbls>
        <c:gapWidth val="150"/>
        <c:axId val="592452303"/>
        <c:axId val="592450863"/>
      </c:barChart>
      <c:lineChart>
        <c:grouping val="standard"/>
        <c:varyColors val="0"/>
        <c:ser>
          <c:idx val="1"/>
          <c:order val="1"/>
          <c:tx>
            <c:strRef>
              <c:f>Dashboard!$M$63</c:f>
              <c:strCache>
                <c:ptCount val="1"/>
                <c:pt idx="0">
                  <c:v>Sum of Profit</c:v>
                </c:pt>
              </c:strCache>
            </c:strRef>
          </c:tx>
          <c:spPr>
            <a:ln w="28575" cap="rnd">
              <a:solidFill>
                <a:schemeClr val="accent2"/>
              </a:solidFill>
              <a:round/>
            </a:ln>
            <a:effectLst/>
          </c:spPr>
          <c:marker>
            <c:symbol val="none"/>
          </c:marker>
          <c:cat>
            <c:multiLvlStrRef>
              <c:f>Dashboard!$J$64:$K$96</c:f>
              <c:multiLvlStrCache>
                <c:ptCount val="28"/>
                <c:lvl>
                  <c:pt idx="0">
                    <c:v>Nov-2020</c:v>
                  </c:pt>
                  <c:pt idx="1">
                    <c:v>Dec-2020</c:v>
                  </c:pt>
                  <c:pt idx="2">
                    <c:v>Jan-2021</c:v>
                  </c:pt>
                  <c:pt idx="3">
                    <c:v>Feb-2021</c:v>
                  </c:pt>
                  <c:pt idx="4">
                    <c:v>Mar-2021</c:v>
                  </c:pt>
                  <c:pt idx="5">
                    <c:v>Apr-2021</c:v>
                  </c:pt>
                  <c:pt idx="6">
                    <c:v>May-2021</c:v>
                  </c:pt>
                  <c:pt idx="7">
                    <c:v>Jun-2021</c:v>
                  </c:pt>
                  <c:pt idx="8">
                    <c:v>Jul-2021</c:v>
                  </c:pt>
                  <c:pt idx="9">
                    <c:v>Aug-2021</c:v>
                  </c:pt>
                  <c:pt idx="10">
                    <c:v>Sep-2021</c:v>
                  </c:pt>
                  <c:pt idx="11">
                    <c:v>Oct-2021</c:v>
                  </c:pt>
                  <c:pt idx="12">
                    <c:v>Nov-2021</c:v>
                  </c:pt>
                  <c:pt idx="13">
                    <c:v>Dec-2021</c:v>
                  </c:pt>
                  <c:pt idx="14">
                    <c:v>Jan-2022</c:v>
                  </c:pt>
                  <c:pt idx="15">
                    <c:v>Feb-2022</c:v>
                  </c:pt>
                  <c:pt idx="16">
                    <c:v>Mar-2022</c:v>
                  </c:pt>
                  <c:pt idx="17">
                    <c:v>Apr-2022</c:v>
                  </c:pt>
                  <c:pt idx="18">
                    <c:v>May-2022</c:v>
                  </c:pt>
                  <c:pt idx="19">
                    <c:v>Jun-2022</c:v>
                  </c:pt>
                  <c:pt idx="20">
                    <c:v>Jul-2022</c:v>
                  </c:pt>
                  <c:pt idx="21">
                    <c:v>Aug-2022</c:v>
                  </c:pt>
                  <c:pt idx="22">
                    <c:v>Sep-2022</c:v>
                  </c:pt>
                  <c:pt idx="23">
                    <c:v>Oct-2022</c:v>
                  </c:pt>
                  <c:pt idx="24">
                    <c:v>Nov-2022</c:v>
                  </c:pt>
                  <c:pt idx="25">
                    <c:v>Dec-2022</c:v>
                  </c:pt>
                  <c:pt idx="26">
                    <c:v>Jan-2023</c:v>
                  </c:pt>
                  <c:pt idx="27">
                    <c:v>Feb-2023</c:v>
                  </c:pt>
                </c:lvl>
                <c:lvl>
                  <c:pt idx="0">
                    <c:v>2020</c:v>
                  </c:pt>
                  <c:pt idx="2">
                    <c:v>2021</c:v>
                  </c:pt>
                  <c:pt idx="14">
                    <c:v>2022</c:v>
                  </c:pt>
                  <c:pt idx="26">
                    <c:v>2023</c:v>
                  </c:pt>
                </c:lvl>
              </c:multiLvlStrCache>
            </c:multiLvlStrRef>
          </c:cat>
          <c:val>
            <c:numRef>
              <c:f>Dashboard!$M$64:$M$96</c:f>
              <c:numCache>
                <c:formatCode>"$"#,##0.00_);[Red]\("$"#,##0.00\)</c:formatCode>
                <c:ptCount val="28"/>
                <c:pt idx="0">
                  <c:v>4707797.76</c:v>
                </c:pt>
                <c:pt idx="1">
                  <c:v>5161796.16</c:v>
                </c:pt>
                <c:pt idx="2">
                  <c:v>5665876.5700000003</c:v>
                </c:pt>
                <c:pt idx="3">
                  <c:v>3785647.0899999994</c:v>
                </c:pt>
                <c:pt idx="4">
                  <c:v>5748067.0200000005</c:v>
                </c:pt>
                <c:pt idx="5">
                  <c:v>2410602.84</c:v>
                </c:pt>
                <c:pt idx="6">
                  <c:v>4078450.14</c:v>
                </c:pt>
                <c:pt idx="7">
                  <c:v>5239193.3600000013</c:v>
                </c:pt>
                <c:pt idx="8">
                  <c:v>5431038.6000000006</c:v>
                </c:pt>
                <c:pt idx="9">
                  <c:v>8366149.4699999969</c:v>
                </c:pt>
                <c:pt idx="10">
                  <c:v>8147227.0100000016</c:v>
                </c:pt>
                <c:pt idx="11">
                  <c:v>4318977.3499999996</c:v>
                </c:pt>
                <c:pt idx="12">
                  <c:v>2124997.5499999998</c:v>
                </c:pt>
                <c:pt idx="13">
                  <c:v>9206313.3199999966</c:v>
                </c:pt>
                <c:pt idx="14">
                  <c:v>8745091.9000000004</c:v>
                </c:pt>
                <c:pt idx="15">
                  <c:v>10359604.270000001</c:v>
                </c:pt>
                <c:pt idx="16">
                  <c:v>10911623.33</c:v>
                </c:pt>
                <c:pt idx="17">
                  <c:v>2037785.4099999983</c:v>
                </c:pt>
                <c:pt idx="18">
                  <c:v>7855805.9899999993</c:v>
                </c:pt>
                <c:pt idx="19">
                  <c:v>8337328.8749999981</c:v>
                </c:pt>
                <c:pt idx="20">
                  <c:v>11231185.48</c:v>
                </c:pt>
                <c:pt idx="21">
                  <c:v>10926958.700000005</c:v>
                </c:pt>
                <c:pt idx="22">
                  <c:v>10237325.479999997</c:v>
                </c:pt>
                <c:pt idx="23">
                  <c:v>4430758.3699999992</c:v>
                </c:pt>
                <c:pt idx="24">
                  <c:v>1919446.9699999997</c:v>
                </c:pt>
                <c:pt idx="25">
                  <c:v>8957697.6500000004</c:v>
                </c:pt>
                <c:pt idx="26">
                  <c:v>12030453.510000004</c:v>
                </c:pt>
                <c:pt idx="27">
                  <c:v>11546165.099999996</c:v>
                </c:pt>
              </c:numCache>
            </c:numRef>
          </c:val>
          <c:smooth val="0"/>
          <c:extLst>
            <c:ext xmlns:c16="http://schemas.microsoft.com/office/drawing/2014/chart" uri="{C3380CC4-5D6E-409C-BE32-E72D297353CC}">
              <c16:uniqueId val="{00000001-A3F8-42F1-ABC7-15B930493B33}"/>
            </c:ext>
          </c:extLst>
        </c:ser>
        <c:dLbls>
          <c:showLegendKey val="0"/>
          <c:showVal val="0"/>
          <c:showCatName val="0"/>
          <c:showSerName val="0"/>
          <c:showPercent val="0"/>
          <c:showBubbleSize val="0"/>
        </c:dLbls>
        <c:marker val="1"/>
        <c:smooth val="0"/>
        <c:axId val="592452303"/>
        <c:axId val="592450863"/>
      </c:lineChart>
      <c:catAx>
        <c:axId val="592452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50863"/>
        <c:crosses val="autoZero"/>
        <c:auto val="1"/>
        <c:lblAlgn val="ctr"/>
        <c:lblOffset val="100"/>
        <c:noMultiLvlLbl val="0"/>
      </c:catAx>
      <c:valAx>
        <c:axId val="5924508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52303"/>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Discount</a:t>
            </a:r>
            <a:r>
              <a:rPr lang="en-US" baseline="0"/>
              <a:t> Band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00-47F2-A6A0-5B47563E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A00-47F2-A6A0-5B47563E5232}"/>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CA00-47F2-A6A0-5B47563E5232}"/>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CA00-47F2-A6A0-5B47563E5232}"/>
              </c:ext>
            </c:extLst>
          </c:dPt>
          <c:dLbls>
            <c:dLbl>
              <c:idx val="0"/>
              <c:layout>
                <c:manualLayout>
                  <c:x val="0.10720261200909349"/>
                  <c:y val="-5.1720711416349758E-3"/>
                </c:manualLayout>
              </c:layout>
              <c:tx>
                <c:rich>
                  <a:bodyPr/>
                  <a:lstStyle/>
                  <a:p>
                    <a:fld id="{AE7B1060-DE13-4B6D-B9E9-509D0E07D890}" type="PERCENTAGE">
                      <a:rPr lang="en-US" b="1"/>
                      <a:pPr/>
                      <a:t>[PERCENTAGE]</a:t>
                    </a:fld>
                    <a:endParaRPr lang="en-US"/>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A00-47F2-A6A0-5B47563E5232}"/>
                </c:ext>
              </c:extLst>
            </c:dLbl>
            <c:dLbl>
              <c:idx val="1"/>
              <c:layout>
                <c:manualLayout>
                  <c:x val="-4.8680023903041655E-3"/>
                  <c:y val="8.2753138266158766E-2"/>
                </c:manualLayout>
              </c:layout>
              <c:tx>
                <c:rich>
                  <a:bodyPr/>
                  <a:lstStyle/>
                  <a:p>
                    <a:fld id="{E256DD32-0418-485F-B97E-2B530B2CA85E}" type="PERCENTAGE">
                      <a:rPr lang="en-US" b="1"/>
                      <a:pPr/>
                      <a:t>[PERCENTAGE]</a:t>
                    </a:fld>
                    <a:endParaRPr lang="en-US"/>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A00-47F2-A6A0-5B47563E5232}"/>
                </c:ext>
              </c:extLst>
            </c:dLbl>
            <c:dLbl>
              <c:idx val="2"/>
              <c:layout>
                <c:manualLayout>
                  <c:x val="-0.1169635317625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A00-47F2-A6A0-5B47563E5232}"/>
                </c:ext>
              </c:extLst>
            </c:dLbl>
            <c:dLbl>
              <c:idx val="3"/>
              <c:layout>
                <c:manualLayout>
                  <c:x val="-1.950075760682865E-2"/>
                  <c:y val="-7.23430215321059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A00-47F2-A6A0-5B47563E523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Lit>
              <c:ptCount val="4"/>
              <c:pt idx="0">
                <c:v>High</c:v>
              </c:pt>
              <c:pt idx="1">
                <c:v>Low</c:v>
              </c:pt>
              <c:pt idx="2">
                <c:v>Medium</c:v>
              </c:pt>
              <c:pt idx="3">
                <c:v>None</c:v>
              </c:pt>
            </c:strLit>
          </c:cat>
          <c:val>
            <c:numLit>
              <c:formatCode>General</c:formatCode>
              <c:ptCount val="4"/>
              <c:pt idx="0">
                <c:v>69580482.780000106</c:v>
              </c:pt>
              <c:pt idx="1">
                <c:v>51436764.885000005</c:v>
              </c:pt>
              <c:pt idx="2">
                <c:v>61441517.360000029</c:v>
              </c:pt>
              <c:pt idx="3">
                <c:v>11460600.249999996</c:v>
              </c:pt>
            </c:numLit>
          </c:val>
          <c:extLst>
            <c:ext xmlns:c16="http://schemas.microsoft.com/office/drawing/2014/chart" uri="{C3380CC4-5D6E-409C-BE32-E72D297353CC}">
              <c16:uniqueId val="{00000008-CA00-47F2-A6A0-5B47563E523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[Orchestration Data B_fixed.xlsx]Dashboard!PivotTable4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COGS</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Dashboard!$P$63</c:f>
              <c:strCache>
                <c:ptCount val="1"/>
                <c:pt idx="0">
                  <c:v>Total</c:v>
                </c:pt>
              </c:strCache>
            </c:strRef>
          </c:tx>
          <c:spPr>
            <a:ln w="28575" cap="rnd">
              <a:solidFill>
                <a:schemeClr val="accent1"/>
              </a:solidFill>
              <a:round/>
            </a:ln>
            <a:effectLst/>
          </c:spPr>
          <c:marker>
            <c:symbol val="none"/>
          </c:marker>
          <c:cat>
            <c:multiLvlStrRef>
              <c:f>Dashboard!$N$64:$O$96</c:f>
              <c:multiLvlStrCache>
                <c:ptCount val="28"/>
                <c:lvl>
                  <c:pt idx="0">
                    <c:v>Nov-2020</c:v>
                  </c:pt>
                  <c:pt idx="1">
                    <c:v>Dec-2020</c:v>
                  </c:pt>
                  <c:pt idx="2">
                    <c:v>Jan-2021</c:v>
                  </c:pt>
                  <c:pt idx="3">
                    <c:v>Feb-2021</c:v>
                  </c:pt>
                  <c:pt idx="4">
                    <c:v>Mar-2021</c:v>
                  </c:pt>
                  <c:pt idx="5">
                    <c:v>Apr-2021</c:v>
                  </c:pt>
                  <c:pt idx="6">
                    <c:v>May-2021</c:v>
                  </c:pt>
                  <c:pt idx="7">
                    <c:v>Jun-2021</c:v>
                  </c:pt>
                  <c:pt idx="8">
                    <c:v>Jul-2021</c:v>
                  </c:pt>
                  <c:pt idx="9">
                    <c:v>Aug-2021</c:v>
                  </c:pt>
                  <c:pt idx="10">
                    <c:v>Sep-2021</c:v>
                  </c:pt>
                  <c:pt idx="11">
                    <c:v>Oct-2021</c:v>
                  </c:pt>
                  <c:pt idx="12">
                    <c:v>Nov-2021</c:v>
                  </c:pt>
                  <c:pt idx="13">
                    <c:v>Dec-2021</c:v>
                  </c:pt>
                  <c:pt idx="14">
                    <c:v>Jan-2022</c:v>
                  </c:pt>
                  <c:pt idx="15">
                    <c:v>Feb-2022</c:v>
                  </c:pt>
                  <c:pt idx="16">
                    <c:v>Mar-2022</c:v>
                  </c:pt>
                  <c:pt idx="17">
                    <c:v>Apr-2022</c:v>
                  </c:pt>
                  <c:pt idx="18">
                    <c:v>May-2022</c:v>
                  </c:pt>
                  <c:pt idx="19">
                    <c:v>Jun-2022</c:v>
                  </c:pt>
                  <c:pt idx="20">
                    <c:v>Jul-2022</c:v>
                  </c:pt>
                  <c:pt idx="21">
                    <c:v>Aug-2022</c:v>
                  </c:pt>
                  <c:pt idx="22">
                    <c:v>Sep-2022</c:v>
                  </c:pt>
                  <c:pt idx="23">
                    <c:v>Oct-2022</c:v>
                  </c:pt>
                  <c:pt idx="24">
                    <c:v>Nov-2022</c:v>
                  </c:pt>
                  <c:pt idx="25">
                    <c:v>Dec-2022</c:v>
                  </c:pt>
                  <c:pt idx="26">
                    <c:v>Jan-2023</c:v>
                  </c:pt>
                  <c:pt idx="27">
                    <c:v>Feb-2023</c:v>
                  </c:pt>
                </c:lvl>
                <c:lvl>
                  <c:pt idx="0">
                    <c:v>2020</c:v>
                  </c:pt>
                  <c:pt idx="2">
                    <c:v>2021</c:v>
                  </c:pt>
                  <c:pt idx="14">
                    <c:v>2022</c:v>
                  </c:pt>
                  <c:pt idx="26">
                    <c:v>2023</c:v>
                  </c:pt>
                </c:lvl>
              </c:multiLvlStrCache>
            </c:multiLvlStrRef>
          </c:cat>
          <c:val>
            <c:numRef>
              <c:f>Dashboard!$P$64:$P$96</c:f>
              <c:numCache>
                <c:formatCode>"$"#,##0.00_);[Red]\("$"#,##0.00\)</c:formatCode>
                <c:ptCount val="28"/>
                <c:pt idx="0">
                  <c:v>1033763.4999999999</c:v>
                </c:pt>
                <c:pt idx="1">
                  <c:v>4509049.5999999996</c:v>
                </c:pt>
                <c:pt idx="2">
                  <c:v>1835368.6999999997</c:v>
                </c:pt>
                <c:pt idx="3">
                  <c:v>2201848</c:v>
                </c:pt>
                <c:pt idx="4">
                  <c:v>1566900.5</c:v>
                </c:pt>
                <c:pt idx="5">
                  <c:v>6510938.5</c:v>
                </c:pt>
                <c:pt idx="6">
                  <c:v>3172130.5</c:v>
                </c:pt>
                <c:pt idx="7">
                  <c:v>2697069.6500000004</c:v>
                </c:pt>
                <c:pt idx="8">
                  <c:v>1737637.0000000002</c:v>
                </c:pt>
                <c:pt idx="9">
                  <c:v>3767275.5999999996</c:v>
                </c:pt>
                <c:pt idx="10">
                  <c:v>3425390.65</c:v>
                </c:pt>
                <c:pt idx="11">
                  <c:v>7396188.799999998</c:v>
                </c:pt>
                <c:pt idx="12">
                  <c:v>10518244</c:v>
                </c:pt>
                <c:pt idx="13">
                  <c:v>6621127.6999999993</c:v>
                </c:pt>
                <c:pt idx="14">
                  <c:v>2451650.3000000007</c:v>
                </c:pt>
                <c:pt idx="15">
                  <c:v>5472814.5999999987</c:v>
                </c:pt>
                <c:pt idx="16">
                  <c:v>3056697.6000000006</c:v>
                </c:pt>
                <c:pt idx="17">
                  <c:v>12326086.300000003</c:v>
                </c:pt>
                <c:pt idx="18">
                  <c:v>3404509.8999999994</c:v>
                </c:pt>
                <c:pt idx="19">
                  <c:v>6219001.8000000007</c:v>
                </c:pt>
                <c:pt idx="20">
                  <c:v>3171168.0000000005</c:v>
                </c:pt>
                <c:pt idx="21">
                  <c:v>6274182.2000000002</c:v>
                </c:pt>
                <c:pt idx="22">
                  <c:v>5998037.1000000006</c:v>
                </c:pt>
                <c:pt idx="23">
                  <c:v>11256768.600000001</c:v>
                </c:pt>
                <c:pt idx="24">
                  <c:v>13517387.400000002</c:v>
                </c:pt>
                <c:pt idx="25">
                  <c:v>9365307.6000000034</c:v>
                </c:pt>
                <c:pt idx="26">
                  <c:v>3335137.3000000003</c:v>
                </c:pt>
                <c:pt idx="27">
                  <c:v>5457134.0999999987</c:v>
                </c:pt>
              </c:numCache>
            </c:numRef>
          </c:val>
          <c:smooth val="0"/>
          <c:extLst>
            <c:ext xmlns:c16="http://schemas.microsoft.com/office/drawing/2014/chart" uri="{C3380CC4-5D6E-409C-BE32-E72D297353CC}">
              <c16:uniqueId val="{00000001-A45D-4CCA-8617-86EC12082F13}"/>
            </c:ext>
          </c:extLst>
        </c:ser>
        <c:dLbls>
          <c:showLegendKey val="0"/>
          <c:showVal val="0"/>
          <c:showCatName val="0"/>
          <c:showSerName val="0"/>
          <c:showPercent val="0"/>
          <c:showBubbleSize val="0"/>
        </c:dLbls>
        <c:smooth val="0"/>
        <c:axId val="1357478191"/>
        <c:axId val="1357478671"/>
      </c:lineChart>
      <c:catAx>
        <c:axId val="135747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478671"/>
        <c:crosses val="autoZero"/>
        <c:auto val="1"/>
        <c:lblAlgn val="ctr"/>
        <c:lblOffset val="100"/>
        <c:noMultiLvlLbl val="0"/>
      </c:catAx>
      <c:valAx>
        <c:axId val="1357478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478191"/>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[Orchestration Data B_fixed.xlsx]Dashboard!PivotTable3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Gross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Dashboard!$S$63</c:f>
              <c:strCache>
                <c:ptCount val="1"/>
                <c:pt idx="0">
                  <c:v>Total</c:v>
                </c:pt>
              </c:strCache>
            </c:strRef>
          </c:tx>
          <c:spPr>
            <a:ln w="28575" cap="rnd">
              <a:solidFill>
                <a:schemeClr val="accent1"/>
              </a:solidFill>
              <a:round/>
            </a:ln>
            <a:effectLst/>
          </c:spPr>
          <c:marker>
            <c:symbol val="none"/>
          </c:marker>
          <c:cat>
            <c:multiLvlStrRef>
              <c:f>Dashboard!$Q$64:$R$96</c:f>
              <c:multiLvlStrCache>
                <c:ptCount val="28"/>
                <c:lvl>
                  <c:pt idx="0">
                    <c:v>Nov-2020</c:v>
                  </c:pt>
                  <c:pt idx="1">
                    <c:v>Dec-2020</c:v>
                  </c:pt>
                  <c:pt idx="2">
                    <c:v>Jan-2021</c:v>
                  </c:pt>
                  <c:pt idx="3">
                    <c:v>Feb-2021</c:v>
                  </c:pt>
                  <c:pt idx="4">
                    <c:v>Mar-2021</c:v>
                  </c:pt>
                  <c:pt idx="5">
                    <c:v>Apr-2021</c:v>
                  </c:pt>
                  <c:pt idx="6">
                    <c:v>May-2021</c:v>
                  </c:pt>
                  <c:pt idx="7">
                    <c:v>Jun-2021</c:v>
                  </c:pt>
                  <c:pt idx="8">
                    <c:v>Jul-2021</c:v>
                  </c:pt>
                  <c:pt idx="9">
                    <c:v>Aug-2021</c:v>
                  </c:pt>
                  <c:pt idx="10">
                    <c:v>Sep-2021</c:v>
                  </c:pt>
                  <c:pt idx="11">
                    <c:v>Oct-2021</c:v>
                  </c:pt>
                  <c:pt idx="12">
                    <c:v>Nov-2021</c:v>
                  </c:pt>
                  <c:pt idx="13">
                    <c:v>Dec-2021</c:v>
                  </c:pt>
                  <c:pt idx="14">
                    <c:v>Jan-2022</c:v>
                  </c:pt>
                  <c:pt idx="15">
                    <c:v>Feb-2022</c:v>
                  </c:pt>
                  <c:pt idx="16">
                    <c:v>Mar-2022</c:v>
                  </c:pt>
                  <c:pt idx="17">
                    <c:v>Apr-2022</c:v>
                  </c:pt>
                  <c:pt idx="18">
                    <c:v>May-2022</c:v>
                  </c:pt>
                  <c:pt idx="19">
                    <c:v>Jun-2022</c:v>
                  </c:pt>
                  <c:pt idx="20">
                    <c:v>Jul-2022</c:v>
                  </c:pt>
                  <c:pt idx="21">
                    <c:v>Aug-2022</c:v>
                  </c:pt>
                  <c:pt idx="22">
                    <c:v>Sep-2022</c:v>
                  </c:pt>
                  <c:pt idx="23">
                    <c:v>Oct-2022</c:v>
                  </c:pt>
                  <c:pt idx="24">
                    <c:v>Nov-2022</c:v>
                  </c:pt>
                  <c:pt idx="25">
                    <c:v>Dec-2022</c:v>
                  </c:pt>
                  <c:pt idx="26">
                    <c:v>Jan-2023</c:v>
                  </c:pt>
                  <c:pt idx="27">
                    <c:v>Feb-2023</c:v>
                  </c:pt>
                </c:lvl>
                <c:lvl>
                  <c:pt idx="0">
                    <c:v>2020</c:v>
                  </c:pt>
                  <c:pt idx="2">
                    <c:v>2021</c:v>
                  </c:pt>
                  <c:pt idx="14">
                    <c:v>2022</c:v>
                  </c:pt>
                  <c:pt idx="26">
                    <c:v>2023</c:v>
                  </c:pt>
                </c:lvl>
              </c:multiLvlStrCache>
            </c:multiLvlStrRef>
          </c:cat>
          <c:val>
            <c:numRef>
              <c:f>Dashboard!$S$64:$S$96</c:f>
              <c:numCache>
                <c:formatCode>"$"#,##0.00_);[Red]\("$"#,##0.00\)</c:formatCode>
                <c:ptCount val="28"/>
                <c:pt idx="0">
                  <c:v>6214054</c:v>
                </c:pt>
                <c:pt idx="1">
                  <c:v>10385926</c:v>
                </c:pt>
                <c:pt idx="2">
                  <c:v>8235491</c:v>
                </c:pt>
                <c:pt idx="3">
                  <c:v>6501890</c:v>
                </c:pt>
                <c:pt idx="4">
                  <c:v>8122527.5</c:v>
                </c:pt>
                <c:pt idx="5">
                  <c:v>9412987</c:v>
                </c:pt>
                <c:pt idx="6">
                  <c:v>7992244</c:v>
                </c:pt>
                <c:pt idx="7">
                  <c:v>8397747</c:v>
                </c:pt>
                <c:pt idx="8">
                  <c:v>7784452</c:v>
                </c:pt>
                <c:pt idx="9">
                  <c:v>12934595</c:v>
                </c:pt>
                <c:pt idx="10">
                  <c:v>12695564</c:v>
                </c:pt>
                <c:pt idx="11">
                  <c:v>12551678</c:v>
                </c:pt>
                <c:pt idx="12">
                  <c:v>13505080</c:v>
                </c:pt>
                <c:pt idx="13">
                  <c:v>16935726</c:v>
                </c:pt>
                <c:pt idx="14">
                  <c:v>12632517</c:v>
                </c:pt>
                <c:pt idx="15">
                  <c:v>16278872</c:v>
                </c:pt>
                <c:pt idx="16">
                  <c:v>15514780.5</c:v>
                </c:pt>
                <c:pt idx="17">
                  <c:v>15211883</c:v>
                </c:pt>
                <c:pt idx="18">
                  <c:v>12445171</c:v>
                </c:pt>
                <c:pt idx="19">
                  <c:v>15625244.5</c:v>
                </c:pt>
                <c:pt idx="20">
                  <c:v>15802186</c:v>
                </c:pt>
                <c:pt idx="21">
                  <c:v>18346707</c:v>
                </c:pt>
                <c:pt idx="22">
                  <c:v>17769104</c:v>
                </c:pt>
                <c:pt idx="23">
                  <c:v>16826047</c:v>
                </c:pt>
                <c:pt idx="24">
                  <c:v>16306774</c:v>
                </c:pt>
                <c:pt idx="25">
                  <c:v>19632816</c:v>
                </c:pt>
                <c:pt idx="26">
                  <c:v>17432343</c:v>
                </c:pt>
                <c:pt idx="27">
                  <c:v>17779533</c:v>
                </c:pt>
              </c:numCache>
            </c:numRef>
          </c:val>
          <c:smooth val="0"/>
          <c:extLst>
            <c:ext xmlns:c16="http://schemas.microsoft.com/office/drawing/2014/chart" uri="{C3380CC4-5D6E-409C-BE32-E72D297353CC}">
              <c16:uniqueId val="{00000000-2116-44E2-975F-FA97B08D3203}"/>
            </c:ext>
          </c:extLst>
        </c:ser>
        <c:dLbls>
          <c:showLegendKey val="0"/>
          <c:showVal val="0"/>
          <c:showCatName val="0"/>
          <c:showSerName val="0"/>
          <c:showPercent val="0"/>
          <c:showBubbleSize val="0"/>
        </c:dLbls>
        <c:smooth val="0"/>
        <c:axId val="569981743"/>
        <c:axId val="569982703"/>
      </c:lineChart>
      <c:catAx>
        <c:axId val="569981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82703"/>
        <c:crosses val="autoZero"/>
        <c:auto val="1"/>
        <c:lblAlgn val="ctr"/>
        <c:lblOffset val="100"/>
        <c:noMultiLvlLbl val="0"/>
      </c:catAx>
      <c:valAx>
        <c:axId val="56998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81743"/>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[Orchestration Data B_fixed.xlsx]Dashboard!PivotTable5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Units Sold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Dashboard!$V$63</c:f>
              <c:strCache>
                <c:ptCount val="1"/>
                <c:pt idx="0">
                  <c:v>Total</c:v>
                </c:pt>
              </c:strCache>
            </c:strRef>
          </c:tx>
          <c:spPr>
            <a:ln w="28575" cap="rnd">
              <a:solidFill>
                <a:schemeClr val="accent1"/>
              </a:solidFill>
              <a:round/>
            </a:ln>
            <a:effectLst/>
          </c:spPr>
          <c:marker>
            <c:symbol val="none"/>
          </c:marker>
          <c:cat>
            <c:multiLvlStrRef>
              <c:f>Dashboard!$T$64:$U$96</c:f>
              <c:multiLvlStrCache>
                <c:ptCount val="28"/>
                <c:lvl>
                  <c:pt idx="0">
                    <c:v>Nov-2020</c:v>
                  </c:pt>
                  <c:pt idx="1">
                    <c:v>Dec-2020</c:v>
                  </c:pt>
                  <c:pt idx="2">
                    <c:v>Jan-2021</c:v>
                  </c:pt>
                  <c:pt idx="3">
                    <c:v>Feb-2021</c:v>
                  </c:pt>
                  <c:pt idx="4">
                    <c:v>Mar-2021</c:v>
                  </c:pt>
                  <c:pt idx="5">
                    <c:v>Apr-2021</c:v>
                  </c:pt>
                  <c:pt idx="6">
                    <c:v>May-2021</c:v>
                  </c:pt>
                  <c:pt idx="7">
                    <c:v>Jun-2021</c:v>
                  </c:pt>
                  <c:pt idx="8">
                    <c:v>Jul-2021</c:v>
                  </c:pt>
                  <c:pt idx="9">
                    <c:v>Aug-2021</c:v>
                  </c:pt>
                  <c:pt idx="10">
                    <c:v>Sep-2021</c:v>
                  </c:pt>
                  <c:pt idx="11">
                    <c:v>Oct-2021</c:v>
                  </c:pt>
                  <c:pt idx="12">
                    <c:v>Nov-2021</c:v>
                  </c:pt>
                  <c:pt idx="13">
                    <c:v>Dec-2021</c:v>
                  </c:pt>
                  <c:pt idx="14">
                    <c:v>Jan-2022</c:v>
                  </c:pt>
                  <c:pt idx="15">
                    <c:v>Feb-2022</c:v>
                  </c:pt>
                  <c:pt idx="16">
                    <c:v>Mar-2022</c:v>
                  </c:pt>
                  <c:pt idx="17">
                    <c:v>Apr-2022</c:v>
                  </c:pt>
                  <c:pt idx="18">
                    <c:v>May-2022</c:v>
                  </c:pt>
                  <c:pt idx="19">
                    <c:v>Jun-2022</c:v>
                  </c:pt>
                  <c:pt idx="20">
                    <c:v>Jul-2022</c:v>
                  </c:pt>
                  <c:pt idx="21">
                    <c:v>Aug-2022</c:v>
                  </c:pt>
                  <c:pt idx="22">
                    <c:v>Sep-2022</c:v>
                  </c:pt>
                  <c:pt idx="23">
                    <c:v>Oct-2022</c:v>
                  </c:pt>
                  <c:pt idx="24">
                    <c:v>Nov-2022</c:v>
                  </c:pt>
                  <c:pt idx="25">
                    <c:v>Dec-2022</c:v>
                  </c:pt>
                  <c:pt idx="26">
                    <c:v>Jan-2023</c:v>
                  </c:pt>
                  <c:pt idx="27">
                    <c:v>Feb-2023</c:v>
                  </c:pt>
                </c:lvl>
                <c:lvl>
                  <c:pt idx="0">
                    <c:v>2020</c:v>
                  </c:pt>
                  <c:pt idx="2">
                    <c:v>2021</c:v>
                  </c:pt>
                  <c:pt idx="14">
                    <c:v>2022</c:v>
                  </c:pt>
                  <c:pt idx="26">
                    <c:v>2023</c:v>
                  </c:pt>
                </c:lvl>
              </c:multiLvlStrCache>
            </c:multiLvlStrRef>
          </c:cat>
          <c:val>
            <c:numRef>
              <c:f>Dashboard!$V$64:$V$96</c:f>
              <c:numCache>
                <c:formatCode>General</c:formatCode>
                <c:ptCount val="28"/>
                <c:pt idx="0">
                  <c:v>52806</c:v>
                </c:pt>
                <c:pt idx="1">
                  <c:v>99664</c:v>
                </c:pt>
                <c:pt idx="2">
                  <c:v>67213</c:v>
                </c:pt>
                <c:pt idx="3">
                  <c:v>62210</c:v>
                </c:pt>
                <c:pt idx="4">
                  <c:v>68305</c:v>
                </c:pt>
                <c:pt idx="5">
                  <c:v>70383</c:v>
                </c:pt>
                <c:pt idx="6">
                  <c:v>69372</c:v>
                </c:pt>
                <c:pt idx="7">
                  <c:v>95090</c:v>
                </c:pt>
                <c:pt idx="8">
                  <c:v>68900</c:v>
                </c:pt>
                <c:pt idx="9">
                  <c:v>124812</c:v>
                </c:pt>
                <c:pt idx="10">
                  <c:v>96968.5</c:v>
                </c:pt>
                <c:pt idx="11">
                  <c:v>113920</c:v>
                </c:pt>
                <c:pt idx="12">
                  <c:v>109332</c:v>
                </c:pt>
                <c:pt idx="13">
                  <c:v>146915</c:v>
                </c:pt>
                <c:pt idx="14">
                  <c:v>111119</c:v>
                </c:pt>
                <c:pt idx="15">
                  <c:v>139283</c:v>
                </c:pt>
                <c:pt idx="16">
                  <c:v>129879.5</c:v>
                </c:pt>
                <c:pt idx="17">
                  <c:v>122355</c:v>
                </c:pt>
                <c:pt idx="18">
                  <c:v>123523</c:v>
                </c:pt>
                <c:pt idx="19">
                  <c:v>135503.5</c:v>
                </c:pt>
                <c:pt idx="20">
                  <c:v>136263</c:v>
                </c:pt>
                <c:pt idx="21">
                  <c:v>157244</c:v>
                </c:pt>
                <c:pt idx="22">
                  <c:v>141018.5</c:v>
                </c:pt>
                <c:pt idx="23">
                  <c:v>140537</c:v>
                </c:pt>
                <c:pt idx="24">
                  <c:v>132817</c:v>
                </c:pt>
                <c:pt idx="25">
                  <c:v>159640</c:v>
                </c:pt>
                <c:pt idx="26">
                  <c:v>141987</c:v>
                </c:pt>
                <c:pt idx="27">
                  <c:v>157450</c:v>
                </c:pt>
              </c:numCache>
            </c:numRef>
          </c:val>
          <c:smooth val="0"/>
          <c:extLst>
            <c:ext xmlns:c16="http://schemas.microsoft.com/office/drawing/2014/chart" uri="{C3380CC4-5D6E-409C-BE32-E72D297353CC}">
              <c16:uniqueId val="{00000000-261E-4752-AE12-92F7E38E0BEA}"/>
            </c:ext>
          </c:extLst>
        </c:ser>
        <c:dLbls>
          <c:showLegendKey val="0"/>
          <c:showVal val="0"/>
          <c:showCatName val="0"/>
          <c:showSerName val="0"/>
          <c:showPercent val="0"/>
          <c:showBubbleSize val="0"/>
        </c:dLbls>
        <c:smooth val="0"/>
        <c:axId val="158100495"/>
        <c:axId val="158098575"/>
      </c:lineChart>
      <c:catAx>
        <c:axId val="15810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98575"/>
        <c:crosses val="autoZero"/>
        <c:auto val="1"/>
        <c:lblAlgn val="ctr"/>
        <c:lblOffset val="100"/>
        <c:noMultiLvlLbl val="0"/>
      </c:catAx>
      <c:valAx>
        <c:axId val="158098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00495"/>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0</xdr:colOff>
      <xdr:row>2</xdr:row>
      <xdr:rowOff>190499</xdr:rowOff>
    </xdr:from>
    <xdr:to>
      <xdr:col>20</xdr:col>
      <xdr:colOff>38100</xdr:colOff>
      <xdr:row>23</xdr:row>
      <xdr:rowOff>142874</xdr:rowOff>
    </xdr:to>
    <xdr:graphicFrame macro="">
      <xdr:nvGraphicFramePr>
        <xdr:cNvPr id="2" name="Chart 1" descr="Chart type: Clustered Column. &#10;&#10;Description automatically generated">
          <a:extLst>
            <a:ext uri="{FF2B5EF4-FFF2-40B4-BE49-F238E27FC236}">
              <a16:creationId xmlns:a16="http://schemas.microsoft.com/office/drawing/2014/main" id="{1E950C3A-8FF3-4524-6394-330214C8C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11642</xdr:colOff>
      <xdr:row>9</xdr:row>
      <xdr:rowOff>78316</xdr:rowOff>
    </xdr:from>
    <xdr:to>
      <xdr:col>15</xdr:col>
      <xdr:colOff>148167</xdr:colOff>
      <xdr:row>25</xdr:row>
      <xdr:rowOff>86590</xdr:rowOff>
    </xdr:to>
    <xdr:graphicFrame macro="">
      <xdr:nvGraphicFramePr>
        <xdr:cNvPr id="2" name="Chart 1" descr="Chart type: Line. &#10;&#10;Description automatically generated">
          <a:extLst>
            <a:ext uri="{FF2B5EF4-FFF2-40B4-BE49-F238E27FC236}">
              <a16:creationId xmlns:a16="http://schemas.microsoft.com/office/drawing/2014/main" id="{FDA09FA5-AD51-08A7-6D01-75E1FF962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892175</xdr:colOff>
      <xdr:row>10</xdr:row>
      <xdr:rowOff>111125</xdr:rowOff>
    </xdr:from>
    <xdr:to>
      <xdr:col>6</xdr:col>
      <xdr:colOff>1666875</xdr:colOff>
      <xdr:row>24</xdr:row>
      <xdr:rowOff>28575</xdr:rowOff>
    </xdr:to>
    <mc:AlternateContent xmlns:mc="http://schemas.openxmlformats.org/markup-compatibility/2006" xmlns:a14="http://schemas.microsoft.com/office/drawing/2010/main">
      <mc:Choice Requires="a14">
        <xdr:graphicFrame macro="">
          <xdr:nvGraphicFramePr>
            <xdr:cNvPr id="3" name="Date">
              <a:extLst>
                <a:ext uri="{FF2B5EF4-FFF2-40B4-BE49-F238E27FC236}">
                  <a16:creationId xmlns:a16="http://schemas.microsoft.com/office/drawing/2014/main" id="{F6916091-B4FA-391A-788D-17633B31EAC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569075" y="2536825"/>
              <a:ext cx="1844675" cy="267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558311</xdr:colOff>
      <xdr:row>26</xdr:row>
      <xdr:rowOff>102088</xdr:rowOff>
    </xdr:from>
    <xdr:to>
      <xdr:col>7</xdr:col>
      <xdr:colOff>387838</xdr:colOff>
      <xdr:row>39</xdr:row>
      <xdr:rowOff>32238</xdr:rowOff>
    </xdr:to>
    <xdr:graphicFrame macro="">
      <xdr:nvGraphicFramePr>
        <xdr:cNvPr id="5" name="Chart 4" descr="Chart type: Doughnut. &#10;&#10;Description automatically generated">
          <a:extLst>
            <a:ext uri="{FF2B5EF4-FFF2-40B4-BE49-F238E27FC236}">
              <a16:creationId xmlns:a16="http://schemas.microsoft.com/office/drawing/2014/main" id="{CD2C1631-A643-4703-BD3F-B7345CB82B6D}"/>
            </a:ext>
            <a:ext uri="{147F2762-F138-4A5C-976F-8EAC2B608ADB}">
              <a16:predDERef xmlns:a16="http://schemas.microsoft.com/office/drawing/2014/main" pred="{F6916091-B4FA-391A-788D-17633B31E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11351</xdr:colOff>
      <xdr:row>43</xdr:row>
      <xdr:rowOff>56667</xdr:rowOff>
    </xdr:from>
    <xdr:to>
      <xdr:col>15</xdr:col>
      <xdr:colOff>125075</xdr:colOff>
      <xdr:row>57</xdr:row>
      <xdr:rowOff>99675</xdr:rowOff>
    </xdr:to>
    <xdr:graphicFrame macro="">
      <xdr:nvGraphicFramePr>
        <xdr:cNvPr id="6" name="Chart 5" descr="Chart type: Line. &#10;&#10;Description automatically generated">
          <a:extLst>
            <a:ext uri="{FF2B5EF4-FFF2-40B4-BE49-F238E27FC236}">
              <a16:creationId xmlns:a16="http://schemas.microsoft.com/office/drawing/2014/main" id="{2662D3B1-3725-4FD8-A976-0C4527C7FE18}"/>
            </a:ext>
            <a:ext uri="{147F2762-F138-4A5C-976F-8EAC2B608ADB}">
              <a16:predDERef xmlns:a16="http://schemas.microsoft.com/office/drawing/2014/main" pred="{CD2C1631-A643-4703-BD3F-B7345CB82B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591609</xdr:colOff>
      <xdr:row>27</xdr:row>
      <xdr:rowOff>122189</xdr:rowOff>
    </xdr:from>
    <xdr:to>
      <xdr:col>23</xdr:col>
      <xdr:colOff>286808</xdr:colOff>
      <xdr:row>41</xdr:row>
      <xdr:rowOff>152785</xdr:rowOff>
    </xdr:to>
    <xdr:graphicFrame macro="">
      <xdr:nvGraphicFramePr>
        <xdr:cNvPr id="7" name="Chart 6" descr="Chart type: Line. 'Gross Sales' by 'Date'&#10;&#10;Description automatically generated">
          <a:extLst>
            <a:ext uri="{FF2B5EF4-FFF2-40B4-BE49-F238E27FC236}">
              <a16:creationId xmlns:a16="http://schemas.microsoft.com/office/drawing/2014/main" id="{2753DB4E-FED7-4DFA-B92A-4105130B5ED7}"/>
            </a:ext>
            <a:ext uri="{147F2762-F138-4A5C-976F-8EAC2B608ADB}">
              <a16:predDERef xmlns:a16="http://schemas.microsoft.com/office/drawing/2014/main" pred="{2662D3B1-3725-4FD8-A976-0C4527C7F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12508</xdr:colOff>
      <xdr:row>27</xdr:row>
      <xdr:rowOff>81779</xdr:rowOff>
    </xdr:from>
    <xdr:to>
      <xdr:col>14</xdr:col>
      <xdr:colOff>188576</xdr:colOff>
      <xdr:row>42</xdr:row>
      <xdr:rowOff>106025</xdr:rowOff>
    </xdr:to>
    <xdr:graphicFrame macro="">
      <xdr:nvGraphicFramePr>
        <xdr:cNvPr id="9" name="Chart 8" descr="Chart type: Line. &#10;&#10;Description automatically generated">
          <a:extLst>
            <a:ext uri="{FF2B5EF4-FFF2-40B4-BE49-F238E27FC236}">
              <a16:creationId xmlns:a16="http://schemas.microsoft.com/office/drawing/2014/main" id="{91E6B36A-D80F-4D5F-82E0-2B9DBD7F1DD9}"/>
            </a:ext>
            <a:ext uri="{147F2762-F138-4A5C-976F-8EAC2B608ADB}">
              <a16:predDERef xmlns:a16="http://schemas.microsoft.com/office/drawing/2014/main" pred="{2753DB4E-FED7-4DFA-B92A-4105130B5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550333</xdr:colOff>
      <xdr:row>10</xdr:row>
      <xdr:rowOff>77733</xdr:rowOff>
    </xdr:from>
    <xdr:to>
      <xdr:col>17</xdr:col>
      <xdr:colOff>599979</xdr:colOff>
      <xdr:row>24</xdr:row>
      <xdr:rowOff>2975</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05E88EC8-919F-CF55-806F-5C027B5E0BF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764933" y="2503433"/>
              <a:ext cx="1837171" cy="26874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1139441</xdr:colOff>
      <xdr:row>10</xdr:row>
      <xdr:rowOff>78022</xdr:rowOff>
    </xdr:from>
    <xdr:to>
      <xdr:col>19</xdr:col>
      <xdr:colOff>628843</xdr:colOff>
      <xdr:row>23</xdr:row>
      <xdr:rowOff>152489</xdr:rowOff>
    </xdr:to>
    <mc:AlternateContent xmlns:mc="http://schemas.openxmlformats.org/markup-compatibility/2006" xmlns:a14="http://schemas.microsoft.com/office/drawing/2010/main">
      <mc:Choice Requires="a14">
        <xdr:graphicFrame macro="">
          <xdr:nvGraphicFramePr>
            <xdr:cNvPr id="12" name="Customer">
              <a:extLst>
                <a:ext uri="{FF2B5EF4-FFF2-40B4-BE49-F238E27FC236}">
                  <a16:creationId xmlns:a16="http://schemas.microsoft.com/office/drawing/2014/main" id="{2D35CFD8-7EE6-9443-F8A2-03D1A2A2B306}"/>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17865341" y="2503722"/>
              <a:ext cx="1826202" cy="26525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663478</xdr:colOff>
      <xdr:row>10</xdr:row>
      <xdr:rowOff>96495</xdr:rowOff>
    </xdr:from>
    <xdr:to>
      <xdr:col>23</xdr:col>
      <xdr:colOff>103909</xdr:colOff>
      <xdr:row>24</xdr:row>
      <xdr:rowOff>2687</xdr:rowOff>
    </xdr:to>
    <mc:AlternateContent xmlns:mc="http://schemas.openxmlformats.org/markup-compatibility/2006" xmlns:a14="http://schemas.microsoft.com/office/drawing/2010/main">
      <mc:Choice Requires="a14">
        <xdr:graphicFrame macro="">
          <xdr:nvGraphicFramePr>
            <xdr:cNvPr id="13" name="Product">
              <a:extLst>
                <a:ext uri="{FF2B5EF4-FFF2-40B4-BE49-F238E27FC236}">
                  <a16:creationId xmlns:a16="http://schemas.microsoft.com/office/drawing/2014/main" id="{D13FCF41-BA4A-1141-3B57-D7060C6BFC7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9992878" y="2522195"/>
              <a:ext cx="1821681" cy="2668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 Gines Marin" refreshedDate="45611.654501736113" createdVersion="8" refreshedVersion="8" minRefreshableVersion="3" recordCount="35" xr:uid="{8A36EF7F-1E39-4FCB-A741-73F47A45A8B7}">
  <cacheSource type="worksheet">
    <worksheetSource name="Table3"/>
  </cacheSource>
  <cacheFields count="12">
    <cacheField name="ID" numFmtId="0">
      <sharedItems containsSemiMixedTypes="0" containsString="0" containsNumber="1" containsInteger="1" minValue="2" maxValue="10"/>
    </cacheField>
    <cacheField name="Subject" numFmtId="0">
      <sharedItems/>
    </cacheField>
    <cacheField name="Year" numFmtId="0">
      <sharedItems containsSemiMixedTypes="0" containsString="0" containsNumber="1" containsInteger="1" minValue="2016" maxValue="2022" count="7">
        <n v="2018"/>
        <n v="2019"/>
        <n v="2020"/>
        <n v="2017"/>
        <n v="2016"/>
        <n v="2021"/>
        <n v="2022"/>
      </sharedItems>
    </cacheField>
    <cacheField name="Number of Mails Sent" numFmtId="0">
      <sharedItems containsSemiMixedTypes="0" containsString="0" containsNumber="1" containsInteger="1" minValue="9000" maxValue="34000"/>
    </cacheField>
    <cacheField name="Number of Mails Opened" numFmtId="0">
      <sharedItems containsSemiMixedTypes="0" containsString="0" containsNumber="1" containsInteger="1" minValue="6000" maxValue="28000"/>
    </cacheField>
    <cacheField name="Click Through Rate" numFmtId="10">
      <sharedItems containsSemiMixedTypes="0" containsString="0" containsNumber="1" minValue="4.8000000000000001E-2" maxValue="7.4999999999999997E-2"/>
    </cacheField>
    <cacheField name="Unsubscribe Rate" numFmtId="10">
      <sharedItems containsSemiMixedTypes="0" containsString="0" containsNumber="1" minValue="4.0000000000000001E-3" maxValue="8.0000000000000002E-3"/>
    </cacheField>
    <cacheField name="Bounce Rate" numFmtId="10">
      <sharedItems containsSemiMixedTypes="0" containsString="0" containsNumber="1" minValue="8.9999999999999993E-3" maxValue="1.4E-2"/>
    </cacheField>
    <cacheField name="Conversion Rate" numFmtId="10">
      <sharedItems containsSemiMixedTypes="0" containsString="0" containsNumber="1" minValue="3.2000000000000001E-2" maxValue="5.1999999999999998E-2"/>
    </cacheField>
    <cacheField name="Revenue Generated" numFmtId="6">
      <sharedItems containsSemiMixedTypes="0" containsString="0" containsNumber="1" containsInteger="1" minValue="2600" maxValue="8800"/>
    </cacheField>
    <cacheField name="Segment" numFmtId="0">
      <sharedItems/>
    </cacheField>
    <cacheField name="Vendor" numFmtId="0">
      <sharedItems count="5">
        <s v="Epsilon"/>
        <s v="Alpha"/>
        <s v="Gamma"/>
        <s v="Delta"/>
        <s v="Bet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 Gines Marin" refreshedDate="45611.654502199075" createdVersion="8" refreshedVersion="8" minRefreshableVersion="3" recordCount="154" xr:uid="{56B5A0C2-751F-4E49-B47F-6C8570701BEC}">
  <cacheSource type="worksheet">
    <worksheetSource ref="A1:G155" sheet="Ex. 21-2"/>
  </cacheSource>
  <cacheFields count="7">
    <cacheField name="Concert Date" numFmtId="0">
      <sharedItems/>
    </cacheField>
    <cacheField name="Fixed Date" numFmtId="14">
      <sharedItems containsSemiMixedTypes="0" containsNonDate="0" containsDate="1" containsString="0" minDate="2023-03-17T00:00:00" maxDate="2024-12-09T00:00:00"/>
    </cacheField>
    <cacheField name="Day of Week" numFmtId="0">
      <sharedItems/>
    </cacheField>
    <cacheField name="Location" numFmtId="0">
      <sharedItems/>
    </cacheField>
    <cacheField name="Stadium" numFmtId="0">
      <sharedItems/>
    </cacheField>
    <cacheField name="Opening Act" numFmtId="0">
      <sharedItems count="9">
        <s v="Paramore"/>
        <s v="beabadoobee"/>
        <s v="MUNA"/>
        <s v="Phoebe Bridgers"/>
        <s v="girl in red"/>
        <s v="HAIM"/>
        <s v="Sabrina Carpenter"/>
        <s v="No Opener"/>
        <s v="Gracie Abrams"/>
      </sharedItems>
    </cacheField>
    <cacheField name="Revenue in USD" numFmtId="164">
      <sharedItems containsSemiMixedTypes="0" containsString="0" containsNumber="1" minValue="0" maxValue="1492149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 Gines Marin" refreshedDate="45639.383185416664" createdVersion="8" refreshedVersion="8" minRefreshableVersion="3" recordCount="75" xr:uid="{9DA4A9A3-E2CE-433C-B114-D0A10F20BD05}">
  <cacheSource type="worksheet">
    <worksheetSource name="Table5"/>
  </cacheSource>
  <cacheFields count="5">
    <cacheField name="Year" numFmtId="0">
      <sharedItems containsSemiMixedTypes="0" containsString="0" containsNumber="1" containsInteger="1" minValue="2015" maxValue="2017" count="3">
        <n v="2017"/>
        <n v="2015"/>
        <n v="2016"/>
      </sharedItems>
    </cacheField>
    <cacheField name="Category" numFmtId="0">
      <sharedItems/>
    </cacheField>
    <cacheField name="Product" numFmtId="0">
      <sharedItems count="25">
        <s v="Chains"/>
        <s v="Socks"/>
        <s v="Bib-Shorts"/>
        <s v="Shorts"/>
        <s v="Tights"/>
        <s v="Handlebars"/>
        <s v="Brakes"/>
        <s v="Mountain Bikes"/>
        <s v="Helmets"/>
        <s v="Lights"/>
        <s v="Locks"/>
        <s v="Bottom Brackets"/>
        <s v="Jerseys"/>
        <s v="Road Bikes"/>
        <s v="Tires and Tubes"/>
        <s v="Cargo Bike"/>
        <s v="Bike Racks"/>
        <s v="Caps"/>
        <s v="Pumps"/>
        <s v="Wheels"/>
        <s v="Touring Bikes"/>
        <s v="Vests"/>
        <s v="Pedals"/>
        <s v="Gloves"/>
        <s v="Saddles"/>
      </sharedItems>
    </cacheField>
    <cacheField name="Sales" numFmtId="167">
      <sharedItems containsSemiMixedTypes="0" containsString="0" containsNumber="1" containsInteger="1" minValue="300" maxValue="63700"/>
    </cacheField>
    <cacheField name="Rating" numFmtId="9">
      <sharedItems containsSemiMixedTypes="0" containsString="0" containsNumber="1" minValue="0.05"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39.40983611111" createdVersion="8" refreshedVersion="8" minRefreshableVersion="3" recordCount="1225" xr:uid="{731BB79E-DEB6-4F52-8F6C-ACABA84E1451}">
  <cacheSource type="worksheet">
    <worksheetSource name="Table71011124"/>
  </cacheSource>
  <cacheFields count="14">
    <cacheField name="Country" numFmtId="0">
      <sharedItems count="5">
        <s v="USA"/>
        <s v="France"/>
        <s v="Australia"/>
        <s v="Mexico"/>
        <s v="Canada"/>
      </sharedItems>
    </cacheField>
    <cacheField name="Customer" numFmtId="0">
      <sharedItems count="4">
        <s v="VanArsdel"/>
        <s v="Contoso Pharmaceuticals"/>
        <s v="Lamna Healthcare"/>
        <s v="Proseware"/>
      </sharedItems>
    </cacheField>
    <cacheField name="Product" numFmtId="0">
      <sharedItems count="6">
        <s v="Biodegradable box"/>
        <s v="Compostable cutlery"/>
        <s v="Recycled can"/>
        <s v="Organic Pleather"/>
        <s v="Bamboo fabric roll"/>
        <s v="Eco hemp fibers"/>
      </sharedItems>
    </cacheField>
    <cacheField name="Discount Band" numFmtId="0">
      <sharedItems count="4">
        <s v="Medium"/>
        <s v="Low"/>
        <s v="None"/>
        <s v="High"/>
      </sharedItems>
    </cacheField>
    <cacheField name="Units Sold" numFmtId="0">
      <sharedItems containsSemiMixedTypes="0" containsString="0" containsNumber="1" minValue="159" maxValue="15059"/>
    </cacheField>
    <cacheField name="Manufacturing Price" numFmtId="8">
      <sharedItems containsSemiMixedTypes="0" containsString="0" containsNumber="1" containsInteger="1" minValue="3" maxValue="312"/>
    </cacheField>
    <cacheField name="Sale Price" numFmtId="8">
      <sharedItems containsSemiMixedTypes="0" containsString="0" containsNumber="1" containsInteger="1" minValue="7" maxValue="380"/>
    </cacheField>
    <cacheField name="Gross Sales" numFmtId="8">
      <sharedItems containsSemiMixedTypes="0" containsString="0" containsNumber="1" minValue="1113" maxValue="3007840"/>
    </cacheField>
    <cacheField name="Discounts" numFmtId="8">
      <sharedItems containsSemiMixedTypes="0" containsString="0" containsNumber="1" minValue="0" maxValue="421097.60000000003"/>
    </cacheField>
    <cacheField name="Sales" numFmtId="8">
      <sharedItems containsSemiMixedTypes="0" containsString="0" containsNumber="1" minValue="1046.22" maxValue="2734174.08"/>
    </cacheField>
    <cacheField name="COGS" numFmtId="8">
      <sharedItems containsSemiMixedTypes="0" containsString="0" containsNumber="1" minValue="706.2" maxValue="2346300"/>
    </cacheField>
    <cacheField name="Profit" numFmtId="8">
      <sharedItems containsSemiMixedTypes="0" containsString="0" containsNumber="1" minValue="-8114.6600000000035" maxValue="2492747.4"/>
    </cacheField>
    <cacheField name="Date" numFmtId="165">
      <sharedItems containsSemiMixedTypes="0" containsNonDate="0" containsDate="1" containsString="0" minDate="2020-11-02T00:00:00" maxDate="2023-02-02T00:00:00" count="28">
        <d v="2023-02-01T00:00:00"/>
        <d v="2023-01-02T00:00:00"/>
        <d v="2022-12-02T00:00:00"/>
        <d v="2022-11-02T00:00:00"/>
        <d v="2022-10-02T00:00:00"/>
        <d v="2022-09-01T00:00:00"/>
        <d v="2022-08-02T00:00:00"/>
        <d v="2022-07-02T00:00:00"/>
        <d v="2022-06-02T00:00:00"/>
        <d v="2022-05-02T00:00:00"/>
        <d v="2022-04-04T00:00:00"/>
        <d v="2022-03-04T00:00:00"/>
        <d v="2022-02-01T00:00:00"/>
        <d v="2022-01-02T00:00:00"/>
        <d v="2021-12-02T00:00:00"/>
        <d v="2021-11-02T00:00:00"/>
        <d v="2021-10-02T00:00:00"/>
        <d v="2021-09-01T00:00:00"/>
        <d v="2021-08-02T00:00:00"/>
        <d v="2021-07-02T00:00:00"/>
        <d v="2021-06-02T00:00:00"/>
        <d v="2021-05-02T00:00:00"/>
        <d v="2021-04-04T00:00:00"/>
        <d v="2021-03-04T00:00:00"/>
        <d v="2021-02-01T00:00:00"/>
        <d v="2021-01-02T00:00:00"/>
        <d v="2020-12-02T00:00:00"/>
        <d v="2020-11-02T00:00:00"/>
      </sharedItems>
      <fieldGroup par="13"/>
    </cacheField>
    <cacheField name="Years (Date)" numFmtId="0" databaseField="0">
      <fieldGroup base="12">
        <rangePr groupBy="years" startDate="2020-11-02T00:00:00" endDate="2023-02-02T00:00:00"/>
        <groupItems count="6">
          <s v="&lt;11/2/2020"/>
          <s v="2020"/>
          <s v="2021"/>
          <s v="2022"/>
          <s v="2023"/>
          <s v="&gt;2/2/2023"/>
        </groupItems>
      </fieldGroup>
    </cacheField>
  </cacheFields>
  <extLst>
    <ext xmlns:x14="http://schemas.microsoft.com/office/spreadsheetml/2009/9/main" uri="{725AE2AE-9491-48be-B2B4-4EB974FC3084}">
      <x14:pivotCacheDefinition pivotCacheId="1889546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n v="7"/>
    <s v="Holiday Sale"/>
    <x v="0"/>
    <n v="10000"/>
    <n v="7000"/>
    <n v="0.06"/>
    <n v="5.0000000000000001E-3"/>
    <n v="0.01"/>
    <n v="0.04"/>
    <n v="3000"/>
    <s v="Retail"/>
    <x v="0"/>
  </r>
  <r>
    <n v="7"/>
    <s v="Summer Discounts"/>
    <x v="1"/>
    <n v="12000"/>
    <n v="8000"/>
    <n v="5.5E-2"/>
    <n v="7.0000000000000001E-3"/>
    <n v="1.2E-2"/>
    <n v="3.7999999999999999E-2"/>
    <n v="3500"/>
    <s v="Retail"/>
    <x v="0"/>
  </r>
  <r>
    <n v="2"/>
    <s v="New Product Launch"/>
    <x v="2"/>
    <n v="15000"/>
    <n v="9000"/>
    <n v="7.0000000000000007E-2"/>
    <n v="6.0000000000000001E-3"/>
    <n v="1.0999999999999999E-2"/>
    <n v="0.05"/>
    <n v="5000"/>
    <s v="Tech"/>
    <x v="1"/>
  </r>
  <r>
    <n v="5"/>
    <s v="Black Friday"/>
    <x v="3"/>
    <n v="20000"/>
    <n v="14000"/>
    <n v="6.5000000000000002E-2"/>
    <n v="8.0000000000000002E-3"/>
    <n v="1.2999999999999999E-2"/>
    <n v="4.4999999999999998E-2"/>
    <n v="7000"/>
    <s v="Retail"/>
    <x v="2"/>
  </r>
  <r>
    <n v="9"/>
    <s v="Spring Collection"/>
    <x v="0"/>
    <n v="9000"/>
    <n v="6000"/>
    <n v="5.1999999999999998E-2"/>
    <n v="4.0000000000000001E-3"/>
    <n v="8.9999999999999993E-3"/>
    <n v="3.5000000000000003E-2"/>
    <n v="2800"/>
    <s v="Fashion"/>
    <x v="0"/>
  </r>
  <r>
    <n v="6"/>
    <s v="Winter Clearance"/>
    <x v="4"/>
    <n v="11000"/>
    <n v="7500"/>
    <n v="4.8000000000000001E-2"/>
    <n v="5.0000000000000001E-3"/>
    <n v="0.01"/>
    <n v="3.2000000000000001E-2"/>
    <n v="2600"/>
    <s v="Retail"/>
    <x v="3"/>
  </r>
  <r>
    <n v="8"/>
    <s v="End of Year Sale"/>
    <x v="3"/>
    <n v="13000"/>
    <n v="8500"/>
    <n v="6.3E-2"/>
    <n v="6.0000000000000001E-3"/>
    <n v="1.4E-2"/>
    <n v="4.1000000000000002E-2"/>
    <n v="4500"/>
    <s v="Electronics"/>
    <x v="0"/>
  </r>
  <r>
    <n v="4"/>
    <s v="Special Offer"/>
    <x v="1"/>
    <n v="14000"/>
    <n v="9000"/>
    <n v="5.7000000000000002E-2"/>
    <n v="7.0000000000000001E-3"/>
    <n v="1.2E-2"/>
    <n v="3.6999999999999998E-2"/>
    <n v="4000"/>
    <s v="Retail"/>
    <x v="4"/>
  </r>
  <r>
    <n v="3"/>
    <s v="Flash Sale"/>
    <x v="2"/>
    <n v="16000"/>
    <n v="10000"/>
    <n v="6.9000000000000006E-2"/>
    <n v="5.0000000000000001E-3"/>
    <n v="1.0999999999999999E-2"/>
    <n v="4.9000000000000002E-2"/>
    <n v="4800"/>
    <s v="Tech"/>
    <x v="1"/>
  </r>
  <r>
    <n v="2"/>
    <s v="Exclusive Deal"/>
    <x v="5"/>
    <n v="17000"/>
    <n v="11000"/>
    <n v="7.4999999999999997E-2"/>
    <n v="8.0000000000000002E-3"/>
    <n v="1.2999999999999999E-2"/>
    <n v="5.1999999999999998E-2"/>
    <n v="5200"/>
    <s v="Fashion"/>
    <x v="1"/>
  </r>
  <r>
    <n v="4"/>
    <s v="Back to School"/>
    <x v="4"/>
    <n v="10000"/>
    <n v="6500"/>
    <n v="0.05"/>
    <n v="6.0000000000000001E-3"/>
    <n v="0.01"/>
    <n v="3.4000000000000002E-2"/>
    <n v="3100"/>
    <s v="Retail"/>
    <x v="4"/>
  </r>
  <r>
    <n v="10"/>
    <s v="New Year Sale"/>
    <x v="3"/>
    <n v="12000"/>
    <n v="7000"/>
    <n v="4.9000000000000002E-2"/>
    <n v="7.0000000000000001E-3"/>
    <n v="1.2E-2"/>
    <n v="3.3000000000000002E-2"/>
    <n v="3400"/>
    <s v="Electronics"/>
    <x v="0"/>
  </r>
  <r>
    <n v="2"/>
    <s v="Cyber Monday"/>
    <x v="0"/>
    <n v="13000"/>
    <n v="8500"/>
    <n v="6.0999999999999999E-2"/>
    <n v="5.0000000000000001E-3"/>
    <n v="1.0999999999999999E-2"/>
    <n v="4.2000000000000003E-2"/>
    <n v="4200"/>
    <s v="Retail"/>
    <x v="1"/>
  </r>
  <r>
    <n v="5"/>
    <s v="Valentine's Day"/>
    <x v="1"/>
    <n v="15000"/>
    <n v="9500"/>
    <n v="5.3999999999999999E-2"/>
    <n v="6.0000000000000001E-3"/>
    <n v="0.01"/>
    <n v="3.5999999999999997E-2"/>
    <n v="3900"/>
    <s v="Fashion"/>
    <x v="2"/>
  </r>
  <r>
    <n v="2"/>
    <s v="April Fool's Promo"/>
    <x v="2"/>
    <n v="14000"/>
    <n v="9200"/>
    <n v="5.8000000000000003E-2"/>
    <n v="7.0000000000000001E-3"/>
    <n v="1.2999999999999999E-2"/>
    <n v="0.04"/>
    <n v="4100"/>
    <s v="Retail"/>
    <x v="1"/>
  </r>
  <r>
    <n v="9"/>
    <s v="Summer Clearance"/>
    <x v="5"/>
    <n v="16000"/>
    <n v="10000"/>
    <n v="6.4000000000000001E-2"/>
    <n v="8.0000000000000002E-3"/>
    <n v="1.2E-2"/>
    <n v="4.8000000000000001E-2"/>
    <n v="4500"/>
    <s v="Electronics"/>
    <x v="0"/>
  </r>
  <r>
    <n v="6"/>
    <s v="Prime Day"/>
    <x v="6"/>
    <n v="18000"/>
    <n v="12000"/>
    <n v="7.1999999999999995E-2"/>
    <n v="6.0000000000000001E-3"/>
    <n v="1.0999999999999999E-2"/>
    <n v="5.0999999999999997E-2"/>
    <n v="5300"/>
    <s v="Tech"/>
    <x v="3"/>
  </r>
  <r>
    <n v="7"/>
    <s v="Anniversary Sale"/>
    <x v="4"/>
    <n v="17000"/>
    <n v="11000"/>
    <n v="0.06"/>
    <n v="5.0000000000000001E-3"/>
    <n v="0.01"/>
    <n v="4.5999999999999999E-2"/>
    <n v="4700"/>
    <s v="Retail"/>
    <x v="0"/>
  </r>
  <r>
    <n v="6"/>
    <s v="Special Edition"/>
    <x v="3"/>
    <n v="18000"/>
    <n v="12000"/>
    <n v="7.0000000000000007E-2"/>
    <n v="7.0000000000000001E-3"/>
    <n v="1.2E-2"/>
    <n v="4.9000000000000002E-2"/>
    <n v="5500"/>
    <s v="Fashion"/>
    <x v="3"/>
  </r>
  <r>
    <n v="2"/>
    <s v="Limited Time Offer"/>
    <x v="0"/>
    <n v="19000"/>
    <n v="13000"/>
    <n v="6.8000000000000005E-2"/>
    <n v="6.0000000000000001E-3"/>
    <n v="1.0999999999999999E-2"/>
    <n v="4.7E-2"/>
    <n v="5200"/>
    <s v="Retail"/>
    <x v="1"/>
  </r>
  <r>
    <n v="9"/>
    <s v="Exclusive Launch"/>
    <x v="1"/>
    <n v="20000"/>
    <n v="14000"/>
    <n v="7.2999999999999995E-2"/>
    <n v="8.0000000000000002E-3"/>
    <n v="1.2999999999999999E-2"/>
    <n v="0.05"/>
    <n v="5800"/>
    <s v="Tech"/>
    <x v="0"/>
  </r>
  <r>
    <n v="8"/>
    <s v="Flash Promo"/>
    <x v="2"/>
    <n v="21000"/>
    <n v="15000"/>
    <n v="7.0999999999999994E-2"/>
    <n v="7.0000000000000001E-3"/>
    <n v="0.01"/>
    <n v="5.1999999999999998E-2"/>
    <n v="6000"/>
    <s v="Retail"/>
    <x v="0"/>
  </r>
  <r>
    <n v="7"/>
    <s v="Holiday Special"/>
    <x v="5"/>
    <n v="22000"/>
    <n v="16000"/>
    <n v="6.5000000000000002E-2"/>
    <n v="6.0000000000000001E-3"/>
    <n v="1.2E-2"/>
    <n v="4.8000000000000001E-2"/>
    <n v="5700"/>
    <s v="Electronics"/>
    <x v="0"/>
  </r>
  <r>
    <n v="5"/>
    <s v="Summer Festival"/>
    <x v="6"/>
    <n v="23000"/>
    <n v="17000"/>
    <n v="7.0000000000000007E-2"/>
    <n v="5.0000000000000001E-3"/>
    <n v="1.0999999999999999E-2"/>
    <n v="5.0999999999999997E-2"/>
    <n v="6300"/>
    <s v="Fashion"/>
    <x v="2"/>
  </r>
  <r>
    <n v="10"/>
    <s v="Fall Offer"/>
    <x v="4"/>
    <n v="24000"/>
    <n v="18000"/>
    <n v="6.2E-2"/>
    <n v="7.0000000000000001E-3"/>
    <n v="1.2999999999999999E-2"/>
    <n v="4.4999999999999998E-2"/>
    <n v="6500"/>
    <s v="Retail"/>
    <x v="0"/>
  </r>
  <r>
    <n v="8"/>
    <s v="Spring Sale"/>
    <x v="3"/>
    <n v="25000"/>
    <n v="19000"/>
    <n v="7.1999999999999995E-2"/>
    <n v="8.0000000000000002E-3"/>
    <n v="1.2E-2"/>
    <n v="0.05"/>
    <n v="7000"/>
    <s v="Tech"/>
    <x v="0"/>
  </r>
  <r>
    <n v="9"/>
    <s v="Exclusive Promo"/>
    <x v="0"/>
    <n v="26000"/>
    <n v="20000"/>
    <n v="6.9000000000000006E-2"/>
    <n v="6.0000000000000001E-3"/>
    <n v="1.0999999999999999E-2"/>
    <n v="4.7E-2"/>
    <n v="6800"/>
    <s v="Retail"/>
    <x v="0"/>
  </r>
  <r>
    <n v="4"/>
    <s v="Black Friday Deal"/>
    <x v="1"/>
    <n v="27000"/>
    <n v="21000"/>
    <n v="7.4999999999999997E-2"/>
    <n v="5.0000000000000001E-3"/>
    <n v="0.01"/>
    <n v="5.1999999999999998E-2"/>
    <n v="7500"/>
    <s v="Fashion"/>
    <x v="4"/>
  </r>
  <r>
    <n v="8"/>
    <s v="Secret Sale"/>
    <x v="2"/>
    <n v="28000"/>
    <n v="22000"/>
    <n v="7.0000000000000007E-2"/>
    <n v="7.0000000000000001E-3"/>
    <n v="1.2999999999999999E-2"/>
    <n v="0.05"/>
    <n v="7200"/>
    <s v="Retail"/>
    <x v="0"/>
  </r>
  <r>
    <n v="8"/>
    <s v="Weekend Special"/>
    <x v="5"/>
    <n v="29000"/>
    <n v="23000"/>
    <n v="6.8000000000000005E-2"/>
    <n v="6.0000000000000001E-3"/>
    <n v="1.0999999999999999E-2"/>
    <n v="4.9000000000000002E-2"/>
    <n v="7400"/>
    <s v="Electronics"/>
    <x v="0"/>
  </r>
  <r>
    <n v="3"/>
    <s v="Exclusive Offer"/>
    <x v="6"/>
    <n v="30000"/>
    <n v="24000"/>
    <n v="7.3999999999999996E-2"/>
    <n v="8.0000000000000002E-3"/>
    <n v="1.2E-2"/>
    <n v="5.0999999999999997E-2"/>
    <n v="7700"/>
    <s v="Tech"/>
    <x v="1"/>
  </r>
  <r>
    <n v="7"/>
    <s v="Festive Sale"/>
    <x v="4"/>
    <n v="31000"/>
    <n v="25000"/>
    <n v="6.7000000000000004E-2"/>
    <n v="5.0000000000000001E-3"/>
    <n v="0.01"/>
    <n v="4.5999999999999999E-2"/>
    <n v="8000"/>
    <s v="Retail"/>
    <x v="0"/>
  </r>
  <r>
    <n v="2"/>
    <s v="Anniversary Promo"/>
    <x v="3"/>
    <n v="32000"/>
    <n v="26000"/>
    <n v="7.0999999999999994E-2"/>
    <n v="6.0000000000000001E-3"/>
    <n v="1.0999999999999999E-2"/>
    <n v="4.8000000000000001E-2"/>
    <n v="8300"/>
    <s v="Fashion"/>
    <x v="1"/>
  </r>
  <r>
    <n v="8"/>
    <s v="Exclusive Edition"/>
    <x v="0"/>
    <n v="33000"/>
    <n v="27000"/>
    <n v="7.2999999999999995E-2"/>
    <n v="7.0000000000000001E-3"/>
    <n v="1.2E-2"/>
    <n v="0.05"/>
    <n v="8600"/>
    <s v="Retail"/>
    <x v="0"/>
  </r>
  <r>
    <n v="5"/>
    <s v="Special Event"/>
    <x v="1"/>
    <n v="34000"/>
    <n v="28000"/>
    <n v="6.9000000000000006E-2"/>
    <n v="5.0000000000000001E-3"/>
    <n v="0.01"/>
    <n v="5.1999999999999998E-2"/>
    <n v="8800"/>
    <s v="Tech"/>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
  <r>
    <s v="Fri, Mar 17, 2023"/>
    <d v="2023-03-17T00:00:00"/>
    <s v="Friday"/>
    <s v="Glendale, AZ"/>
    <s v="State farm stadium"/>
    <x v="0"/>
    <n v="8304442"/>
  </r>
  <r>
    <s v="Sat, Mar 18, 2023"/>
    <d v="2023-03-18T00:00:00"/>
    <s v="Saturday"/>
    <s v="Glendale, AZ"/>
    <s v="State farm stadium"/>
    <x v="0"/>
    <n v="14774858"/>
  </r>
  <r>
    <s v="Fri, Mar 24, 2023"/>
    <d v="2023-03-24T00:00:00"/>
    <s v="Friday"/>
    <s v="Las Vegas, NV"/>
    <s v="Allegiant stadium"/>
    <x v="1"/>
    <n v="8863532"/>
  </r>
  <r>
    <s v="Sat, Mar 25, 2023"/>
    <d v="2023-03-25T00:00:00"/>
    <s v="Saturday"/>
    <s v="Las Vegas, NV"/>
    <s v="Allegiant stadium"/>
    <x v="1"/>
    <n v="12264914"/>
  </r>
  <r>
    <s v="Fri, Mar 31, 2023"/>
    <d v="2023-03-31T00:00:00"/>
    <s v="Friday"/>
    <s v="Arlington, TX"/>
    <s v="At&amp;t stadium"/>
    <x v="2"/>
    <n v="13574948"/>
  </r>
  <r>
    <s v="Sat, Apr 1, 2023"/>
    <d v="2023-04-01T00:00:00"/>
    <s v="Saturday"/>
    <s v="Arlington, TX"/>
    <s v="At&amp;t stadium"/>
    <x v="1"/>
    <n v="13665354"/>
  </r>
  <r>
    <s v="Sun, Apr 2, 2023"/>
    <d v="2023-04-02T00:00:00"/>
    <s v="Sunday"/>
    <s v="Arlington, TX"/>
    <s v="At&amp;t stadium"/>
    <x v="1"/>
    <n v="11190935"/>
  </r>
  <r>
    <s v="Thu, Apr 13, 2023"/>
    <d v="2023-04-13T00:00:00"/>
    <s v="Thursday"/>
    <s v="Tampa, FL"/>
    <s v="Raymond james stadium"/>
    <x v="1"/>
    <n v="13837195"/>
  </r>
  <r>
    <s v="Fri, Apr 14, 2023"/>
    <d v="2023-04-14T00:00:00"/>
    <s v="Friday"/>
    <s v="Tampa, FL"/>
    <s v="Raymond james stadium"/>
    <x v="1"/>
    <n v="12375565"/>
  </r>
  <r>
    <s v="Sat, Apr 15, 2023"/>
    <d v="2023-04-15T00:00:00"/>
    <s v="Saturday"/>
    <s v="Tampa, FL"/>
    <s v="Raymond james stadium"/>
    <x v="1"/>
    <n v="9560385"/>
  </r>
  <r>
    <s v="Fri, Apr 21, 2023"/>
    <d v="2023-04-21T00:00:00"/>
    <s v="Friday"/>
    <s v="Houston, TX"/>
    <s v="Nrg stadium"/>
    <x v="1"/>
    <n v="8472993"/>
  </r>
  <r>
    <s v="Sat, Apr 22, 2023"/>
    <d v="2023-04-22T00:00:00"/>
    <s v="Saturday"/>
    <s v="Houston, TX"/>
    <s v="Nrg stadium"/>
    <x v="1"/>
    <n v="12160668"/>
  </r>
  <r>
    <s v="Sun, Apr 23, 2023"/>
    <d v="2023-04-23T00:00:00"/>
    <s v="Sunday"/>
    <s v="Houston, TX"/>
    <s v="Nrg stadium"/>
    <x v="1"/>
    <n v="8286923"/>
  </r>
  <r>
    <s v="Fri, Apr 28, 2023"/>
    <d v="2023-04-28T00:00:00"/>
    <s v="Friday"/>
    <s v="Atlanta, GA"/>
    <s v="Mercedes-benz stadium"/>
    <x v="1"/>
    <n v="8306460"/>
  </r>
  <r>
    <s v="Sat, Apr 29, 2023"/>
    <d v="2023-04-29T00:00:00"/>
    <s v="Saturday"/>
    <s v="Atlanta, GA"/>
    <s v="Mercedes-benz stadium"/>
    <x v="1"/>
    <n v="14532441"/>
  </r>
  <r>
    <s v="Sun, Apr 30, 2023"/>
    <d v="2023-04-30T00:00:00"/>
    <s v="Sunday"/>
    <s v="Atlanta, GA"/>
    <s v="Mercedes-benz stadium"/>
    <x v="2"/>
    <n v="10825530"/>
  </r>
  <r>
    <s v="Fri, May 5, 2023"/>
    <d v="2023-05-05T00:00:00"/>
    <s v="Friday"/>
    <s v="Nashville, TN"/>
    <s v="Nissan stadium"/>
    <x v="3"/>
    <n v="9584051"/>
  </r>
  <r>
    <s v="Sat, May 6, 2023"/>
    <d v="2023-05-06T00:00:00"/>
    <s v="Saturday"/>
    <s v="Nashville, TN"/>
    <s v="Nissan stadium"/>
    <x v="3"/>
    <n v="14635489"/>
  </r>
  <r>
    <s v="Sun, May 7, 2023"/>
    <d v="2023-05-07T00:00:00"/>
    <s v="Sunday"/>
    <s v="Nashville, TN"/>
    <s v="Nissan stadium"/>
    <x v="3"/>
    <n v="14067374"/>
  </r>
  <r>
    <s v="Fri, May 12, 2023"/>
    <d v="2023-05-12T00:00:00"/>
    <s v="Friday"/>
    <s v="Philadelphia, PA"/>
    <s v="Lincoln financial field"/>
    <x v="3"/>
    <n v="10172784"/>
  </r>
  <r>
    <s v="Sat, May 13, 2023"/>
    <d v="2023-05-13T00:00:00"/>
    <s v="Saturday"/>
    <s v="Philadelphia, PA"/>
    <s v="Lincoln financial field"/>
    <x v="3"/>
    <n v="12397712"/>
  </r>
  <r>
    <s v="Sun, May 14, 2023"/>
    <d v="2023-05-14T00:00:00"/>
    <s v="Sunday"/>
    <s v="Philadelphia, PA"/>
    <s v="Lincoln financial field"/>
    <x v="3"/>
    <n v="12981254"/>
  </r>
  <r>
    <s v="Fri, May 19, 2023"/>
    <d v="2023-05-19T00:00:00"/>
    <s v="Friday"/>
    <s v="Foxborough, MA"/>
    <s v="Gillette stadium"/>
    <x v="3"/>
    <n v="9985142"/>
  </r>
  <r>
    <s v="Sat, May 20, 2023"/>
    <d v="2023-05-20T00:00:00"/>
    <s v="Saturday"/>
    <s v="Foxborough, MA"/>
    <s v="Gillette stadium"/>
    <x v="3"/>
    <n v="8983741"/>
  </r>
  <r>
    <s v="Sun, May 21, 2023"/>
    <d v="2023-05-21T00:00:00"/>
    <s v="Sunday"/>
    <s v="Foxborough, MA"/>
    <s v="Gillette stadium"/>
    <x v="3"/>
    <n v="14309539"/>
  </r>
  <r>
    <s v="Fri, May 26, 2023"/>
    <d v="2023-05-26T00:00:00"/>
    <s v="Friday"/>
    <s v="East Rutherford, NJ"/>
    <s v="Metlife stadium"/>
    <x v="3"/>
    <n v="14716386"/>
  </r>
  <r>
    <s v="Sat, May 27, 2023"/>
    <d v="2023-05-27T00:00:00"/>
    <s v="Saturday"/>
    <s v="East Rutherford, NJ"/>
    <s v="Metlife stadium"/>
    <x v="3"/>
    <n v="13583774"/>
  </r>
  <r>
    <s v="Sun, May 28, 2023"/>
    <d v="2023-05-28T00:00:00"/>
    <s v="Sunday"/>
    <s v="East Rutherford, NJ"/>
    <s v="Metlife stadium"/>
    <x v="3"/>
    <n v="9199837"/>
  </r>
  <r>
    <s v="Fri, Jun 2, 2023"/>
    <d v="2023-06-02T00:00:00"/>
    <s v="Friday"/>
    <s v="Chicago, IL"/>
    <s v="Soldier field"/>
    <x v="4"/>
    <n v="13149357"/>
  </r>
  <r>
    <s v="Sat, Jun 3, 2023"/>
    <d v="2023-06-03T00:00:00"/>
    <s v="Saturday"/>
    <s v="Chicago, IL"/>
    <s v="Soldier field"/>
    <x v="4"/>
    <n v="11534253"/>
  </r>
  <r>
    <s v="Sun, Jun 4, 2023"/>
    <d v="2023-06-04T00:00:00"/>
    <s v="Sunday"/>
    <s v="Chicago, IL"/>
    <s v="Soldier field"/>
    <x v="2"/>
    <n v="9240011"/>
  </r>
  <r>
    <s v="Fri, Jun 9, 2023"/>
    <d v="2023-06-09T00:00:00"/>
    <s v="Friday"/>
    <s v="Detroit, MI"/>
    <s v="Ford field"/>
    <x v="4"/>
    <n v="12380079"/>
  </r>
  <r>
    <s v="Sat, Jun 10, 2023"/>
    <d v="2023-06-10T00:00:00"/>
    <s v="Saturday"/>
    <s v="Detroit, MI"/>
    <s v="Ford field"/>
    <x v="4"/>
    <n v="12959335"/>
  </r>
  <r>
    <s v="Fri, Jun 16, 2023"/>
    <d v="2023-06-16T00:00:00"/>
    <s v="Friday"/>
    <s v="Pittsburgh, PA"/>
    <s v="Acrisure stadium"/>
    <x v="4"/>
    <n v="9942444"/>
  </r>
  <r>
    <s v="Sat, Jun 17, 2023"/>
    <d v="2023-06-17T00:00:00"/>
    <s v="Saturday"/>
    <s v="Pittsburgh, PA"/>
    <s v="Acrisure stadium"/>
    <x v="4"/>
    <n v="9068017"/>
  </r>
  <r>
    <s v="Fri, Jun 23, 2023"/>
    <d v="2023-06-23T00:00:00"/>
    <s v="Friday"/>
    <s v="Minneapolis, MN"/>
    <s v="U.s. bank stadium"/>
    <x v="4"/>
    <n v="13519827"/>
  </r>
  <r>
    <s v="Sat, Jun 24, 2023"/>
    <d v="2023-06-24T00:00:00"/>
    <s v="Saturday"/>
    <s v="Minneapolis, MN"/>
    <s v="U.s. bank stadium"/>
    <x v="4"/>
    <n v="11699272"/>
  </r>
  <r>
    <s v="Fri, Jun 30, 2023"/>
    <d v="2023-06-30T00:00:00"/>
    <s v="Friday"/>
    <s v="Cincinnati, OH"/>
    <s v="Paycor stadium"/>
    <x v="2"/>
    <n v="9065238"/>
  </r>
  <r>
    <s v="Sat, Jul 1, 2023"/>
    <d v="2023-07-01T00:00:00"/>
    <s v="Saturday"/>
    <s v="Cincinnati, OH"/>
    <s v="Paycor stadium"/>
    <x v="2"/>
    <n v="14921490"/>
  </r>
  <r>
    <s v="Fri, Jul 7, 2023"/>
    <d v="2023-07-07T00:00:00"/>
    <s v="Friday"/>
    <s v="Kansas City, MO"/>
    <s v="Geha field at arrowhead stadium"/>
    <x v="2"/>
    <n v="14274572"/>
  </r>
  <r>
    <s v="Sat, Jul 8, 2023"/>
    <d v="2023-07-08T00:00:00"/>
    <s v="Saturday"/>
    <s v="Kansas City, MO"/>
    <s v="Geha field at arrowhead stadium"/>
    <x v="2"/>
    <n v="10059901"/>
  </r>
  <r>
    <s v="Fri, Jul 14, 2023"/>
    <d v="2023-07-14T00:00:00"/>
    <s v="Friday"/>
    <s v="Denver, CO"/>
    <s v="Empower field at mile high"/>
    <x v="2"/>
    <n v="12317758"/>
  </r>
  <r>
    <s v="Sat, Jul 15, 2023"/>
    <d v="2023-07-15T00:00:00"/>
    <s v="Saturday"/>
    <s v="Denver, CO"/>
    <s v="Empower field at mile high"/>
    <x v="2"/>
    <n v="8846816"/>
  </r>
  <r>
    <s v="Sat, Jul 22, 2023"/>
    <d v="2023-07-22T00:00:00"/>
    <s v="Saturday"/>
    <s v="Seattle, WA"/>
    <s v="Lumen field"/>
    <x v="2"/>
    <n v="12960703"/>
  </r>
  <r>
    <s v="Sun, Jul 23, 2023"/>
    <d v="2023-07-23T00:00:00"/>
    <s v="Sunday"/>
    <s v="Seattle, WA"/>
    <s v="Lumen field"/>
    <x v="2"/>
    <n v="9182795"/>
  </r>
  <r>
    <s v="Fri, Jul 28, 2023"/>
    <d v="2023-07-28T00:00:00"/>
    <s v="Friday"/>
    <s v="Santa Clara, CA"/>
    <s v="Levi’s® stadium"/>
    <x v="5"/>
    <n v="8738291"/>
  </r>
  <r>
    <s v="Sat, Jul 29, 2023"/>
    <d v="2023-07-29T00:00:00"/>
    <s v="Saturday"/>
    <s v="Santa Clara, CA"/>
    <s v="Levi’s® stadium"/>
    <x v="5"/>
    <n v="8936314"/>
  </r>
  <r>
    <s v="Thu, Aug 3, 2023"/>
    <d v="2023-08-03T00:00:00"/>
    <s v="Thursday"/>
    <s v="Los Angeles, CA"/>
    <s v="Sofi stadium"/>
    <x v="5"/>
    <n v="12001607"/>
  </r>
  <r>
    <s v="Fri, Aug 4, 2023"/>
    <d v="2023-08-04T00:00:00"/>
    <s v="Friday"/>
    <s v="Los Angeles, CA"/>
    <s v="Sofi stadium"/>
    <x v="5"/>
    <n v="12292781"/>
  </r>
  <r>
    <s v="Sat, Aug 5, 2023"/>
    <d v="2023-08-05T00:00:00"/>
    <s v="Saturday"/>
    <s v="Los Angeles, CA"/>
    <s v="Sofi stadium"/>
    <x v="5"/>
    <n v="8647142"/>
  </r>
  <r>
    <s v="Mon, Aug 7, 2023"/>
    <d v="2023-08-07T00:00:00"/>
    <s v="Monday"/>
    <s v="Los Angeles, CA"/>
    <s v="Sofi stadium"/>
    <x v="5"/>
    <n v="13940592"/>
  </r>
  <r>
    <s v="Tue, Aug 8, 2023"/>
    <d v="2023-08-08T00:00:00"/>
    <s v="Tuesday"/>
    <s v="Los Angeles, CA"/>
    <s v="Sofi stadium"/>
    <x v="5"/>
    <n v="8957239"/>
  </r>
  <r>
    <s v="Wed, Aug 9, 2023"/>
    <d v="2023-08-09T00:00:00"/>
    <s v="Wednesday"/>
    <s v="Los Angeles, CA"/>
    <s v="Sofi stadium"/>
    <x v="5"/>
    <n v="10436051"/>
  </r>
  <r>
    <s v="Thu, Aug 24, 2023"/>
    <d v="2023-08-24T00:00:00"/>
    <s v="Thursday"/>
    <s v="Mexico City, Mexico"/>
    <s v="Foro sol"/>
    <x v="6"/>
    <n v="12342567.779999999"/>
  </r>
  <r>
    <s v="Fri, Aug 25, 2023"/>
    <d v="2023-08-25T00:00:00"/>
    <s v="Friday"/>
    <s v="Mexico City, Mexico"/>
    <s v="Foro sol"/>
    <x v="6"/>
    <n v="14669237.16"/>
  </r>
  <r>
    <s v="Sat, Aug 26, 2023"/>
    <d v="2023-08-26T00:00:00"/>
    <s v="Saturday"/>
    <s v="Mexico City, Mexico"/>
    <s v="Foro sol"/>
    <x v="6"/>
    <n v="11397658.139999999"/>
  </r>
  <r>
    <s v="Sun, Aug 27, 2023"/>
    <d v="2023-08-27T00:00:00"/>
    <s v="Sunday"/>
    <s v="Mexico City, Mexico"/>
    <s v="Foro sol"/>
    <x v="6"/>
    <n v="14184648.479999999"/>
  </r>
  <r>
    <s v="Thu, Nov 9, 2023"/>
    <d v="2023-11-09T00:00:00"/>
    <s v="Thursday"/>
    <s v="Buenos Aires, Argentina"/>
    <s v="Estadio river plate"/>
    <x v="6"/>
    <n v="12745936.056700001"/>
  </r>
  <r>
    <s v="Fri, Nov 10, 2023"/>
    <d v="2023-11-10T00:00:00"/>
    <s v="Friday"/>
    <s v="Buenos Aires, Argentina"/>
    <s v="Estadio river plate"/>
    <x v="6"/>
    <n v="12696963.980800001"/>
  </r>
  <r>
    <s v="Sat, Nov 11, 2023"/>
    <d v="2023-11-11T00:00:00"/>
    <s v="Saturday"/>
    <s v="Buenos Aires, Argentina"/>
    <s v="Estadio river plate"/>
    <x v="6"/>
    <n v="14625087.879600001"/>
  </r>
  <r>
    <s v="Sun, Nov 12, 2023"/>
    <d v="2023-11-12T00:00:00"/>
    <s v="Sunday"/>
    <s v="Buenos Aires, Argentina"/>
    <s v="Estadio river plate"/>
    <x v="6"/>
    <n v="7821611.8365000002"/>
  </r>
  <r>
    <s v="Fri, Nov 17, 2023"/>
    <d v="2023-11-17T00:00:00"/>
    <s v="Friday"/>
    <s v="Rio de Janeiro, Brazil"/>
    <s v="Estadio nilton santos"/>
    <x v="6"/>
    <n v="13048267.4"/>
  </r>
  <r>
    <s v="Sat, Nov 18, 2023"/>
    <d v="2023-11-18T00:00:00"/>
    <s v="Saturday"/>
    <s v="Rio de Janeiro, Brazil"/>
    <s v="Estadio nilton santos"/>
    <x v="6"/>
    <n v="9542503"/>
  </r>
  <r>
    <s v="Sun, Nov 19, 2023"/>
    <d v="2023-11-19T00:00:00"/>
    <s v="Sunday"/>
    <s v="Rio de Janeiro, Brazil"/>
    <s v="Estadio nilton santos"/>
    <x v="6"/>
    <n v="12177239.4"/>
  </r>
  <r>
    <s v="Mon, Nov 20, 2023"/>
    <d v="2023-11-20T00:00:00"/>
    <s v="Monday"/>
    <s v="Rio de Janeiro, Brazil"/>
    <s v="Estadio nilton santos"/>
    <x v="6"/>
    <n v="13381654.4"/>
  </r>
  <r>
    <s v="Fri, Nov 24, 2023"/>
    <d v="2023-11-24T00:00:00"/>
    <s v="Friday"/>
    <s v="Sao Paulo, Brazil"/>
    <s v="Allianz parque"/>
    <x v="6"/>
    <n v="13417740"/>
  </r>
  <r>
    <s v="Sat, Nov 25, 2023"/>
    <d v="2023-11-25T00:00:00"/>
    <s v="Saturday"/>
    <s v="Sao Paulo, Brazil"/>
    <s v="Allianz parque"/>
    <x v="6"/>
    <n v="11300253.600000001"/>
  </r>
  <r>
    <s v="Sun, Nov 26, 2023"/>
    <d v="2023-11-26T00:00:00"/>
    <s v="Sunday"/>
    <s v="Sao Paulo, Brazil"/>
    <s v="Allianz parque"/>
    <x v="6"/>
    <n v="11581451.200000001"/>
  </r>
  <r>
    <s v="Wed, Feb 7, 2024"/>
    <d v="2024-02-07T00:00:00"/>
    <s v="Wednesday"/>
    <s v="Tokyo, Japan"/>
    <s v="Tokyo dome"/>
    <x v="7"/>
    <n v="12123638.6688"/>
  </r>
  <r>
    <s v="Thu, Feb 8, 2024"/>
    <d v="2024-02-08T00:00:00"/>
    <s v="Thursday"/>
    <s v="Tokyo, Japan"/>
    <s v="Tokyo dome"/>
    <x v="7"/>
    <n v="11973224.851200001"/>
  </r>
  <r>
    <s v="Fri, Feb 9, 2024"/>
    <d v="2024-02-09T00:00:00"/>
    <s v="Friday"/>
    <s v="Tokyo, Japan"/>
    <s v="Tokyo dome"/>
    <x v="7"/>
    <n v="9147193.6704000011"/>
  </r>
  <r>
    <s v="Sat, Feb 10, 2024"/>
    <d v="2024-02-10T00:00:00"/>
    <s v="Saturday"/>
    <s v="Tokyo, Japan"/>
    <s v="Tokyo dome"/>
    <x v="7"/>
    <n v="9616135.980800001"/>
  </r>
  <r>
    <s v="Fri, Feb 16, 2024"/>
    <d v="2024-02-16T00:00:00"/>
    <s v="Friday"/>
    <s v="Melbourne, Australia"/>
    <s v="Mcg"/>
    <x v="6"/>
    <n v="10441832.75"/>
  </r>
  <r>
    <s v="Sat, Feb 17, 2024"/>
    <d v="2024-02-17T00:00:00"/>
    <s v="Saturday"/>
    <s v="Melbourne, Australia"/>
    <s v="Mcg"/>
    <x v="6"/>
    <n v="8726666.25"/>
  </r>
  <r>
    <s v="Sun, Feb 18, 2024"/>
    <d v="2024-02-18T00:00:00"/>
    <s v="Sunday"/>
    <s v="Melbourne, Australia"/>
    <s v="Mcg"/>
    <x v="6"/>
    <n v="13426042.23"/>
  </r>
  <r>
    <s v="Fri, Feb 23, 2024"/>
    <d v="2024-02-23T00:00:00"/>
    <s v="Friday"/>
    <s v="Sydney, Australia"/>
    <s v="Accor stadium"/>
    <x v="6"/>
    <n v="12605791.380000001"/>
  </r>
  <r>
    <s v="Sat, Feb 24, 2024"/>
    <d v="2024-02-24T00:00:00"/>
    <s v="Saturday"/>
    <s v="Sydney, Australia"/>
    <s v="Accor stadium"/>
    <x v="6"/>
    <n v="11090227.26"/>
  </r>
  <r>
    <s v="Sun, Feb 25, 2024"/>
    <d v="2024-02-25T00:00:00"/>
    <s v="Sunday"/>
    <s v="Sydney, Australia"/>
    <s v="Accor stadium"/>
    <x v="6"/>
    <n v="9592961.5099999998"/>
  </r>
  <r>
    <s v="Mon, Feb 26, 2024"/>
    <d v="2024-02-26T00:00:00"/>
    <s v="Monday"/>
    <s v="Sydney, Australia"/>
    <s v="Accor stadium"/>
    <x v="6"/>
    <n v="8175208.6800000006"/>
  </r>
  <r>
    <s v="Sat, Mar 2, 2024"/>
    <d v="2024-03-02T00:00:00"/>
    <s v="Saturday"/>
    <s v="Singapore"/>
    <s v="National stadium, singapore"/>
    <x v="6"/>
    <n v="5703402.7400000002"/>
  </r>
  <r>
    <s v="Sun, Mar 3, 2024"/>
    <d v="2024-03-03T00:00:00"/>
    <s v="Sunday"/>
    <s v="Singapore"/>
    <s v="National stadium, singapore"/>
    <x v="6"/>
    <n v="6306354"/>
  </r>
  <r>
    <s v="Mon, Mar 4, 2024"/>
    <d v="2024-03-04T00:00:00"/>
    <s v="Monday"/>
    <s v="Singapore"/>
    <s v="National stadium, singapore"/>
    <x v="6"/>
    <n v="6192785.46"/>
  </r>
  <r>
    <s v="Thu, Mar 7, 2024"/>
    <d v="2024-03-07T00:00:00"/>
    <s v="Thursday"/>
    <s v="Singapore"/>
    <s v="National stadium, singapore"/>
    <x v="6"/>
    <n v="6012501.4799999995"/>
  </r>
  <r>
    <s v="Fri, Mar 8, 2024"/>
    <d v="2024-03-08T00:00:00"/>
    <s v="Friday"/>
    <s v="Singapore"/>
    <s v="National stadium, singapore"/>
    <x v="6"/>
    <n v="7030082.1399999997"/>
  </r>
  <r>
    <s v="Sat, Mar 9, 2024"/>
    <d v="2024-03-09T00:00:00"/>
    <s v="Saturday"/>
    <s v="Singapore"/>
    <s v="National stadium, singapore"/>
    <x v="6"/>
    <n v="6892746.2800000003"/>
  </r>
  <r>
    <s v="Thu, May 9, 2024"/>
    <d v="2024-05-09T00:00:00"/>
    <s v="Thursday"/>
    <s v="Paris, France"/>
    <s v="Paris la defense arena"/>
    <x v="0"/>
    <n v="10265642.890000001"/>
  </r>
  <r>
    <s v="Fri, May 10, 2024"/>
    <d v="2024-05-10T00:00:00"/>
    <s v="Friday"/>
    <s v="Paris, France"/>
    <s v="Paris la defense arena"/>
    <x v="0"/>
    <n v="12872905.450000001"/>
  </r>
  <r>
    <s v="Sat, May 11, 2024"/>
    <d v="2024-05-11T00:00:00"/>
    <s v="Saturday"/>
    <s v="Paris, France"/>
    <s v="Paris la defense arena"/>
    <x v="0"/>
    <n v="11929743.710000001"/>
  </r>
  <r>
    <s v="Sun, May 12, 2024"/>
    <d v="2024-05-12T00:00:00"/>
    <s v="Sunday"/>
    <s v="Paris, France"/>
    <s v="Paris la defense arena"/>
    <x v="0"/>
    <n v="11294437.210000001"/>
  </r>
  <r>
    <s v="Fri, May 17, 2024"/>
    <d v="2024-05-17T00:00:00"/>
    <s v="Friday"/>
    <s v="Stockholm, Sweden"/>
    <s v="Friends arena"/>
    <x v="0"/>
    <n v="87905.739000000001"/>
  </r>
  <r>
    <s v="Sat, May 18, 2024"/>
    <d v="2024-05-18T00:00:00"/>
    <s v="Saturday"/>
    <s v="Stockholm, Sweden"/>
    <s v="Friends arena"/>
    <x v="0"/>
    <n v="44305.106999999996"/>
  </r>
  <r>
    <s v="Sun, May 19, 2024"/>
    <d v="2024-05-19T00:00:00"/>
    <s v="Sunday"/>
    <s v="Stockholm, Sweden"/>
    <s v="Friends arena"/>
    <x v="0"/>
    <n v="88220.637000000002"/>
  </r>
  <r>
    <s v="Fri, May 24, 2024"/>
    <d v="2024-05-24T00:00:00"/>
    <s v="Friday"/>
    <s v="Lisbon, Portugal"/>
    <s v="Estadio da luz"/>
    <x v="0"/>
    <n v="0"/>
  </r>
  <r>
    <s v="Sat, May 25, 2024"/>
    <d v="2024-05-25T00:00:00"/>
    <s v="Saturday"/>
    <s v="Lisbon, Portugal"/>
    <s v="Estadio da luz"/>
    <x v="0"/>
    <n v="0"/>
  </r>
  <r>
    <s v="Wed, May 29, 2024"/>
    <d v="2024-05-29T00:00:00"/>
    <s v="Wednesday"/>
    <s v="Madrid, Spain"/>
    <s v="Estadio santiago bernabeu"/>
    <x v="0"/>
    <n v="0"/>
  </r>
  <r>
    <s v="Thu, May 30, 2024"/>
    <d v="2024-05-30T00:00:00"/>
    <s v="Thursday"/>
    <s v="Madrid, Spain"/>
    <s v="Estadio santiago bernabeu"/>
    <x v="0"/>
    <n v="0"/>
  </r>
  <r>
    <s v="Sun, Jun 2, 2024"/>
    <d v="2024-06-02T00:00:00"/>
    <s v="Sunday"/>
    <s v="Lyon, France"/>
    <s v="Groupama stadium"/>
    <x v="0"/>
    <n v="0"/>
  </r>
  <r>
    <s v="Mon, Jun 3, 2024"/>
    <d v="2024-06-03T00:00:00"/>
    <s v="Monday"/>
    <s v="Lyon, France"/>
    <s v="Groupama stadium"/>
    <x v="0"/>
    <n v="0"/>
  </r>
  <r>
    <s v="Fri, Jun 7, 2024"/>
    <d v="2024-06-07T00:00:00"/>
    <s v="Friday"/>
    <s v="Edinburgh, United Kingdom"/>
    <s v="Bt murrayfield stadium"/>
    <x v="0"/>
    <n v="0"/>
  </r>
  <r>
    <s v="Sat, Jun 8, 2024"/>
    <d v="2024-06-08T00:00:00"/>
    <s v="Saturday"/>
    <s v="Edinburgh, United Kingdom"/>
    <s v="Bt murrayfield stadium"/>
    <x v="0"/>
    <n v="0"/>
  </r>
  <r>
    <s v="Sun, Jun 9, 2024"/>
    <d v="2024-06-09T00:00:00"/>
    <s v="Sunday"/>
    <s v="Edinburgh, United Kingdom"/>
    <s v="Bt murrayfield stadium"/>
    <x v="0"/>
    <n v="0"/>
  </r>
  <r>
    <s v="Thu, Jun 13, 2024"/>
    <d v="2024-06-13T00:00:00"/>
    <s v="Thursday"/>
    <s v="Liverpool, United Kingdom"/>
    <s v="Anfield stadium"/>
    <x v="0"/>
    <n v="0"/>
  </r>
  <r>
    <s v="Fri, Jun 14, 2024"/>
    <d v="2024-06-14T00:00:00"/>
    <s v="Friday"/>
    <s v="Liverpool, United Kingdom"/>
    <s v="Anfield stadium"/>
    <x v="0"/>
    <n v="0"/>
  </r>
  <r>
    <s v="Sat, Jun 15, 2024"/>
    <d v="2024-06-15T00:00:00"/>
    <s v="Saturday"/>
    <s v="Liverpool, United Kingdom"/>
    <s v="Anfield stadium"/>
    <x v="0"/>
    <n v="0"/>
  </r>
  <r>
    <s v="Tue, Jun 18, 2024"/>
    <d v="2024-06-18T00:00:00"/>
    <s v="Tuesday"/>
    <s v="Cardiff, United Kingdom"/>
    <s v="Principality stadium"/>
    <x v="0"/>
    <n v="0"/>
  </r>
  <r>
    <s v="Fri, Jun 21, 2024"/>
    <d v="2024-06-21T00:00:00"/>
    <s v="Friday"/>
    <s v="London, United Kingdom"/>
    <s v="Wembley stadium"/>
    <x v="0"/>
    <n v="0"/>
  </r>
  <r>
    <s v="Sat, Jun 22, 2024"/>
    <d v="2024-06-22T00:00:00"/>
    <s v="Saturday"/>
    <s v="London, United Kingdom"/>
    <s v="Wembley stadium"/>
    <x v="0"/>
    <n v="0"/>
  </r>
  <r>
    <s v="Sun, Jun 23, 2024"/>
    <d v="2024-06-23T00:00:00"/>
    <s v="Sunday"/>
    <s v="London, United Kingdom"/>
    <s v="Wembley stadium"/>
    <x v="0"/>
    <n v="0"/>
  </r>
  <r>
    <s v="Fri, Jun 28, 2024"/>
    <d v="2024-06-28T00:00:00"/>
    <s v="Friday"/>
    <s v="Dublin, Ireland"/>
    <s v="Aviva stadium"/>
    <x v="0"/>
    <n v="0"/>
  </r>
  <r>
    <s v="Sat, Jun 29, 2024"/>
    <d v="2024-06-29T00:00:00"/>
    <s v="Saturday"/>
    <s v="Dublin, Ireland"/>
    <s v="Aviva stadium"/>
    <x v="0"/>
    <n v="0"/>
  </r>
  <r>
    <s v="Sun, Jun 30, 2024"/>
    <d v="2024-06-30T00:00:00"/>
    <s v="Sunday"/>
    <s v="Dublin, Ireland"/>
    <s v="Aviva stadium"/>
    <x v="0"/>
    <n v="0"/>
  </r>
  <r>
    <s v="Thu, Jul 4, 2024"/>
    <d v="2024-07-04T00:00:00"/>
    <s v="Thursday"/>
    <s v="Amsterdamn, Netherlands"/>
    <s v="Johan cruijff arena"/>
    <x v="0"/>
    <n v="0"/>
  </r>
  <r>
    <s v="Fri, Jul 5, 2024"/>
    <d v="2024-07-05T00:00:00"/>
    <s v="Friday"/>
    <s v="Amsterdamn, Netherlands"/>
    <s v="Johan cruijff arena"/>
    <x v="0"/>
    <n v="0"/>
  </r>
  <r>
    <s v="Sat, Jul 6, 2024"/>
    <d v="2024-07-06T00:00:00"/>
    <s v="Saturday"/>
    <s v="Amsterdamn, Netherlands"/>
    <s v="Johan cruijff arena"/>
    <x v="0"/>
    <n v="0"/>
  </r>
  <r>
    <s v="Tue, Jul 9, 2024"/>
    <d v="2024-07-09T00:00:00"/>
    <s v="Tuesday"/>
    <s v="Zurich, Switzerland"/>
    <s v="Stadion letzigrund zurich"/>
    <x v="0"/>
    <n v="0"/>
  </r>
  <r>
    <s v="Wed, Jul 10, 2024"/>
    <d v="2024-07-10T00:00:00"/>
    <s v="Wednesday"/>
    <s v="Zurich, Switzerland"/>
    <s v="Stadion letzigrund zurich"/>
    <x v="0"/>
    <n v="0"/>
  </r>
  <r>
    <s v="Sat, Jul 13, 2024"/>
    <d v="2024-07-13T00:00:00"/>
    <s v="Saturday"/>
    <s v="Milan, Italy"/>
    <s v="San siro stadium"/>
    <x v="0"/>
    <n v="0"/>
  </r>
  <r>
    <s v="Sun, Jul 14, 2024"/>
    <d v="2024-07-14T00:00:00"/>
    <s v="Sunday"/>
    <s v="Milan, Italy"/>
    <s v="San siro stadium"/>
    <x v="0"/>
    <n v="0"/>
  </r>
  <r>
    <s v="Wed, Jul 17, 2024"/>
    <d v="2024-07-17T00:00:00"/>
    <s v="Wednesday"/>
    <s v="Gelsenkirchsen, Germany"/>
    <s v="Veltins-arena"/>
    <x v="0"/>
    <n v="0"/>
  </r>
  <r>
    <s v="Thu, Jul 18, 2024"/>
    <d v="2024-07-18T00:00:00"/>
    <s v="Thursday"/>
    <s v="Gelsenkirchsen, Germany"/>
    <s v="Veltins-arena"/>
    <x v="0"/>
    <n v="0"/>
  </r>
  <r>
    <s v="Fri, Jul 19, 2024"/>
    <d v="2024-07-19T00:00:00"/>
    <s v="Friday"/>
    <s v="Gelsenkirchsen, Germany"/>
    <s v="Veltins-arena"/>
    <x v="0"/>
    <n v="0"/>
  </r>
  <r>
    <s v="Tue, Jul 23, 2024"/>
    <d v="2024-07-23T00:00:00"/>
    <s v="Tuesday"/>
    <s v="Hamburg, Germany"/>
    <s v="Volksparkstadion"/>
    <x v="0"/>
    <n v="0"/>
  </r>
  <r>
    <s v="Wed, Jul 24, 2024"/>
    <d v="2024-07-24T00:00:00"/>
    <s v="Wednesday"/>
    <s v="Hamburg, Germany"/>
    <s v="Volksparkstadion"/>
    <x v="0"/>
    <n v="0"/>
  </r>
  <r>
    <s v="Sat, Jul 27, 2024"/>
    <d v="2024-07-27T00:00:00"/>
    <s v="Saturday"/>
    <s v="Munich, Germany"/>
    <s v="Olympiastadion"/>
    <x v="0"/>
    <n v="0"/>
  </r>
  <r>
    <s v="Sun, Jul 28, 2024"/>
    <d v="2024-07-28T00:00:00"/>
    <s v="Sunday"/>
    <s v="Munich, Germany"/>
    <s v="Olympiastadion"/>
    <x v="0"/>
    <n v="0"/>
  </r>
  <r>
    <s v="Thu, Aug 1, 2024"/>
    <d v="2024-08-01T00:00:00"/>
    <s v="Thursday"/>
    <s v="Warsaw, Poland"/>
    <s v="Pge narodowy"/>
    <x v="0"/>
    <n v="0"/>
  </r>
  <r>
    <s v="Fri, Aug 2, 2024"/>
    <d v="2024-08-02T00:00:00"/>
    <s v="Friday"/>
    <s v="Warsaw, Poland"/>
    <s v="Pge narodowy"/>
    <x v="0"/>
    <n v="0"/>
  </r>
  <r>
    <s v="Sat, Aug 3, 2024"/>
    <d v="2024-08-03T00:00:00"/>
    <s v="Saturday"/>
    <s v="Warsaw, Poland"/>
    <s v="Pge narodowy"/>
    <x v="0"/>
    <n v="0"/>
  </r>
  <r>
    <s v="Thu, Aug 8, 2024"/>
    <d v="2024-08-08T00:00:00"/>
    <s v="Thursday"/>
    <s v="Vienna, Austria"/>
    <s v="Ernst-happel-stadion"/>
    <x v="0"/>
    <n v="0"/>
  </r>
  <r>
    <s v="Fri, Aug 9, 2024"/>
    <d v="2024-08-09T00:00:00"/>
    <s v="Friday"/>
    <s v="Vienna, Austria"/>
    <s v="Ernst-happel-stadion"/>
    <x v="0"/>
    <n v="0"/>
  </r>
  <r>
    <s v="Sat, Aug 10, 2024"/>
    <d v="2024-08-10T00:00:00"/>
    <s v="Saturday"/>
    <s v="Vienna, Austria"/>
    <s v="Ernst-happel-stadion"/>
    <x v="0"/>
    <n v="0"/>
  </r>
  <r>
    <s v="Thu, Aug 15, 2024"/>
    <d v="2024-08-15T00:00:00"/>
    <s v="Thursday"/>
    <s v="London, United Kingdom"/>
    <s v="Wembley stadium"/>
    <x v="0"/>
    <n v="0"/>
  </r>
  <r>
    <s v="Fri, Aug 16, 2024"/>
    <d v="2024-08-16T00:00:00"/>
    <s v="Friday"/>
    <s v="London, United Kingdom"/>
    <s v="Wembley stadium"/>
    <x v="0"/>
    <n v="0"/>
  </r>
  <r>
    <s v="Sat, Aug 17, 2024"/>
    <d v="2024-08-17T00:00:00"/>
    <s v="Saturday"/>
    <s v="London, United Kingdom"/>
    <s v="Wembley stadium"/>
    <x v="0"/>
    <n v="0"/>
  </r>
  <r>
    <s v="Mon, Aug 19, 2024"/>
    <d v="2024-08-19T00:00:00"/>
    <s v="Monday"/>
    <s v="London, United Kingdom"/>
    <s v="Wembley stadium"/>
    <x v="0"/>
    <n v="0"/>
  </r>
  <r>
    <s v="Tue, Aug 20, 2024"/>
    <d v="2024-08-20T00:00:00"/>
    <s v="Tuesday"/>
    <s v="London, United Kingdom"/>
    <s v="Wembley stadium"/>
    <x v="0"/>
    <n v="0"/>
  </r>
  <r>
    <s v="Fri, Oct 18, 2024"/>
    <d v="2024-10-18T00:00:00"/>
    <s v="Friday"/>
    <s v="Miami, FL"/>
    <s v="Hard rock stadium"/>
    <x v="8"/>
    <n v="0"/>
  </r>
  <r>
    <s v="Sat, Oct 19, 2024"/>
    <d v="2024-10-19T00:00:00"/>
    <s v="Saturday"/>
    <s v="Miami, FL"/>
    <s v="Hard rock stadium"/>
    <x v="8"/>
    <n v="0"/>
  </r>
  <r>
    <s v="Sun, Oct 20, 2024"/>
    <d v="2024-10-20T00:00:00"/>
    <s v="Sunday"/>
    <s v="Miami, FL"/>
    <s v="Hard rock stadium"/>
    <x v="8"/>
    <n v="0"/>
  </r>
  <r>
    <s v="Fri, Oct 25, 2024"/>
    <d v="2024-10-25T00:00:00"/>
    <s v="Friday"/>
    <s v="New Orleans, LA"/>
    <s v="Caesar's superdome"/>
    <x v="8"/>
    <n v="0"/>
  </r>
  <r>
    <s v="Sat, Oct 26, 2024"/>
    <d v="2024-10-26T00:00:00"/>
    <s v="Saturday"/>
    <s v="New Orleans, LA"/>
    <s v="Caesar's superdome"/>
    <x v="8"/>
    <n v="0"/>
  </r>
  <r>
    <s v="Sun, Oct 27, 2024"/>
    <d v="2024-10-27T00:00:00"/>
    <s v="Sunday"/>
    <s v="New Orleans, LA"/>
    <s v="Caesar's superdome"/>
    <x v="8"/>
    <n v="0"/>
  </r>
  <r>
    <s v="Fri, Nov 1, 2024"/>
    <d v="2024-11-01T00:00:00"/>
    <s v="Friday"/>
    <s v="Indianapolis, IN"/>
    <s v="Lucas oil stadium"/>
    <x v="8"/>
    <n v="0"/>
  </r>
  <r>
    <s v="Sat, Nov 2, 2024"/>
    <d v="2024-11-02T00:00:00"/>
    <s v="Saturday"/>
    <s v="Indianapolis, IN"/>
    <s v="Lucas oil stadium"/>
    <x v="8"/>
    <n v="0"/>
  </r>
  <r>
    <s v="Sun, Nov 3, 2024"/>
    <d v="2024-11-03T00:00:00"/>
    <s v="Sunday"/>
    <s v="Indianapolis, IN"/>
    <s v="Lucas oil stadium"/>
    <x v="8"/>
    <n v="0"/>
  </r>
  <r>
    <s v="Thu, Nov 14, 2024"/>
    <d v="2024-11-14T00:00:00"/>
    <s v="Thursday"/>
    <s v="Toronto, Ontario, Canada"/>
    <s v="Roger's centre"/>
    <x v="8"/>
    <n v="0"/>
  </r>
  <r>
    <s v="Fri, Nov 15, 2024"/>
    <d v="2024-11-15T00:00:00"/>
    <s v="Friday"/>
    <s v="Toronto, Ontario, Canada"/>
    <s v="Roger's centre"/>
    <x v="8"/>
    <n v="0"/>
  </r>
  <r>
    <s v="Sat, Nov 16, 2024"/>
    <d v="2024-11-16T00:00:00"/>
    <s v="Saturday"/>
    <s v="Toronto, Ontario, Canada"/>
    <s v="Roger's centre"/>
    <x v="8"/>
    <n v="0"/>
  </r>
  <r>
    <s v="Thu, Nov 21, 2024"/>
    <d v="2024-11-21T00:00:00"/>
    <s v="Thursday"/>
    <s v="Toronto, Ontario, Canada"/>
    <s v="Roger's centre"/>
    <x v="8"/>
    <n v="0"/>
  </r>
  <r>
    <s v="Fri, Nov 22, 2024"/>
    <d v="2024-11-22T00:00:00"/>
    <s v="Friday"/>
    <s v="Toronto, Ontario, Canada"/>
    <s v="Roger's centre"/>
    <x v="8"/>
    <n v="0"/>
  </r>
  <r>
    <s v="Sat, Nov 23, 2024"/>
    <d v="2024-11-23T00:00:00"/>
    <s v="Saturday"/>
    <s v="Toronto, Ontario, Canada"/>
    <s v="Roger's centre"/>
    <x v="8"/>
    <n v="0"/>
  </r>
  <r>
    <s v="Fri, Dec 6, 2024"/>
    <d v="2024-12-06T00:00:00"/>
    <s v="Friday"/>
    <s v="Vancouver, British Coloumbia, Canada"/>
    <s v="Bc place"/>
    <x v="8"/>
    <n v="0"/>
  </r>
  <r>
    <s v="Sat, Dec 7, 2024"/>
    <d v="2024-12-07T00:00:00"/>
    <s v="Saturday"/>
    <s v="Vancouver, British Coloumbia, Canada"/>
    <s v="Bc place"/>
    <x v="8"/>
    <n v="0"/>
  </r>
  <r>
    <s v="Sun, Dec 8, 2024"/>
    <d v="2024-12-08T00:00:00"/>
    <s v="Sunday"/>
    <s v="Vancouver, British Coloumbia, Canada"/>
    <s v="Bc place"/>
    <x v="8"/>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s v="Components"/>
    <x v="0"/>
    <n v="20000"/>
    <n v="0.75"/>
  </r>
  <r>
    <x v="1"/>
    <s v="Clothing"/>
    <x v="1"/>
    <n v="3700"/>
    <n v="0.22"/>
  </r>
  <r>
    <x v="0"/>
    <s v="Clothing"/>
    <x v="2"/>
    <n v="4000"/>
    <n v="0.22"/>
  </r>
  <r>
    <x v="1"/>
    <s v="Clothing"/>
    <x v="3"/>
    <n v="13300"/>
    <n v="0.56000000000000005"/>
  </r>
  <r>
    <x v="0"/>
    <s v="Clothing"/>
    <x v="4"/>
    <n v="36000"/>
    <n v="1"/>
  </r>
  <r>
    <x v="1"/>
    <s v="Components"/>
    <x v="5"/>
    <n v="2300"/>
    <n v="0.35"/>
  </r>
  <r>
    <x v="2"/>
    <s v="Clothing"/>
    <x v="1"/>
    <n v="2300"/>
    <n v="0.28000000000000003"/>
  </r>
  <r>
    <x v="2"/>
    <s v="Components"/>
    <x v="6"/>
    <n v="3400"/>
    <n v="0.36"/>
  </r>
  <r>
    <x v="2"/>
    <s v="Bikes"/>
    <x v="7"/>
    <n v="6300"/>
    <n v="0.4"/>
  </r>
  <r>
    <x v="0"/>
    <s v="Components"/>
    <x v="6"/>
    <n v="5400"/>
    <n v="0.38"/>
  </r>
  <r>
    <x v="2"/>
    <s v="Accessories"/>
    <x v="8"/>
    <n v="17000"/>
    <n v="0.9"/>
  </r>
  <r>
    <x v="2"/>
    <s v="Accessories"/>
    <x v="9"/>
    <n v="21600"/>
    <n v="0.9"/>
  </r>
  <r>
    <x v="2"/>
    <s v="Accessories"/>
    <x v="10"/>
    <n v="29800"/>
    <n v="0.9"/>
  </r>
  <r>
    <x v="2"/>
    <s v="Components"/>
    <x v="11"/>
    <n v="1000"/>
    <n v="0.23"/>
  </r>
  <r>
    <x v="1"/>
    <s v="Clothing"/>
    <x v="12"/>
    <n v="6700"/>
    <n v="0.05"/>
  </r>
  <r>
    <x v="0"/>
    <s v="Components"/>
    <x v="11"/>
    <n v="600"/>
    <n v="0.27"/>
  </r>
  <r>
    <x v="1"/>
    <s v="Bikes"/>
    <x v="13"/>
    <n v="3500"/>
    <n v="0.5"/>
  </r>
  <r>
    <x v="0"/>
    <s v="Clothing"/>
    <x v="12"/>
    <n v="7500"/>
    <n v="0.4"/>
  </r>
  <r>
    <x v="0"/>
    <s v="Accessories"/>
    <x v="14"/>
    <n v="63700"/>
    <n v="0.9"/>
  </r>
  <r>
    <x v="0"/>
    <s v="Bikes"/>
    <x v="15"/>
    <n v="9300"/>
    <n v="0.6"/>
  </r>
  <r>
    <x v="0"/>
    <s v="Bikes"/>
    <x v="7"/>
    <n v="8500"/>
    <n v="0.46"/>
  </r>
  <r>
    <x v="0"/>
    <s v="Accessories"/>
    <x v="16"/>
    <n v="33700"/>
    <n v="0.92"/>
  </r>
  <r>
    <x v="0"/>
    <s v="Clothing"/>
    <x v="17"/>
    <n v="600"/>
    <n v="0.15"/>
  </r>
  <r>
    <x v="1"/>
    <s v="Bikes"/>
    <x v="7"/>
    <n v="3100"/>
    <n v="0.35"/>
  </r>
  <r>
    <x v="0"/>
    <s v="Accessories"/>
    <x v="18"/>
    <n v="30700"/>
    <n v="0.95"/>
  </r>
  <r>
    <x v="2"/>
    <s v="Accessories"/>
    <x v="18"/>
    <n v="16400"/>
    <n v="0.8"/>
  </r>
  <r>
    <x v="2"/>
    <s v="Accessories"/>
    <x v="16"/>
    <n v="22100"/>
    <n v="0.9"/>
  </r>
  <r>
    <x v="0"/>
    <s v="Accessories"/>
    <x v="8"/>
    <n v="34000"/>
    <n v="0.95"/>
  </r>
  <r>
    <x v="1"/>
    <s v="Accessories"/>
    <x v="18"/>
    <n v="700"/>
    <n v="0.1"/>
  </r>
  <r>
    <x v="1"/>
    <s v="Clothing"/>
    <x v="4"/>
    <n v="3300"/>
    <n v="0.3"/>
  </r>
  <r>
    <x v="0"/>
    <s v="Bikes"/>
    <x v="13"/>
    <n v="16900"/>
    <n v="0.65"/>
  </r>
  <r>
    <x v="0"/>
    <s v="Accessories"/>
    <x v="9"/>
    <n v="36700"/>
    <n v="0.9"/>
  </r>
  <r>
    <x v="1"/>
    <s v="Accessories"/>
    <x v="8"/>
    <n v="8300"/>
    <n v="0.99"/>
  </r>
  <r>
    <x v="2"/>
    <s v="Clothing"/>
    <x v="2"/>
    <n v="2900"/>
    <n v="0.36"/>
  </r>
  <r>
    <x v="1"/>
    <s v="Accessories"/>
    <x v="14"/>
    <n v="8700"/>
    <n v="0.9"/>
  </r>
  <r>
    <x v="0"/>
    <s v="Accessories"/>
    <x v="10"/>
    <n v="35000"/>
    <n v="1"/>
  </r>
  <r>
    <x v="2"/>
    <s v="Bikes"/>
    <x v="13"/>
    <n v="8300"/>
    <n v="0.46"/>
  </r>
  <r>
    <x v="2"/>
    <s v="Components"/>
    <x v="19"/>
    <n v="16700"/>
    <n v="0.75"/>
  </r>
  <r>
    <x v="2"/>
    <s v="Bikes"/>
    <x v="20"/>
    <n v="1800"/>
    <n v="0.15"/>
  </r>
  <r>
    <x v="0"/>
    <s v="Clothing"/>
    <x v="1"/>
    <n v="3700"/>
    <n v="0.48"/>
  </r>
  <r>
    <x v="2"/>
    <s v="Clothing"/>
    <x v="3"/>
    <n v="12000"/>
    <n v="0.66"/>
  </r>
  <r>
    <x v="1"/>
    <s v="Accessories"/>
    <x v="10"/>
    <n v="10000"/>
    <n v="0.85"/>
  </r>
  <r>
    <x v="1"/>
    <s v="Components"/>
    <x v="11"/>
    <n v="500"/>
    <n v="0.35"/>
  </r>
  <r>
    <x v="0"/>
    <s v="Components"/>
    <x v="19"/>
    <n v="21800"/>
    <n v="0.96"/>
  </r>
  <r>
    <x v="2"/>
    <s v="Components"/>
    <x v="0"/>
    <n v="16400"/>
    <n v="0.7"/>
  </r>
  <r>
    <x v="2"/>
    <s v="Clothing"/>
    <x v="17"/>
    <n v="400"/>
    <n v="0.2"/>
  </r>
  <r>
    <x v="1"/>
    <s v="Clothing"/>
    <x v="21"/>
    <n v="3300"/>
    <n v="0.36"/>
  </r>
  <r>
    <x v="0"/>
    <s v="Components"/>
    <x v="5"/>
    <n v="5000"/>
    <n v="0.35"/>
  </r>
  <r>
    <x v="2"/>
    <s v="Components"/>
    <x v="5"/>
    <n v="3300"/>
    <n v="0.38"/>
  </r>
  <r>
    <x v="1"/>
    <s v="Components"/>
    <x v="22"/>
    <n v="800"/>
    <n v="0.36"/>
  </r>
  <r>
    <x v="2"/>
    <s v="Clothing"/>
    <x v="23"/>
    <n v="15600"/>
    <n v="0.65"/>
  </r>
  <r>
    <x v="2"/>
    <s v="Components"/>
    <x v="22"/>
    <n v="1500"/>
    <n v="0.17"/>
  </r>
  <r>
    <x v="0"/>
    <s v="Components"/>
    <x v="22"/>
    <n v="6200"/>
    <n v="0.38"/>
  </r>
  <r>
    <x v="0"/>
    <s v="Clothing"/>
    <x v="23"/>
    <n v="27000"/>
    <n v="0.88"/>
  </r>
  <r>
    <x v="2"/>
    <s v="Components"/>
    <x v="24"/>
    <n v="2800"/>
    <n v="0.38"/>
  </r>
  <r>
    <x v="2"/>
    <s v="Bikes"/>
    <x v="15"/>
    <n v="6700"/>
    <n v="0.46"/>
  </r>
  <r>
    <x v="1"/>
    <s v="Clothing"/>
    <x v="23"/>
    <n v="13300"/>
    <n v="0.5"/>
  </r>
  <r>
    <x v="2"/>
    <s v="Accessories"/>
    <x v="14"/>
    <n v="13800"/>
    <n v="0.85"/>
  </r>
  <r>
    <x v="0"/>
    <s v="Clothing"/>
    <x v="21"/>
    <n v="2400"/>
    <n v="0.35"/>
  </r>
  <r>
    <x v="1"/>
    <s v="Accessories"/>
    <x v="16"/>
    <n v="300"/>
    <n v="0.05"/>
  </r>
  <r>
    <x v="1"/>
    <s v="Components"/>
    <x v="24"/>
    <n v="2100"/>
    <n v="0.49"/>
  </r>
  <r>
    <x v="1"/>
    <s v="Components"/>
    <x v="6"/>
    <n v="2300"/>
    <n v="0.34"/>
  </r>
  <r>
    <x v="1"/>
    <s v="Components"/>
    <x v="19"/>
    <n v="10000"/>
    <n v="0.66"/>
  </r>
  <r>
    <x v="1"/>
    <s v="Bikes"/>
    <x v="20"/>
    <n v="500"/>
    <n v="0.22"/>
  </r>
  <r>
    <x v="2"/>
    <s v="Clothing"/>
    <x v="12"/>
    <n v="3800"/>
    <n v="0.48"/>
  </r>
  <r>
    <x v="1"/>
    <s v="Bikes"/>
    <x v="15"/>
    <n v="3200"/>
    <n v="0.48"/>
  </r>
  <r>
    <x v="0"/>
    <s v="Clothing"/>
    <x v="3"/>
    <n v="23000"/>
    <n v="1"/>
  </r>
  <r>
    <x v="1"/>
    <s v="Clothing"/>
    <x v="2"/>
    <n v="700"/>
    <n v="0.28000000000000003"/>
  </r>
  <r>
    <x v="1"/>
    <s v="Accessories"/>
    <x v="9"/>
    <n v="1300"/>
    <n v="0.9"/>
  </r>
  <r>
    <x v="2"/>
    <s v="Clothing"/>
    <x v="21"/>
    <n v="1300"/>
    <n v="0.25"/>
  </r>
  <r>
    <x v="2"/>
    <s v="Clothing"/>
    <x v="4"/>
    <n v="22100"/>
    <n v="0.99"/>
  </r>
  <r>
    <x v="0"/>
    <s v="Components"/>
    <x v="24"/>
    <n v="3100"/>
    <n v="0.42"/>
  </r>
  <r>
    <x v="1"/>
    <s v="Clothing"/>
    <x v="17"/>
    <n v="500"/>
    <n v="0.5"/>
  </r>
  <r>
    <x v="0"/>
    <s v="Bikes"/>
    <x v="20"/>
    <n v="3100"/>
    <n v="0.22"/>
  </r>
  <r>
    <x v="1"/>
    <s v="Components"/>
    <x v="0"/>
    <n v="8700"/>
    <n v="0.9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5">
  <r>
    <x v="0"/>
    <x v="0"/>
    <x v="0"/>
    <x v="0"/>
    <n v="1052"/>
    <n v="3"/>
    <n v="380"/>
    <n v="399760"/>
    <n v="23985.599999999999"/>
    <n v="375774.4"/>
    <n v="3471.6000000000004"/>
    <n v="372302.80000000005"/>
    <x v="0"/>
  </r>
  <r>
    <x v="1"/>
    <x v="1"/>
    <x v="1"/>
    <x v="1"/>
    <n v="4952"/>
    <n v="10"/>
    <n v="127"/>
    <n v="628904"/>
    <n v="6289.04"/>
    <n v="622614.96"/>
    <n v="54472.000000000007"/>
    <n v="568142.96"/>
    <x v="0"/>
  </r>
  <r>
    <x v="1"/>
    <x v="1"/>
    <x v="2"/>
    <x v="1"/>
    <n v="4903"/>
    <n v="5"/>
    <n v="127"/>
    <n v="622681"/>
    <n v="6226.81"/>
    <n v="616454.18999999994"/>
    <n v="26966.500000000004"/>
    <n v="589487.68999999994"/>
    <x v="0"/>
  </r>
  <r>
    <x v="1"/>
    <x v="2"/>
    <x v="3"/>
    <x v="2"/>
    <n v="4869"/>
    <n v="13"/>
    <n v="16"/>
    <n v="77904"/>
    <n v="0"/>
    <n v="77904"/>
    <n v="69626.700000000012"/>
    <n v="8277.2999999999884"/>
    <x v="0"/>
  </r>
  <r>
    <x v="1"/>
    <x v="0"/>
    <x v="4"/>
    <x v="3"/>
    <n v="4612"/>
    <n v="17"/>
    <n v="22"/>
    <n v="101464"/>
    <n v="14204.960000000001"/>
    <n v="87259.04"/>
    <n v="86244.400000000009"/>
    <n v="1014.6399999999849"/>
    <x v="0"/>
  </r>
  <r>
    <x v="1"/>
    <x v="0"/>
    <x v="4"/>
    <x v="0"/>
    <n v="4605"/>
    <n v="7"/>
    <n v="9"/>
    <n v="41445"/>
    <n v="2486.6999999999998"/>
    <n v="38958.300000000003"/>
    <n v="35458.5"/>
    <n v="3499.8000000000029"/>
    <x v="0"/>
  </r>
  <r>
    <x v="2"/>
    <x v="0"/>
    <x v="0"/>
    <x v="3"/>
    <n v="585"/>
    <n v="3"/>
    <n v="380"/>
    <n v="222300"/>
    <n v="31122.000000000004"/>
    <n v="191178"/>
    <n v="1930.5000000000002"/>
    <n v="189247.5"/>
    <x v="0"/>
  </r>
  <r>
    <x v="1"/>
    <x v="0"/>
    <x v="1"/>
    <x v="3"/>
    <n v="4585"/>
    <n v="10"/>
    <n v="22"/>
    <n v="100870"/>
    <n v="14121.800000000001"/>
    <n v="86748.2"/>
    <n v="50435.000000000007"/>
    <n v="36313.19999999999"/>
    <x v="0"/>
  </r>
  <r>
    <x v="3"/>
    <x v="0"/>
    <x v="1"/>
    <x v="3"/>
    <n v="4554"/>
    <n v="10"/>
    <n v="22"/>
    <n v="100188"/>
    <n v="14026.320000000002"/>
    <n v="86161.68"/>
    <n v="50094.000000000007"/>
    <n v="36067.679999999986"/>
    <x v="0"/>
  </r>
  <r>
    <x v="1"/>
    <x v="0"/>
    <x v="0"/>
    <x v="0"/>
    <n v="795"/>
    <n v="3"/>
    <n v="140"/>
    <n v="111300"/>
    <n v="6678"/>
    <n v="104622"/>
    <n v="2623.5"/>
    <n v="101998.5"/>
    <x v="0"/>
  </r>
  <r>
    <x v="0"/>
    <x v="0"/>
    <x v="4"/>
    <x v="0"/>
    <n v="4454"/>
    <n v="18"/>
    <n v="22"/>
    <n v="97988"/>
    <n v="5879.28"/>
    <n v="92108.72"/>
    <n v="88189.200000000012"/>
    <n v="3919.5199999999895"/>
    <x v="0"/>
  </r>
  <r>
    <x v="1"/>
    <x v="0"/>
    <x v="0"/>
    <x v="1"/>
    <n v="558"/>
    <n v="3"/>
    <n v="380"/>
    <n v="212040"/>
    <n v="2120.4"/>
    <n v="209919.6"/>
    <n v="1841.4"/>
    <n v="208078.2"/>
    <x v="0"/>
  </r>
  <r>
    <x v="1"/>
    <x v="0"/>
    <x v="1"/>
    <x v="1"/>
    <n v="4345"/>
    <n v="10"/>
    <n v="352"/>
    <n v="1529440"/>
    <n v="15294.4"/>
    <n v="1514145.6"/>
    <n v="47795.000000000007"/>
    <n v="1466350.6"/>
    <x v="0"/>
  </r>
  <r>
    <x v="0"/>
    <x v="0"/>
    <x v="4"/>
    <x v="0"/>
    <n v="4325"/>
    <n v="6"/>
    <n v="9"/>
    <n v="38925"/>
    <n v="2335.5"/>
    <n v="36589.5"/>
    <n v="28545.000000000004"/>
    <n v="8044.4999999999964"/>
    <x v="0"/>
  </r>
  <r>
    <x v="3"/>
    <x v="0"/>
    <x v="4"/>
    <x v="0"/>
    <n v="4285"/>
    <n v="7"/>
    <n v="9"/>
    <n v="38565"/>
    <n v="2313.9"/>
    <n v="36251.1"/>
    <n v="32994.5"/>
    <n v="3256.5999999999985"/>
    <x v="0"/>
  </r>
  <r>
    <x v="2"/>
    <x v="0"/>
    <x v="4"/>
    <x v="3"/>
    <n v="4258"/>
    <n v="15"/>
    <n v="22"/>
    <n v="93676"/>
    <n v="13114.640000000001"/>
    <n v="80561.36"/>
    <n v="70257"/>
    <n v="10304.36"/>
    <x v="0"/>
  </r>
  <r>
    <x v="0"/>
    <x v="0"/>
    <x v="0"/>
    <x v="1"/>
    <n v="1254"/>
    <n v="3"/>
    <n v="380"/>
    <n v="476520"/>
    <n v="4765.2"/>
    <n v="471754.8"/>
    <n v="4138.2000000000007"/>
    <n v="467616.6"/>
    <x v="0"/>
  </r>
  <r>
    <x v="0"/>
    <x v="0"/>
    <x v="1"/>
    <x v="1"/>
    <n v="4245"/>
    <n v="10"/>
    <n v="352"/>
    <n v="1494240"/>
    <n v="14942.4"/>
    <n v="1479297.6"/>
    <n v="46695.000000000007"/>
    <n v="1432602.6"/>
    <x v="0"/>
  </r>
  <r>
    <x v="0"/>
    <x v="0"/>
    <x v="1"/>
    <x v="0"/>
    <n v="4225"/>
    <n v="10"/>
    <n v="22"/>
    <n v="92950"/>
    <n v="5577"/>
    <n v="87373"/>
    <n v="46475.000000000007"/>
    <n v="40897.999999999993"/>
    <x v="0"/>
  </r>
  <r>
    <x v="2"/>
    <x v="0"/>
    <x v="1"/>
    <x v="3"/>
    <n v="4184"/>
    <n v="10"/>
    <n v="22"/>
    <n v="92048"/>
    <n v="12886.720000000001"/>
    <n v="79161.279999999999"/>
    <n v="46024.000000000007"/>
    <n v="33137.279999999992"/>
    <x v="0"/>
  </r>
  <r>
    <x v="3"/>
    <x v="0"/>
    <x v="4"/>
    <x v="3"/>
    <n v="4184"/>
    <n v="14"/>
    <n v="22"/>
    <n v="92048"/>
    <n v="12886.720000000001"/>
    <n v="79161.279999999999"/>
    <n v="64433.600000000006"/>
    <n v="14727.679999999993"/>
    <x v="0"/>
  </r>
  <r>
    <x v="2"/>
    <x v="0"/>
    <x v="1"/>
    <x v="2"/>
    <n v="4124"/>
    <n v="10"/>
    <n v="352"/>
    <n v="1451648"/>
    <n v="0"/>
    <n v="1451648"/>
    <n v="45364.000000000007"/>
    <n v="1406284"/>
    <x v="0"/>
  </r>
  <r>
    <x v="3"/>
    <x v="0"/>
    <x v="1"/>
    <x v="0"/>
    <n v="3954"/>
    <n v="10"/>
    <n v="352"/>
    <n v="1391808"/>
    <n v="83508.479999999996"/>
    <n v="1308299.52"/>
    <n v="43494"/>
    <n v="1264805.52"/>
    <x v="0"/>
  </r>
  <r>
    <x v="2"/>
    <x v="0"/>
    <x v="0"/>
    <x v="2"/>
    <n v="954"/>
    <n v="3"/>
    <n v="380"/>
    <n v="362520"/>
    <n v="0"/>
    <n v="362520"/>
    <n v="3148.2000000000003"/>
    <n v="359371.8"/>
    <x v="0"/>
  </r>
  <r>
    <x v="3"/>
    <x v="0"/>
    <x v="0"/>
    <x v="0"/>
    <n v="854"/>
    <n v="3"/>
    <n v="380"/>
    <n v="324520"/>
    <n v="19471.2"/>
    <n v="305048.8"/>
    <n v="2818.2000000000003"/>
    <n v="302230.59999999998"/>
    <x v="0"/>
  </r>
  <r>
    <x v="2"/>
    <x v="0"/>
    <x v="4"/>
    <x v="3"/>
    <n v="3725"/>
    <n v="7"/>
    <n v="9"/>
    <n v="33525"/>
    <n v="4693.5"/>
    <n v="28831.5"/>
    <n v="28682.500000000004"/>
    <n v="148.99999999999636"/>
    <x v="0"/>
  </r>
  <r>
    <x v="3"/>
    <x v="0"/>
    <x v="0"/>
    <x v="0"/>
    <n v="1724"/>
    <n v="3"/>
    <n v="140"/>
    <n v="241360"/>
    <n v="14481.6"/>
    <n v="226878.4"/>
    <n v="5689.2000000000007"/>
    <n v="221189.19999999998"/>
    <x v="0"/>
  </r>
  <r>
    <x v="4"/>
    <x v="0"/>
    <x v="0"/>
    <x v="1"/>
    <n v="980"/>
    <n v="312"/>
    <n v="380"/>
    <n v="372400"/>
    <n v="3724"/>
    <n v="368676"/>
    <n v="336336"/>
    <n v="32340"/>
    <x v="0"/>
  </r>
  <r>
    <x v="0"/>
    <x v="1"/>
    <x v="2"/>
    <x v="0"/>
    <n v="2849"/>
    <n v="5"/>
    <n v="127"/>
    <n v="361823"/>
    <n v="21709.379999999997"/>
    <n v="340113.62"/>
    <n v="15669.500000000002"/>
    <n v="324444.12"/>
    <x v="0"/>
  </r>
  <r>
    <x v="0"/>
    <x v="1"/>
    <x v="1"/>
    <x v="0"/>
    <n v="2789"/>
    <n v="10"/>
    <n v="127"/>
    <n v="354203"/>
    <n v="21252.18"/>
    <n v="332950.82"/>
    <n v="30679.000000000004"/>
    <n v="302271.82"/>
    <x v="0"/>
  </r>
  <r>
    <x v="4"/>
    <x v="1"/>
    <x v="1"/>
    <x v="1"/>
    <n v="2785"/>
    <n v="110"/>
    <n v="127"/>
    <n v="353695"/>
    <n v="3536.9500000000003"/>
    <n v="350158.05"/>
    <n v="336985"/>
    <n v="13173.049999999988"/>
    <x v="0"/>
  </r>
  <r>
    <x v="4"/>
    <x v="1"/>
    <x v="4"/>
    <x v="1"/>
    <n v="2769"/>
    <n v="100"/>
    <n v="127"/>
    <n v="351663"/>
    <n v="3516.63"/>
    <n v="348146.37"/>
    <n v="304590"/>
    <n v="43556.369999999995"/>
    <x v="0"/>
  </r>
  <r>
    <x v="4"/>
    <x v="2"/>
    <x v="3"/>
    <x v="1"/>
    <n v="2564"/>
    <n v="12"/>
    <n v="14"/>
    <n v="35896"/>
    <n v="358.96"/>
    <n v="35537.040000000001"/>
    <n v="33844.800000000003"/>
    <n v="1692.239999999998"/>
    <x v="0"/>
  </r>
  <r>
    <x v="4"/>
    <x v="2"/>
    <x v="1"/>
    <x v="1"/>
    <n v="2549"/>
    <n v="11"/>
    <n v="14"/>
    <n v="35686"/>
    <n v="356.86"/>
    <n v="35329.14"/>
    <n v="30842.9"/>
    <n v="4486.239999999998"/>
    <x v="0"/>
  </r>
  <r>
    <x v="4"/>
    <x v="3"/>
    <x v="2"/>
    <x v="3"/>
    <n v="2436"/>
    <n v="12"/>
    <n v="17"/>
    <n v="41412"/>
    <n v="5797.68"/>
    <n v="35614.32"/>
    <n v="32155.200000000004"/>
    <n v="3459.1199999999953"/>
    <x v="0"/>
  </r>
  <r>
    <x v="4"/>
    <x v="3"/>
    <x v="0"/>
    <x v="3"/>
    <n v="2423"/>
    <n v="12"/>
    <n v="17"/>
    <n v="41191"/>
    <n v="5766.7400000000007"/>
    <n v="35424.26"/>
    <n v="31983.600000000002"/>
    <n v="3440.66"/>
    <x v="0"/>
  </r>
  <r>
    <x v="3"/>
    <x v="3"/>
    <x v="2"/>
    <x v="3"/>
    <n v="2234"/>
    <n v="5"/>
    <n v="17"/>
    <n v="37978"/>
    <n v="5316.92"/>
    <n v="32661.08"/>
    <n v="12287.000000000002"/>
    <n v="20374.080000000002"/>
    <x v="0"/>
  </r>
  <r>
    <x v="1"/>
    <x v="3"/>
    <x v="2"/>
    <x v="3"/>
    <n v="2189"/>
    <n v="5"/>
    <n v="17"/>
    <n v="37213"/>
    <n v="5209.8200000000006"/>
    <n v="32003.18"/>
    <n v="12039.500000000002"/>
    <n v="19963.68"/>
    <x v="0"/>
  </r>
  <r>
    <x v="3"/>
    <x v="3"/>
    <x v="5"/>
    <x v="3"/>
    <n v="2159"/>
    <n v="11"/>
    <n v="17"/>
    <n v="36703"/>
    <n v="5138.42"/>
    <n v="31564.58"/>
    <n v="26123.9"/>
    <n v="5440.68"/>
    <x v="0"/>
  </r>
  <r>
    <x v="1"/>
    <x v="3"/>
    <x v="5"/>
    <x v="3"/>
    <n v="2128"/>
    <n v="14"/>
    <n v="22"/>
    <n v="46816"/>
    <n v="6554.2400000000007"/>
    <n v="40261.760000000002"/>
    <n v="32771.200000000004"/>
    <n v="7490.5599999999977"/>
    <x v="0"/>
  </r>
  <r>
    <x v="4"/>
    <x v="3"/>
    <x v="1"/>
    <x v="3"/>
    <n v="1990"/>
    <n v="220"/>
    <n v="302"/>
    <n v="600980"/>
    <n v="84137.200000000012"/>
    <n v="516842.8"/>
    <n v="481580.00000000006"/>
    <n v="35262.79999999993"/>
    <x v="0"/>
  </r>
  <r>
    <x v="4"/>
    <x v="0"/>
    <x v="1"/>
    <x v="2"/>
    <n v="1956"/>
    <n v="18"/>
    <n v="22"/>
    <n v="43032"/>
    <n v="0"/>
    <n v="43032"/>
    <n v="38728.800000000003"/>
    <n v="4303.1999999999971"/>
    <x v="0"/>
  </r>
  <r>
    <x v="4"/>
    <x v="3"/>
    <x v="5"/>
    <x v="1"/>
    <n v="1954"/>
    <n v="270"/>
    <n v="302"/>
    <n v="590108"/>
    <n v="5901.08"/>
    <n v="584206.92000000004"/>
    <n v="580338"/>
    <n v="3868.9200000000419"/>
    <x v="0"/>
  </r>
  <r>
    <x v="2"/>
    <x v="1"/>
    <x v="2"/>
    <x v="1"/>
    <n v="1832"/>
    <n v="5"/>
    <n v="127"/>
    <n v="232664"/>
    <n v="2326.64"/>
    <n v="230337.36"/>
    <n v="10076"/>
    <n v="220261.36"/>
    <x v="0"/>
  </r>
  <r>
    <x v="2"/>
    <x v="1"/>
    <x v="1"/>
    <x v="1"/>
    <n v="1797"/>
    <n v="10"/>
    <n v="127"/>
    <n v="228219"/>
    <n v="2282.19"/>
    <n v="225936.81"/>
    <n v="19767"/>
    <n v="206169.81"/>
    <x v="0"/>
  </r>
  <r>
    <x v="4"/>
    <x v="0"/>
    <x v="3"/>
    <x v="0"/>
    <n v="1611"/>
    <n v="7"/>
    <n v="9"/>
    <n v="14499"/>
    <n v="869.93999999999994"/>
    <n v="13629.06"/>
    <n v="12404.7"/>
    <n v="1224.3599999999988"/>
    <x v="0"/>
  </r>
  <r>
    <x v="0"/>
    <x v="3"/>
    <x v="5"/>
    <x v="0"/>
    <n v="1465"/>
    <n v="224"/>
    <n v="302"/>
    <n v="442430"/>
    <n v="26545.8"/>
    <n v="415884.2"/>
    <n v="360976.00000000006"/>
    <n v="54908.199999999953"/>
    <x v="0"/>
  </r>
  <r>
    <x v="0"/>
    <x v="3"/>
    <x v="3"/>
    <x v="0"/>
    <n v="1410"/>
    <n v="120"/>
    <n v="302"/>
    <n v="425820"/>
    <n v="25549.200000000001"/>
    <n v="400270.8"/>
    <n v="186120.00000000003"/>
    <n v="214150.79999999996"/>
    <x v="0"/>
  </r>
  <r>
    <x v="2"/>
    <x v="3"/>
    <x v="5"/>
    <x v="0"/>
    <n v="1369"/>
    <n v="224"/>
    <n v="302"/>
    <n v="413438"/>
    <n v="24806.28"/>
    <n v="388631.72"/>
    <n v="337321.60000000003"/>
    <n v="51310.119999999937"/>
    <x v="0"/>
  </r>
  <r>
    <x v="2"/>
    <x v="3"/>
    <x v="3"/>
    <x v="0"/>
    <n v="1298"/>
    <n v="120"/>
    <n v="302"/>
    <n v="391996"/>
    <n v="23519.759999999998"/>
    <n v="368476.24"/>
    <n v="171336"/>
    <n v="197140.24"/>
    <x v="0"/>
  </r>
  <r>
    <x v="3"/>
    <x v="1"/>
    <x v="1"/>
    <x v="1"/>
    <n v="1247"/>
    <n v="10"/>
    <n v="127"/>
    <n v="158369"/>
    <n v="1583.69"/>
    <n v="156785.31"/>
    <n v="13717.000000000002"/>
    <n v="143068.31"/>
    <x v="0"/>
  </r>
  <r>
    <x v="3"/>
    <x v="1"/>
    <x v="2"/>
    <x v="1"/>
    <n v="1191"/>
    <n v="5"/>
    <n v="127"/>
    <n v="151257"/>
    <n v="1512.57"/>
    <n v="149744.43"/>
    <n v="6550.5000000000009"/>
    <n v="143193.93"/>
    <x v="0"/>
  </r>
  <r>
    <x v="3"/>
    <x v="2"/>
    <x v="1"/>
    <x v="2"/>
    <n v="1152"/>
    <n v="10"/>
    <n v="14"/>
    <n v="16128"/>
    <n v="0"/>
    <n v="16128"/>
    <n v="12672.000000000002"/>
    <n v="3455.9999999999982"/>
    <x v="0"/>
  </r>
  <r>
    <x v="1"/>
    <x v="2"/>
    <x v="1"/>
    <x v="2"/>
    <n v="1143"/>
    <n v="10"/>
    <n v="14"/>
    <n v="16002"/>
    <n v="0"/>
    <n v="16002"/>
    <n v="12573.000000000002"/>
    <n v="3428.9999999999982"/>
    <x v="0"/>
  </r>
  <r>
    <x v="3"/>
    <x v="2"/>
    <x v="3"/>
    <x v="2"/>
    <n v="1125"/>
    <n v="9"/>
    <n v="14"/>
    <n v="15750"/>
    <n v="0"/>
    <n v="15750"/>
    <n v="11137.5"/>
    <n v="4612.5"/>
    <x v="0"/>
  </r>
  <r>
    <x v="0"/>
    <x v="2"/>
    <x v="3"/>
    <x v="0"/>
    <n v="1062"/>
    <n v="13"/>
    <n v="18"/>
    <n v="19116"/>
    <n v="1146.96"/>
    <n v="17969.04"/>
    <n v="15186.6"/>
    <n v="2782.4400000000005"/>
    <x v="0"/>
  </r>
  <r>
    <x v="2"/>
    <x v="2"/>
    <x v="1"/>
    <x v="0"/>
    <n v="1047"/>
    <n v="10"/>
    <n v="14"/>
    <n v="14658"/>
    <n v="879.48"/>
    <n v="13778.52"/>
    <n v="11517.000000000002"/>
    <n v="2261.5199999999986"/>
    <x v="0"/>
  </r>
  <r>
    <x v="2"/>
    <x v="2"/>
    <x v="3"/>
    <x v="0"/>
    <n v="1011"/>
    <n v="11"/>
    <n v="19"/>
    <n v="19209"/>
    <n v="1152.54"/>
    <n v="18056.46"/>
    <n v="12233.1"/>
    <n v="5823.3599999999988"/>
    <x v="0"/>
  </r>
  <r>
    <x v="0"/>
    <x v="2"/>
    <x v="1"/>
    <x v="0"/>
    <n v="965"/>
    <n v="10"/>
    <n v="14"/>
    <n v="13510"/>
    <n v="810.6"/>
    <n v="12699.4"/>
    <n v="10615"/>
    <n v="2084.3999999999996"/>
    <x v="0"/>
  </r>
  <r>
    <x v="1"/>
    <x v="3"/>
    <x v="5"/>
    <x v="3"/>
    <n v="940"/>
    <n v="224"/>
    <n v="302"/>
    <n v="283880"/>
    <n v="39743.200000000004"/>
    <n v="244136.8"/>
    <n v="231616.00000000003"/>
    <n v="12520.799999999959"/>
    <x v="0"/>
  </r>
  <r>
    <x v="1"/>
    <x v="3"/>
    <x v="3"/>
    <x v="3"/>
    <n v="921"/>
    <n v="120"/>
    <n v="302"/>
    <n v="278142"/>
    <n v="38939.880000000005"/>
    <n v="239202.12"/>
    <n v="121572.00000000001"/>
    <n v="117630.11999999998"/>
    <x v="0"/>
  </r>
  <r>
    <x v="4"/>
    <x v="0"/>
    <x v="4"/>
    <x v="2"/>
    <n v="918"/>
    <n v="20"/>
    <n v="22"/>
    <n v="20196"/>
    <n v="0"/>
    <n v="20196"/>
    <n v="20196"/>
    <n v="0"/>
    <x v="0"/>
  </r>
  <r>
    <x v="4"/>
    <x v="0"/>
    <x v="1"/>
    <x v="3"/>
    <n v="907"/>
    <n v="240"/>
    <n v="352"/>
    <n v="319264"/>
    <n v="44696.960000000006"/>
    <n v="274567.03999999998"/>
    <n v="239448.00000000003"/>
    <n v="35119.03999999995"/>
    <x v="0"/>
  </r>
  <r>
    <x v="2"/>
    <x v="3"/>
    <x v="2"/>
    <x v="0"/>
    <n v="834"/>
    <n v="5"/>
    <n v="17"/>
    <n v="14178"/>
    <n v="850.68"/>
    <n v="13327.32"/>
    <n v="4587"/>
    <n v="8740.32"/>
    <x v="0"/>
  </r>
  <r>
    <x v="3"/>
    <x v="3"/>
    <x v="5"/>
    <x v="0"/>
    <n v="767"/>
    <n v="224"/>
    <n v="302"/>
    <n v="231634"/>
    <n v="13898.039999999999"/>
    <n v="217735.96"/>
    <n v="188988.80000000002"/>
    <n v="28747.159999999974"/>
    <x v="0"/>
  </r>
  <r>
    <x v="2"/>
    <x v="3"/>
    <x v="5"/>
    <x v="0"/>
    <n v="744"/>
    <n v="16"/>
    <n v="22"/>
    <n v="16368"/>
    <n v="982.07999999999993"/>
    <n v="15385.92"/>
    <n v="13094.400000000001"/>
    <n v="2291.5199999999986"/>
    <x v="0"/>
  </r>
  <r>
    <x v="0"/>
    <x v="3"/>
    <x v="2"/>
    <x v="2"/>
    <n v="724"/>
    <n v="5"/>
    <n v="17"/>
    <n v="12308"/>
    <n v="0"/>
    <n v="12308"/>
    <n v="3982.0000000000005"/>
    <n v="8326"/>
    <x v="0"/>
  </r>
  <r>
    <x v="4"/>
    <x v="0"/>
    <x v="4"/>
    <x v="0"/>
    <n v="704"/>
    <n v="7"/>
    <n v="9"/>
    <n v="6336"/>
    <n v="380.15999999999997"/>
    <n v="5955.84"/>
    <n v="5420.8"/>
    <n v="535.04"/>
    <x v="0"/>
  </r>
  <r>
    <x v="0"/>
    <x v="3"/>
    <x v="5"/>
    <x v="2"/>
    <n v="682"/>
    <n v="15"/>
    <n v="17"/>
    <n v="11594"/>
    <n v="0"/>
    <n v="11594"/>
    <n v="11253"/>
    <n v="341"/>
    <x v="0"/>
  </r>
  <r>
    <x v="3"/>
    <x v="3"/>
    <x v="3"/>
    <x v="0"/>
    <n v="666"/>
    <n v="120"/>
    <n v="302"/>
    <n v="201132"/>
    <n v="12067.92"/>
    <n v="189064.08"/>
    <n v="87912"/>
    <n v="101152.07999999999"/>
    <x v="0"/>
  </r>
  <r>
    <x v="1"/>
    <x v="0"/>
    <x v="5"/>
    <x v="1"/>
    <n v="8685"/>
    <n v="21"/>
    <n v="24"/>
    <n v="208440"/>
    <n v="2084.4"/>
    <n v="206355.6"/>
    <n v="200623.50000000003"/>
    <n v="5732.0999999999767"/>
    <x v="1"/>
  </r>
  <r>
    <x v="1"/>
    <x v="0"/>
    <x v="1"/>
    <x v="3"/>
    <n v="8545"/>
    <n v="10"/>
    <n v="352"/>
    <n v="3007840"/>
    <n v="421097.60000000003"/>
    <n v="2586742.4"/>
    <n v="93995.000000000015"/>
    <n v="2492747.4"/>
    <x v="1"/>
  </r>
  <r>
    <x v="0"/>
    <x v="0"/>
    <x v="5"/>
    <x v="1"/>
    <n v="8104"/>
    <n v="19"/>
    <n v="22"/>
    <n v="178288"/>
    <n v="1782.88"/>
    <n v="176505.12"/>
    <n v="169373.6"/>
    <n v="7131.5199999999895"/>
    <x v="1"/>
  </r>
  <r>
    <x v="3"/>
    <x v="0"/>
    <x v="1"/>
    <x v="3"/>
    <n v="8038"/>
    <n v="10"/>
    <n v="352"/>
    <n v="2829376"/>
    <n v="396112.64000000001"/>
    <n v="2433263.36"/>
    <n v="88418"/>
    <n v="2344845.36"/>
    <x v="1"/>
  </r>
  <r>
    <x v="3"/>
    <x v="0"/>
    <x v="5"/>
    <x v="0"/>
    <n v="7983"/>
    <n v="18"/>
    <n v="22"/>
    <n v="175626"/>
    <n v="10537.56"/>
    <n v="165088.44"/>
    <n v="158063.40000000002"/>
    <n v="7025.039999999979"/>
    <x v="1"/>
  </r>
  <r>
    <x v="2"/>
    <x v="0"/>
    <x v="1"/>
    <x v="3"/>
    <n v="7967"/>
    <n v="10"/>
    <n v="352"/>
    <n v="2804384"/>
    <n v="392613.76"/>
    <n v="2411770.2400000002"/>
    <n v="87637"/>
    <n v="2324133.2400000002"/>
    <x v="1"/>
  </r>
  <r>
    <x v="1"/>
    <x v="0"/>
    <x v="3"/>
    <x v="1"/>
    <n v="7965"/>
    <n v="7"/>
    <n v="9"/>
    <n v="71685"/>
    <n v="716.85"/>
    <n v="70968.149999999994"/>
    <n v="61330.500000000007"/>
    <n v="9637.6499999999869"/>
    <x v="1"/>
  </r>
  <r>
    <x v="2"/>
    <x v="0"/>
    <x v="5"/>
    <x v="0"/>
    <n v="7946"/>
    <n v="18"/>
    <n v="22"/>
    <n v="174812"/>
    <n v="10488.72"/>
    <n v="164323.28"/>
    <n v="157330.80000000002"/>
    <n v="6992.4799999999814"/>
    <x v="1"/>
  </r>
  <r>
    <x v="3"/>
    <x v="0"/>
    <x v="3"/>
    <x v="0"/>
    <n v="7946"/>
    <n v="5"/>
    <n v="9"/>
    <n v="71514"/>
    <n v="4290.84"/>
    <n v="67223.16"/>
    <n v="43703"/>
    <n v="23520.160000000003"/>
    <x v="1"/>
  </r>
  <r>
    <x v="0"/>
    <x v="0"/>
    <x v="1"/>
    <x v="3"/>
    <n v="7852"/>
    <n v="10"/>
    <n v="352"/>
    <n v="2763904"/>
    <n v="386946.56000000006"/>
    <n v="2376957.44"/>
    <n v="86372"/>
    <n v="2290585.44"/>
    <x v="1"/>
  </r>
  <r>
    <x v="0"/>
    <x v="0"/>
    <x v="3"/>
    <x v="0"/>
    <n v="7832"/>
    <n v="8"/>
    <n v="12"/>
    <n v="93984"/>
    <n v="5639.04"/>
    <n v="88344.960000000006"/>
    <n v="68921.600000000006"/>
    <n v="19423.36"/>
    <x v="1"/>
  </r>
  <r>
    <x v="2"/>
    <x v="0"/>
    <x v="3"/>
    <x v="3"/>
    <n v="7711"/>
    <n v="8"/>
    <n v="12"/>
    <n v="92532"/>
    <n v="12954.480000000001"/>
    <n v="79577.52"/>
    <n v="67856.800000000003"/>
    <n v="11720.720000000001"/>
    <x v="1"/>
  </r>
  <r>
    <x v="1"/>
    <x v="1"/>
    <x v="4"/>
    <x v="1"/>
    <n v="5004"/>
    <n v="100"/>
    <n v="127"/>
    <n v="635508"/>
    <n v="6355.08"/>
    <n v="629152.92000000004"/>
    <n v="550440"/>
    <n v="78712.920000000042"/>
    <x v="1"/>
  </r>
  <r>
    <x v="0"/>
    <x v="3"/>
    <x v="1"/>
    <x v="1"/>
    <n v="3048"/>
    <n v="10"/>
    <n v="302"/>
    <n v="920496"/>
    <n v="9204.9600000000009"/>
    <n v="911291.04"/>
    <n v="33528"/>
    <n v="877763.04"/>
    <x v="1"/>
  </r>
  <r>
    <x v="3"/>
    <x v="3"/>
    <x v="0"/>
    <x v="0"/>
    <n v="2799"/>
    <n v="3"/>
    <n v="17"/>
    <n v="47583"/>
    <n v="2854.98"/>
    <n v="44728.02"/>
    <n v="9236.7000000000007"/>
    <n v="35491.319999999992"/>
    <x v="1"/>
  </r>
  <r>
    <x v="4"/>
    <x v="3"/>
    <x v="0"/>
    <x v="3"/>
    <n v="2746"/>
    <n v="3"/>
    <n v="17"/>
    <n v="46682"/>
    <n v="6535.4800000000005"/>
    <n v="40146.519999999997"/>
    <n v="9061.8000000000011"/>
    <n v="31084.719999999994"/>
    <x v="1"/>
  </r>
  <r>
    <x v="0"/>
    <x v="2"/>
    <x v="2"/>
    <x v="1"/>
    <n v="2725"/>
    <n v="5"/>
    <n v="14"/>
    <n v="38150"/>
    <n v="381.5"/>
    <n v="37768.5"/>
    <n v="14987.500000000002"/>
    <n v="22781"/>
    <x v="1"/>
  </r>
  <r>
    <x v="4"/>
    <x v="1"/>
    <x v="4"/>
    <x v="3"/>
    <n v="2602"/>
    <n v="98"/>
    <n v="127"/>
    <n v="330454"/>
    <n v="46263.560000000005"/>
    <n v="284190.44"/>
    <n v="280495.60000000003"/>
    <n v="3694.8399999999674"/>
    <x v="1"/>
  </r>
  <r>
    <x v="0"/>
    <x v="1"/>
    <x v="4"/>
    <x v="3"/>
    <n v="2526"/>
    <n v="96"/>
    <n v="127"/>
    <n v="320802"/>
    <n v="44912.280000000006"/>
    <n v="275889.71999999997"/>
    <n v="266745.60000000003"/>
    <n v="9144.1199999999371"/>
    <x v="1"/>
  </r>
  <r>
    <x v="2"/>
    <x v="2"/>
    <x v="2"/>
    <x v="1"/>
    <n v="2442"/>
    <n v="5"/>
    <n v="14"/>
    <n v="34188"/>
    <n v="341.88"/>
    <n v="33846.120000000003"/>
    <n v="13431.000000000002"/>
    <n v="20415.120000000003"/>
    <x v="1"/>
  </r>
  <r>
    <x v="4"/>
    <x v="2"/>
    <x v="2"/>
    <x v="1"/>
    <n v="2403"/>
    <n v="5"/>
    <n v="14"/>
    <n v="33642"/>
    <n v="336.42"/>
    <n v="33305.58"/>
    <n v="13216.500000000002"/>
    <n v="20089.080000000002"/>
    <x v="1"/>
  </r>
  <r>
    <x v="1"/>
    <x v="2"/>
    <x v="2"/>
    <x v="1"/>
    <n v="2363"/>
    <n v="5"/>
    <n v="14"/>
    <n v="33082"/>
    <n v="330.82"/>
    <n v="32751.18"/>
    <n v="12996.500000000002"/>
    <n v="19754.68"/>
    <x v="1"/>
  </r>
  <r>
    <x v="3"/>
    <x v="3"/>
    <x v="1"/>
    <x v="3"/>
    <n v="2145"/>
    <n v="10"/>
    <n v="302"/>
    <n v="647790"/>
    <n v="90690.6"/>
    <n v="557099.4"/>
    <n v="23595.000000000004"/>
    <n v="533504.4"/>
    <x v="1"/>
  </r>
  <r>
    <x v="0"/>
    <x v="3"/>
    <x v="0"/>
    <x v="0"/>
    <n v="2136"/>
    <n v="3"/>
    <n v="17"/>
    <n v="36312"/>
    <n v="2178.7199999999998"/>
    <n v="34133.279999999999"/>
    <n v="7048.8"/>
    <n v="27084.48"/>
    <x v="1"/>
  </r>
  <r>
    <x v="4"/>
    <x v="0"/>
    <x v="3"/>
    <x v="3"/>
    <n v="1943"/>
    <n v="8"/>
    <n v="11"/>
    <n v="21373"/>
    <n v="2992.2200000000003"/>
    <n v="18380.78"/>
    <n v="17098.400000000001"/>
    <n v="1282.3799999999974"/>
    <x v="1"/>
  </r>
  <r>
    <x v="2"/>
    <x v="3"/>
    <x v="0"/>
    <x v="3"/>
    <n v="1609"/>
    <n v="3"/>
    <n v="17"/>
    <n v="27353"/>
    <n v="3829.4200000000005"/>
    <n v="23523.579999999998"/>
    <n v="5309.7000000000007"/>
    <n v="18213.879999999997"/>
    <x v="1"/>
  </r>
  <r>
    <x v="4"/>
    <x v="3"/>
    <x v="1"/>
    <x v="3"/>
    <n v="1515"/>
    <n v="221"/>
    <n v="302"/>
    <n v="457530"/>
    <n v="64054.200000000004"/>
    <n v="393475.8"/>
    <n v="368296.50000000006"/>
    <n v="25179.29999999993"/>
    <x v="1"/>
  </r>
  <r>
    <x v="2"/>
    <x v="3"/>
    <x v="1"/>
    <x v="3"/>
    <n v="1350"/>
    <n v="10"/>
    <n v="302"/>
    <n v="407700"/>
    <n v="57078.000000000007"/>
    <n v="350622"/>
    <n v="14850.000000000002"/>
    <n v="335772"/>
    <x v="1"/>
  </r>
  <r>
    <x v="1"/>
    <x v="3"/>
    <x v="1"/>
    <x v="0"/>
    <n v="1339"/>
    <n v="10"/>
    <n v="302"/>
    <n v="404378"/>
    <n v="24262.68"/>
    <n v="380115.32"/>
    <n v="14729.000000000002"/>
    <n v="365386.32"/>
    <x v="1"/>
  </r>
  <r>
    <x v="4"/>
    <x v="0"/>
    <x v="5"/>
    <x v="0"/>
    <n v="1126"/>
    <n v="18"/>
    <n v="22"/>
    <n v="24772"/>
    <n v="1486.32"/>
    <n v="23285.68"/>
    <n v="22294.800000000003"/>
    <n v="990.87999999999738"/>
    <x v="1"/>
  </r>
  <r>
    <x v="3"/>
    <x v="1"/>
    <x v="4"/>
    <x v="0"/>
    <n v="913"/>
    <n v="100"/>
    <n v="127"/>
    <n v="115951"/>
    <n v="6957.0599999999995"/>
    <n v="108993.94"/>
    <n v="100430.00000000001"/>
    <n v="8563.9399999999878"/>
    <x v="1"/>
  </r>
  <r>
    <x v="4"/>
    <x v="0"/>
    <x v="1"/>
    <x v="3"/>
    <n v="808"/>
    <n v="234"/>
    <n v="352"/>
    <n v="284416"/>
    <n v="39818.240000000005"/>
    <n v="244597.76000000001"/>
    <n v="207979.2"/>
    <n v="36618.559999999998"/>
    <x v="1"/>
  </r>
  <r>
    <x v="3"/>
    <x v="2"/>
    <x v="2"/>
    <x v="2"/>
    <n v="757"/>
    <n v="5"/>
    <n v="14"/>
    <n v="10598"/>
    <n v="0"/>
    <n v="10598"/>
    <n v="4163.5"/>
    <n v="6434.5"/>
    <x v="1"/>
  </r>
  <r>
    <x v="2"/>
    <x v="1"/>
    <x v="4"/>
    <x v="3"/>
    <n v="566"/>
    <n v="96"/>
    <n v="127"/>
    <n v="71882"/>
    <n v="10063.480000000001"/>
    <n v="61818.52"/>
    <n v="59769.600000000006"/>
    <n v="2048.919999999991"/>
    <x v="1"/>
  </r>
  <r>
    <x v="1"/>
    <x v="3"/>
    <x v="0"/>
    <x v="0"/>
    <n v="548"/>
    <n v="3"/>
    <n v="17"/>
    <n v="9316"/>
    <n v="558.95999999999992"/>
    <n v="8757.0400000000009"/>
    <n v="1808.4"/>
    <n v="6948.6400000000012"/>
    <x v="1"/>
  </r>
  <r>
    <x v="1"/>
    <x v="1"/>
    <x v="1"/>
    <x v="3"/>
    <n v="4897"/>
    <n v="10"/>
    <n v="127"/>
    <n v="621919"/>
    <n v="87068.66"/>
    <n v="534850.34"/>
    <n v="53867.000000000007"/>
    <n v="480983.33999999997"/>
    <x v="2"/>
  </r>
  <r>
    <x v="1"/>
    <x v="1"/>
    <x v="0"/>
    <x v="3"/>
    <n v="4777"/>
    <n v="3"/>
    <n v="127"/>
    <n v="606679"/>
    <n v="84935.060000000012"/>
    <n v="521743.94"/>
    <n v="15764.100000000002"/>
    <n v="505979.84"/>
    <x v="2"/>
  </r>
  <r>
    <x v="1"/>
    <x v="0"/>
    <x v="1"/>
    <x v="3"/>
    <n v="3884"/>
    <n v="8"/>
    <n v="12"/>
    <n v="46608"/>
    <n v="6525.1200000000008"/>
    <n v="40082.879999999997"/>
    <n v="34179.200000000004"/>
    <n v="5903.679999999993"/>
    <x v="2"/>
  </r>
  <r>
    <x v="1"/>
    <x v="0"/>
    <x v="3"/>
    <x v="0"/>
    <n v="3876"/>
    <n v="17"/>
    <n v="22"/>
    <n v="85272"/>
    <n v="5116.32"/>
    <n v="80155.679999999993"/>
    <n v="72481.200000000012"/>
    <n v="7674.4799999999814"/>
    <x v="2"/>
  </r>
  <r>
    <x v="1"/>
    <x v="0"/>
    <x v="5"/>
    <x v="3"/>
    <n v="3874"/>
    <n v="8"/>
    <n v="12"/>
    <n v="46488"/>
    <n v="6508.3200000000006"/>
    <n v="39979.68"/>
    <n v="34091.200000000004"/>
    <n v="5888.4799999999959"/>
    <x v="2"/>
  </r>
  <r>
    <x v="3"/>
    <x v="0"/>
    <x v="1"/>
    <x v="0"/>
    <n v="3839"/>
    <n v="3"/>
    <n v="9"/>
    <n v="34551"/>
    <n v="2073.06"/>
    <n v="32477.94"/>
    <n v="12668.7"/>
    <n v="19809.239999999998"/>
    <x v="2"/>
  </r>
  <r>
    <x v="2"/>
    <x v="0"/>
    <x v="3"/>
    <x v="1"/>
    <n v="3835"/>
    <n v="120"/>
    <n v="352"/>
    <n v="1349920"/>
    <n v="13499.2"/>
    <n v="1336420.8"/>
    <n v="506220.00000000006"/>
    <n v="830200.8"/>
    <x v="2"/>
  </r>
  <r>
    <x v="1"/>
    <x v="0"/>
    <x v="3"/>
    <x v="1"/>
    <n v="3833"/>
    <n v="120"/>
    <n v="352"/>
    <n v="1349216"/>
    <n v="13492.16"/>
    <n v="1335723.8400000001"/>
    <n v="505956.00000000006"/>
    <n v="829767.84000000008"/>
    <x v="2"/>
  </r>
  <r>
    <x v="0"/>
    <x v="0"/>
    <x v="2"/>
    <x v="1"/>
    <n v="3827"/>
    <n v="5"/>
    <n v="22"/>
    <n v="84194"/>
    <n v="841.94"/>
    <n v="83352.06"/>
    <n v="21048.5"/>
    <n v="62303.56"/>
    <x v="2"/>
  </r>
  <r>
    <x v="2"/>
    <x v="0"/>
    <x v="4"/>
    <x v="0"/>
    <n v="3827"/>
    <n v="7"/>
    <n v="9"/>
    <n v="34443"/>
    <n v="2066.58"/>
    <n v="32376.42"/>
    <n v="29467.9"/>
    <n v="2908.5199999999968"/>
    <x v="2"/>
  </r>
  <r>
    <x v="3"/>
    <x v="0"/>
    <x v="0"/>
    <x v="1"/>
    <n v="1795"/>
    <n v="3"/>
    <n v="280"/>
    <n v="502600"/>
    <n v="5026"/>
    <n v="497574"/>
    <n v="5923.5000000000009"/>
    <n v="491650.5"/>
    <x v="2"/>
  </r>
  <r>
    <x v="2"/>
    <x v="0"/>
    <x v="3"/>
    <x v="3"/>
    <n v="3776"/>
    <n v="16"/>
    <n v="22"/>
    <n v="83072"/>
    <n v="11630.080000000002"/>
    <n v="71441.919999999998"/>
    <n v="66457.600000000006"/>
    <n v="4984.3199999999924"/>
    <x v="2"/>
  </r>
  <r>
    <x v="0"/>
    <x v="0"/>
    <x v="4"/>
    <x v="3"/>
    <n v="3776"/>
    <n v="250"/>
    <n v="352"/>
    <n v="1329152"/>
    <n v="186081.28000000003"/>
    <n v="1143070.72"/>
    <n v="1038400.0000000001"/>
    <n v="104670.71999999986"/>
    <x v="2"/>
  </r>
  <r>
    <x v="3"/>
    <x v="0"/>
    <x v="4"/>
    <x v="0"/>
    <n v="3773"/>
    <n v="7"/>
    <n v="9"/>
    <n v="33957"/>
    <n v="2037.4199999999998"/>
    <n v="31919.58"/>
    <n v="29052.100000000002"/>
    <n v="2867.4799999999996"/>
    <x v="2"/>
  </r>
  <r>
    <x v="2"/>
    <x v="0"/>
    <x v="0"/>
    <x v="3"/>
    <n v="1760"/>
    <n v="10"/>
    <n v="22"/>
    <n v="38720"/>
    <n v="5420.8"/>
    <n v="33299.199999999997"/>
    <n v="19360"/>
    <n v="13939.199999999997"/>
    <x v="2"/>
  </r>
  <r>
    <x v="2"/>
    <x v="0"/>
    <x v="1"/>
    <x v="0"/>
    <n v="3733"/>
    <n v="8"/>
    <n v="16"/>
    <n v="59728"/>
    <n v="3583.68"/>
    <n v="56144.32"/>
    <n v="32850.400000000001"/>
    <n v="23293.919999999998"/>
    <x v="2"/>
  </r>
  <r>
    <x v="0"/>
    <x v="0"/>
    <x v="5"/>
    <x v="2"/>
    <n v="3717"/>
    <n v="8"/>
    <n v="9"/>
    <n v="33453"/>
    <n v="0"/>
    <n v="33453"/>
    <n v="32709.600000000002"/>
    <n v="743.39999999999782"/>
    <x v="2"/>
  </r>
  <r>
    <x v="1"/>
    <x v="0"/>
    <x v="2"/>
    <x v="0"/>
    <n v="3696"/>
    <n v="5"/>
    <n v="22"/>
    <n v="81312"/>
    <n v="4878.72"/>
    <n v="76433.279999999999"/>
    <n v="20328"/>
    <n v="56105.279999999999"/>
    <x v="2"/>
  </r>
  <r>
    <x v="2"/>
    <x v="0"/>
    <x v="4"/>
    <x v="1"/>
    <n v="3693"/>
    <n v="250"/>
    <n v="352"/>
    <n v="1299936"/>
    <n v="12999.36"/>
    <n v="1286936.6399999999"/>
    <n v="1015575.0000000001"/>
    <n v="271361.63999999978"/>
    <x v="2"/>
  </r>
  <r>
    <x v="0"/>
    <x v="0"/>
    <x v="0"/>
    <x v="2"/>
    <n v="3688"/>
    <n v="9"/>
    <n v="12"/>
    <n v="44256"/>
    <n v="0"/>
    <n v="44256"/>
    <n v="36511.200000000004"/>
    <n v="7744.7999999999956"/>
    <x v="2"/>
  </r>
  <r>
    <x v="1"/>
    <x v="0"/>
    <x v="4"/>
    <x v="1"/>
    <n v="3682"/>
    <n v="250"/>
    <n v="352"/>
    <n v="1296064"/>
    <n v="12960.64"/>
    <n v="1283103.3600000001"/>
    <n v="1012550.0000000001"/>
    <n v="270553.36"/>
    <x v="2"/>
  </r>
  <r>
    <x v="0"/>
    <x v="0"/>
    <x v="3"/>
    <x v="3"/>
    <n v="3678"/>
    <n v="120"/>
    <n v="352"/>
    <n v="1294656"/>
    <n v="181251.84000000003"/>
    <n v="1113404.1599999999"/>
    <n v="485496.00000000006"/>
    <n v="627908.15999999992"/>
    <x v="2"/>
  </r>
  <r>
    <x v="0"/>
    <x v="0"/>
    <x v="3"/>
    <x v="1"/>
    <n v="3673"/>
    <n v="20"/>
    <n v="26"/>
    <n v="95498"/>
    <n v="954.98"/>
    <n v="94543.02"/>
    <n v="80806"/>
    <n v="13737.020000000004"/>
    <x v="2"/>
  </r>
  <r>
    <x v="3"/>
    <x v="0"/>
    <x v="1"/>
    <x v="3"/>
    <n v="3671"/>
    <n v="10"/>
    <n v="22"/>
    <n v="80762"/>
    <n v="11306.68"/>
    <n v="69455.320000000007"/>
    <n v="40381"/>
    <n v="29074.320000000007"/>
    <x v="2"/>
  </r>
  <r>
    <x v="3"/>
    <x v="0"/>
    <x v="3"/>
    <x v="3"/>
    <n v="3638"/>
    <n v="16"/>
    <n v="22"/>
    <n v="80036"/>
    <n v="11205.04"/>
    <n v="68830.959999999992"/>
    <n v="64028.800000000003"/>
    <n v="4802.1599999999889"/>
    <x v="2"/>
  </r>
  <r>
    <x v="3"/>
    <x v="0"/>
    <x v="4"/>
    <x v="1"/>
    <n v="3636"/>
    <n v="250"/>
    <n v="352"/>
    <n v="1279872"/>
    <n v="12798.720000000001"/>
    <n v="1267073.28"/>
    <n v="999900.00000000012"/>
    <n v="267173.27999999991"/>
    <x v="2"/>
  </r>
  <r>
    <x v="0"/>
    <x v="2"/>
    <x v="5"/>
    <x v="3"/>
    <n v="3044"/>
    <n v="11"/>
    <n v="19"/>
    <n v="57836"/>
    <n v="8097.0400000000009"/>
    <n v="49738.96"/>
    <n v="36832.400000000001"/>
    <n v="12906.559999999998"/>
    <x v="2"/>
  </r>
  <r>
    <x v="0"/>
    <x v="2"/>
    <x v="1"/>
    <x v="3"/>
    <n v="2926"/>
    <n v="10"/>
    <n v="14"/>
    <n v="40964"/>
    <n v="5734.9600000000009"/>
    <n v="35229.040000000001"/>
    <n v="32186.000000000004"/>
    <n v="3043.0399999999972"/>
    <x v="2"/>
  </r>
  <r>
    <x v="4"/>
    <x v="0"/>
    <x v="2"/>
    <x v="3"/>
    <n v="2751"/>
    <n v="5"/>
    <n v="9"/>
    <n v="24759"/>
    <n v="3466.26"/>
    <n v="21292.739999999998"/>
    <n v="15130.500000000002"/>
    <n v="6162.2399999999961"/>
    <x v="2"/>
  </r>
  <r>
    <x v="1"/>
    <x v="3"/>
    <x v="0"/>
    <x v="0"/>
    <n v="2313"/>
    <n v="3"/>
    <n v="302"/>
    <n v="698526"/>
    <n v="41911.56"/>
    <n v="656614.43999999994"/>
    <n v="7632.9000000000005"/>
    <n v="648981.53999999992"/>
    <x v="2"/>
  </r>
  <r>
    <x v="3"/>
    <x v="1"/>
    <x v="1"/>
    <x v="3"/>
    <n v="2252"/>
    <n v="10"/>
    <n v="127"/>
    <n v="286004"/>
    <n v="40040.560000000005"/>
    <n v="245963.44"/>
    <n v="24772.000000000004"/>
    <n v="221191.44"/>
    <x v="2"/>
  </r>
  <r>
    <x v="1"/>
    <x v="3"/>
    <x v="2"/>
    <x v="0"/>
    <n v="2212"/>
    <n v="5"/>
    <n v="302"/>
    <n v="668024"/>
    <n v="40081.439999999995"/>
    <n v="627942.56000000006"/>
    <n v="12166.000000000002"/>
    <n v="615776.56000000006"/>
    <x v="2"/>
  </r>
  <r>
    <x v="3"/>
    <x v="1"/>
    <x v="0"/>
    <x v="3"/>
    <n v="2166"/>
    <n v="3"/>
    <n v="127"/>
    <n v="275082"/>
    <n v="38511.480000000003"/>
    <n v="236570.52"/>
    <n v="7147.8"/>
    <n v="229422.72"/>
    <x v="2"/>
  </r>
  <r>
    <x v="4"/>
    <x v="1"/>
    <x v="1"/>
    <x v="1"/>
    <n v="2151"/>
    <n v="110"/>
    <n v="127"/>
    <n v="273177"/>
    <n v="2731.77"/>
    <n v="270445.23"/>
    <n v="260271.00000000003"/>
    <n v="10174.229999999952"/>
    <x v="2"/>
  </r>
  <r>
    <x v="3"/>
    <x v="3"/>
    <x v="2"/>
    <x v="1"/>
    <n v="2142"/>
    <n v="5"/>
    <n v="17"/>
    <n v="36414"/>
    <n v="364.14"/>
    <n v="36049.86"/>
    <n v="11781.000000000002"/>
    <n v="24268.86"/>
    <x v="2"/>
  </r>
  <r>
    <x v="4"/>
    <x v="1"/>
    <x v="3"/>
    <x v="1"/>
    <n v="2123"/>
    <n v="112"/>
    <n v="127"/>
    <n v="269621"/>
    <n v="2696.21"/>
    <n v="266924.78999999998"/>
    <n v="261553.60000000003"/>
    <n v="5371.1899999999441"/>
    <x v="2"/>
  </r>
  <r>
    <x v="2"/>
    <x v="3"/>
    <x v="0"/>
    <x v="1"/>
    <n v="2109"/>
    <n v="3"/>
    <n v="302"/>
    <n v="636918"/>
    <n v="6369.18"/>
    <n v="630548.81999999995"/>
    <n v="6959.7000000000007"/>
    <n v="623589.12"/>
    <x v="2"/>
  </r>
  <r>
    <x v="3"/>
    <x v="3"/>
    <x v="1"/>
    <x v="1"/>
    <n v="2065"/>
    <n v="10"/>
    <n v="17"/>
    <n v="35105"/>
    <n v="351.05"/>
    <n v="34753.949999999997"/>
    <n v="22715.000000000004"/>
    <n v="12038.949999999993"/>
    <x v="2"/>
  </r>
  <r>
    <x v="2"/>
    <x v="3"/>
    <x v="2"/>
    <x v="1"/>
    <n v="2059"/>
    <n v="5"/>
    <n v="302"/>
    <n v="621818"/>
    <n v="6218.18"/>
    <n v="615599.81999999995"/>
    <n v="11324.500000000002"/>
    <n v="604275.31999999995"/>
    <x v="2"/>
  </r>
  <r>
    <x v="4"/>
    <x v="3"/>
    <x v="4"/>
    <x v="0"/>
    <n v="1709"/>
    <n v="14"/>
    <n v="17"/>
    <n v="29053"/>
    <n v="1743.1799999999998"/>
    <n v="27309.82"/>
    <n v="26318.600000000002"/>
    <n v="991.21999999999753"/>
    <x v="2"/>
  </r>
  <r>
    <x v="4"/>
    <x v="3"/>
    <x v="4"/>
    <x v="3"/>
    <n v="1602"/>
    <n v="236"/>
    <n v="302"/>
    <n v="483804"/>
    <n v="67732.560000000012"/>
    <n v="416071.44"/>
    <n v="415879.2"/>
    <n v="192.23999999999069"/>
    <x v="2"/>
  </r>
  <r>
    <x v="4"/>
    <x v="3"/>
    <x v="0"/>
    <x v="3"/>
    <n v="1572"/>
    <n v="232"/>
    <n v="302"/>
    <n v="474744"/>
    <n v="66464.160000000003"/>
    <n v="408279.83999999997"/>
    <n v="401174.4"/>
    <n v="7105.4399999999441"/>
    <x v="2"/>
  </r>
  <r>
    <x v="1"/>
    <x v="2"/>
    <x v="1"/>
    <x v="3"/>
    <n v="1538"/>
    <n v="10"/>
    <n v="14"/>
    <n v="21532"/>
    <n v="3014.4800000000005"/>
    <n v="18517.52"/>
    <n v="16918"/>
    <n v="1599.5200000000004"/>
    <x v="2"/>
  </r>
  <r>
    <x v="1"/>
    <x v="2"/>
    <x v="5"/>
    <x v="3"/>
    <n v="1477"/>
    <n v="12"/>
    <n v="18"/>
    <n v="26586"/>
    <n v="3722.0400000000004"/>
    <n v="22863.96"/>
    <n v="19496.400000000001"/>
    <n v="3367.5599999999977"/>
    <x v="2"/>
  </r>
  <r>
    <x v="4"/>
    <x v="2"/>
    <x v="0"/>
    <x v="1"/>
    <n v="1388"/>
    <n v="3"/>
    <n v="14"/>
    <n v="19432"/>
    <n v="194.32"/>
    <n v="19237.68"/>
    <n v="4580.4000000000005"/>
    <n v="14657.279999999999"/>
    <x v="2"/>
  </r>
  <r>
    <x v="4"/>
    <x v="0"/>
    <x v="3"/>
    <x v="0"/>
    <n v="1372"/>
    <n v="275"/>
    <n v="352"/>
    <n v="482944"/>
    <n v="28976.639999999999"/>
    <n v="453967.35999999999"/>
    <n v="415030.00000000006"/>
    <n v="38937.359999999928"/>
    <x v="2"/>
  </r>
  <r>
    <x v="1"/>
    <x v="3"/>
    <x v="4"/>
    <x v="0"/>
    <n v="1364"/>
    <n v="16"/>
    <n v="22"/>
    <n v="30008"/>
    <n v="1800.48"/>
    <n v="28207.52"/>
    <n v="24006.400000000001"/>
    <n v="4201.119999999999"/>
    <x v="2"/>
  </r>
  <r>
    <x v="4"/>
    <x v="0"/>
    <x v="1"/>
    <x v="3"/>
    <n v="1350"/>
    <n v="16"/>
    <n v="22"/>
    <n v="29700"/>
    <n v="4158"/>
    <n v="25542"/>
    <n v="23760.000000000004"/>
    <n v="1781.9999999999964"/>
    <x v="2"/>
  </r>
  <r>
    <x v="0"/>
    <x v="3"/>
    <x v="1"/>
    <x v="0"/>
    <n v="1278"/>
    <n v="10"/>
    <n v="17"/>
    <n v="21726"/>
    <n v="1303.56"/>
    <n v="20422.439999999999"/>
    <n v="14058.000000000002"/>
    <n v="6364.4399999999969"/>
    <x v="2"/>
  </r>
  <r>
    <x v="1"/>
    <x v="3"/>
    <x v="1"/>
    <x v="0"/>
    <n v="1268"/>
    <n v="10"/>
    <n v="17"/>
    <n v="21556"/>
    <n v="1293.3599999999999"/>
    <n v="20262.64"/>
    <n v="13948.000000000002"/>
    <n v="6314.6399999999976"/>
    <x v="2"/>
  </r>
  <r>
    <x v="4"/>
    <x v="0"/>
    <x v="5"/>
    <x v="0"/>
    <n v="1268"/>
    <n v="270"/>
    <n v="352"/>
    <n v="446336"/>
    <n v="26780.16"/>
    <n v="419555.84000000003"/>
    <n v="376596.00000000006"/>
    <n v="42959.839999999967"/>
    <x v="2"/>
  </r>
  <r>
    <x v="4"/>
    <x v="0"/>
    <x v="2"/>
    <x v="3"/>
    <n v="1241"/>
    <n v="5"/>
    <n v="22"/>
    <n v="27302"/>
    <n v="3822.28"/>
    <n v="23479.72"/>
    <n v="6825.5000000000009"/>
    <n v="16654.22"/>
    <x v="2"/>
  </r>
  <r>
    <x v="2"/>
    <x v="1"/>
    <x v="0"/>
    <x v="3"/>
    <n v="1232"/>
    <n v="3"/>
    <n v="127"/>
    <n v="156464"/>
    <n v="21904.960000000003"/>
    <n v="134559.04000000001"/>
    <n v="4065.6000000000004"/>
    <n v="130493.44"/>
    <x v="2"/>
  </r>
  <r>
    <x v="2"/>
    <x v="3"/>
    <x v="1"/>
    <x v="3"/>
    <n v="1226"/>
    <n v="10"/>
    <n v="17"/>
    <n v="20842"/>
    <n v="2917.88"/>
    <n v="17924.12"/>
    <n v="13486.000000000002"/>
    <n v="4438.1199999999972"/>
    <x v="2"/>
  </r>
  <r>
    <x v="2"/>
    <x v="3"/>
    <x v="4"/>
    <x v="3"/>
    <n v="1194"/>
    <n v="16"/>
    <n v="22"/>
    <n v="26268"/>
    <n v="3677.5200000000004"/>
    <n v="22590.48"/>
    <n v="21014.400000000001"/>
    <n v="1576.0799999999981"/>
    <x v="2"/>
  </r>
  <r>
    <x v="0"/>
    <x v="3"/>
    <x v="4"/>
    <x v="0"/>
    <n v="1173"/>
    <n v="14"/>
    <n v="17"/>
    <n v="19941"/>
    <n v="1196.46"/>
    <n v="18744.54"/>
    <n v="18064.2"/>
    <n v="680.34000000000015"/>
    <x v="2"/>
  </r>
  <r>
    <x v="0"/>
    <x v="3"/>
    <x v="4"/>
    <x v="3"/>
    <n v="1144"/>
    <n v="201"/>
    <n v="302"/>
    <n v="345488"/>
    <n v="48368.320000000007"/>
    <n v="297119.68"/>
    <n v="252938.40000000002"/>
    <n v="44181.27999999997"/>
    <x v="2"/>
  </r>
  <r>
    <x v="2"/>
    <x v="1"/>
    <x v="1"/>
    <x v="3"/>
    <n v="1084"/>
    <n v="10"/>
    <n v="127"/>
    <n v="137668"/>
    <n v="19273.52"/>
    <n v="118394.48"/>
    <n v="11924.000000000002"/>
    <n v="106470.48"/>
    <x v="2"/>
  </r>
  <r>
    <x v="0"/>
    <x v="3"/>
    <x v="0"/>
    <x v="3"/>
    <n v="1052"/>
    <n v="3"/>
    <n v="302"/>
    <n v="317704"/>
    <n v="44478.560000000005"/>
    <n v="273225.44"/>
    <n v="3471.6000000000004"/>
    <n v="269753.84000000003"/>
    <x v="2"/>
  </r>
  <r>
    <x v="0"/>
    <x v="1"/>
    <x v="1"/>
    <x v="0"/>
    <n v="905"/>
    <n v="10"/>
    <n v="127"/>
    <n v="114935"/>
    <n v="6896.0999999999995"/>
    <n v="108038.9"/>
    <n v="9955"/>
    <n v="98083.9"/>
    <x v="2"/>
  </r>
  <r>
    <x v="0"/>
    <x v="1"/>
    <x v="3"/>
    <x v="0"/>
    <n v="877"/>
    <n v="102"/>
    <n v="127"/>
    <n v="111379"/>
    <n v="6682.74"/>
    <n v="104696.26"/>
    <n v="98399.400000000009"/>
    <n v="6296.859999999986"/>
    <x v="2"/>
  </r>
  <r>
    <x v="4"/>
    <x v="0"/>
    <x v="5"/>
    <x v="3"/>
    <n v="872"/>
    <n v="7"/>
    <n v="9"/>
    <n v="7848"/>
    <n v="1098.72"/>
    <n v="6749.28"/>
    <n v="6714.4000000000005"/>
    <n v="34.8799999999992"/>
    <x v="2"/>
  </r>
  <r>
    <x v="4"/>
    <x v="3"/>
    <x v="1"/>
    <x v="3"/>
    <n v="708"/>
    <n v="10"/>
    <n v="17"/>
    <n v="12036"/>
    <n v="1685.0400000000002"/>
    <n v="10350.959999999999"/>
    <n v="7788.0000000000009"/>
    <n v="2562.9599999999982"/>
    <x v="2"/>
  </r>
  <r>
    <x v="3"/>
    <x v="3"/>
    <x v="2"/>
    <x v="3"/>
    <n v="677"/>
    <n v="5"/>
    <n v="302"/>
    <n v="204454"/>
    <n v="28623.56"/>
    <n v="175830.44"/>
    <n v="3723.5000000000005"/>
    <n v="172106.94"/>
    <x v="2"/>
  </r>
  <r>
    <x v="3"/>
    <x v="3"/>
    <x v="5"/>
    <x v="3"/>
    <n v="627"/>
    <n v="224"/>
    <n v="302"/>
    <n v="189354"/>
    <n v="26509.56"/>
    <n v="162844.44"/>
    <n v="154492.80000000002"/>
    <n v="8351.6399999999849"/>
    <x v="2"/>
  </r>
  <r>
    <x v="2"/>
    <x v="2"/>
    <x v="5"/>
    <x v="3"/>
    <n v="586"/>
    <n v="11"/>
    <n v="19"/>
    <n v="11134"/>
    <n v="1558.7600000000002"/>
    <n v="9575.24"/>
    <n v="7090.6"/>
    <n v="2484.6399999999994"/>
    <x v="2"/>
  </r>
  <r>
    <x v="3"/>
    <x v="2"/>
    <x v="3"/>
    <x v="3"/>
    <n v="499"/>
    <n v="8"/>
    <n v="14"/>
    <n v="6986"/>
    <n v="978.04000000000008"/>
    <n v="6007.96"/>
    <n v="4391.2000000000007"/>
    <n v="1616.7599999999993"/>
    <x v="2"/>
  </r>
  <r>
    <x v="2"/>
    <x v="2"/>
    <x v="3"/>
    <x v="3"/>
    <n v="464"/>
    <n v="11"/>
    <n v="19"/>
    <n v="8816"/>
    <n v="1234.24"/>
    <n v="7581.76"/>
    <n v="5614.4000000000005"/>
    <n v="1967.3599999999997"/>
    <x v="2"/>
  </r>
  <r>
    <x v="3"/>
    <x v="2"/>
    <x v="5"/>
    <x v="3"/>
    <n v="431"/>
    <n v="8"/>
    <n v="14"/>
    <n v="6034"/>
    <n v="844.7600000000001"/>
    <n v="5189.24"/>
    <n v="3792.8"/>
    <n v="1396.4399999999996"/>
    <x v="2"/>
  </r>
  <r>
    <x v="4"/>
    <x v="2"/>
    <x v="1"/>
    <x v="1"/>
    <n v="295"/>
    <n v="10"/>
    <n v="14"/>
    <n v="4130"/>
    <n v="41.300000000000004"/>
    <n v="4088.7"/>
    <n v="3245.0000000000005"/>
    <n v="843.69999999999936"/>
    <x v="2"/>
  </r>
  <r>
    <x v="1"/>
    <x v="0"/>
    <x v="1"/>
    <x v="0"/>
    <n v="7921"/>
    <n v="10"/>
    <n v="22"/>
    <n v="174262"/>
    <n v="10455.719999999999"/>
    <n v="163806.28"/>
    <n v="87131"/>
    <n v="76675.28"/>
    <x v="3"/>
  </r>
  <r>
    <x v="3"/>
    <x v="0"/>
    <x v="5"/>
    <x v="0"/>
    <n v="7900"/>
    <n v="270"/>
    <n v="352"/>
    <n v="2780800"/>
    <n v="166848"/>
    <n v="2613952"/>
    <n v="2346300"/>
    <n v="267652"/>
    <x v="3"/>
  </r>
  <r>
    <x v="3"/>
    <x v="0"/>
    <x v="2"/>
    <x v="3"/>
    <n v="7847"/>
    <n v="5"/>
    <n v="9"/>
    <n v="70623"/>
    <n v="9887.2200000000012"/>
    <n v="60735.78"/>
    <n v="43158.5"/>
    <n v="17577.28"/>
    <x v="3"/>
  </r>
  <r>
    <x v="2"/>
    <x v="0"/>
    <x v="5"/>
    <x v="1"/>
    <n v="7846"/>
    <n v="270"/>
    <n v="352"/>
    <n v="2761792"/>
    <n v="27617.920000000002"/>
    <n v="2734174.08"/>
    <n v="2330262"/>
    <n v="403912.08000000007"/>
    <x v="3"/>
  </r>
  <r>
    <x v="1"/>
    <x v="0"/>
    <x v="2"/>
    <x v="1"/>
    <n v="7845"/>
    <n v="5"/>
    <n v="9"/>
    <n v="70605"/>
    <n v="706.05000000000007"/>
    <n v="69898.95"/>
    <n v="43147.5"/>
    <n v="26751.449999999997"/>
    <x v="3"/>
  </r>
  <r>
    <x v="0"/>
    <x v="0"/>
    <x v="2"/>
    <x v="3"/>
    <n v="7783"/>
    <n v="5"/>
    <n v="9"/>
    <n v="70047"/>
    <n v="9806.5800000000017"/>
    <n v="60240.42"/>
    <n v="42806.5"/>
    <n v="17433.919999999998"/>
    <x v="3"/>
  </r>
  <r>
    <x v="3"/>
    <x v="0"/>
    <x v="1"/>
    <x v="0"/>
    <n v="7781"/>
    <n v="10"/>
    <n v="22"/>
    <n v="171182"/>
    <n v="10270.92"/>
    <n v="160911.07999999999"/>
    <n v="85591"/>
    <n v="75320.079999999987"/>
    <x v="3"/>
  </r>
  <r>
    <x v="2"/>
    <x v="0"/>
    <x v="2"/>
    <x v="2"/>
    <n v="7754"/>
    <n v="5"/>
    <n v="9"/>
    <n v="69786"/>
    <n v="0"/>
    <n v="69786"/>
    <n v="42647"/>
    <n v="27139"/>
    <x v="3"/>
  </r>
  <r>
    <x v="2"/>
    <x v="0"/>
    <x v="1"/>
    <x v="0"/>
    <n v="7738"/>
    <n v="10"/>
    <n v="22"/>
    <n v="170236"/>
    <n v="10214.16"/>
    <n v="160021.84"/>
    <n v="85118"/>
    <n v="74903.839999999997"/>
    <x v="3"/>
  </r>
  <r>
    <x v="1"/>
    <x v="0"/>
    <x v="5"/>
    <x v="0"/>
    <n v="7716"/>
    <n v="270"/>
    <n v="352"/>
    <n v="2716032"/>
    <n v="162961.91999999998"/>
    <n v="2553070.08"/>
    <n v="2291652"/>
    <n v="261418.08000000007"/>
    <x v="3"/>
  </r>
  <r>
    <x v="0"/>
    <x v="0"/>
    <x v="1"/>
    <x v="1"/>
    <n v="7708"/>
    <n v="10"/>
    <n v="22"/>
    <n v="169576"/>
    <n v="1695.76"/>
    <n v="167880.24"/>
    <n v="84788"/>
    <n v="83092.239999999991"/>
    <x v="3"/>
  </r>
  <r>
    <x v="0"/>
    <x v="0"/>
    <x v="5"/>
    <x v="0"/>
    <n v="7452"/>
    <n v="270"/>
    <n v="352"/>
    <n v="2623104"/>
    <n v="157386.23999999999"/>
    <n v="2465717.7599999998"/>
    <n v="2213244"/>
    <n v="252473.75999999978"/>
    <x v="3"/>
  </r>
  <r>
    <x v="1"/>
    <x v="1"/>
    <x v="3"/>
    <x v="3"/>
    <n v="4755"/>
    <n v="98"/>
    <n v="127"/>
    <n v="603885"/>
    <n v="84543.900000000009"/>
    <n v="519341.1"/>
    <n v="512589.00000000006"/>
    <n v="6752.0999999999185"/>
    <x v="3"/>
  </r>
  <r>
    <x v="1"/>
    <x v="3"/>
    <x v="1"/>
    <x v="0"/>
    <n v="2720"/>
    <n v="10"/>
    <n v="17"/>
    <n v="46240"/>
    <n v="2774.4"/>
    <n v="43465.599999999999"/>
    <n v="29920.000000000004"/>
    <n v="13545.599999999995"/>
    <x v="3"/>
  </r>
  <r>
    <x v="1"/>
    <x v="2"/>
    <x v="0"/>
    <x v="1"/>
    <n v="2686"/>
    <n v="3"/>
    <n v="14"/>
    <n v="37604"/>
    <n v="376.04"/>
    <n v="37227.96"/>
    <n v="8863.8000000000011"/>
    <n v="28364.159999999996"/>
    <x v="3"/>
  </r>
  <r>
    <x v="3"/>
    <x v="3"/>
    <x v="1"/>
    <x v="2"/>
    <n v="2469"/>
    <n v="10"/>
    <n v="17"/>
    <n v="41973"/>
    <n v="0"/>
    <n v="41973"/>
    <n v="27159.000000000004"/>
    <n v="14813.999999999996"/>
    <x v="3"/>
  </r>
  <r>
    <x v="4"/>
    <x v="3"/>
    <x v="4"/>
    <x v="0"/>
    <n v="2279"/>
    <n v="250"/>
    <n v="302"/>
    <n v="688258"/>
    <n v="41295.479999999996"/>
    <n v="646962.52"/>
    <n v="626725"/>
    <n v="20237.520000000019"/>
    <x v="3"/>
  </r>
  <r>
    <x v="1"/>
    <x v="3"/>
    <x v="4"/>
    <x v="2"/>
    <n v="2259"/>
    <n v="250"/>
    <n v="302"/>
    <n v="682218"/>
    <n v="0"/>
    <n v="682218"/>
    <n v="621225"/>
    <n v="60993"/>
    <x v="3"/>
  </r>
  <r>
    <x v="4"/>
    <x v="0"/>
    <x v="1"/>
    <x v="1"/>
    <n v="2202"/>
    <n v="10"/>
    <n v="22"/>
    <n v="48444"/>
    <n v="484.44"/>
    <n v="47959.56"/>
    <n v="24222.000000000004"/>
    <n v="23737.559999999994"/>
    <x v="3"/>
  </r>
  <r>
    <x v="2"/>
    <x v="1"/>
    <x v="3"/>
    <x v="0"/>
    <n v="2155"/>
    <n v="102"/>
    <n v="127"/>
    <n v="273685"/>
    <n v="16421.099999999999"/>
    <n v="257263.9"/>
    <n v="241791.00000000003"/>
    <n v="15472.899999999965"/>
    <x v="3"/>
  </r>
  <r>
    <x v="3"/>
    <x v="1"/>
    <x v="3"/>
    <x v="0"/>
    <n v="2150"/>
    <n v="102"/>
    <n v="127"/>
    <n v="273050"/>
    <n v="16383"/>
    <n v="256667"/>
    <n v="241230.00000000003"/>
    <n v="15436.999999999971"/>
    <x v="3"/>
  </r>
  <r>
    <x v="0"/>
    <x v="2"/>
    <x v="0"/>
    <x v="1"/>
    <n v="2001"/>
    <n v="3"/>
    <n v="14"/>
    <n v="28014"/>
    <n v="280.14"/>
    <n v="27733.86"/>
    <n v="6603.3"/>
    <n v="21130.560000000001"/>
    <x v="3"/>
  </r>
  <r>
    <x v="0"/>
    <x v="3"/>
    <x v="4"/>
    <x v="0"/>
    <n v="1951"/>
    <n v="250"/>
    <n v="302"/>
    <n v="589202"/>
    <n v="35352.119999999995"/>
    <n v="553849.88"/>
    <n v="536525"/>
    <n v="17324.880000000005"/>
    <x v="3"/>
  </r>
  <r>
    <x v="0"/>
    <x v="3"/>
    <x v="1"/>
    <x v="3"/>
    <n v="1812"/>
    <n v="10"/>
    <n v="17"/>
    <n v="30804"/>
    <n v="4312.5600000000004"/>
    <n v="26491.439999999999"/>
    <n v="19932"/>
    <n v="6559.4399999999987"/>
    <x v="3"/>
  </r>
  <r>
    <x v="2"/>
    <x v="2"/>
    <x v="0"/>
    <x v="0"/>
    <n v="1671"/>
    <n v="3"/>
    <n v="14"/>
    <n v="23394"/>
    <n v="1403.6399999999999"/>
    <n v="21990.36"/>
    <n v="5514.3"/>
    <n v="16476.060000000001"/>
    <x v="3"/>
  </r>
  <r>
    <x v="0"/>
    <x v="1"/>
    <x v="3"/>
    <x v="3"/>
    <n v="1595"/>
    <n v="94"/>
    <n v="127"/>
    <n v="202565"/>
    <n v="28359.100000000002"/>
    <n v="174205.9"/>
    <n v="164923"/>
    <n v="9282.8999999999942"/>
    <x v="3"/>
  </r>
  <r>
    <x v="4"/>
    <x v="2"/>
    <x v="0"/>
    <x v="1"/>
    <n v="1560"/>
    <n v="3"/>
    <n v="14"/>
    <n v="21840"/>
    <n v="218.4"/>
    <n v="21621.599999999999"/>
    <n v="5148"/>
    <n v="16473.599999999999"/>
    <x v="3"/>
  </r>
  <r>
    <x v="2"/>
    <x v="3"/>
    <x v="4"/>
    <x v="1"/>
    <n v="1065"/>
    <n v="250"/>
    <n v="302"/>
    <n v="321630"/>
    <n v="3216.3"/>
    <n v="318413.7"/>
    <n v="292875"/>
    <n v="25538.700000000012"/>
    <x v="3"/>
  </r>
  <r>
    <x v="2"/>
    <x v="3"/>
    <x v="1"/>
    <x v="1"/>
    <n v="847"/>
    <n v="10"/>
    <n v="17"/>
    <n v="14399"/>
    <n v="143.99"/>
    <n v="14255.01"/>
    <n v="9317"/>
    <n v="4938.01"/>
    <x v="3"/>
  </r>
  <r>
    <x v="4"/>
    <x v="0"/>
    <x v="5"/>
    <x v="3"/>
    <n v="771"/>
    <n v="270"/>
    <n v="352"/>
    <n v="271392"/>
    <n v="37994.880000000005"/>
    <n v="233397.12"/>
    <n v="228987.00000000003"/>
    <n v="4410.1199999999662"/>
    <x v="3"/>
  </r>
  <r>
    <x v="4"/>
    <x v="1"/>
    <x v="3"/>
    <x v="0"/>
    <n v="643"/>
    <n v="120"/>
    <n v="127"/>
    <n v="81661"/>
    <n v="4899.66"/>
    <n v="76761.34"/>
    <n v="84876"/>
    <n v="-8114.6600000000035"/>
    <x v="3"/>
  </r>
  <r>
    <x v="3"/>
    <x v="2"/>
    <x v="0"/>
    <x v="0"/>
    <n v="597"/>
    <n v="3"/>
    <n v="14"/>
    <n v="8358"/>
    <n v="501.47999999999996"/>
    <n v="7856.52"/>
    <n v="1970.1000000000001"/>
    <n v="5886.42"/>
    <x v="3"/>
  </r>
  <r>
    <x v="3"/>
    <x v="3"/>
    <x v="4"/>
    <x v="3"/>
    <n v="531"/>
    <n v="214"/>
    <n v="302"/>
    <n v="160362"/>
    <n v="22450.680000000004"/>
    <n v="137911.32"/>
    <n v="124997.40000000001"/>
    <n v="12913.919999999998"/>
    <x v="3"/>
  </r>
  <r>
    <x v="4"/>
    <x v="0"/>
    <x v="2"/>
    <x v="3"/>
    <n v="496"/>
    <n v="5"/>
    <n v="9"/>
    <n v="4464"/>
    <n v="624.96"/>
    <n v="3839.04"/>
    <n v="2728"/>
    <n v="1111.04"/>
    <x v="3"/>
  </r>
  <r>
    <x v="4"/>
    <x v="3"/>
    <x v="1"/>
    <x v="1"/>
    <n v="311"/>
    <n v="10"/>
    <n v="17"/>
    <n v="5287"/>
    <n v="52.870000000000005"/>
    <n v="5234.13"/>
    <n v="3421.0000000000005"/>
    <n v="1813.1299999999997"/>
    <x v="3"/>
  </r>
  <r>
    <x v="0"/>
    <x v="0"/>
    <x v="4"/>
    <x v="3"/>
    <n v="7659"/>
    <n v="250"/>
    <n v="352"/>
    <n v="2695968"/>
    <n v="377435.52"/>
    <n v="2318532.48"/>
    <n v="2106225"/>
    <n v="212307.47999999998"/>
    <x v="4"/>
  </r>
  <r>
    <x v="3"/>
    <x v="0"/>
    <x v="1"/>
    <x v="2"/>
    <n v="7645"/>
    <n v="3"/>
    <n v="9"/>
    <n v="68805"/>
    <n v="0"/>
    <n v="68805"/>
    <n v="25228.500000000004"/>
    <n v="43576.5"/>
    <x v="4"/>
  </r>
  <r>
    <x v="0"/>
    <x v="0"/>
    <x v="1"/>
    <x v="0"/>
    <n v="7641"/>
    <n v="4"/>
    <n v="9"/>
    <n v="68769"/>
    <n v="4126.1399999999994"/>
    <n v="64642.86"/>
    <n v="33620.400000000001"/>
    <n v="31022.46"/>
    <x v="4"/>
  </r>
  <r>
    <x v="1"/>
    <x v="0"/>
    <x v="3"/>
    <x v="0"/>
    <n v="7613"/>
    <n v="17"/>
    <n v="22"/>
    <n v="167486"/>
    <n v="10049.16"/>
    <n v="157436.84"/>
    <n v="142363.1"/>
    <n v="15073.739999999991"/>
    <x v="4"/>
  </r>
  <r>
    <x v="2"/>
    <x v="0"/>
    <x v="3"/>
    <x v="0"/>
    <n v="7604"/>
    <n v="16"/>
    <n v="22"/>
    <n v="167288"/>
    <n v="10037.279999999999"/>
    <n v="157250.72"/>
    <n v="133830.40000000002"/>
    <n v="23420.319999999978"/>
    <x v="4"/>
  </r>
  <r>
    <x v="2"/>
    <x v="0"/>
    <x v="1"/>
    <x v="0"/>
    <n v="7583"/>
    <n v="8"/>
    <n v="14"/>
    <n v="106162"/>
    <n v="6369.7199999999993"/>
    <n v="99792.28"/>
    <n v="66730.400000000009"/>
    <n v="33061.87999999999"/>
    <x v="4"/>
  </r>
  <r>
    <x v="3"/>
    <x v="0"/>
    <x v="4"/>
    <x v="1"/>
    <n v="7567"/>
    <n v="250"/>
    <n v="352"/>
    <n v="2663584"/>
    <n v="26635.84"/>
    <n v="2636948.16"/>
    <n v="2080925.0000000002"/>
    <n v="556023.15999999992"/>
    <x v="4"/>
  </r>
  <r>
    <x v="2"/>
    <x v="0"/>
    <x v="4"/>
    <x v="0"/>
    <n v="7529"/>
    <n v="250"/>
    <n v="352"/>
    <n v="2650208"/>
    <n v="159012.47999999998"/>
    <n v="2491195.52"/>
    <n v="2070475.0000000002"/>
    <n v="420720.51999999979"/>
    <x v="4"/>
  </r>
  <r>
    <x v="1"/>
    <x v="0"/>
    <x v="1"/>
    <x v="3"/>
    <n v="7468"/>
    <n v="8"/>
    <n v="12"/>
    <n v="89616"/>
    <n v="12546.240000000002"/>
    <n v="77069.759999999995"/>
    <n v="65718.400000000009"/>
    <n v="11351.359999999986"/>
    <x v="4"/>
  </r>
  <r>
    <x v="1"/>
    <x v="0"/>
    <x v="4"/>
    <x v="0"/>
    <n v="7467"/>
    <n v="250"/>
    <n v="352"/>
    <n v="2628384"/>
    <n v="157703.04000000001"/>
    <n v="2470680.96"/>
    <n v="2053425.0000000002"/>
    <n v="417255.95999999973"/>
    <x v="4"/>
  </r>
  <r>
    <x v="3"/>
    <x v="0"/>
    <x v="3"/>
    <x v="0"/>
    <n v="7430"/>
    <n v="16"/>
    <n v="22"/>
    <n v="163460"/>
    <n v="9807.6"/>
    <n v="153652.4"/>
    <n v="130768.00000000001"/>
    <n v="22884.39999999998"/>
    <x v="4"/>
  </r>
  <r>
    <x v="0"/>
    <x v="0"/>
    <x v="3"/>
    <x v="0"/>
    <n v="7407"/>
    <n v="16"/>
    <n v="22"/>
    <n v="162954"/>
    <n v="9777.24"/>
    <n v="153176.76"/>
    <n v="130363.20000000001"/>
    <n v="22813.559999999998"/>
    <x v="4"/>
  </r>
  <r>
    <x v="1"/>
    <x v="1"/>
    <x v="0"/>
    <x v="3"/>
    <n v="4861"/>
    <n v="3"/>
    <n v="127"/>
    <n v="617347"/>
    <n v="86428.58"/>
    <n v="530918.42000000004"/>
    <n v="16041.300000000001"/>
    <n v="514877.12000000005"/>
    <x v="4"/>
  </r>
  <r>
    <x v="0"/>
    <x v="1"/>
    <x v="3"/>
    <x v="2"/>
    <n v="2919"/>
    <n v="102"/>
    <n v="127"/>
    <n v="370713"/>
    <n v="0"/>
    <n v="370713"/>
    <n v="327511.80000000005"/>
    <n v="43201.199999999953"/>
    <x v="4"/>
  </r>
  <r>
    <x v="2"/>
    <x v="1"/>
    <x v="0"/>
    <x v="3"/>
    <n v="2808"/>
    <n v="3"/>
    <n v="127"/>
    <n v="356616"/>
    <n v="49926.240000000005"/>
    <n v="306689.76"/>
    <n v="9266.4000000000015"/>
    <n v="297423.35999999999"/>
    <x v="4"/>
  </r>
  <r>
    <x v="4"/>
    <x v="3"/>
    <x v="1"/>
    <x v="3"/>
    <n v="2665"/>
    <n v="10"/>
    <n v="17"/>
    <n v="45305"/>
    <n v="6342.7000000000007"/>
    <n v="38962.300000000003"/>
    <n v="29315.000000000004"/>
    <n v="9647.2999999999993"/>
    <x v="4"/>
  </r>
  <r>
    <x v="2"/>
    <x v="2"/>
    <x v="5"/>
    <x v="3"/>
    <n v="2600"/>
    <n v="11"/>
    <n v="19"/>
    <n v="49400"/>
    <n v="6916.0000000000009"/>
    <n v="42484"/>
    <n v="31460.000000000004"/>
    <n v="11023.999999999996"/>
    <x v="4"/>
  </r>
  <r>
    <x v="0"/>
    <x v="3"/>
    <x v="4"/>
    <x v="3"/>
    <n v="2543"/>
    <n v="214"/>
    <n v="302"/>
    <n v="767986"/>
    <n v="107518.04000000001"/>
    <n v="660467.96"/>
    <n v="598622.20000000007"/>
    <n v="61845.759999999893"/>
    <x v="4"/>
  </r>
  <r>
    <x v="1"/>
    <x v="2"/>
    <x v="5"/>
    <x v="3"/>
    <n v="2538"/>
    <n v="11"/>
    <n v="19"/>
    <n v="48222"/>
    <n v="6751.0800000000008"/>
    <n v="41470.92"/>
    <n v="30709.800000000003"/>
    <n v="10761.119999999995"/>
    <x v="4"/>
  </r>
  <r>
    <x v="4"/>
    <x v="0"/>
    <x v="1"/>
    <x v="3"/>
    <n v="2488"/>
    <n v="10"/>
    <n v="22"/>
    <n v="54736"/>
    <n v="7663.0400000000009"/>
    <n v="47072.959999999999"/>
    <n v="27368.000000000004"/>
    <n v="19704.959999999995"/>
    <x v="4"/>
  </r>
  <r>
    <x v="0"/>
    <x v="3"/>
    <x v="1"/>
    <x v="0"/>
    <n v="2316"/>
    <n v="10"/>
    <n v="17"/>
    <n v="39372"/>
    <n v="2362.3199999999997"/>
    <n v="37009.68"/>
    <n v="25476.000000000004"/>
    <n v="11533.679999999997"/>
    <x v="4"/>
  </r>
  <r>
    <x v="0"/>
    <x v="2"/>
    <x v="5"/>
    <x v="2"/>
    <n v="2229"/>
    <n v="11"/>
    <n v="14"/>
    <n v="31206"/>
    <n v="0"/>
    <n v="31206"/>
    <n v="26970.9"/>
    <n v="4235.0999999999985"/>
    <x v="4"/>
  </r>
  <r>
    <x v="1"/>
    <x v="3"/>
    <x v="1"/>
    <x v="0"/>
    <n v="2158"/>
    <n v="10"/>
    <n v="17"/>
    <n v="36686"/>
    <n v="2201.16"/>
    <n v="34484.839999999997"/>
    <n v="23738.000000000004"/>
    <n v="10746.839999999993"/>
    <x v="4"/>
  </r>
  <r>
    <x v="3"/>
    <x v="3"/>
    <x v="1"/>
    <x v="3"/>
    <n v="2129"/>
    <n v="10"/>
    <n v="17"/>
    <n v="36193"/>
    <n v="5067.0200000000004"/>
    <n v="31125.98"/>
    <n v="23419.000000000004"/>
    <n v="7706.9799999999959"/>
    <x v="4"/>
  </r>
  <r>
    <x v="4"/>
    <x v="2"/>
    <x v="0"/>
    <x v="0"/>
    <n v="2009"/>
    <n v="3"/>
    <n v="14"/>
    <n v="28126"/>
    <n v="1687.56"/>
    <n v="26438.44"/>
    <n v="6629.7000000000007"/>
    <n v="19808.739999999998"/>
    <x v="4"/>
  </r>
  <r>
    <x v="4"/>
    <x v="1"/>
    <x v="3"/>
    <x v="1"/>
    <n v="1972"/>
    <n v="112"/>
    <n v="127"/>
    <n v="250444"/>
    <n v="2504.44"/>
    <n v="247939.56"/>
    <n v="242950.40000000002"/>
    <n v="4989.1599999999744"/>
    <x v="4"/>
  </r>
  <r>
    <x v="4"/>
    <x v="3"/>
    <x v="4"/>
    <x v="1"/>
    <n v="1960"/>
    <n v="250"/>
    <n v="302"/>
    <n v="591920"/>
    <n v="5919.2"/>
    <n v="586000.80000000005"/>
    <n v="539000"/>
    <n v="47000.800000000047"/>
    <x v="4"/>
  </r>
  <r>
    <x v="4"/>
    <x v="0"/>
    <x v="2"/>
    <x v="1"/>
    <n v="1945"/>
    <n v="5"/>
    <n v="9"/>
    <n v="17505"/>
    <n v="175.05"/>
    <n v="17329.95"/>
    <n v="10697.5"/>
    <n v="6632.4500000000007"/>
    <x v="4"/>
  </r>
  <r>
    <x v="2"/>
    <x v="3"/>
    <x v="2"/>
    <x v="1"/>
    <n v="1851"/>
    <n v="5"/>
    <n v="302"/>
    <n v="559002"/>
    <n v="5590.02"/>
    <n v="553411.98"/>
    <n v="10180.5"/>
    <n v="543231.48"/>
    <x v="4"/>
  </r>
  <r>
    <x v="2"/>
    <x v="3"/>
    <x v="1"/>
    <x v="0"/>
    <n v="1847"/>
    <n v="10"/>
    <n v="17"/>
    <n v="31399"/>
    <n v="1883.9399999999998"/>
    <n v="29515.06"/>
    <n v="20317"/>
    <n v="9198.0600000000013"/>
    <x v="4"/>
  </r>
  <r>
    <x v="1"/>
    <x v="3"/>
    <x v="2"/>
    <x v="0"/>
    <n v="1641"/>
    <n v="5"/>
    <n v="302"/>
    <n v="495582"/>
    <n v="29734.92"/>
    <n v="465847.08"/>
    <n v="9025.5"/>
    <n v="456821.58"/>
    <x v="4"/>
  </r>
  <r>
    <x v="3"/>
    <x v="1"/>
    <x v="0"/>
    <x v="0"/>
    <n v="1585"/>
    <n v="3"/>
    <n v="127"/>
    <n v="201295"/>
    <n v="12077.699999999999"/>
    <n v="189217.3"/>
    <n v="5230.5"/>
    <n v="183986.8"/>
    <x v="4"/>
  </r>
  <r>
    <x v="3"/>
    <x v="2"/>
    <x v="5"/>
    <x v="0"/>
    <n v="1149"/>
    <n v="8"/>
    <n v="14"/>
    <n v="16086"/>
    <n v="965.16"/>
    <n v="15120.84"/>
    <n v="10111.200000000001"/>
    <n v="5009.6399999999994"/>
    <x v="4"/>
  </r>
  <r>
    <x v="3"/>
    <x v="3"/>
    <x v="2"/>
    <x v="2"/>
    <n v="1081"/>
    <n v="5"/>
    <n v="302"/>
    <n v="326462"/>
    <n v="0"/>
    <n v="326462"/>
    <n v="5945.5000000000009"/>
    <n v="320516.5"/>
    <x v="4"/>
  </r>
  <r>
    <x v="4"/>
    <x v="0"/>
    <x v="5"/>
    <x v="0"/>
    <n v="630"/>
    <n v="270"/>
    <n v="352"/>
    <n v="221760"/>
    <n v="13305.6"/>
    <n v="208454.39999999999"/>
    <n v="187110.00000000003"/>
    <n v="21344.399999999965"/>
    <x v="4"/>
  </r>
  <r>
    <x v="0"/>
    <x v="0"/>
    <x v="1"/>
    <x v="1"/>
    <n v="7369"/>
    <n v="10"/>
    <n v="352"/>
    <n v="2593888"/>
    <n v="25938.880000000001"/>
    <n v="2567949.12"/>
    <n v="81059"/>
    <n v="2486890.12"/>
    <x v="5"/>
  </r>
  <r>
    <x v="1"/>
    <x v="0"/>
    <x v="5"/>
    <x v="3"/>
    <n v="7341"/>
    <n v="8"/>
    <n v="12"/>
    <n v="88092"/>
    <n v="12332.880000000001"/>
    <n v="75759.12"/>
    <n v="64600.800000000003"/>
    <n v="11158.319999999992"/>
    <x v="5"/>
  </r>
  <r>
    <x v="0"/>
    <x v="0"/>
    <x v="0"/>
    <x v="1"/>
    <n v="7331"/>
    <n v="3"/>
    <n v="9"/>
    <n v="65979"/>
    <n v="659.79"/>
    <n v="65319.21"/>
    <n v="24192.300000000003"/>
    <n v="41126.909999999996"/>
    <x v="5"/>
  </r>
  <r>
    <x v="2"/>
    <x v="0"/>
    <x v="3"/>
    <x v="0"/>
    <n v="7267"/>
    <n v="120"/>
    <n v="352"/>
    <n v="2557984"/>
    <n v="153479.04000000001"/>
    <n v="2404504.96"/>
    <n v="959244.00000000012"/>
    <n v="1445260.96"/>
    <x v="5"/>
  </r>
  <r>
    <x v="3"/>
    <x v="0"/>
    <x v="3"/>
    <x v="3"/>
    <n v="7237"/>
    <n v="120"/>
    <n v="352"/>
    <n v="2547424"/>
    <n v="356639.36000000004"/>
    <n v="2190784.64"/>
    <n v="955284.00000000012"/>
    <n v="1235500.6400000001"/>
    <x v="5"/>
  </r>
  <r>
    <x v="2"/>
    <x v="0"/>
    <x v="2"/>
    <x v="0"/>
    <n v="7217"/>
    <n v="5"/>
    <n v="22"/>
    <n v="158774"/>
    <n v="9526.44"/>
    <n v="149247.56"/>
    <n v="39693.5"/>
    <n v="109554.06"/>
    <x v="5"/>
  </r>
  <r>
    <x v="1"/>
    <x v="0"/>
    <x v="3"/>
    <x v="3"/>
    <n v="7203"/>
    <n v="120"/>
    <n v="352"/>
    <n v="2535456"/>
    <n v="354963.84"/>
    <n v="2180492.16"/>
    <n v="950796.00000000012"/>
    <n v="1229696.1600000001"/>
    <x v="5"/>
  </r>
  <r>
    <x v="3"/>
    <x v="0"/>
    <x v="5"/>
    <x v="0"/>
    <n v="7193"/>
    <n v="5"/>
    <n v="9"/>
    <n v="64737"/>
    <n v="3884.22"/>
    <n v="60852.78"/>
    <n v="39561.5"/>
    <n v="21291.279999999999"/>
    <x v="5"/>
  </r>
  <r>
    <x v="3"/>
    <x v="0"/>
    <x v="2"/>
    <x v="3"/>
    <n v="7181"/>
    <n v="5"/>
    <n v="22"/>
    <n v="157982"/>
    <n v="22117.480000000003"/>
    <n v="135864.51999999999"/>
    <n v="39495.5"/>
    <n v="96369.01999999999"/>
    <x v="5"/>
  </r>
  <r>
    <x v="0"/>
    <x v="0"/>
    <x v="4"/>
    <x v="0"/>
    <n v="7174"/>
    <n v="18"/>
    <n v="32"/>
    <n v="229568"/>
    <n v="13774.08"/>
    <n v="215793.92000000001"/>
    <n v="142045.20000000001"/>
    <n v="73748.72"/>
    <x v="5"/>
  </r>
  <r>
    <x v="2"/>
    <x v="0"/>
    <x v="5"/>
    <x v="2"/>
    <n v="7171"/>
    <n v="11"/>
    <n v="14"/>
    <n v="100394"/>
    <n v="0"/>
    <n v="100394"/>
    <n v="86769.1"/>
    <n v="13624.899999999994"/>
    <x v="5"/>
  </r>
  <r>
    <x v="1"/>
    <x v="0"/>
    <x v="2"/>
    <x v="1"/>
    <n v="7134"/>
    <n v="5"/>
    <n v="22"/>
    <n v="156948"/>
    <n v="1569.48"/>
    <n v="155378.51999999999"/>
    <n v="39237"/>
    <n v="116141.51999999999"/>
    <x v="5"/>
  </r>
  <r>
    <x v="1"/>
    <x v="1"/>
    <x v="1"/>
    <x v="1"/>
    <n v="4926"/>
    <n v="10"/>
    <n v="127"/>
    <n v="625602"/>
    <n v="6256.02"/>
    <n v="619345.98"/>
    <n v="54186.000000000007"/>
    <n v="565159.98"/>
    <x v="5"/>
  </r>
  <r>
    <x v="4"/>
    <x v="0"/>
    <x v="0"/>
    <x v="0"/>
    <n v="4267"/>
    <n v="3"/>
    <n v="9"/>
    <n v="38403"/>
    <n v="2304.1799999999998"/>
    <n v="36098.82"/>
    <n v="14081.1"/>
    <n v="22017.72"/>
    <x v="5"/>
  </r>
  <r>
    <x v="1"/>
    <x v="3"/>
    <x v="4"/>
    <x v="3"/>
    <n v="3872.5"/>
    <n v="14"/>
    <n v="21"/>
    <n v="81322.5"/>
    <n v="11385.150000000001"/>
    <n v="69937.350000000006"/>
    <n v="59636.500000000007"/>
    <n v="10300.849999999999"/>
    <x v="5"/>
  </r>
  <r>
    <x v="0"/>
    <x v="1"/>
    <x v="2"/>
    <x v="0"/>
    <n v="3633"/>
    <n v="5"/>
    <n v="127"/>
    <n v="461391"/>
    <n v="27683.46"/>
    <n v="433707.54"/>
    <n v="19981.5"/>
    <n v="413726.04"/>
    <x v="5"/>
  </r>
  <r>
    <x v="2"/>
    <x v="1"/>
    <x v="1"/>
    <x v="0"/>
    <n v="3609"/>
    <n v="10"/>
    <n v="127"/>
    <n v="458343"/>
    <n v="27500.579999999998"/>
    <n v="430842.42"/>
    <n v="39699"/>
    <n v="391143.42"/>
    <x v="5"/>
  </r>
  <r>
    <x v="4"/>
    <x v="2"/>
    <x v="1"/>
    <x v="3"/>
    <n v="3407"/>
    <n v="5"/>
    <n v="28"/>
    <n v="95396"/>
    <n v="13355.44"/>
    <n v="82040.56"/>
    <n v="18738.5"/>
    <n v="63302.06"/>
    <x v="5"/>
  </r>
  <r>
    <x v="0"/>
    <x v="3"/>
    <x v="5"/>
    <x v="3"/>
    <n v="3284.5"/>
    <n v="14"/>
    <n v="22"/>
    <n v="72259"/>
    <n v="10116.26"/>
    <n v="62142.74"/>
    <n v="50581.3"/>
    <n v="11561.439999999995"/>
    <x v="5"/>
  </r>
  <r>
    <x v="2"/>
    <x v="3"/>
    <x v="0"/>
    <x v="3"/>
    <n v="2887"/>
    <n v="3"/>
    <n v="302"/>
    <n v="871874"/>
    <n v="122062.36000000002"/>
    <n v="749811.64"/>
    <n v="9527.1"/>
    <n v="740284.54"/>
    <x v="5"/>
  </r>
  <r>
    <x v="4"/>
    <x v="1"/>
    <x v="2"/>
    <x v="2"/>
    <n v="2719.5"/>
    <n v="112"/>
    <n v="127"/>
    <n v="345376.5"/>
    <n v="0"/>
    <n v="345376.5"/>
    <n v="335042.40000000002"/>
    <n v="10334.099999999977"/>
    <x v="5"/>
  </r>
  <r>
    <x v="0"/>
    <x v="3"/>
    <x v="3"/>
    <x v="3"/>
    <n v="2542"/>
    <n v="120"/>
    <n v="302"/>
    <n v="767684"/>
    <n v="107475.76000000001"/>
    <n v="660208.24"/>
    <n v="335544"/>
    <n v="324664.24"/>
    <x v="5"/>
  </r>
  <r>
    <x v="4"/>
    <x v="0"/>
    <x v="1"/>
    <x v="3"/>
    <n v="2538.5"/>
    <n v="262"/>
    <n v="352"/>
    <n v="893552"/>
    <n v="125097.28000000001"/>
    <n v="768454.72"/>
    <n v="731595.70000000007"/>
    <n v="36859.019999999902"/>
    <x v="5"/>
  </r>
  <r>
    <x v="1"/>
    <x v="2"/>
    <x v="1"/>
    <x v="3"/>
    <n v="2448.5"/>
    <n v="10"/>
    <n v="14"/>
    <n v="34279"/>
    <n v="4799.0600000000004"/>
    <n v="29479.94"/>
    <n v="26933.500000000004"/>
    <n v="2546.4399999999951"/>
    <x v="5"/>
  </r>
  <r>
    <x v="4"/>
    <x v="0"/>
    <x v="4"/>
    <x v="3"/>
    <n v="2254.5"/>
    <n v="14"/>
    <n v="22"/>
    <n v="49599"/>
    <n v="6943.8600000000006"/>
    <n v="42655.14"/>
    <n v="34719.300000000003"/>
    <n v="7935.8399999999965"/>
    <x v="5"/>
  </r>
  <r>
    <x v="3"/>
    <x v="1"/>
    <x v="1"/>
    <x v="1"/>
    <n v="1951"/>
    <n v="10"/>
    <n v="127"/>
    <n v="247777"/>
    <n v="2477.77"/>
    <n v="245299.23"/>
    <n v="21461"/>
    <n v="223838.23"/>
    <x v="5"/>
  </r>
  <r>
    <x v="4"/>
    <x v="3"/>
    <x v="3"/>
    <x v="0"/>
    <n v="1838.5"/>
    <n v="256"/>
    <n v="302"/>
    <n v="555227"/>
    <n v="33313.619999999995"/>
    <n v="521913.38"/>
    <n v="517721.60000000003"/>
    <n v="4191.7799999999697"/>
    <x v="5"/>
  </r>
  <r>
    <x v="1"/>
    <x v="3"/>
    <x v="3"/>
    <x v="0"/>
    <n v="1748"/>
    <n v="120"/>
    <n v="302"/>
    <n v="527896"/>
    <n v="31673.759999999998"/>
    <n v="496222.24"/>
    <n v="230736.00000000003"/>
    <n v="265486.24"/>
    <x v="5"/>
  </r>
  <r>
    <x v="4"/>
    <x v="3"/>
    <x v="5"/>
    <x v="0"/>
    <n v="1633.5"/>
    <n v="14"/>
    <n v="32"/>
    <n v="52272"/>
    <n v="3136.3199999999997"/>
    <n v="49135.68"/>
    <n v="25155.9"/>
    <n v="23979.78"/>
    <x v="5"/>
  </r>
  <r>
    <x v="0"/>
    <x v="2"/>
    <x v="1"/>
    <x v="1"/>
    <n v="1375.5"/>
    <n v="10"/>
    <n v="14"/>
    <n v="19257"/>
    <n v="192.57"/>
    <n v="19064.43"/>
    <n v="15130.500000000002"/>
    <n v="3933.9299999999985"/>
    <x v="5"/>
  </r>
  <r>
    <x v="3"/>
    <x v="3"/>
    <x v="0"/>
    <x v="3"/>
    <n v="901"/>
    <n v="3"/>
    <n v="302"/>
    <n v="272102"/>
    <n v="38094.280000000006"/>
    <n v="234007.72"/>
    <n v="2973.3"/>
    <n v="231034.42"/>
    <x v="5"/>
  </r>
  <r>
    <x v="3"/>
    <x v="3"/>
    <x v="4"/>
    <x v="3"/>
    <n v="694"/>
    <n v="14"/>
    <n v="21"/>
    <n v="14574"/>
    <n v="2040.3600000000001"/>
    <n v="12533.64"/>
    <n v="10687.6"/>
    <n v="1846.0399999999991"/>
    <x v="5"/>
  </r>
  <r>
    <x v="3"/>
    <x v="2"/>
    <x v="1"/>
    <x v="3"/>
    <n v="657"/>
    <n v="10"/>
    <n v="14"/>
    <n v="9198"/>
    <n v="1287.72"/>
    <n v="7910.28"/>
    <n v="7227.0000000000009"/>
    <n v="683.27999999999884"/>
    <x v="5"/>
  </r>
  <r>
    <x v="2"/>
    <x v="3"/>
    <x v="4"/>
    <x v="3"/>
    <n v="539"/>
    <n v="16"/>
    <n v="22"/>
    <n v="11858"/>
    <n v="1660.1200000000001"/>
    <n v="10197.879999999999"/>
    <n v="9486.4000000000015"/>
    <n v="711.47999999999774"/>
    <x v="5"/>
  </r>
  <r>
    <x v="2"/>
    <x v="2"/>
    <x v="1"/>
    <x v="2"/>
    <n v="474"/>
    <n v="10"/>
    <n v="14"/>
    <n v="6636"/>
    <n v="0"/>
    <n v="6636"/>
    <n v="5214"/>
    <n v="1422"/>
    <x v="5"/>
  </r>
  <r>
    <x v="1"/>
    <x v="1"/>
    <x v="4"/>
    <x v="1"/>
    <n v="4929"/>
    <n v="100"/>
    <n v="127"/>
    <n v="625983"/>
    <n v="6259.83"/>
    <n v="619723.17000000004"/>
    <n v="542190"/>
    <n v="77533.170000000042"/>
    <x v="6"/>
  </r>
  <r>
    <x v="1"/>
    <x v="1"/>
    <x v="1"/>
    <x v="1"/>
    <n v="4803"/>
    <n v="10"/>
    <n v="127"/>
    <n v="609981"/>
    <n v="6099.81"/>
    <n v="603881.18999999994"/>
    <n v="52833.000000000007"/>
    <n v="551048.18999999994"/>
    <x v="6"/>
  </r>
  <r>
    <x v="0"/>
    <x v="0"/>
    <x v="5"/>
    <x v="0"/>
    <n v="3567"/>
    <n v="18"/>
    <n v="22"/>
    <n v="78474"/>
    <n v="4708.4399999999996"/>
    <n v="73765.56"/>
    <n v="70626.600000000006"/>
    <n v="3138.9599999999919"/>
    <x v="6"/>
  </r>
  <r>
    <x v="0"/>
    <x v="0"/>
    <x v="3"/>
    <x v="0"/>
    <n v="3535"/>
    <n v="8"/>
    <n v="11"/>
    <n v="38885"/>
    <n v="2333.1"/>
    <n v="36551.9"/>
    <n v="31108.000000000004"/>
    <n v="5443.8999999999978"/>
    <x v="6"/>
  </r>
  <r>
    <x v="0"/>
    <x v="0"/>
    <x v="1"/>
    <x v="0"/>
    <n v="3507"/>
    <n v="10"/>
    <n v="352"/>
    <n v="1234464"/>
    <n v="74067.839999999997"/>
    <n v="1160396.1599999999"/>
    <n v="38577"/>
    <n v="1121819.1599999999"/>
    <x v="6"/>
  </r>
  <r>
    <x v="0"/>
    <x v="0"/>
    <x v="3"/>
    <x v="0"/>
    <n v="3471"/>
    <n v="120"/>
    <n v="352"/>
    <n v="1221792"/>
    <n v="73307.520000000004"/>
    <n v="1148484.48"/>
    <n v="458172.00000000006"/>
    <n v="690312.48"/>
    <x v="6"/>
  </r>
  <r>
    <x v="0"/>
    <x v="0"/>
    <x v="5"/>
    <x v="0"/>
    <n v="3464"/>
    <n v="8"/>
    <n v="11"/>
    <n v="38104"/>
    <n v="2286.2399999999998"/>
    <n v="35817.760000000002"/>
    <n v="30483.200000000001"/>
    <n v="5334.5600000000013"/>
    <x v="6"/>
  </r>
  <r>
    <x v="0"/>
    <x v="0"/>
    <x v="2"/>
    <x v="0"/>
    <n v="3409"/>
    <n v="5"/>
    <n v="22"/>
    <n v="74998"/>
    <n v="4499.88"/>
    <n v="70498.12"/>
    <n v="18749.5"/>
    <n v="51748.619999999995"/>
    <x v="6"/>
  </r>
  <r>
    <x v="1"/>
    <x v="0"/>
    <x v="3"/>
    <x v="3"/>
    <n v="3388"/>
    <n v="7"/>
    <n v="9"/>
    <n v="30492"/>
    <n v="4268.88"/>
    <n v="26223.119999999999"/>
    <n v="26087.600000000002"/>
    <n v="135.5199999999968"/>
    <x v="6"/>
  </r>
  <r>
    <x v="3"/>
    <x v="0"/>
    <x v="3"/>
    <x v="0"/>
    <n v="3365"/>
    <n v="5"/>
    <n v="9"/>
    <n v="30285"/>
    <n v="1817.1"/>
    <n v="28467.9"/>
    <n v="18507.5"/>
    <n v="9960.4000000000015"/>
    <x v="6"/>
  </r>
  <r>
    <x v="3"/>
    <x v="0"/>
    <x v="5"/>
    <x v="0"/>
    <n v="3343"/>
    <n v="16"/>
    <n v="22"/>
    <n v="73546"/>
    <n v="4412.76"/>
    <n v="69133.240000000005"/>
    <n v="58836.800000000003"/>
    <n v="10296.440000000002"/>
    <x v="6"/>
  </r>
  <r>
    <x v="3"/>
    <x v="0"/>
    <x v="0"/>
    <x v="3"/>
    <n v="3336"/>
    <n v="3"/>
    <n v="280"/>
    <n v="934080"/>
    <n v="130771.20000000001"/>
    <n v="803308.8"/>
    <n v="11008.800000000001"/>
    <n v="792300"/>
    <x v="6"/>
  </r>
  <r>
    <x v="3"/>
    <x v="0"/>
    <x v="4"/>
    <x v="0"/>
    <n v="3302"/>
    <n v="7"/>
    <n v="9"/>
    <n v="29718"/>
    <n v="1783.08"/>
    <n v="27934.92"/>
    <n v="25425.4"/>
    <n v="2509.5199999999968"/>
    <x v="6"/>
  </r>
  <r>
    <x v="1"/>
    <x v="0"/>
    <x v="1"/>
    <x v="0"/>
    <n v="3276"/>
    <n v="10"/>
    <n v="352"/>
    <n v="1153152"/>
    <n v="69189.119999999995"/>
    <n v="1083962.8799999999"/>
    <n v="36036"/>
    <n v="1047926.8799999999"/>
    <x v="6"/>
  </r>
  <r>
    <x v="1"/>
    <x v="0"/>
    <x v="5"/>
    <x v="2"/>
    <n v="3264"/>
    <n v="19"/>
    <n v="22"/>
    <n v="71808"/>
    <n v="0"/>
    <n v="71808"/>
    <n v="68217.600000000006"/>
    <n v="3590.3999999999942"/>
    <x v="6"/>
  </r>
  <r>
    <x v="3"/>
    <x v="0"/>
    <x v="1"/>
    <x v="3"/>
    <n v="3246"/>
    <n v="10"/>
    <n v="352"/>
    <n v="1142592"/>
    <n v="159962.88"/>
    <n v="982629.12"/>
    <n v="35706"/>
    <n v="946923.12"/>
    <x v="6"/>
  </r>
  <r>
    <x v="1"/>
    <x v="0"/>
    <x v="5"/>
    <x v="3"/>
    <n v="3192"/>
    <n v="8"/>
    <n v="12"/>
    <n v="38304"/>
    <n v="5362.56"/>
    <n v="32941.440000000002"/>
    <n v="28089.600000000002"/>
    <n v="4851.84"/>
    <x v="6"/>
  </r>
  <r>
    <x v="2"/>
    <x v="0"/>
    <x v="1"/>
    <x v="0"/>
    <n v="3190"/>
    <n v="10"/>
    <n v="22"/>
    <n v="70180"/>
    <n v="4210.8"/>
    <n v="65969.2"/>
    <n v="35090"/>
    <n v="30879.199999999997"/>
    <x v="6"/>
  </r>
  <r>
    <x v="2"/>
    <x v="0"/>
    <x v="3"/>
    <x v="2"/>
    <n v="3184"/>
    <n v="120"/>
    <n v="352"/>
    <n v="1120768"/>
    <n v="0"/>
    <n v="1120768"/>
    <n v="420288.00000000006"/>
    <n v="700480"/>
    <x v="6"/>
  </r>
  <r>
    <x v="2"/>
    <x v="0"/>
    <x v="1"/>
    <x v="2"/>
    <n v="3172"/>
    <n v="10"/>
    <n v="352"/>
    <n v="1116544"/>
    <n v="0"/>
    <n v="1116544"/>
    <n v="34892"/>
    <n v="1081652"/>
    <x v="6"/>
  </r>
  <r>
    <x v="3"/>
    <x v="0"/>
    <x v="1"/>
    <x v="0"/>
    <n v="3171"/>
    <n v="10"/>
    <n v="22"/>
    <n v="69762"/>
    <n v="4185.72"/>
    <n v="65576.28"/>
    <n v="34881"/>
    <n v="30695.279999999999"/>
    <x v="6"/>
  </r>
  <r>
    <x v="2"/>
    <x v="0"/>
    <x v="5"/>
    <x v="0"/>
    <n v="3161"/>
    <n v="16"/>
    <n v="22"/>
    <n v="69542"/>
    <n v="4172.5199999999995"/>
    <n v="65369.48"/>
    <n v="55633.600000000006"/>
    <n v="9735.8799999999974"/>
    <x v="6"/>
  </r>
  <r>
    <x v="2"/>
    <x v="0"/>
    <x v="4"/>
    <x v="0"/>
    <n v="4126"/>
    <n v="7"/>
    <n v="12"/>
    <n v="49512"/>
    <n v="2970.72"/>
    <n v="46541.279999999999"/>
    <n v="31770.200000000004"/>
    <n v="14771.079999999994"/>
    <x v="6"/>
  </r>
  <r>
    <x v="1"/>
    <x v="0"/>
    <x v="2"/>
    <x v="2"/>
    <n v="3109"/>
    <n v="5"/>
    <n v="22"/>
    <n v="68398"/>
    <n v="0"/>
    <n v="68398"/>
    <n v="17099.5"/>
    <n v="51298.5"/>
    <x v="6"/>
  </r>
  <r>
    <x v="1"/>
    <x v="0"/>
    <x v="3"/>
    <x v="0"/>
    <n v="3108"/>
    <n v="120"/>
    <n v="352"/>
    <n v="1094016"/>
    <n v="65640.959999999992"/>
    <n v="1028375.04"/>
    <n v="410256.00000000006"/>
    <n v="618119.04"/>
    <x v="6"/>
  </r>
  <r>
    <x v="2"/>
    <x v="0"/>
    <x v="3"/>
    <x v="0"/>
    <n v="3106"/>
    <n v="8"/>
    <n v="16"/>
    <n v="49696"/>
    <n v="2981.7599999999998"/>
    <n v="46714.239999999998"/>
    <n v="27332.800000000003"/>
    <n v="19381.439999999995"/>
    <x v="6"/>
  </r>
  <r>
    <x v="4"/>
    <x v="0"/>
    <x v="5"/>
    <x v="0"/>
    <n v="2846"/>
    <n v="18"/>
    <n v="34"/>
    <n v="96764"/>
    <n v="5805.84"/>
    <n v="90958.16"/>
    <n v="56350.8"/>
    <n v="34607.360000000001"/>
    <x v="6"/>
  </r>
  <r>
    <x v="4"/>
    <x v="0"/>
    <x v="3"/>
    <x v="3"/>
    <n v="2775"/>
    <n v="274"/>
    <n v="352"/>
    <n v="976800"/>
    <n v="136752"/>
    <n v="840048"/>
    <n v="836385.00000000012"/>
    <n v="3662.9999999998836"/>
    <x v="6"/>
  </r>
  <r>
    <x v="4"/>
    <x v="2"/>
    <x v="1"/>
    <x v="2"/>
    <n v="2666"/>
    <n v="10"/>
    <n v="32"/>
    <n v="85312"/>
    <n v="0"/>
    <n v="85312"/>
    <n v="29326.000000000004"/>
    <n v="55986"/>
    <x v="6"/>
  </r>
  <r>
    <x v="3"/>
    <x v="3"/>
    <x v="0"/>
    <x v="2"/>
    <n v="2576"/>
    <n v="3"/>
    <n v="17"/>
    <n v="43792"/>
    <n v="0"/>
    <n v="43792"/>
    <n v="8500.8000000000011"/>
    <n v="35291.199999999997"/>
    <x v="6"/>
  </r>
  <r>
    <x v="0"/>
    <x v="3"/>
    <x v="4"/>
    <x v="3"/>
    <n v="2565"/>
    <n v="14"/>
    <n v="22"/>
    <n v="56430"/>
    <n v="7900.2000000000007"/>
    <n v="48529.8"/>
    <n v="39501"/>
    <n v="9028.8000000000029"/>
    <x v="6"/>
  </r>
  <r>
    <x v="0"/>
    <x v="3"/>
    <x v="0"/>
    <x v="3"/>
    <n v="2564"/>
    <n v="3"/>
    <n v="17"/>
    <n v="43588"/>
    <n v="6102.3200000000006"/>
    <n v="37485.68"/>
    <n v="8461.2000000000007"/>
    <n v="29024.48"/>
    <x v="6"/>
  </r>
  <r>
    <x v="4"/>
    <x v="2"/>
    <x v="2"/>
    <x v="2"/>
    <n v="2551"/>
    <n v="12"/>
    <n v="28"/>
    <n v="71428"/>
    <n v="0"/>
    <n v="71428"/>
    <n v="33673.200000000004"/>
    <n v="37754.799999999996"/>
    <x v="6"/>
  </r>
  <r>
    <x v="3"/>
    <x v="3"/>
    <x v="1"/>
    <x v="0"/>
    <n v="2527"/>
    <n v="10"/>
    <n v="302"/>
    <n v="763154"/>
    <n v="45789.24"/>
    <n v="717364.76"/>
    <n v="27797.000000000004"/>
    <n v="689567.76"/>
    <x v="6"/>
  </r>
  <r>
    <x v="3"/>
    <x v="3"/>
    <x v="2"/>
    <x v="2"/>
    <n v="2488"/>
    <n v="5"/>
    <n v="17"/>
    <n v="42296"/>
    <n v="0"/>
    <n v="42296"/>
    <n v="13684.000000000002"/>
    <n v="28612"/>
    <x v="6"/>
  </r>
  <r>
    <x v="3"/>
    <x v="3"/>
    <x v="5"/>
    <x v="0"/>
    <n v="2472"/>
    <n v="224"/>
    <n v="302"/>
    <n v="746544"/>
    <n v="44792.639999999999"/>
    <n v="701751.36"/>
    <n v="609100.80000000005"/>
    <n v="92650.559999999939"/>
    <x v="6"/>
  </r>
  <r>
    <x v="1"/>
    <x v="3"/>
    <x v="4"/>
    <x v="2"/>
    <n v="2287"/>
    <n v="14"/>
    <n v="17"/>
    <n v="38879"/>
    <n v="0"/>
    <n v="38879"/>
    <n v="35219.800000000003"/>
    <n v="3659.1999999999971"/>
    <x v="6"/>
  </r>
  <r>
    <x v="1"/>
    <x v="3"/>
    <x v="0"/>
    <x v="2"/>
    <n v="2175"/>
    <n v="3"/>
    <n v="17"/>
    <n v="36975"/>
    <n v="0"/>
    <n v="36975"/>
    <n v="7177.5000000000009"/>
    <n v="29797.5"/>
    <x v="6"/>
  </r>
  <r>
    <x v="1"/>
    <x v="2"/>
    <x v="2"/>
    <x v="1"/>
    <n v="1961"/>
    <n v="5"/>
    <n v="14"/>
    <n v="27454"/>
    <n v="274.54000000000002"/>
    <n v="27179.46"/>
    <n v="10785.5"/>
    <n v="16393.96"/>
    <x v="6"/>
  </r>
  <r>
    <x v="1"/>
    <x v="2"/>
    <x v="1"/>
    <x v="1"/>
    <n v="1899"/>
    <n v="10"/>
    <n v="14"/>
    <n v="26586"/>
    <n v="265.86"/>
    <n v="26320.14"/>
    <n v="20889"/>
    <n v="5431.1399999999994"/>
    <x v="6"/>
  </r>
  <r>
    <x v="4"/>
    <x v="0"/>
    <x v="2"/>
    <x v="0"/>
    <n v="1807"/>
    <n v="15"/>
    <n v="22"/>
    <n v="39754"/>
    <n v="2385.2399999999998"/>
    <n v="37368.76"/>
    <n v="29815.500000000004"/>
    <n v="7553.2599999999984"/>
    <x v="6"/>
  </r>
  <r>
    <x v="4"/>
    <x v="0"/>
    <x v="1"/>
    <x v="3"/>
    <n v="1699"/>
    <n v="242"/>
    <n v="352"/>
    <n v="598048"/>
    <n v="83726.720000000001"/>
    <n v="514321.28"/>
    <n v="452273.80000000005"/>
    <n v="62047.479999999981"/>
    <x v="6"/>
  </r>
  <r>
    <x v="4"/>
    <x v="1"/>
    <x v="1"/>
    <x v="3"/>
    <n v="1679"/>
    <n v="78"/>
    <n v="127"/>
    <n v="213233"/>
    <n v="29852.620000000003"/>
    <n v="183380.38"/>
    <n v="144058.20000000001"/>
    <n v="39322.179999999993"/>
    <x v="6"/>
  </r>
  <r>
    <x v="2"/>
    <x v="2"/>
    <x v="2"/>
    <x v="2"/>
    <n v="1657"/>
    <n v="5"/>
    <n v="14"/>
    <n v="23198"/>
    <n v="0"/>
    <n v="23198"/>
    <n v="9113.5"/>
    <n v="14084.5"/>
    <x v="6"/>
  </r>
  <r>
    <x v="2"/>
    <x v="1"/>
    <x v="4"/>
    <x v="1"/>
    <n v="1642"/>
    <n v="100"/>
    <n v="127"/>
    <n v="208534"/>
    <n v="2085.34"/>
    <n v="206448.66"/>
    <n v="180620.00000000003"/>
    <n v="25828.659999999974"/>
    <x v="6"/>
  </r>
  <r>
    <x v="2"/>
    <x v="2"/>
    <x v="3"/>
    <x v="2"/>
    <n v="1599"/>
    <n v="11"/>
    <n v="14"/>
    <n v="22386"/>
    <n v="0"/>
    <n v="22386"/>
    <n v="19347.900000000001"/>
    <n v="3038.0999999999985"/>
    <x v="6"/>
  </r>
  <r>
    <x v="4"/>
    <x v="1"/>
    <x v="4"/>
    <x v="3"/>
    <n v="1577"/>
    <n v="88"/>
    <n v="127"/>
    <n v="200279"/>
    <n v="28039.06"/>
    <n v="172239.94"/>
    <n v="152653.6"/>
    <n v="19586.339999999997"/>
    <x v="6"/>
  </r>
  <r>
    <x v="2"/>
    <x v="1"/>
    <x v="1"/>
    <x v="1"/>
    <n v="1566"/>
    <n v="10"/>
    <n v="127"/>
    <n v="198882"/>
    <n v="1988.82"/>
    <n v="196893.18"/>
    <n v="17226"/>
    <n v="179667.18"/>
    <x v="6"/>
  </r>
  <r>
    <x v="4"/>
    <x v="3"/>
    <x v="4"/>
    <x v="0"/>
    <n v="1289"/>
    <n v="14"/>
    <n v="36"/>
    <n v="46404"/>
    <n v="2784.24"/>
    <n v="43619.76"/>
    <n v="19850.600000000002"/>
    <n v="23769.16"/>
    <x v="6"/>
  </r>
  <r>
    <x v="0"/>
    <x v="2"/>
    <x v="2"/>
    <x v="1"/>
    <n v="1191"/>
    <n v="5"/>
    <n v="14"/>
    <n v="16674"/>
    <n v="166.74"/>
    <n v="16507.259999999998"/>
    <n v="6550.5000000000009"/>
    <n v="9956.7599999999984"/>
    <x v="6"/>
  </r>
  <r>
    <x v="0"/>
    <x v="2"/>
    <x v="1"/>
    <x v="1"/>
    <n v="1174"/>
    <n v="10"/>
    <n v="14"/>
    <n v="16436"/>
    <n v="164.36"/>
    <n v="16271.64"/>
    <n v="12914.000000000002"/>
    <n v="3357.6399999999976"/>
    <x v="6"/>
  </r>
  <r>
    <x v="4"/>
    <x v="0"/>
    <x v="5"/>
    <x v="0"/>
    <n v="1169"/>
    <n v="7"/>
    <n v="17"/>
    <n v="19873"/>
    <n v="1192.3799999999999"/>
    <n v="18680.62"/>
    <n v="9001.3000000000011"/>
    <n v="9679.3199999999979"/>
    <x v="6"/>
  </r>
  <r>
    <x v="4"/>
    <x v="3"/>
    <x v="0"/>
    <x v="0"/>
    <n v="1160"/>
    <n v="243"/>
    <n v="302"/>
    <n v="350320"/>
    <n v="21019.200000000001"/>
    <n v="329300.8"/>
    <n v="310068"/>
    <n v="19232.799999999988"/>
    <x v="6"/>
  </r>
  <r>
    <x v="4"/>
    <x v="0"/>
    <x v="3"/>
    <x v="0"/>
    <n v="1141"/>
    <n v="7"/>
    <n v="15"/>
    <n v="17115"/>
    <n v="1026.8999999999999"/>
    <n v="16088.1"/>
    <n v="8785.7000000000007"/>
    <n v="7302.4"/>
    <x v="6"/>
  </r>
  <r>
    <x v="0"/>
    <x v="3"/>
    <x v="1"/>
    <x v="0"/>
    <n v="1107"/>
    <n v="10"/>
    <n v="302"/>
    <n v="334314"/>
    <n v="20058.84"/>
    <n v="314255.15999999997"/>
    <n v="12177.000000000002"/>
    <n v="302078.15999999997"/>
    <x v="6"/>
  </r>
  <r>
    <x v="4"/>
    <x v="3"/>
    <x v="1"/>
    <x v="0"/>
    <n v="1107"/>
    <n v="242"/>
    <n v="302"/>
    <n v="334314"/>
    <n v="20058.84"/>
    <n v="314255.15999999997"/>
    <n v="294683.40000000002"/>
    <n v="19571.759999999951"/>
    <x v="6"/>
  </r>
  <r>
    <x v="0"/>
    <x v="3"/>
    <x v="0"/>
    <x v="0"/>
    <n v="1049"/>
    <n v="3"/>
    <n v="302"/>
    <n v="316798"/>
    <n v="19007.88"/>
    <n v="297790.12"/>
    <n v="3461.7000000000003"/>
    <n v="294328.42"/>
    <x v="6"/>
  </r>
  <r>
    <x v="2"/>
    <x v="3"/>
    <x v="0"/>
    <x v="2"/>
    <n v="1007"/>
    <n v="3"/>
    <n v="17"/>
    <n v="17119"/>
    <n v="0"/>
    <n v="17119"/>
    <n v="3323.1000000000004"/>
    <n v="13795.9"/>
    <x v="6"/>
  </r>
  <r>
    <x v="2"/>
    <x v="3"/>
    <x v="4"/>
    <x v="2"/>
    <n v="931"/>
    <n v="16"/>
    <n v="22"/>
    <n v="20482"/>
    <n v="0"/>
    <n v="20482"/>
    <n v="16385.600000000002"/>
    <n v="4096.3999999999978"/>
    <x v="6"/>
  </r>
  <r>
    <x v="0"/>
    <x v="1"/>
    <x v="1"/>
    <x v="1"/>
    <n v="871"/>
    <n v="10"/>
    <n v="127"/>
    <n v="110617"/>
    <n v="1106.17"/>
    <n v="109510.83"/>
    <n v="9581"/>
    <n v="99929.83"/>
    <x v="6"/>
  </r>
  <r>
    <x v="4"/>
    <x v="3"/>
    <x v="0"/>
    <x v="0"/>
    <n v="858"/>
    <n v="13"/>
    <n v="36"/>
    <n v="30888"/>
    <n v="1853.28"/>
    <n v="29034.720000000001"/>
    <n v="12269.400000000001"/>
    <n v="16765.32"/>
    <x v="6"/>
  </r>
  <r>
    <x v="2"/>
    <x v="3"/>
    <x v="0"/>
    <x v="1"/>
    <n v="753"/>
    <n v="3"/>
    <n v="302"/>
    <n v="227406"/>
    <n v="2274.06"/>
    <n v="225131.94"/>
    <n v="2484.9"/>
    <n v="222647.04000000001"/>
    <x v="6"/>
  </r>
  <r>
    <x v="2"/>
    <x v="3"/>
    <x v="1"/>
    <x v="1"/>
    <n v="751"/>
    <n v="10"/>
    <n v="302"/>
    <n v="226802"/>
    <n v="2268.02"/>
    <n v="224533.98"/>
    <n v="8261"/>
    <n v="216272.98"/>
    <x v="6"/>
  </r>
  <r>
    <x v="3"/>
    <x v="1"/>
    <x v="4"/>
    <x v="1"/>
    <n v="747"/>
    <n v="100"/>
    <n v="127"/>
    <n v="94869"/>
    <n v="948.69"/>
    <n v="93920.31"/>
    <n v="82170"/>
    <n v="11750.309999999998"/>
    <x v="6"/>
  </r>
  <r>
    <x v="3"/>
    <x v="1"/>
    <x v="1"/>
    <x v="1"/>
    <n v="721"/>
    <n v="10"/>
    <n v="127"/>
    <n v="91567"/>
    <n v="915.67000000000007"/>
    <n v="90651.33"/>
    <n v="7931.0000000000009"/>
    <n v="82720.33"/>
    <x v="6"/>
  </r>
  <r>
    <x v="0"/>
    <x v="1"/>
    <x v="4"/>
    <x v="1"/>
    <n v="717"/>
    <n v="100"/>
    <n v="127"/>
    <n v="91059"/>
    <n v="910.59"/>
    <n v="90148.41"/>
    <n v="78870"/>
    <n v="11278.410000000003"/>
    <x v="6"/>
  </r>
  <r>
    <x v="3"/>
    <x v="2"/>
    <x v="2"/>
    <x v="3"/>
    <n v="682"/>
    <n v="5"/>
    <n v="14"/>
    <n v="9548"/>
    <n v="1336.72"/>
    <n v="8211.2800000000007"/>
    <n v="3751.0000000000005"/>
    <n v="4460.2800000000007"/>
    <x v="6"/>
  </r>
  <r>
    <x v="3"/>
    <x v="2"/>
    <x v="3"/>
    <x v="3"/>
    <n v="623"/>
    <n v="8"/>
    <n v="14"/>
    <n v="8722"/>
    <n v="1221.0800000000002"/>
    <n v="7500.92"/>
    <n v="5482.4000000000005"/>
    <n v="2018.5199999999995"/>
    <x v="6"/>
  </r>
  <r>
    <x v="1"/>
    <x v="3"/>
    <x v="0"/>
    <x v="0"/>
    <n v="456"/>
    <n v="3"/>
    <n v="302"/>
    <n v="137712"/>
    <n v="8262.7199999999993"/>
    <n v="129449.28"/>
    <n v="1504.8000000000002"/>
    <n v="127944.48"/>
    <x v="6"/>
  </r>
  <r>
    <x v="1"/>
    <x v="3"/>
    <x v="1"/>
    <x v="0"/>
    <n v="438"/>
    <n v="10"/>
    <n v="302"/>
    <n v="132276"/>
    <n v="7936.5599999999995"/>
    <n v="124339.44"/>
    <n v="4818"/>
    <n v="119521.44"/>
    <x v="6"/>
  </r>
  <r>
    <x v="4"/>
    <x v="3"/>
    <x v="3"/>
    <x v="0"/>
    <n v="11343"/>
    <n v="14"/>
    <n v="34"/>
    <n v="385662"/>
    <n v="23139.719999999998"/>
    <n v="362522.28"/>
    <n v="174682.2"/>
    <n v="187840.08000000002"/>
    <x v="7"/>
  </r>
  <r>
    <x v="0"/>
    <x v="0"/>
    <x v="1"/>
    <x v="0"/>
    <n v="6895"/>
    <n v="9"/>
    <n v="11"/>
    <n v="75845"/>
    <n v="4550.7"/>
    <n v="71294.3"/>
    <n v="68260.5"/>
    <n v="3033.8000000000029"/>
    <x v="7"/>
  </r>
  <r>
    <x v="2"/>
    <x v="0"/>
    <x v="0"/>
    <x v="0"/>
    <n v="6878"/>
    <n v="3"/>
    <n v="22"/>
    <n v="151316"/>
    <n v="9078.9599999999991"/>
    <n v="142237.04"/>
    <n v="22697.4"/>
    <n v="119539.64000000001"/>
    <x v="7"/>
  </r>
  <r>
    <x v="3"/>
    <x v="0"/>
    <x v="5"/>
    <x v="3"/>
    <n v="6820"/>
    <n v="17"/>
    <n v="22"/>
    <n v="150040"/>
    <n v="21005.600000000002"/>
    <n v="129034.4"/>
    <n v="127534.00000000001"/>
    <n v="1500.3999999999796"/>
    <x v="7"/>
  </r>
  <r>
    <x v="3"/>
    <x v="0"/>
    <x v="1"/>
    <x v="3"/>
    <n v="6815"/>
    <n v="10"/>
    <n v="352"/>
    <n v="2398880"/>
    <n v="335843.2"/>
    <n v="2063036.8"/>
    <n v="74965"/>
    <n v="1988071.8"/>
    <x v="7"/>
  </r>
  <r>
    <x v="2"/>
    <x v="0"/>
    <x v="2"/>
    <x v="0"/>
    <n v="6773"/>
    <n v="5"/>
    <n v="352"/>
    <n v="2384096"/>
    <n v="143045.75999999998"/>
    <n v="2241050.2400000002"/>
    <n v="37251.5"/>
    <n v="2203798.7400000002"/>
    <x v="7"/>
  </r>
  <r>
    <x v="1"/>
    <x v="0"/>
    <x v="2"/>
    <x v="0"/>
    <n v="6773"/>
    <n v="5"/>
    <n v="352"/>
    <n v="2384096"/>
    <n v="143045.75999999998"/>
    <n v="2241050.2400000002"/>
    <n v="37251.5"/>
    <n v="2203798.7400000002"/>
    <x v="7"/>
  </r>
  <r>
    <x v="1"/>
    <x v="0"/>
    <x v="1"/>
    <x v="1"/>
    <n v="6764"/>
    <n v="8"/>
    <n v="9"/>
    <n v="60876"/>
    <n v="608.76"/>
    <n v="60267.24"/>
    <n v="59523.200000000004"/>
    <n v="744.0399999999936"/>
    <x v="7"/>
  </r>
  <r>
    <x v="2"/>
    <x v="0"/>
    <x v="1"/>
    <x v="0"/>
    <n v="6712"/>
    <n v="8"/>
    <n v="11"/>
    <n v="73832"/>
    <n v="4429.92"/>
    <n v="69402.080000000002"/>
    <n v="59065.600000000006"/>
    <n v="10336.479999999996"/>
    <x v="7"/>
  </r>
  <r>
    <x v="0"/>
    <x v="0"/>
    <x v="2"/>
    <x v="3"/>
    <n v="6708"/>
    <n v="5"/>
    <n v="352"/>
    <n v="2361216"/>
    <n v="330570.24000000005"/>
    <n v="2030645.76"/>
    <n v="36894"/>
    <n v="1993751.76"/>
    <x v="7"/>
  </r>
  <r>
    <x v="1"/>
    <x v="0"/>
    <x v="0"/>
    <x v="0"/>
    <n v="6707"/>
    <n v="3"/>
    <n v="22"/>
    <n v="147554"/>
    <n v="8853.24"/>
    <n v="138700.76"/>
    <n v="22133.100000000002"/>
    <n v="116567.66"/>
    <x v="7"/>
  </r>
  <r>
    <x v="3"/>
    <x v="0"/>
    <x v="3"/>
    <x v="1"/>
    <n v="6621"/>
    <n v="5"/>
    <n v="9"/>
    <n v="59589"/>
    <n v="595.89"/>
    <n v="58993.11"/>
    <n v="36415.5"/>
    <n v="22577.61"/>
    <x v="7"/>
  </r>
  <r>
    <x v="0"/>
    <x v="0"/>
    <x v="0"/>
    <x v="3"/>
    <n v="6618"/>
    <n v="3"/>
    <n v="22"/>
    <n v="145596"/>
    <n v="20383.440000000002"/>
    <n v="125212.56"/>
    <n v="21839.4"/>
    <n v="103373.16"/>
    <x v="7"/>
  </r>
  <r>
    <x v="1"/>
    <x v="1"/>
    <x v="5"/>
    <x v="3"/>
    <n v="5062"/>
    <n v="98"/>
    <n v="127"/>
    <n v="642874"/>
    <n v="90002.360000000015"/>
    <n v="552871.64"/>
    <n v="545683.60000000009"/>
    <n v="7188.0399999999208"/>
    <x v="7"/>
  </r>
  <r>
    <x v="4"/>
    <x v="2"/>
    <x v="4"/>
    <x v="3"/>
    <n v="4212"/>
    <n v="10"/>
    <n v="34"/>
    <n v="143208"/>
    <n v="20049.120000000003"/>
    <n v="123158.88"/>
    <n v="46332.000000000007"/>
    <n v="76826.880000000005"/>
    <x v="7"/>
  </r>
  <r>
    <x v="4"/>
    <x v="0"/>
    <x v="0"/>
    <x v="1"/>
    <n v="2975"/>
    <n v="14"/>
    <n v="22"/>
    <n v="65450"/>
    <n v="654.5"/>
    <n v="64795.5"/>
    <n v="45815.000000000007"/>
    <n v="18980.499999999993"/>
    <x v="7"/>
  </r>
  <r>
    <x v="1"/>
    <x v="3"/>
    <x v="3"/>
    <x v="3"/>
    <n v="2966"/>
    <n v="14"/>
    <n v="22"/>
    <n v="65252"/>
    <n v="9135.2800000000007"/>
    <n v="56116.72"/>
    <n v="45676.4"/>
    <n v="10440.32"/>
    <x v="7"/>
  </r>
  <r>
    <x v="0"/>
    <x v="3"/>
    <x v="1"/>
    <x v="1"/>
    <n v="2935"/>
    <n v="10"/>
    <n v="302"/>
    <n v="886370"/>
    <n v="8863.7000000000007"/>
    <n v="877506.3"/>
    <n v="32285.000000000004"/>
    <n v="845221.3"/>
    <x v="7"/>
  </r>
  <r>
    <x v="0"/>
    <x v="1"/>
    <x v="5"/>
    <x v="3"/>
    <n v="2850"/>
    <n v="96"/>
    <n v="127"/>
    <n v="361950"/>
    <n v="50673.000000000007"/>
    <n v="311277"/>
    <n v="300960"/>
    <n v="10317"/>
    <x v="7"/>
  </r>
  <r>
    <x v="3"/>
    <x v="2"/>
    <x v="2"/>
    <x v="3"/>
    <n v="2720"/>
    <n v="5"/>
    <n v="14"/>
    <n v="38080"/>
    <n v="5331.2000000000007"/>
    <n v="32748.799999999999"/>
    <n v="14960.000000000002"/>
    <n v="17788.799999999996"/>
    <x v="7"/>
  </r>
  <r>
    <x v="2"/>
    <x v="1"/>
    <x v="5"/>
    <x v="1"/>
    <n v="2395"/>
    <n v="102"/>
    <n v="127"/>
    <n v="304165"/>
    <n v="3041.65"/>
    <n v="301123.34999999998"/>
    <n v="268719"/>
    <n v="32404.349999999977"/>
    <x v="7"/>
  </r>
  <r>
    <x v="2"/>
    <x v="3"/>
    <x v="1"/>
    <x v="1"/>
    <n v="1869"/>
    <n v="10"/>
    <n v="302"/>
    <n v="564438"/>
    <n v="5644.38"/>
    <n v="558793.62"/>
    <n v="20559"/>
    <n v="538234.62"/>
    <x v="7"/>
  </r>
  <r>
    <x v="4"/>
    <x v="3"/>
    <x v="1"/>
    <x v="0"/>
    <n v="1834"/>
    <n v="212"/>
    <n v="302"/>
    <n v="553868"/>
    <n v="33232.080000000002"/>
    <n v="520635.92"/>
    <n v="427688.80000000005"/>
    <n v="92947.119999999937"/>
    <x v="7"/>
  </r>
  <r>
    <x v="0"/>
    <x v="2"/>
    <x v="4"/>
    <x v="3"/>
    <n v="1798"/>
    <n v="9"/>
    <n v="14"/>
    <n v="25172"/>
    <n v="3524.0800000000004"/>
    <n v="21647.919999999998"/>
    <n v="17800.2"/>
    <n v="3847.7199999999975"/>
    <x v="7"/>
  </r>
  <r>
    <x v="2"/>
    <x v="3"/>
    <x v="3"/>
    <x v="0"/>
    <n v="1649"/>
    <n v="15"/>
    <n v="22"/>
    <n v="36278"/>
    <n v="2176.6799999999998"/>
    <n v="34101.32"/>
    <n v="27208.500000000004"/>
    <n v="6892.8199999999961"/>
    <x v="7"/>
  </r>
  <r>
    <x v="4"/>
    <x v="1"/>
    <x v="5"/>
    <x v="0"/>
    <n v="1638"/>
    <n v="95"/>
    <n v="127"/>
    <n v="208026"/>
    <n v="12481.56"/>
    <n v="195544.44"/>
    <n v="171171"/>
    <n v="24373.440000000002"/>
    <x v="7"/>
  </r>
  <r>
    <x v="4"/>
    <x v="0"/>
    <x v="1"/>
    <x v="0"/>
    <n v="1401"/>
    <n v="7"/>
    <n v="25"/>
    <n v="35025"/>
    <n v="2101.5"/>
    <n v="32923.5"/>
    <n v="10787.7"/>
    <n v="22135.8"/>
    <x v="7"/>
  </r>
  <r>
    <x v="4"/>
    <x v="0"/>
    <x v="2"/>
    <x v="3"/>
    <n v="1306"/>
    <n v="212"/>
    <n v="352"/>
    <n v="459712"/>
    <n v="64359.680000000008"/>
    <n v="395352.32000000001"/>
    <n v="304559.2"/>
    <n v="90793.12"/>
    <x v="7"/>
  </r>
  <r>
    <x v="1"/>
    <x v="3"/>
    <x v="1"/>
    <x v="1"/>
    <n v="1026"/>
    <n v="10"/>
    <n v="302"/>
    <n v="309852"/>
    <n v="3098.52"/>
    <n v="306753.48"/>
    <n v="11286.000000000002"/>
    <n v="295467.48"/>
    <x v="7"/>
  </r>
  <r>
    <x v="2"/>
    <x v="2"/>
    <x v="4"/>
    <x v="0"/>
    <n v="1013"/>
    <n v="11"/>
    <n v="14"/>
    <n v="14182"/>
    <n v="850.92"/>
    <n v="13331.08"/>
    <n v="12257.300000000001"/>
    <n v="1073.7799999999988"/>
    <x v="7"/>
  </r>
  <r>
    <x v="1"/>
    <x v="2"/>
    <x v="4"/>
    <x v="1"/>
    <n v="1886"/>
    <n v="7"/>
    <n v="14"/>
    <n v="26404"/>
    <n v="264.04000000000002"/>
    <n v="26139.96"/>
    <n v="14522.2"/>
    <n v="11617.759999999998"/>
    <x v="7"/>
  </r>
  <r>
    <x v="0"/>
    <x v="3"/>
    <x v="3"/>
    <x v="3"/>
    <n v="844"/>
    <n v="16"/>
    <n v="22"/>
    <n v="18568"/>
    <n v="2599.5200000000004"/>
    <n v="15968.48"/>
    <n v="14854.400000000001"/>
    <n v="1114.0799999999981"/>
    <x v="7"/>
  </r>
  <r>
    <x v="3"/>
    <x v="3"/>
    <x v="1"/>
    <x v="3"/>
    <n v="669"/>
    <n v="10"/>
    <n v="302"/>
    <n v="202038"/>
    <n v="28285.320000000003"/>
    <n v="173752.68"/>
    <n v="7359.0000000000009"/>
    <n v="166393.68"/>
    <x v="7"/>
  </r>
  <r>
    <x v="3"/>
    <x v="1"/>
    <x v="4"/>
    <x v="3"/>
    <n v="448"/>
    <n v="96"/>
    <n v="127"/>
    <n v="56896"/>
    <n v="7965.4400000000005"/>
    <n v="48930.559999999998"/>
    <n v="47308.800000000003"/>
    <n v="1621.7599999999948"/>
    <x v="7"/>
  </r>
  <r>
    <x v="3"/>
    <x v="3"/>
    <x v="3"/>
    <x v="0"/>
    <n v="340"/>
    <n v="13"/>
    <n v="17"/>
    <n v="5780"/>
    <n v="346.8"/>
    <n v="5433.2"/>
    <n v="4862"/>
    <n v="571.19999999999982"/>
    <x v="7"/>
  </r>
  <r>
    <x v="3"/>
    <x v="0"/>
    <x v="1"/>
    <x v="3"/>
    <n v="6345"/>
    <n v="3"/>
    <n v="9"/>
    <n v="57105"/>
    <n v="7994.7000000000007"/>
    <n v="49110.3"/>
    <n v="20938.5"/>
    <n v="28171.800000000003"/>
    <x v="8"/>
  </r>
  <r>
    <x v="0"/>
    <x v="0"/>
    <x v="1"/>
    <x v="1"/>
    <n v="6345"/>
    <n v="7"/>
    <n v="9"/>
    <n v="57105"/>
    <n v="571.05000000000007"/>
    <n v="56533.95"/>
    <n v="48856.500000000007"/>
    <n v="7677.4499999999898"/>
    <x v="8"/>
  </r>
  <r>
    <x v="3"/>
    <x v="0"/>
    <x v="0"/>
    <x v="3"/>
    <n v="6255"/>
    <n v="3"/>
    <n v="22"/>
    <n v="137610"/>
    <n v="19265.400000000001"/>
    <n v="118344.6"/>
    <n v="20641.5"/>
    <n v="97703.1"/>
    <x v="8"/>
  </r>
  <r>
    <x v="0"/>
    <x v="0"/>
    <x v="3"/>
    <x v="3"/>
    <n v="6252"/>
    <n v="16"/>
    <n v="22"/>
    <n v="137544"/>
    <n v="19256.160000000003"/>
    <n v="118287.84"/>
    <n v="110035.20000000001"/>
    <n v="8252.6399999999849"/>
    <x v="8"/>
  </r>
  <r>
    <x v="1"/>
    <x v="0"/>
    <x v="1"/>
    <x v="3"/>
    <n v="6190"/>
    <n v="8"/>
    <n v="12"/>
    <n v="74280"/>
    <n v="10399.200000000001"/>
    <n v="63880.800000000003"/>
    <n v="54472.000000000007"/>
    <n v="9408.7999999999956"/>
    <x v="8"/>
  </r>
  <r>
    <x v="0"/>
    <x v="0"/>
    <x v="4"/>
    <x v="0"/>
    <n v="6164"/>
    <n v="250"/>
    <n v="352"/>
    <n v="2169728"/>
    <n v="130183.67999999999"/>
    <n v="2039544.32"/>
    <n v="1695100.0000000002"/>
    <n v="344444.31999999983"/>
    <x v="8"/>
  </r>
  <r>
    <x v="2"/>
    <x v="0"/>
    <x v="1"/>
    <x v="0"/>
    <n v="6147"/>
    <n v="8"/>
    <n v="11"/>
    <n v="67617"/>
    <n v="4057.02"/>
    <n v="63559.98"/>
    <n v="54093.600000000006"/>
    <n v="9466.3799999999974"/>
    <x v="8"/>
  </r>
  <r>
    <x v="2"/>
    <x v="0"/>
    <x v="0"/>
    <x v="1"/>
    <n v="6142"/>
    <n v="3"/>
    <n v="22"/>
    <n v="135124"/>
    <n v="1351.24"/>
    <n v="133772.76"/>
    <n v="20268.600000000002"/>
    <n v="113504.16"/>
    <x v="8"/>
  </r>
  <r>
    <x v="2"/>
    <x v="0"/>
    <x v="2"/>
    <x v="3"/>
    <n v="6110"/>
    <n v="5"/>
    <n v="352"/>
    <n v="2150720"/>
    <n v="301100.80000000005"/>
    <n v="1849619.2"/>
    <n v="33605"/>
    <n v="1816014.2"/>
    <x v="8"/>
  </r>
  <r>
    <x v="3"/>
    <x v="0"/>
    <x v="2"/>
    <x v="0"/>
    <n v="6103"/>
    <n v="5"/>
    <n v="352"/>
    <n v="2148256"/>
    <n v="128895.36"/>
    <n v="2019360.64"/>
    <n v="33566.5"/>
    <n v="1985794.14"/>
    <x v="8"/>
  </r>
  <r>
    <x v="1"/>
    <x v="0"/>
    <x v="3"/>
    <x v="1"/>
    <n v="5980"/>
    <n v="17"/>
    <n v="22"/>
    <n v="131560"/>
    <n v="1315.6000000000001"/>
    <n v="130244.4"/>
    <n v="111826.00000000001"/>
    <n v="18418.39999999998"/>
    <x v="8"/>
  </r>
  <r>
    <x v="1"/>
    <x v="0"/>
    <x v="4"/>
    <x v="0"/>
    <n v="5925"/>
    <n v="250"/>
    <n v="352"/>
    <n v="2085600"/>
    <n v="125136"/>
    <n v="1960464"/>
    <n v="1629375.0000000002"/>
    <n v="331088.99999999977"/>
    <x v="8"/>
  </r>
  <r>
    <x v="4"/>
    <x v="0"/>
    <x v="1"/>
    <x v="3"/>
    <n v="5829"/>
    <n v="5"/>
    <n v="22"/>
    <n v="128238"/>
    <n v="17953.320000000003"/>
    <n v="110284.68"/>
    <n v="32059.500000000004"/>
    <n v="78225.179999999993"/>
    <x v="8"/>
  </r>
  <r>
    <x v="1"/>
    <x v="1"/>
    <x v="0"/>
    <x v="1"/>
    <n v="5045"/>
    <n v="3"/>
    <n v="127"/>
    <n v="640715"/>
    <n v="6407.1500000000005"/>
    <n v="634307.85"/>
    <n v="16648.5"/>
    <n v="617659.35"/>
    <x v="8"/>
  </r>
  <r>
    <x v="2"/>
    <x v="1"/>
    <x v="5"/>
    <x v="2"/>
    <n v="4226.5"/>
    <n v="102"/>
    <n v="127"/>
    <n v="536765.5"/>
    <n v="0"/>
    <n v="536765.5"/>
    <n v="474213.30000000005"/>
    <n v="62552.199999999953"/>
    <x v="8"/>
  </r>
  <r>
    <x v="4"/>
    <x v="0"/>
    <x v="3"/>
    <x v="1"/>
    <n v="3912.5"/>
    <n v="15"/>
    <n v="22"/>
    <n v="86075"/>
    <n v="860.75"/>
    <n v="85214.25"/>
    <n v="64556.250000000007"/>
    <n v="20657.999999999993"/>
    <x v="8"/>
  </r>
  <r>
    <x v="1"/>
    <x v="3"/>
    <x v="1"/>
    <x v="0"/>
    <n v="3900"/>
    <n v="10"/>
    <n v="17"/>
    <n v="66300"/>
    <n v="3978"/>
    <n v="62322"/>
    <n v="42900"/>
    <n v="19422"/>
    <x v="8"/>
  </r>
  <r>
    <x v="4"/>
    <x v="3"/>
    <x v="2"/>
    <x v="0"/>
    <n v="3813.5"/>
    <n v="220"/>
    <n v="302"/>
    <n v="1151677"/>
    <n v="69100.62"/>
    <n v="1082576.3799999999"/>
    <n v="922867.00000000012"/>
    <n v="159709.37999999977"/>
    <x v="8"/>
  </r>
  <r>
    <x v="0"/>
    <x v="3"/>
    <x v="1"/>
    <x v="0"/>
    <n v="3716"/>
    <n v="10"/>
    <n v="17"/>
    <n v="63172"/>
    <n v="3790.3199999999997"/>
    <n v="59381.68"/>
    <n v="40876"/>
    <n v="18505.68"/>
    <x v="8"/>
  </r>
  <r>
    <x v="4"/>
    <x v="2"/>
    <x v="5"/>
    <x v="3"/>
    <n v="3647.5"/>
    <n v="10"/>
    <n v="34"/>
    <n v="124015"/>
    <n v="17362.100000000002"/>
    <n v="106652.9"/>
    <n v="40122.5"/>
    <n v="66530.399999999994"/>
    <x v="8"/>
  </r>
  <r>
    <x v="0"/>
    <x v="1"/>
    <x v="0"/>
    <x v="3"/>
    <n v="3591.5"/>
    <n v="3"/>
    <n v="127"/>
    <n v="456120.5"/>
    <n v="63856.87"/>
    <n v="392263.63"/>
    <n v="11851.95"/>
    <n v="380411.68"/>
    <x v="8"/>
  </r>
  <r>
    <x v="2"/>
    <x v="2"/>
    <x v="4"/>
    <x v="2"/>
    <n v="2900"/>
    <n v="11"/>
    <n v="14"/>
    <n v="40600"/>
    <n v="0"/>
    <n v="40600"/>
    <n v="35090"/>
    <n v="5510"/>
    <x v="8"/>
  </r>
  <r>
    <x v="3"/>
    <x v="3"/>
    <x v="3"/>
    <x v="0"/>
    <n v="2673"/>
    <n v="13"/>
    <n v="17"/>
    <n v="45441"/>
    <n v="2726.46"/>
    <n v="42714.54"/>
    <n v="38223.9"/>
    <n v="4490.6399999999994"/>
    <x v="8"/>
  </r>
  <r>
    <x v="0"/>
    <x v="3"/>
    <x v="2"/>
    <x v="1"/>
    <n v="2309"/>
    <n v="5"/>
    <n v="302"/>
    <n v="697318"/>
    <n v="6973.18"/>
    <n v="690344.82"/>
    <n v="12699.500000000002"/>
    <n v="677645.32"/>
    <x v="8"/>
  </r>
  <r>
    <x v="3"/>
    <x v="2"/>
    <x v="4"/>
    <x v="1"/>
    <n v="2061"/>
    <n v="12"/>
    <n v="14"/>
    <n v="28854"/>
    <n v="288.54000000000002"/>
    <n v="28565.46"/>
    <n v="27205.200000000001"/>
    <n v="1360.2599999999984"/>
    <x v="8"/>
  </r>
  <r>
    <x v="0"/>
    <x v="2"/>
    <x v="5"/>
    <x v="2"/>
    <n v="1966"/>
    <n v="11"/>
    <n v="14"/>
    <n v="27524"/>
    <n v="0"/>
    <n v="27524"/>
    <n v="23788.600000000002"/>
    <n v="3735.3999999999978"/>
    <x v="8"/>
  </r>
  <r>
    <x v="1"/>
    <x v="3"/>
    <x v="2"/>
    <x v="3"/>
    <n v="1844"/>
    <n v="5"/>
    <n v="302"/>
    <n v="556888"/>
    <n v="77964.320000000007"/>
    <n v="478923.68"/>
    <n v="10142"/>
    <n v="468781.68"/>
    <x v="8"/>
  </r>
  <r>
    <x v="1"/>
    <x v="2"/>
    <x v="4"/>
    <x v="0"/>
    <n v="1826.5"/>
    <n v="13"/>
    <n v="16"/>
    <n v="29224"/>
    <n v="1753.4399999999998"/>
    <n v="27470.560000000001"/>
    <n v="26118.95"/>
    <n v="1351.6100000000006"/>
    <x v="8"/>
  </r>
  <r>
    <x v="4"/>
    <x v="3"/>
    <x v="1"/>
    <x v="3"/>
    <n v="1616"/>
    <n v="10"/>
    <n v="22"/>
    <n v="35552"/>
    <n v="4977.2800000000007"/>
    <n v="30574.720000000001"/>
    <n v="17776"/>
    <n v="12798.720000000001"/>
    <x v="8"/>
  </r>
  <r>
    <x v="3"/>
    <x v="3"/>
    <x v="1"/>
    <x v="0"/>
    <n v="1607"/>
    <n v="10"/>
    <n v="302"/>
    <n v="485314"/>
    <n v="29118.84"/>
    <n v="456195.16"/>
    <n v="17677"/>
    <n v="438518.16"/>
    <x v="8"/>
  </r>
  <r>
    <x v="2"/>
    <x v="3"/>
    <x v="1"/>
    <x v="1"/>
    <n v="1429.5"/>
    <n v="10"/>
    <n v="302"/>
    <n v="431709"/>
    <n v="4317.09"/>
    <n v="427391.91"/>
    <n v="15724.500000000002"/>
    <n v="411667.41"/>
    <x v="8"/>
  </r>
  <r>
    <x v="3"/>
    <x v="1"/>
    <x v="5"/>
    <x v="1"/>
    <n v="1159"/>
    <n v="102"/>
    <n v="127"/>
    <n v="147193"/>
    <n v="1471.93"/>
    <n v="145721.07"/>
    <n v="130039.80000000002"/>
    <n v="15681.26999999999"/>
    <x v="8"/>
  </r>
  <r>
    <x v="4"/>
    <x v="0"/>
    <x v="4"/>
    <x v="1"/>
    <n v="1083.5"/>
    <n v="250"/>
    <n v="352"/>
    <n v="381392"/>
    <n v="3813.92"/>
    <n v="377578.08"/>
    <n v="297962.5"/>
    <n v="79615.580000000016"/>
    <x v="8"/>
  </r>
  <r>
    <x v="4"/>
    <x v="1"/>
    <x v="0"/>
    <x v="1"/>
    <n v="795.5"/>
    <n v="89"/>
    <n v="127"/>
    <n v="101028.5"/>
    <n v="1010.285"/>
    <n v="100018.215"/>
    <n v="77879.450000000012"/>
    <n v="22138.764999999985"/>
    <x v="8"/>
  </r>
  <r>
    <x v="2"/>
    <x v="3"/>
    <x v="3"/>
    <x v="3"/>
    <n v="594"/>
    <n v="15"/>
    <n v="20"/>
    <n v="11880"/>
    <n v="1663.2"/>
    <n v="10216.799999999999"/>
    <n v="9801"/>
    <n v="415.79999999999927"/>
    <x v="8"/>
  </r>
  <r>
    <x v="3"/>
    <x v="0"/>
    <x v="4"/>
    <x v="3"/>
    <n v="6926"/>
    <n v="7"/>
    <n v="9"/>
    <n v="62334"/>
    <n v="8726.76"/>
    <n v="53607.24"/>
    <n v="53330.200000000004"/>
    <n v="277.0399999999936"/>
    <x v="9"/>
  </r>
  <r>
    <x v="1"/>
    <x v="0"/>
    <x v="1"/>
    <x v="3"/>
    <n v="6919"/>
    <n v="10"/>
    <n v="22"/>
    <n v="152218"/>
    <n v="21310.52"/>
    <n v="130907.48"/>
    <n v="76109"/>
    <n v="54798.479999999996"/>
    <x v="9"/>
  </r>
  <r>
    <x v="3"/>
    <x v="0"/>
    <x v="1"/>
    <x v="3"/>
    <n v="6827"/>
    <n v="10"/>
    <n v="22"/>
    <n v="150194"/>
    <n v="21027.160000000003"/>
    <n v="129166.84"/>
    <n v="75097"/>
    <n v="54069.84"/>
    <x v="9"/>
  </r>
  <r>
    <x v="2"/>
    <x v="0"/>
    <x v="0"/>
    <x v="3"/>
    <n v="6822"/>
    <n v="3"/>
    <n v="340"/>
    <n v="2319480"/>
    <n v="324727.2"/>
    <n v="1994752.8"/>
    <n v="22512.600000000002"/>
    <n v="1972240.2"/>
    <x v="9"/>
  </r>
  <r>
    <x v="3"/>
    <x v="0"/>
    <x v="0"/>
    <x v="1"/>
    <n v="6674"/>
    <n v="3"/>
    <n v="140"/>
    <n v="934360"/>
    <n v="9343.6"/>
    <n v="925016.4"/>
    <n v="22024.2"/>
    <n v="902992.20000000007"/>
    <x v="9"/>
  </r>
  <r>
    <x v="0"/>
    <x v="0"/>
    <x v="1"/>
    <x v="0"/>
    <n v="6505"/>
    <n v="10"/>
    <n v="22"/>
    <n v="143110"/>
    <n v="8586.6"/>
    <n v="134523.4"/>
    <n v="71555"/>
    <n v="62968.399999999994"/>
    <x v="9"/>
  </r>
  <r>
    <x v="0"/>
    <x v="0"/>
    <x v="4"/>
    <x v="3"/>
    <n v="6448"/>
    <n v="6"/>
    <n v="9"/>
    <n v="58032"/>
    <n v="8124.4800000000005"/>
    <n v="49907.519999999997"/>
    <n v="42556.800000000003"/>
    <n v="7350.7199999999939"/>
    <x v="9"/>
  </r>
  <r>
    <x v="0"/>
    <x v="0"/>
    <x v="0"/>
    <x v="0"/>
    <n v="6315"/>
    <n v="3"/>
    <n v="340"/>
    <n v="2147100"/>
    <n v="128826"/>
    <n v="2018274"/>
    <n v="20839.5"/>
    <n v="1997434.5"/>
    <x v="9"/>
  </r>
  <r>
    <x v="1"/>
    <x v="0"/>
    <x v="4"/>
    <x v="3"/>
    <n v="5959"/>
    <n v="7"/>
    <n v="9"/>
    <n v="53631"/>
    <n v="7508.3400000000011"/>
    <n v="46122.659999999996"/>
    <n v="45884.3"/>
    <n v="238.35999999999331"/>
    <x v="9"/>
  </r>
  <r>
    <x v="2"/>
    <x v="0"/>
    <x v="4"/>
    <x v="1"/>
    <n v="5787"/>
    <n v="7"/>
    <n v="9"/>
    <n v="52083"/>
    <n v="520.83000000000004"/>
    <n v="51562.17"/>
    <n v="44559.9"/>
    <n v="7002.2699999999968"/>
    <x v="9"/>
  </r>
  <r>
    <x v="1"/>
    <x v="0"/>
    <x v="0"/>
    <x v="3"/>
    <n v="5728"/>
    <n v="3"/>
    <n v="140"/>
    <n v="801920"/>
    <n v="112268.80000000002"/>
    <n v="689651.19999999995"/>
    <n v="18902.400000000001"/>
    <n v="670748.79999999993"/>
    <x v="9"/>
  </r>
  <r>
    <x v="2"/>
    <x v="0"/>
    <x v="1"/>
    <x v="3"/>
    <n v="5712"/>
    <n v="10"/>
    <n v="22"/>
    <n v="125664"/>
    <n v="17592.960000000003"/>
    <n v="108071.03999999999"/>
    <n v="62832.000000000007"/>
    <n v="45239.039999999986"/>
    <x v="9"/>
  </r>
  <r>
    <x v="1"/>
    <x v="1"/>
    <x v="1"/>
    <x v="0"/>
    <n v="4910"/>
    <n v="10"/>
    <n v="127"/>
    <n v="623570"/>
    <n v="37414.199999999997"/>
    <n v="586155.80000000005"/>
    <n v="54010.000000000007"/>
    <n v="532145.80000000005"/>
    <x v="9"/>
  </r>
  <r>
    <x v="4"/>
    <x v="2"/>
    <x v="3"/>
    <x v="0"/>
    <n v="4732"/>
    <n v="8"/>
    <n v="29"/>
    <n v="137228"/>
    <n v="8233.68"/>
    <n v="128994.32"/>
    <n v="41641.600000000006"/>
    <n v="87352.72"/>
    <x v="9"/>
  </r>
  <r>
    <x v="0"/>
    <x v="3"/>
    <x v="5"/>
    <x v="3"/>
    <n v="3124"/>
    <n v="150"/>
    <n v="304"/>
    <n v="949696"/>
    <n v="132957.44"/>
    <n v="816738.56"/>
    <n v="515460.00000000006"/>
    <n v="301278.56"/>
    <x v="9"/>
  </r>
  <r>
    <x v="0"/>
    <x v="1"/>
    <x v="1"/>
    <x v="0"/>
    <n v="3107"/>
    <n v="10"/>
    <n v="127"/>
    <n v="394589"/>
    <n v="23675.34"/>
    <n v="370913.66"/>
    <n v="34177"/>
    <n v="336736.66"/>
    <x v="9"/>
  </r>
  <r>
    <x v="1"/>
    <x v="3"/>
    <x v="2"/>
    <x v="0"/>
    <n v="2545"/>
    <n v="5"/>
    <n v="17"/>
    <n v="43265"/>
    <n v="2595.9"/>
    <n v="40669.1"/>
    <n v="13997.500000000002"/>
    <n v="26671.599999999999"/>
    <x v="9"/>
  </r>
  <r>
    <x v="1"/>
    <x v="3"/>
    <x v="5"/>
    <x v="3"/>
    <n v="2491"/>
    <n v="224"/>
    <n v="302"/>
    <n v="752282"/>
    <n v="105319.48000000001"/>
    <n v="646962.52"/>
    <n v="613782.4"/>
    <n v="33180.119999999995"/>
    <x v="9"/>
  </r>
  <r>
    <x v="4"/>
    <x v="0"/>
    <x v="1"/>
    <x v="3"/>
    <n v="2486"/>
    <n v="10"/>
    <n v="22"/>
    <n v="54692"/>
    <n v="7656.880000000001"/>
    <n v="47035.119999999995"/>
    <n v="27346.000000000004"/>
    <n v="19689.119999999992"/>
    <x v="9"/>
  </r>
  <r>
    <x v="3"/>
    <x v="3"/>
    <x v="2"/>
    <x v="1"/>
    <n v="2337"/>
    <n v="5"/>
    <n v="17"/>
    <n v="39729"/>
    <n v="397.29"/>
    <n v="39331.71"/>
    <n v="12853.500000000002"/>
    <n v="26478.21"/>
    <x v="9"/>
  </r>
  <r>
    <x v="2"/>
    <x v="2"/>
    <x v="3"/>
    <x v="2"/>
    <n v="2152"/>
    <n v="12"/>
    <n v="14"/>
    <n v="30128"/>
    <n v="0"/>
    <n v="30128"/>
    <n v="28406.400000000001"/>
    <n v="1721.5999999999985"/>
    <x v="9"/>
  </r>
  <r>
    <x v="1"/>
    <x v="2"/>
    <x v="3"/>
    <x v="0"/>
    <n v="2104"/>
    <n v="12"/>
    <n v="19"/>
    <n v="39976"/>
    <n v="2398.56"/>
    <n v="37577.440000000002"/>
    <n v="27772.800000000003"/>
    <n v="9804.64"/>
    <x v="9"/>
  </r>
  <r>
    <x v="4"/>
    <x v="3"/>
    <x v="2"/>
    <x v="1"/>
    <n v="2063"/>
    <n v="5"/>
    <n v="22"/>
    <n v="45386"/>
    <n v="453.86"/>
    <n v="44932.14"/>
    <n v="11346.500000000002"/>
    <n v="33585.64"/>
    <x v="9"/>
  </r>
  <r>
    <x v="4"/>
    <x v="0"/>
    <x v="0"/>
    <x v="3"/>
    <n v="1962"/>
    <n v="250"/>
    <n v="340"/>
    <n v="667080"/>
    <n v="93391.200000000012"/>
    <n v="573688.80000000005"/>
    <n v="539550"/>
    <n v="34138.800000000047"/>
    <x v="9"/>
  </r>
  <r>
    <x v="4"/>
    <x v="1"/>
    <x v="1"/>
    <x v="1"/>
    <n v="1904"/>
    <n v="40"/>
    <n v="127"/>
    <n v="241808"/>
    <n v="2418.08"/>
    <n v="239389.92"/>
    <n v="83776"/>
    <n v="155613.92000000001"/>
    <x v="9"/>
  </r>
  <r>
    <x v="4"/>
    <x v="3"/>
    <x v="5"/>
    <x v="3"/>
    <n v="1903"/>
    <n v="150"/>
    <n v="302"/>
    <n v="574706"/>
    <n v="80458.840000000011"/>
    <n v="494247.16"/>
    <n v="313995"/>
    <n v="180252.15999999997"/>
    <x v="9"/>
  </r>
  <r>
    <x v="0"/>
    <x v="2"/>
    <x v="3"/>
    <x v="1"/>
    <n v="1610"/>
    <n v="13"/>
    <n v="22"/>
    <n v="35420"/>
    <n v="354.2"/>
    <n v="35065.800000000003"/>
    <n v="23023.000000000004"/>
    <n v="12042.8"/>
    <x v="9"/>
  </r>
  <r>
    <x v="4"/>
    <x v="0"/>
    <x v="4"/>
    <x v="1"/>
    <n v="1472"/>
    <n v="5"/>
    <n v="25"/>
    <n v="36800"/>
    <n v="368"/>
    <n v="36432"/>
    <n v="8096.0000000000009"/>
    <n v="28336"/>
    <x v="9"/>
  </r>
  <r>
    <x v="3"/>
    <x v="1"/>
    <x v="1"/>
    <x v="0"/>
    <n v="1230"/>
    <n v="10"/>
    <n v="127"/>
    <n v="156210"/>
    <n v="9372.6"/>
    <n v="146837.4"/>
    <n v="13530.000000000002"/>
    <n v="133307.4"/>
    <x v="9"/>
  </r>
  <r>
    <x v="3"/>
    <x v="3"/>
    <x v="5"/>
    <x v="1"/>
    <n v="1178"/>
    <n v="270"/>
    <n v="302"/>
    <n v="355756"/>
    <n v="3557.56"/>
    <n v="352198.44"/>
    <n v="349866"/>
    <n v="2332.4400000000023"/>
    <x v="9"/>
  </r>
  <r>
    <x v="2"/>
    <x v="3"/>
    <x v="2"/>
    <x v="2"/>
    <n v="934"/>
    <n v="5"/>
    <n v="17"/>
    <n v="15878"/>
    <n v="0"/>
    <n v="15878"/>
    <n v="5137"/>
    <n v="10741"/>
    <x v="9"/>
  </r>
  <r>
    <x v="2"/>
    <x v="1"/>
    <x v="1"/>
    <x v="1"/>
    <n v="921"/>
    <n v="10"/>
    <n v="127"/>
    <n v="116967"/>
    <n v="1169.67"/>
    <n v="115797.33"/>
    <n v="10131"/>
    <n v="105666.33"/>
    <x v="9"/>
  </r>
  <r>
    <x v="0"/>
    <x v="3"/>
    <x v="2"/>
    <x v="3"/>
    <n v="717"/>
    <n v="5"/>
    <n v="17"/>
    <n v="12189"/>
    <n v="1706.4600000000003"/>
    <n v="10482.539999999999"/>
    <n v="3943.5000000000005"/>
    <n v="6539.0399999999991"/>
    <x v="9"/>
  </r>
  <r>
    <x v="3"/>
    <x v="2"/>
    <x v="3"/>
    <x v="3"/>
    <n v="646"/>
    <n v="8"/>
    <n v="14"/>
    <n v="9044"/>
    <n v="1266.1600000000001"/>
    <n v="7777.84"/>
    <n v="5684.8"/>
    <n v="2093.04"/>
    <x v="9"/>
  </r>
  <r>
    <x v="2"/>
    <x v="3"/>
    <x v="5"/>
    <x v="1"/>
    <n v="373"/>
    <n v="270"/>
    <n v="302"/>
    <n v="112646"/>
    <n v="1126.46"/>
    <n v="111519.54"/>
    <n v="110781.00000000001"/>
    <n v="738.53999999997905"/>
    <x v="9"/>
  </r>
  <r>
    <x v="1"/>
    <x v="0"/>
    <x v="5"/>
    <x v="2"/>
    <n v="6198"/>
    <n v="270"/>
    <n v="352"/>
    <n v="2181696"/>
    <n v="0"/>
    <n v="2181696"/>
    <n v="1840806.0000000002"/>
    <n v="340889.99999999977"/>
    <x v="10"/>
  </r>
  <r>
    <x v="1"/>
    <x v="0"/>
    <x v="1"/>
    <x v="0"/>
    <n v="6101"/>
    <n v="10"/>
    <n v="22"/>
    <n v="134222"/>
    <n v="8053.32"/>
    <n v="126168.68"/>
    <n v="67111"/>
    <n v="59057.679999999993"/>
    <x v="10"/>
  </r>
  <r>
    <x v="1"/>
    <x v="0"/>
    <x v="2"/>
    <x v="3"/>
    <n v="5939"/>
    <n v="5"/>
    <n v="9"/>
    <n v="53451"/>
    <n v="7483.14"/>
    <n v="45967.86"/>
    <n v="32664.500000000004"/>
    <n v="13303.359999999997"/>
    <x v="10"/>
  </r>
  <r>
    <x v="3"/>
    <x v="0"/>
    <x v="2"/>
    <x v="3"/>
    <n v="5930"/>
    <n v="5"/>
    <n v="9"/>
    <n v="53370"/>
    <n v="7471.8000000000011"/>
    <n v="45898.2"/>
    <n v="32615.000000000004"/>
    <n v="13283.199999999993"/>
    <x v="10"/>
  </r>
  <r>
    <x v="2"/>
    <x v="0"/>
    <x v="1"/>
    <x v="3"/>
    <n v="5922"/>
    <n v="10"/>
    <n v="22"/>
    <n v="130284"/>
    <n v="18239.760000000002"/>
    <n v="112044.23999999999"/>
    <n v="65142.000000000007"/>
    <n v="46902.239999999983"/>
    <x v="10"/>
  </r>
  <r>
    <x v="2"/>
    <x v="0"/>
    <x v="2"/>
    <x v="1"/>
    <n v="5915"/>
    <n v="5"/>
    <n v="9"/>
    <n v="53235"/>
    <n v="532.35"/>
    <n v="52702.65"/>
    <n v="32532.500000000004"/>
    <n v="20170.149999999998"/>
    <x v="10"/>
  </r>
  <r>
    <x v="3"/>
    <x v="0"/>
    <x v="1"/>
    <x v="3"/>
    <n v="5894"/>
    <n v="10"/>
    <n v="22"/>
    <n v="129668"/>
    <n v="18153.52"/>
    <n v="111514.48"/>
    <n v="64834.000000000007"/>
    <n v="46680.479999999989"/>
    <x v="10"/>
  </r>
  <r>
    <x v="0"/>
    <x v="0"/>
    <x v="5"/>
    <x v="3"/>
    <n v="5871"/>
    <n v="270"/>
    <n v="352"/>
    <n v="2066592"/>
    <n v="289322.88"/>
    <n v="1777269.12"/>
    <n v="1743687.0000000002"/>
    <n v="33582.119999999879"/>
    <x v="10"/>
  </r>
  <r>
    <x v="3"/>
    <x v="0"/>
    <x v="5"/>
    <x v="1"/>
    <n v="5200"/>
    <n v="270"/>
    <n v="352"/>
    <n v="1830400"/>
    <n v="18304"/>
    <n v="1812096"/>
    <n v="1544400.0000000002"/>
    <n v="267695.99999999977"/>
    <x v="10"/>
  </r>
  <r>
    <x v="2"/>
    <x v="0"/>
    <x v="5"/>
    <x v="0"/>
    <n v="5151"/>
    <n v="270"/>
    <n v="352"/>
    <n v="1813152"/>
    <n v="108789.12"/>
    <n v="1704362.88"/>
    <n v="1529847.0000000002"/>
    <n v="174515.87999999966"/>
    <x v="10"/>
  </r>
  <r>
    <x v="0"/>
    <x v="0"/>
    <x v="2"/>
    <x v="3"/>
    <n v="4932"/>
    <n v="5"/>
    <n v="9"/>
    <n v="44388"/>
    <n v="6214.3200000000006"/>
    <n v="38173.68"/>
    <n v="27126.000000000004"/>
    <n v="11047.679999999997"/>
    <x v="10"/>
  </r>
  <r>
    <x v="1"/>
    <x v="1"/>
    <x v="3"/>
    <x v="2"/>
    <n v="4858"/>
    <n v="102"/>
    <n v="127"/>
    <n v="616966"/>
    <n v="0"/>
    <n v="616966"/>
    <n v="545067.60000000009"/>
    <n v="71898.399999999907"/>
    <x v="10"/>
  </r>
  <r>
    <x v="0"/>
    <x v="0"/>
    <x v="1"/>
    <x v="3"/>
    <n v="4832"/>
    <n v="10"/>
    <n v="22"/>
    <n v="106304"/>
    <n v="14882.560000000001"/>
    <n v="91421.440000000002"/>
    <n v="53152.000000000007"/>
    <n v="38269.439999999995"/>
    <x v="10"/>
  </r>
  <r>
    <x v="4"/>
    <x v="0"/>
    <x v="2"/>
    <x v="0"/>
    <n v="4497"/>
    <n v="5"/>
    <n v="21"/>
    <n v="94437"/>
    <n v="5666.2199999999993"/>
    <n v="88770.78"/>
    <n v="24733.500000000004"/>
    <n v="64037.279999999999"/>
    <x v="10"/>
  </r>
  <r>
    <x v="4"/>
    <x v="0"/>
    <x v="1"/>
    <x v="2"/>
    <n v="4370"/>
    <n v="8"/>
    <n v="22"/>
    <n v="96140"/>
    <n v="0"/>
    <n v="96140"/>
    <n v="38456"/>
    <n v="57684"/>
    <x v="10"/>
  </r>
  <r>
    <x v="4"/>
    <x v="3"/>
    <x v="1"/>
    <x v="1"/>
    <n v="4368"/>
    <n v="10"/>
    <n v="32"/>
    <n v="139776"/>
    <n v="1397.76"/>
    <n v="138378.23999999999"/>
    <n v="48048.000000000007"/>
    <n v="90330.239999999991"/>
    <x v="10"/>
  </r>
  <r>
    <x v="4"/>
    <x v="2"/>
    <x v="0"/>
    <x v="3"/>
    <n v="3044"/>
    <n v="3"/>
    <n v="32"/>
    <n v="97408"/>
    <n v="13637.12"/>
    <n v="83770.880000000005"/>
    <n v="10045.200000000001"/>
    <n v="73725.680000000008"/>
    <x v="10"/>
  </r>
  <r>
    <x v="4"/>
    <x v="1"/>
    <x v="3"/>
    <x v="0"/>
    <n v="2964"/>
    <n v="64"/>
    <n v="127"/>
    <n v="376428"/>
    <n v="22585.68"/>
    <n v="353842.32"/>
    <n v="208665.60000000001"/>
    <n v="145176.72"/>
    <x v="10"/>
  </r>
  <r>
    <x v="0"/>
    <x v="3"/>
    <x v="4"/>
    <x v="1"/>
    <n v="2934"/>
    <n v="250"/>
    <n v="302"/>
    <n v="886068"/>
    <n v="8860.68"/>
    <n v="877207.32"/>
    <n v="806850.00000000012"/>
    <n v="70357.319999999832"/>
    <x v="10"/>
  </r>
  <r>
    <x v="3"/>
    <x v="3"/>
    <x v="4"/>
    <x v="0"/>
    <n v="2869"/>
    <n v="250"/>
    <n v="302"/>
    <n v="866438"/>
    <n v="51986.28"/>
    <n v="814451.72"/>
    <n v="788975.00000000012"/>
    <n v="25476.719999999856"/>
    <x v="10"/>
  </r>
  <r>
    <x v="2"/>
    <x v="3"/>
    <x v="4"/>
    <x v="0"/>
    <n v="2793"/>
    <n v="250"/>
    <n v="302"/>
    <n v="843486"/>
    <n v="50609.159999999996"/>
    <n v="792876.84"/>
    <n v="768075.00000000012"/>
    <n v="24801.839999999851"/>
    <x v="10"/>
  </r>
  <r>
    <x v="0"/>
    <x v="1"/>
    <x v="3"/>
    <x v="0"/>
    <n v="2767"/>
    <n v="102"/>
    <n v="127"/>
    <n v="351409"/>
    <n v="21084.54"/>
    <n v="330324.46000000002"/>
    <n v="310457.40000000002"/>
    <n v="19867.059999999998"/>
    <x v="10"/>
  </r>
  <r>
    <x v="1"/>
    <x v="3"/>
    <x v="1"/>
    <x v="1"/>
    <n v="2337"/>
    <n v="10"/>
    <n v="17"/>
    <n v="39729"/>
    <n v="397.29"/>
    <n v="39331.71"/>
    <n v="25707.000000000004"/>
    <n v="13624.709999999995"/>
    <x v="10"/>
  </r>
  <r>
    <x v="4"/>
    <x v="0"/>
    <x v="5"/>
    <x v="3"/>
    <n v="2316"/>
    <n v="230"/>
    <n v="352"/>
    <n v="815232"/>
    <n v="114132.48000000001"/>
    <n v="701099.52000000002"/>
    <n v="585948"/>
    <n v="115151.52000000002"/>
    <x v="10"/>
  </r>
  <r>
    <x v="4"/>
    <x v="3"/>
    <x v="4"/>
    <x v="2"/>
    <n v="2032"/>
    <n v="230"/>
    <n v="302"/>
    <n v="613664"/>
    <n v="0"/>
    <n v="613664"/>
    <n v="514096.00000000006"/>
    <n v="99567.999999999942"/>
    <x v="10"/>
  </r>
  <r>
    <x v="0"/>
    <x v="2"/>
    <x v="0"/>
    <x v="1"/>
    <n v="1995"/>
    <n v="3"/>
    <n v="14"/>
    <n v="27930"/>
    <n v="279.3"/>
    <n v="27650.7"/>
    <n v="6583.5000000000009"/>
    <n v="21067.200000000001"/>
    <x v="10"/>
  </r>
  <r>
    <x v="1"/>
    <x v="2"/>
    <x v="0"/>
    <x v="0"/>
    <n v="1886"/>
    <n v="3"/>
    <n v="14"/>
    <n v="26404"/>
    <n v="1584.24"/>
    <n v="24819.759999999998"/>
    <n v="6223.8"/>
    <n v="18595.96"/>
    <x v="10"/>
  </r>
  <r>
    <x v="3"/>
    <x v="1"/>
    <x v="3"/>
    <x v="3"/>
    <n v="1669"/>
    <n v="94"/>
    <n v="127"/>
    <n v="211963"/>
    <n v="29674.820000000003"/>
    <n v="182288.18"/>
    <n v="172574.6"/>
    <n v="9713.5799999999872"/>
    <x v="10"/>
  </r>
  <r>
    <x v="0"/>
    <x v="3"/>
    <x v="1"/>
    <x v="1"/>
    <n v="1511"/>
    <n v="10"/>
    <n v="17"/>
    <n v="25687"/>
    <n v="256.87"/>
    <n v="25430.13"/>
    <n v="16621"/>
    <n v="8809.130000000001"/>
    <x v="10"/>
  </r>
  <r>
    <x v="2"/>
    <x v="2"/>
    <x v="0"/>
    <x v="0"/>
    <n v="1170"/>
    <n v="3"/>
    <n v="14"/>
    <n v="16380"/>
    <n v="982.8"/>
    <n v="15397.2"/>
    <n v="3861.0000000000005"/>
    <n v="11536.2"/>
    <x v="10"/>
  </r>
  <r>
    <x v="3"/>
    <x v="3"/>
    <x v="1"/>
    <x v="2"/>
    <n v="1112"/>
    <n v="10"/>
    <n v="17"/>
    <n v="18904"/>
    <n v="0"/>
    <n v="18904"/>
    <n v="12232.000000000002"/>
    <n v="6671.9999999999982"/>
    <x v="10"/>
  </r>
  <r>
    <x v="1"/>
    <x v="3"/>
    <x v="4"/>
    <x v="0"/>
    <n v="1093"/>
    <n v="250"/>
    <n v="302"/>
    <n v="330086"/>
    <n v="19805.16"/>
    <n v="310280.84000000003"/>
    <n v="300575"/>
    <n v="9705.8400000000256"/>
    <x v="10"/>
  </r>
  <r>
    <x v="2"/>
    <x v="1"/>
    <x v="3"/>
    <x v="0"/>
    <n v="826"/>
    <n v="102"/>
    <n v="127"/>
    <n v="104902"/>
    <n v="6294.12"/>
    <n v="98607.88"/>
    <n v="92677.200000000012"/>
    <n v="5930.679999999993"/>
    <x v="10"/>
  </r>
  <r>
    <x v="3"/>
    <x v="2"/>
    <x v="0"/>
    <x v="0"/>
    <n v="773"/>
    <n v="3"/>
    <n v="14"/>
    <n v="10822"/>
    <n v="649.31999999999994"/>
    <n v="10172.68"/>
    <n v="2550.9"/>
    <n v="7621.7800000000007"/>
    <x v="10"/>
  </r>
  <r>
    <x v="2"/>
    <x v="3"/>
    <x v="1"/>
    <x v="3"/>
    <n v="286"/>
    <n v="10"/>
    <n v="17"/>
    <n v="4862"/>
    <n v="680.68000000000006"/>
    <n v="4181.32"/>
    <n v="3146.0000000000005"/>
    <n v="1035.3199999999993"/>
    <x v="10"/>
  </r>
  <r>
    <x v="1"/>
    <x v="0"/>
    <x v="0"/>
    <x v="3"/>
    <n v="6477"/>
    <n v="3"/>
    <n v="22"/>
    <n v="142494"/>
    <n v="19949.160000000003"/>
    <n v="122544.84"/>
    <n v="21374.100000000002"/>
    <n v="101170.73999999999"/>
    <x v="11"/>
  </r>
  <r>
    <x v="0"/>
    <x v="0"/>
    <x v="0"/>
    <x v="0"/>
    <n v="5868"/>
    <n v="3"/>
    <n v="22"/>
    <n v="129096"/>
    <n v="7745.7599999999993"/>
    <n v="121350.24"/>
    <n v="19364.400000000001"/>
    <n v="101985.84"/>
    <x v="11"/>
  </r>
  <r>
    <x v="3"/>
    <x v="0"/>
    <x v="3"/>
    <x v="2"/>
    <n v="5867"/>
    <n v="5"/>
    <n v="9"/>
    <n v="52803"/>
    <n v="0"/>
    <n v="52803"/>
    <n v="32268.500000000004"/>
    <n v="20534.499999999996"/>
    <x v="11"/>
  </r>
  <r>
    <x v="3"/>
    <x v="0"/>
    <x v="5"/>
    <x v="3"/>
    <n v="5791"/>
    <n v="17"/>
    <n v="22"/>
    <n v="127402"/>
    <n v="17836.280000000002"/>
    <n v="109565.72"/>
    <n v="108291.70000000001"/>
    <n v="1274.0199999999895"/>
    <x v="11"/>
  </r>
  <r>
    <x v="2"/>
    <x v="0"/>
    <x v="2"/>
    <x v="3"/>
    <n v="5749"/>
    <n v="5"/>
    <n v="352"/>
    <n v="2023648"/>
    <n v="283310.72000000003"/>
    <n v="1740337.28"/>
    <n v="31619.500000000004"/>
    <n v="1708717.78"/>
    <x v="11"/>
  </r>
  <r>
    <x v="2"/>
    <x v="0"/>
    <x v="0"/>
    <x v="2"/>
    <n v="5533"/>
    <n v="3"/>
    <n v="22"/>
    <n v="121726"/>
    <n v="0"/>
    <n v="121726"/>
    <n v="18258.900000000001"/>
    <n v="103467.1"/>
    <x v="11"/>
  </r>
  <r>
    <x v="0"/>
    <x v="0"/>
    <x v="2"/>
    <x v="3"/>
    <n v="5728"/>
    <n v="5"/>
    <n v="352"/>
    <n v="2016256"/>
    <n v="282275.84000000003"/>
    <n v="1733980.1599999999"/>
    <n v="31504.000000000004"/>
    <n v="1702476.16"/>
    <x v="11"/>
  </r>
  <r>
    <x v="1"/>
    <x v="0"/>
    <x v="2"/>
    <x v="0"/>
    <n v="5715"/>
    <n v="5"/>
    <n v="352"/>
    <n v="2011680"/>
    <n v="120700.79999999999"/>
    <n v="1890979.2"/>
    <n v="31432.500000000004"/>
    <n v="1859546.7"/>
    <x v="11"/>
  </r>
  <r>
    <x v="4"/>
    <x v="0"/>
    <x v="1"/>
    <x v="2"/>
    <n v="3611.5"/>
    <n v="3"/>
    <n v="34"/>
    <n v="122791"/>
    <n v="0"/>
    <n v="122791"/>
    <n v="11917.95"/>
    <n v="110873.05"/>
    <x v="11"/>
  </r>
  <r>
    <x v="0"/>
    <x v="0"/>
    <x v="1"/>
    <x v="3"/>
    <n v="5733"/>
    <n v="7"/>
    <n v="9"/>
    <n v="51597"/>
    <n v="7223.5800000000008"/>
    <n v="44373.42"/>
    <n v="44144.100000000006"/>
    <n v="229.31999999999243"/>
    <x v="11"/>
  </r>
  <r>
    <x v="2"/>
    <x v="0"/>
    <x v="1"/>
    <x v="0"/>
    <n v="5662"/>
    <n v="8"/>
    <n v="10"/>
    <n v="56620"/>
    <n v="3397.2"/>
    <n v="53222.8"/>
    <n v="49825.600000000006"/>
    <n v="3397.1999999999971"/>
    <x v="11"/>
  </r>
  <r>
    <x v="1"/>
    <x v="0"/>
    <x v="1"/>
    <x v="1"/>
    <n v="5627"/>
    <n v="8"/>
    <n v="9"/>
    <n v="50643"/>
    <n v="506.43"/>
    <n v="50136.57"/>
    <n v="49517.600000000006"/>
    <n v="618.96999999999389"/>
    <x v="11"/>
  </r>
  <r>
    <x v="1"/>
    <x v="1"/>
    <x v="5"/>
    <x v="0"/>
    <n v="4755"/>
    <n v="102"/>
    <n v="127"/>
    <n v="603885"/>
    <n v="36233.1"/>
    <n v="567651.9"/>
    <n v="533511"/>
    <n v="34140.900000000023"/>
    <x v="11"/>
  </r>
  <r>
    <x v="4"/>
    <x v="1"/>
    <x v="5"/>
    <x v="3"/>
    <n v="4689"/>
    <n v="78"/>
    <n v="127"/>
    <n v="595503"/>
    <n v="83370.420000000013"/>
    <n v="512132.57999999996"/>
    <n v="402316.2"/>
    <n v="109816.37999999995"/>
    <x v="11"/>
  </r>
  <r>
    <x v="4"/>
    <x v="3"/>
    <x v="3"/>
    <x v="3"/>
    <n v="4384"/>
    <n v="8"/>
    <n v="24"/>
    <n v="105216"/>
    <n v="14730.240000000002"/>
    <n v="90485.759999999995"/>
    <n v="38579.200000000004"/>
    <n v="51906.55999999999"/>
    <x v="11"/>
  </r>
  <r>
    <x v="3"/>
    <x v="0"/>
    <x v="1"/>
    <x v="0"/>
    <n v="5603"/>
    <n v="10"/>
    <n v="352"/>
    <n v="1972256"/>
    <n v="118335.36"/>
    <n v="1853920.64"/>
    <n v="61633.000000000007"/>
    <n v="1792287.64"/>
    <x v="11"/>
  </r>
  <r>
    <x v="1"/>
    <x v="3"/>
    <x v="3"/>
    <x v="3"/>
    <n v="3999.5"/>
    <n v="14"/>
    <n v="19"/>
    <n v="75990.5"/>
    <n v="10638.670000000002"/>
    <n v="65351.83"/>
    <n v="61592.3"/>
    <n v="3759.5299999999988"/>
    <x v="11"/>
  </r>
  <r>
    <x v="4"/>
    <x v="0"/>
    <x v="1"/>
    <x v="1"/>
    <n v="4300"/>
    <n v="8"/>
    <n v="24"/>
    <n v="103200"/>
    <n v="1032"/>
    <n v="102168"/>
    <n v="37840"/>
    <n v="64328"/>
    <x v="11"/>
  </r>
  <r>
    <x v="0"/>
    <x v="3"/>
    <x v="1"/>
    <x v="3"/>
    <n v="3582"/>
    <n v="10"/>
    <n v="302"/>
    <n v="1081764"/>
    <n v="151446.96000000002"/>
    <n v="930317.04"/>
    <n v="39402"/>
    <n v="890915.04"/>
    <x v="11"/>
  </r>
  <r>
    <x v="4"/>
    <x v="2"/>
    <x v="4"/>
    <x v="0"/>
    <n v="3381.5"/>
    <n v="11"/>
    <n v="28"/>
    <n v="94682"/>
    <n v="5680.92"/>
    <n v="89001.08"/>
    <n v="40916.15"/>
    <n v="48084.93"/>
    <x v="11"/>
  </r>
  <r>
    <x v="2"/>
    <x v="1"/>
    <x v="5"/>
    <x v="3"/>
    <n v="3189"/>
    <n v="96"/>
    <n v="127"/>
    <n v="405003"/>
    <n v="56700.420000000006"/>
    <n v="348302.58"/>
    <n v="336758.4"/>
    <n v="11544.179999999993"/>
    <x v="11"/>
  </r>
  <r>
    <x v="3"/>
    <x v="3"/>
    <x v="3"/>
    <x v="0"/>
    <n v="2988"/>
    <n v="13"/>
    <n v="17"/>
    <n v="50796"/>
    <n v="3047.7599999999998"/>
    <n v="47748.24"/>
    <n v="42728.4"/>
    <n v="5019.8399999999965"/>
    <x v="11"/>
  </r>
  <r>
    <x v="2"/>
    <x v="2"/>
    <x v="4"/>
    <x v="1"/>
    <n v="2562"/>
    <n v="11"/>
    <n v="14"/>
    <n v="35868"/>
    <n v="358.68"/>
    <n v="35509.32"/>
    <n v="31000.2"/>
    <n v="4509.119999999999"/>
    <x v="11"/>
  </r>
  <r>
    <x v="3"/>
    <x v="3"/>
    <x v="1"/>
    <x v="0"/>
    <n v="2561"/>
    <n v="10"/>
    <n v="302"/>
    <n v="773422"/>
    <n v="46405.32"/>
    <n v="727016.68"/>
    <n v="28171.000000000004"/>
    <n v="698845.68"/>
    <x v="11"/>
  </r>
  <r>
    <x v="1"/>
    <x v="3"/>
    <x v="1"/>
    <x v="1"/>
    <n v="2470.5"/>
    <n v="10"/>
    <n v="302"/>
    <n v="746091"/>
    <n v="7460.91"/>
    <n v="738630.09"/>
    <n v="27175.500000000004"/>
    <n v="711454.59"/>
    <x v="11"/>
  </r>
  <r>
    <x v="3"/>
    <x v="2"/>
    <x v="2"/>
    <x v="0"/>
    <n v="2461"/>
    <n v="5"/>
    <n v="14"/>
    <n v="34454"/>
    <n v="2067.2399999999998"/>
    <n v="32386.760000000002"/>
    <n v="13535.500000000002"/>
    <n v="18851.260000000002"/>
    <x v="11"/>
  </r>
  <r>
    <x v="4"/>
    <x v="0"/>
    <x v="2"/>
    <x v="3"/>
    <n v="2261.5"/>
    <n v="150"/>
    <n v="352"/>
    <n v="796048"/>
    <n v="111446.72000000002"/>
    <n v="684601.28"/>
    <n v="373147.50000000006"/>
    <n v="311453.77999999997"/>
    <x v="11"/>
  </r>
  <r>
    <x v="0"/>
    <x v="2"/>
    <x v="4"/>
    <x v="0"/>
    <n v="2070"/>
    <n v="13"/>
    <n v="18"/>
    <n v="37260"/>
    <n v="2235.6"/>
    <n v="35024.400000000001"/>
    <n v="29601.000000000004"/>
    <n v="5423.3999999999978"/>
    <x v="11"/>
  </r>
  <r>
    <x v="4"/>
    <x v="3"/>
    <x v="1"/>
    <x v="3"/>
    <n v="1959"/>
    <n v="150"/>
    <n v="302"/>
    <n v="591618"/>
    <n v="82826.52"/>
    <n v="508791.48"/>
    <n v="323235"/>
    <n v="185556.47999999998"/>
    <x v="11"/>
  </r>
  <r>
    <x v="1"/>
    <x v="2"/>
    <x v="4"/>
    <x v="3"/>
    <n v="1727"/>
    <n v="11"/>
    <n v="19"/>
    <n v="32813"/>
    <n v="4593.8200000000006"/>
    <n v="28219.18"/>
    <n v="20896.7"/>
    <n v="7322.48"/>
    <x v="11"/>
  </r>
  <r>
    <x v="2"/>
    <x v="3"/>
    <x v="1"/>
    <x v="3"/>
    <n v="940"/>
    <n v="10"/>
    <n v="302"/>
    <n v="283880"/>
    <n v="39743.200000000004"/>
    <n v="244136.8"/>
    <n v="10340"/>
    <n v="233796.8"/>
    <x v="11"/>
  </r>
  <r>
    <x v="2"/>
    <x v="3"/>
    <x v="3"/>
    <x v="3"/>
    <n v="713"/>
    <n v="15"/>
    <n v="22"/>
    <n v="15686"/>
    <n v="2196.0400000000004"/>
    <n v="13489.96"/>
    <n v="11764.500000000002"/>
    <n v="1725.4599999999973"/>
    <x v="11"/>
  </r>
  <r>
    <x v="0"/>
    <x v="3"/>
    <x v="3"/>
    <x v="0"/>
    <n v="681"/>
    <n v="16"/>
    <n v="22"/>
    <n v="14982"/>
    <n v="898.92"/>
    <n v="14083.08"/>
    <n v="11985.6"/>
    <n v="2097.4799999999996"/>
    <x v="11"/>
  </r>
  <r>
    <x v="3"/>
    <x v="1"/>
    <x v="4"/>
    <x v="3"/>
    <n v="655"/>
    <n v="96"/>
    <n v="127"/>
    <n v="83185"/>
    <n v="11645.900000000001"/>
    <n v="71539.100000000006"/>
    <n v="69168"/>
    <n v="2371.1000000000058"/>
    <x v="11"/>
  </r>
  <r>
    <x v="0"/>
    <x v="1"/>
    <x v="5"/>
    <x v="3"/>
    <n v="586"/>
    <n v="96"/>
    <n v="127"/>
    <n v="74422"/>
    <n v="10419.080000000002"/>
    <n v="64002.92"/>
    <n v="61881.600000000006"/>
    <n v="2121.3199999999924"/>
    <x v="11"/>
  </r>
  <r>
    <x v="1"/>
    <x v="1"/>
    <x v="1"/>
    <x v="1"/>
    <n v="5015"/>
    <n v="10"/>
    <n v="125"/>
    <n v="626875"/>
    <n v="6268.75"/>
    <n v="620606.25"/>
    <n v="55165.000000000007"/>
    <n v="565441.25"/>
    <x v="12"/>
  </r>
  <r>
    <x v="1"/>
    <x v="1"/>
    <x v="2"/>
    <x v="1"/>
    <n v="4764"/>
    <n v="5"/>
    <n v="125"/>
    <n v="595500"/>
    <n v="5955"/>
    <n v="589545"/>
    <n v="26202.000000000004"/>
    <n v="563343"/>
    <x v="12"/>
  </r>
  <r>
    <x v="3"/>
    <x v="0"/>
    <x v="4"/>
    <x v="3"/>
    <n v="3294"/>
    <n v="14"/>
    <n v="20"/>
    <n v="65880"/>
    <n v="9223.2000000000007"/>
    <n v="56656.800000000003"/>
    <n v="50727.600000000006"/>
    <n v="5929.1999999999971"/>
    <x v="12"/>
  </r>
  <r>
    <x v="3"/>
    <x v="0"/>
    <x v="0"/>
    <x v="2"/>
    <n v="3293"/>
    <n v="3"/>
    <n v="280"/>
    <n v="922040"/>
    <n v="0"/>
    <n v="922040"/>
    <n v="10866.900000000001"/>
    <n v="911173.1"/>
    <x v="12"/>
  </r>
  <r>
    <x v="0"/>
    <x v="0"/>
    <x v="1"/>
    <x v="1"/>
    <n v="3292"/>
    <n v="10"/>
    <n v="350"/>
    <n v="1152200"/>
    <n v="11522"/>
    <n v="1140678"/>
    <n v="36212"/>
    <n v="1104466"/>
    <x v="12"/>
  </r>
  <r>
    <x v="0"/>
    <x v="0"/>
    <x v="1"/>
    <x v="0"/>
    <n v="3225"/>
    <n v="10"/>
    <n v="20"/>
    <n v="64500"/>
    <n v="3870"/>
    <n v="60630"/>
    <n v="35475"/>
    <n v="25155"/>
    <x v="12"/>
  </r>
  <r>
    <x v="2"/>
    <x v="0"/>
    <x v="0"/>
    <x v="1"/>
    <n v="3200"/>
    <n v="3"/>
    <n v="280"/>
    <n v="896000"/>
    <n v="8960"/>
    <n v="887040"/>
    <n v="10560"/>
    <n v="876480"/>
    <x v="12"/>
  </r>
  <r>
    <x v="4"/>
    <x v="0"/>
    <x v="0"/>
    <x v="1"/>
    <n v="2852"/>
    <n v="230"/>
    <n v="280"/>
    <n v="798560"/>
    <n v="7985.6"/>
    <n v="790574.4"/>
    <n v="721556.00000000012"/>
    <n v="69018.399999999907"/>
    <x v="12"/>
  </r>
  <r>
    <x v="4"/>
    <x v="0"/>
    <x v="1"/>
    <x v="1"/>
    <n v="2852"/>
    <n v="180"/>
    <n v="350"/>
    <n v="998200"/>
    <n v="9982"/>
    <n v="988218"/>
    <n v="564696"/>
    <n v="423522"/>
    <x v="12"/>
  </r>
  <r>
    <x v="0"/>
    <x v="1"/>
    <x v="1"/>
    <x v="0"/>
    <n v="2797"/>
    <n v="10"/>
    <n v="125"/>
    <n v="349625"/>
    <n v="20977.5"/>
    <n v="328647.5"/>
    <n v="30767.000000000004"/>
    <n v="297880.5"/>
    <x v="12"/>
  </r>
  <r>
    <x v="0"/>
    <x v="1"/>
    <x v="2"/>
    <x v="0"/>
    <n v="2797"/>
    <n v="5"/>
    <n v="125"/>
    <n v="349625"/>
    <n v="20977.5"/>
    <n v="328647.5"/>
    <n v="15383.500000000002"/>
    <n v="313264"/>
    <x v="12"/>
  </r>
  <r>
    <x v="4"/>
    <x v="1"/>
    <x v="1"/>
    <x v="1"/>
    <n v="2729"/>
    <n v="110"/>
    <n v="125"/>
    <n v="341125"/>
    <n v="3411.25"/>
    <n v="337713.75"/>
    <n v="330209"/>
    <n v="7504.75"/>
    <x v="12"/>
  </r>
  <r>
    <x v="4"/>
    <x v="1"/>
    <x v="4"/>
    <x v="1"/>
    <n v="2729"/>
    <n v="87"/>
    <n v="125"/>
    <n v="341125"/>
    <n v="3411.25"/>
    <n v="337713.75"/>
    <n v="261165.30000000002"/>
    <n v="76548.449999999983"/>
    <x v="12"/>
  </r>
  <r>
    <x v="2"/>
    <x v="0"/>
    <x v="4"/>
    <x v="3"/>
    <n v="2546"/>
    <n v="5"/>
    <n v="7"/>
    <n v="17822"/>
    <n v="2495.0800000000004"/>
    <n v="15326.92"/>
    <n v="14003.000000000002"/>
    <n v="1323.9199999999983"/>
    <x v="12"/>
  </r>
  <r>
    <x v="1"/>
    <x v="0"/>
    <x v="1"/>
    <x v="3"/>
    <n v="2516"/>
    <n v="10"/>
    <n v="20"/>
    <n v="50320"/>
    <n v="7044.8000000000011"/>
    <n v="43275.199999999997"/>
    <n v="27676.000000000004"/>
    <n v="15599.199999999993"/>
    <x v="12"/>
  </r>
  <r>
    <x v="4"/>
    <x v="2"/>
    <x v="3"/>
    <x v="0"/>
    <n v="2431"/>
    <n v="9"/>
    <n v="12"/>
    <n v="29172"/>
    <n v="1750.32"/>
    <n v="27421.68"/>
    <n v="24066.9"/>
    <n v="3354.7799999999988"/>
    <x v="12"/>
  </r>
  <r>
    <x v="4"/>
    <x v="2"/>
    <x v="1"/>
    <x v="0"/>
    <n v="2431"/>
    <n v="10"/>
    <n v="18"/>
    <n v="43758"/>
    <n v="2625.48"/>
    <n v="41132.519999999997"/>
    <n v="26741.000000000004"/>
    <n v="14391.519999999993"/>
    <x v="12"/>
  </r>
  <r>
    <x v="2"/>
    <x v="0"/>
    <x v="1"/>
    <x v="1"/>
    <n v="2389"/>
    <n v="10"/>
    <n v="350"/>
    <n v="836150"/>
    <n v="8361.5"/>
    <n v="827788.5"/>
    <n v="26279.000000000004"/>
    <n v="801509.5"/>
    <x v="12"/>
  </r>
  <r>
    <x v="3"/>
    <x v="0"/>
    <x v="1"/>
    <x v="1"/>
    <n v="2376"/>
    <n v="10"/>
    <n v="350"/>
    <n v="831600"/>
    <n v="8316"/>
    <n v="823284"/>
    <n v="26136.000000000004"/>
    <n v="797148"/>
    <x v="12"/>
  </r>
  <r>
    <x v="0"/>
    <x v="0"/>
    <x v="0"/>
    <x v="0"/>
    <n v="2376"/>
    <n v="3"/>
    <n v="7"/>
    <n v="16632"/>
    <n v="997.92"/>
    <n v="15634.08"/>
    <n v="7840.8"/>
    <n v="7793.28"/>
    <x v="12"/>
  </r>
  <r>
    <x v="3"/>
    <x v="0"/>
    <x v="0"/>
    <x v="0"/>
    <n v="2365"/>
    <n v="3"/>
    <n v="7"/>
    <n v="16555"/>
    <n v="993.3"/>
    <n v="15561.7"/>
    <n v="7804.5000000000009"/>
    <n v="7757.2"/>
    <x v="12"/>
  </r>
  <r>
    <x v="2"/>
    <x v="0"/>
    <x v="4"/>
    <x v="3"/>
    <n v="2345"/>
    <n v="15"/>
    <n v="20"/>
    <n v="46900"/>
    <n v="6566.0000000000009"/>
    <n v="40334"/>
    <n v="38692.5"/>
    <n v="1641.5"/>
    <x v="12"/>
  </r>
  <r>
    <x v="0"/>
    <x v="0"/>
    <x v="4"/>
    <x v="0"/>
    <n v="2341"/>
    <n v="5"/>
    <n v="7"/>
    <n v="16387"/>
    <n v="983.21999999999991"/>
    <n v="15403.78"/>
    <n v="12875.500000000002"/>
    <n v="2528.2799999999988"/>
    <x v="12"/>
  </r>
  <r>
    <x v="2"/>
    <x v="0"/>
    <x v="0"/>
    <x v="3"/>
    <n v="2340"/>
    <n v="3"/>
    <n v="7"/>
    <n v="16380"/>
    <n v="2293.2000000000003"/>
    <n v="14086.8"/>
    <n v="7722.0000000000009"/>
    <n v="6364.7999999999984"/>
    <x v="12"/>
  </r>
  <r>
    <x v="1"/>
    <x v="0"/>
    <x v="1"/>
    <x v="1"/>
    <n v="2311"/>
    <n v="10"/>
    <n v="350"/>
    <n v="808850"/>
    <n v="8088.5"/>
    <n v="800761.5"/>
    <n v="25421.000000000004"/>
    <n v="775340.5"/>
    <x v="12"/>
  </r>
  <r>
    <x v="1"/>
    <x v="0"/>
    <x v="0"/>
    <x v="0"/>
    <n v="2303"/>
    <n v="3"/>
    <n v="7"/>
    <n v="16121"/>
    <n v="967.26"/>
    <n v="15153.74"/>
    <n v="7599.9000000000005"/>
    <n v="7553.8399999999992"/>
    <x v="12"/>
  </r>
  <r>
    <x v="4"/>
    <x v="3"/>
    <x v="2"/>
    <x v="3"/>
    <n v="2300"/>
    <n v="5"/>
    <n v="15"/>
    <n v="34500"/>
    <n v="4830.0000000000009"/>
    <n v="29670"/>
    <n v="12650.000000000002"/>
    <n v="17020"/>
    <x v="12"/>
  </r>
  <r>
    <x v="4"/>
    <x v="3"/>
    <x v="0"/>
    <x v="3"/>
    <n v="2300"/>
    <n v="3"/>
    <n v="22"/>
    <n v="50600"/>
    <n v="7084.0000000000009"/>
    <n v="43516"/>
    <n v="7590.0000000000009"/>
    <n v="35926"/>
    <x v="12"/>
  </r>
  <r>
    <x v="2"/>
    <x v="0"/>
    <x v="1"/>
    <x v="3"/>
    <n v="2280"/>
    <n v="10"/>
    <n v="20"/>
    <n v="45600"/>
    <n v="6384.0000000000009"/>
    <n v="39216"/>
    <n v="25080.000000000004"/>
    <n v="14135.999999999996"/>
    <x v="12"/>
  </r>
  <r>
    <x v="0"/>
    <x v="0"/>
    <x v="4"/>
    <x v="0"/>
    <n v="2266"/>
    <n v="17"/>
    <n v="20"/>
    <n v="45320"/>
    <n v="2719.2"/>
    <n v="42600.800000000003"/>
    <n v="42374.200000000004"/>
    <n v="226.59999999999854"/>
    <x v="12"/>
  </r>
  <r>
    <x v="3"/>
    <x v="0"/>
    <x v="1"/>
    <x v="3"/>
    <n v="2251"/>
    <n v="10"/>
    <n v="20"/>
    <n v="45020"/>
    <n v="6302.8"/>
    <n v="38717.199999999997"/>
    <n v="24761.000000000004"/>
    <n v="13956.199999999993"/>
    <x v="12"/>
  </r>
  <r>
    <x v="1"/>
    <x v="0"/>
    <x v="4"/>
    <x v="3"/>
    <n v="2249"/>
    <n v="15"/>
    <n v="20"/>
    <n v="44980"/>
    <n v="6297.2000000000007"/>
    <n v="38682.800000000003"/>
    <n v="37108.5"/>
    <n v="1574.3000000000029"/>
    <x v="12"/>
  </r>
  <r>
    <x v="3"/>
    <x v="0"/>
    <x v="4"/>
    <x v="0"/>
    <n v="2221"/>
    <n v="5"/>
    <n v="7"/>
    <n v="15547"/>
    <n v="932.81999999999994"/>
    <n v="14614.18"/>
    <n v="12215.500000000002"/>
    <n v="2398.6799999999985"/>
    <x v="12"/>
  </r>
  <r>
    <x v="1"/>
    <x v="0"/>
    <x v="4"/>
    <x v="0"/>
    <n v="2213"/>
    <n v="6"/>
    <n v="8"/>
    <n v="17704"/>
    <n v="1062.24"/>
    <n v="16641.759999999998"/>
    <n v="14605.800000000001"/>
    <n v="2035.9599999999973"/>
    <x v="12"/>
  </r>
  <r>
    <x v="1"/>
    <x v="0"/>
    <x v="0"/>
    <x v="1"/>
    <n v="2202"/>
    <n v="3"/>
    <n v="280"/>
    <n v="616560"/>
    <n v="6165.6"/>
    <n v="610394.4"/>
    <n v="7266.6"/>
    <n v="603127.80000000005"/>
    <x v="12"/>
  </r>
  <r>
    <x v="3"/>
    <x v="3"/>
    <x v="2"/>
    <x v="3"/>
    <n v="2157"/>
    <n v="5"/>
    <n v="15"/>
    <n v="32355"/>
    <n v="4529.7000000000007"/>
    <n v="27825.3"/>
    <n v="11863.500000000002"/>
    <n v="15961.799999999997"/>
    <x v="12"/>
  </r>
  <r>
    <x v="3"/>
    <x v="3"/>
    <x v="5"/>
    <x v="3"/>
    <n v="2157"/>
    <n v="11"/>
    <n v="15"/>
    <n v="32355"/>
    <n v="4529.7000000000007"/>
    <n v="27825.3"/>
    <n v="26099.7"/>
    <n v="1725.5999999999985"/>
    <x v="12"/>
  </r>
  <r>
    <x v="1"/>
    <x v="3"/>
    <x v="2"/>
    <x v="3"/>
    <n v="2072"/>
    <n v="5"/>
    <n v="15"/>
    <n v="31080"/>
    <n v="4351.2000000000007"/>
    <n v="26728.799999999999"/>
    <n v="11396.000000000002"/>
    <n v="15332.799999999997"/>
    <x v="12"/>
  </r>
  <r>
    <x v="1"/>
    <x v="3"/>
    <x v="5"/>
    <x v="3"/>
    <n v="2072"/>
    <n v="13"/>
    <n v="17"/>
    <n v="35224"/>
    <n v="4931.3600000000006"/>
    <n v="30292.639999999999"/>
    <n v="29629.600000000002"/>
    <n v="663.03999999999724"/>
    <x v="12"/>
  </r>
  <r>
    <x v="4"/>
    <x v="3"/>
    <x v="5"/>
    <x v="1"/>
    <n v="1916"/>
    <n v="265"/>
    <n v="300"/>
    <n v="574800"/>
    <n v="5748"/>
    <n v="569052"/>
    <n v="558514"/>
    <n v="10538"/>
    <x v="12"/>
  </r>
  <r>
    <x v="4"/>
    <x v="3"/>
    <x v="1"/>
    <x v="1"/>
    <n v="1916"/>
    <n v="221"/>
    <n v="300"/>
    <n v="574800"/>
    <n v="5748"/>
    <n v="569052"/>
    <n v="465779.60000000003"/>
    <n v="103272.39999999997"/>
    <x v="12"/>
  </r>
  <r>
    <x v="4"/>
    <x v="0"/>
    <x v="1"/>
    <x v="2"/>
    <n v="1817"/>
    <n v="10"/>
    <n v="20"/>
    <n v="36340"/>
    <n v="0"/>
    <n v="36340"/>
    <n v="19987"/>
    <n v="16353"/>
    <x v="12"/>
  </r>
  <r>
    <x v="4"/>
    <x v="0"/>
    <x v="4"/>
    <x v="2"/>
    <n v="1817"/>
    <n v="18"/>
    <n v="42"/>
    <n v="76314"/>
    <n v="0"/>
    <n v="76314"/>
    <n v="35976.600000000006"/>
    <n v="40337.399999999994"/>
    <x v="12"/>
  </r>
  <r>
    <x v="2"/>
    <x v="1"/>
    <x v="1"/>
    <x v="1"/>
    <n v="1706"/>
    <n v="10"/>
    <n v="125"/>
    <n v="213250"/>
    <n v="2132.5"/>
    <n v="211117.5"/>
    <n v="18766"/>
    <n v="192351.5"/>
    <x v="12"/>
  </r>
  <r>
    <x v="2"/>
    <x v="1"/>
    <x v="2"/>
    <x v="1"/>
    <n v="1706"/>
    <n v="5"/>
    <n v="125"/>
    <n v="213250"/>
    <n v="2132.5"/>
    <n v="211117.5"/>
    <n v="9383"/>
    <n v="201734.5"/>
    <x v="12"/>
  </r>
  <r>
    <x v="4"/>
    <x v="0"/>
    <x v="3"/>
    <x v="0"/>
    <n v="1582"/>
    <n v="5"/>
    <n v="7"/>
    <n v="11074"/>
    <n v="664.43999999999994"/>
    <n v="10409.56"/>
    <n v="8701"/>
    <n v="1708.5599999999995"/>
    <x v="12"/>
  </r>
  <r>
    <x v="4"/>
    <x v="0"/>
    <x v="4"/>
    <x v="0"/>
    <n v="1582"/>
    <n v="5"/>
    <n v="7"/>
    <n v="11074"/>
    <n v="664.43999999999994"/>
    <n v="10409.56"/>
    <n v="8701"/>
    <n v="1708.5599999999995"/>
    <x v="12"/>
  </r>
  <r>
    <x v="0"/>
    <x v="3"/>
    <x v="3"/>
    <x v="0"/>
    <n v="1372"/>
    <n v="120"/>
    <n v="300"/>
    <n v="411600"/>
    <n v="24696"/>
    <n v="386904"/>
    <n v="181104.00000000003"/>
    <n v="205799.99999999997"/>
    <x v="12"/>
  </r>
  <r>
    <x v="0"/>
    <x v="3"/>
    <x v="5"/>
    <x v="0"/>
    <n v="1372"/>
    <n v="224"/>
    <n v="300"/>
    <n v="411600"/>
    <n v="24696"/>
    <n v="386904"/>
    <n v="338060.80000000005"/>
    <n v="48843.199999999953"/>
    <x v="12"/>
  </r>
  <r>
    <x v="0"/>
    <x v="0"/>
    <x v="0"/>
    <x v="1"/>
    <n v="1312"/>
    <n v="3"/>
    <n v="280"/>
    <n v="367360"/>
    <n v="3673.6"/>
    <n v="363686.40000000002"/>
    <n v="4329.6000000000004"/>
    <n v="359356.80000000005"/>
    <x v="12"/>
  </r>
  <r>
    <x v="2"/>
    <x v="3"/>
    <x v="3"/>
    <x v="0"/>
    <n v="1250"/>
    <n v="120"/>
    <n v="300"/>
    <n v="375000"/>
    <n v="22500"/>
    <n v="352500"/>
    <n v="165000"/>
    <n v="187500"/>
    <x v="12"/>
  </r>
  <r>
    <x v="2"/>
    <x v="3"/>
    <x v="5"/>
    <x v="0"/>
    <n v="1250"/>
    <n v="224"/>
    <n v="300"/>
    <n v="375000"/>
    <n v="22500"/>
    <n v="352500"/>
    <n v="308000"/>
    <n v="44500"/>
    <x v="12"/>
  </r>
  <r>
    <x v="3"/>
    <x v="1"/>
    <x v="1"/>
    <x v="1"/>
    <n v="1138"/>
    <n v="10"/>
    <n v="125"/>
    <n v="142250"/>
    <n v="1422.5"/>
    <n v="140827.5"/>
    <n v="12518.000000000002"/>
    <n v="128309.5"/>
    <x v="12"/>
  </r>
  <r>
    <x v="3"/>
    <x v="1"/>
    <x v="2"/>
    <x v="1"/>
    <n v="1138"/>
    <n v="5"/>
    <n v="125"/>
    <n v="142250"/>
    <n v="1422.5"/>
    <n v="140827.5"/>
    <n v="6259.0000000000009"/>
    <n v="134568.5"/>
    <x v="12"/>
  </r>
  <r>
    <x v="3"/>
    <x v="2"/>
    <x v="1"/>
    <x v="1"/>
    <n v="1084"/>
    <n v="10"/>
    <n v="12"/>
    <n v="13008"/>
    <n v="130.08000000000001"/>
    <n v="12877.92"/>
    <n v="11924.000000000002"/>
    <n v="953.91999999999825"/>
    <x v="12"/>
  </r>
  <r>
    <x v="3"/>
    <x v="2"/>
    <x v="3"/>
    <x v="1"/>
    <n v="1084"/>
    <n v="8"/>
    <n v="12"/>
    <n v="13008"/>
    <n v="130.08000000000001"/>
    <n v="12877.92"/>
    <n v="9539.2000000000007"/>
    <n v="3338.7199999999993"/>
    <x v="12"/>
  </r>
  <r>
    <x v="1"/>
    <x v="2"/>
    <x v="1"/>
    <x v="1"/>
    <n v="1055"/>
    <n v="10"/>
    <n v="12"/>
    <n v="12660"/>
    <n v="126.60000000000001"/>
    <n v="12533.4"/>
    <n v="11605.000000000002"/>
    <n v="928.39999999999782"/>
    <x v="12"/>
  </r>
  <r>
    <x v="1"/>
    <x v="2"/>
    <x v="3"/>
    <x v="1"/>
    <n v="1055"/>
    <n v="11"/>
    <n v="18"/>
    <n v="18990"/>
    <n v="189.9"/>
    <n v="18800.099999999999"/>
    <n v="12765.500000000002"/>
    <n v="6034.5999999999967"/>
    <x v="12"/>
  </r>
  <r>
    <x v="2"/>
    <x v="2"/>
    <x v="1"/>
    <x v="3"/>
    <n v="1013"/>
    <n v="10"/>
    <n v="16"/>
    <n v="16208"/>
    <n v="2269.1200000000003"/>
    <n v="13938.88"/>
    <n v="11143"/>
    <n v="2795.8799999999992"/>
    <x v="12"/>
  </r>
  <r>
    <x v="2"/>
    <x v="2"/>
    <x v="3"/>
    <x v="3"/>
    <n v="1013"/>
    <n v="7"/>
    <n v="12"/>
    <n v="12156"/>
    <n v="1701.8400000000001"/>
    <n v="10454.16"/>
    <n v="7800.1"/>
    <n v="2654.0599999999995"/>
    <x v="12"/>
  </r>
  <r>
    <x v="0"/>
    <x v="2"/>
    <x v="1"/>
    <x v="3"/>
    <n v="914"/>
    <n v="10"/>
    <n v="18"/>
    <n v="16452"/>
    <n v="2303.2800000000002"/>
    <n v="14148.72"/>
    <n v="10054"/>
    <n v="4094.7199999999993"/>
    <x v="12"/>
  </r>
  <r>
    <x v="0"/>
    <x v="2"/>
    <x v="3"/>
    <x v="3"/>
    <n v="914"/>
    <n v="9"/>
    <n v="12"/>
    <n v="10968"/>
    <n v="1535.5200000000002"/>
    <n v="9432.48"/>
    <n v="9048.6"/>
    <n v="383.8799999999992"/>
    <x v="12"/>
  </r>
  <r>
    <x v="1"/>
    <x v="3"/>
    <x v="3"/>
    <x v="3"/>
    <n v="853"/>
    <n v="120"/>
    <n v="300"/>
    <n v="255900"/>
    <n v="35826"/>
    <n v="220074"/>
    <n v="112596.00000000001"/>
    <n v="107477.99999999999"/>
    <x v="12"/>
  </r>
  <r>
    <x v="1"/>
    <x v="3"/>
    <x v="5"/>
    <x v="3"/>
    <n v="853"/>
    <n v="216"/>
    <n v="300"/>
    <n v="255900"/>
    <n v="35826"/>
    <n v="220074"/>
    <n v="202672.80000000002"/>
    <n v="17401.199999999983"/>
    <x v="12"/>
  </r>
  <r>
    <x v="2"/>
    <x v="3"/>
    <x v="2"/>
    <x v="0"/>
    <n v="711"/>
    <n v="5"/>
    <n v="15"/>
    <n v="10665"/>
    <n v="639.9"/>
    <n v="10025.1"/>
    <n v="3910.5000000000005"/>
    <n v="6114.6"/>
    <x v="12"/>
  </r>
  <r>
    <x v="2"/>
    <x v="3"/>
    <x v="5"/>
    <x v="0"/>
    <n v="711"/>
    <n v="15"/>
    <n v="18"/>
    <n v="12798"/>
    <n v="767.88"/>
    <n v="12030.12"/>
    <n v="11731.500000000002"/>
    <n v="298.61999999999898"/>
    <x v="12"/>
  </r>
  <r>
    <x v="3"/>
    <x v="3"/>
    <x v="3"/>
    <x v="0"/>
    <n v="635"/>
    <n v="120"/>
    <n v="300"/>
    <n v="190500"/>
    <n v="11430"/>
    <n v="179070"/>
    <n v="83820"/>
    <n v="95250"/>
    <x v="12"/>
  </r>
  <r>
    <x v="3"/>
    <x v="3"/>
    <x v="5"/>
    <x v="0"/>
    <n v="635"/>
    <n v="224"/>
    <n v="300"/>
    <n v="190500"/>
    <n v="11430"/>
    <n v="179070"/>
    <n v="156464"/>
    <n v="22606"/>
    <x v="12"/>
  </r>
  <r>
    <x v="0"/>
    <x v="3"/>
    <x v="2"/>
    <x v="2"/>
    <n v="615"/>
    <n v="5"/>
    <n v="15"/>
    <n v="9225"/>
    <n v="0"/>
    <n v="9225"/>
    <n v="3382.5000000000005"/>
    <n v="5842.5"/>
    <x v="12"/>
  </r>
  <r>
    <x v="0"/>
    <x v="3"/>
    <x v="5"/>
    <x v="2"/>
    <n v="615"/>
    <n v="13"/>
    <n v="15"/>
    <n v="9225"/>
    <n v="0"/>
    <n v="9225"/>
    <n v="8794.5"/>
    <n v="430.5"/>
    <x v="12"/>
  </r>
  <r>
    <x v="1"/>
    <x v="0"/>
    <x v="5"/>
    <x v="1"/>
    <n v="4865"/>
    <n v="15"/>
    <n v="20"/>
    <n v="97300"/>
    <n v="973"/>
    <n v="96327"/>
    <n v="80272.5"/>
    <n v="16054.5"/>
    <x v="13"/>
  </r>
  <r>
    <x v="3"/>
    <x v="0"/>
    <x v="3"/>
    <x v="0"/>
    <n v="4835"/>
    <n v="5"/>
    <n v="7"/>
    <n v="33845"/>
    <n v="2030.6999999999998"/>
    <n v="31814.3"/>
    <n v="26592.500000000004"/>
    <n v="5221.7999999999956"/>
    <x v="13"/>
  </r>
  <r>
    <x v="4"/>
    <x v="0"/>
    <x v="5"/>
    <x v="0"/>
    <n v="4818"/>
    <n v="15"/>
    <n v="42"/>
    <n v="202356"/>
    <n v="12141.359999999999"/>
    <n v="190214.64"/>
    <n v="79497"/>
    <n v="110717.64000000001"/>
    <x v="13"/>
  </r>
  <r>
    <x v="2"/>
    <x v="0"/>
    <x v="1"/>
    <x v="3"/>
    <n v="4779"/>
    <n v="10"/>
    <n v="350"/>
    <n v="1672650"/>
    <n v="234171.00000000003"/>
    <n v="1438479"/>
    <n v="52569.000000000007"/>
    <n v="1385910"/>
    <x v="13"/>
  </r>
  <r>
    <x v="3"/>
    <x v="0"/>
    <x v="5"/>
    <x v="0"/>
    <n v="4769"/>
    <n v="15"/>
    <n v="20"/>
    <n v="95380"/>
    <n v="5722.8"/>
    <n v="89657.2"/>
    <n v="78688.5"/>
    <n v="10968.699999999997"/>
    <x v="13"/>
  </r>
  <r>
    <x v="2"/>
    <x v="0"/>
    <x v="5"/>
    <x v="0"/>
    <n v="4753"/>
    <n v="15"/>
    <n v="20"/>
    <n v="95060"/>
    <n v="5703.5999999999995"/>
    <n v="89356.4"/>
    <n v="78424.5"/>
    <n v="10931.899999999994"/>
    <x v="13"/>
  </r>
  <r>
    <x v="0"/>
    <x v="0"/>
    <x v="1"/>
    <x v="3"/>
    <n v="4746"/>
    <n v="10"/>
    <n v="350"/>
    <n v="1661100"/>
    <n v="232554.00000000003"/>
    <n v="1428546"/>
    <n v="52206.000000000007"/>
    <n v="1376340"/>
    <x v="13"/>
  </r>
  <r>
    <x v="0"/>
    <x v="0"/>
    <x v="5"/>
    <x v="1"/>
    <n v="4736"/>
    <n v="15"/>
    <n v="20"/>
    <n v="94720"/>
    <n v="947.2"/>
    <n v="93772.800000000003"/>
    <n v="78144"/>
    <n v="15628.800000000003"/>
    <x v="13"/>
  </r>
  <r>
    <x v="1"/>
    <x v="1"/>
    <x v="4"/>
    <x v="1"/>
    <n v="4701"/>
    <n v="102"/>
    <n v="125"/>
    <n v="587625"/>
    <n v="5876.25"/>
    <n v="581748.75"/>
    <n v="527452.20000000007"/>
    <n v="54296.54999999993"/>
    <x v="13"/>
  </r>
  <r>
    <x v="4"/>
    <x v="3"/>
    <x v="0"/>
    <x v="3"/>
    <n v="4689"/>
    <n v="3"/>
    <n v="27"/>
    <n v="126603"/>
    <n v="17724.420000000002"/>
    <n v="108878.58"/>
    <n v="15473.7"/>
    <n v="93404.88"/>
    <x v="13"/>
  </r>
  <r>
    <x v="1"/>
    <x v="0"/>
    <x v="1"/>
    <x v="3"/>
    <n v="4680"/>
    <n v="10"/>
    <n v="350"/>
    <n v="1638000"/>
    <n v="229320.00000000003"/>
    <n v="1408680"/>
    <n v="51480.000000000007"/>
    <n v="1357200"/>
    <x v="13"/>
  </r>
  <r>
    <x v="3"/>
    <x v="0"/>
    <x v="1"/>
    <x v="3"/>
    <n v="4660"/>
    <n v="10"/>
    <n v="350"/>
    <n v="1631000"/>
    <n v="228340.00000000003"/>
    <n v="1402660"/>
    <n v="51260.000000000007"/>
    <n v="1351400"/>
    <x v="13"/>
  </r>
  <r>
    <x v="2"/>
    <x v="0"/>
    <x v="3"/>
    <x v="3"/>
    <n v="4646"/>
    <n v="6"/>
    <n v="8"/>
    <n v="37168"/>
    <n v="5203.5200000000004"/>
    <n v="31964.48"/>
    <n v="30663.600000000002"/>
    <n v="1300.8799999999974"/>
    <x v="13"/>
  </r>
  <r>
    <x v="1"/>
    <x v="0"/>
    <x v="3"/>
    <x v="1"/>
    <n v="4635"/>
    <n v="6"/>
    <n v="7"/>
    <n v="32445"/>
    <n v="324.45"/>
    <n v="32120.55"/>
    <n v="30591.000000000004"/>
    <n v="1529.5499999999956"/>
    <x v="13"/>
  </r>
  <r>
    <x v="0"/>
    <x v="0"/>
    <x v="3"/>
    <x v="0"/>
    <n v="4608"/>
    <n v="6"/>
    <n v="8"/>
    <n v="36864"/>
    <n v="2211.84"/>
    <n v="34652.160000000003"/>
    <n v="30412.800000000003"/>
    <n v="4239.3600000000006"/>
    <x v="13"/>
  </r>
  <r>
    <x v="4"/>
    <x v="2"/>
    <x v="2"/>
    <x v="0"/>
    <n v="4321"/>
    <n v="5"/>
    <n v="32"/>
    <n v="138272"/>
    <n v="8296.32"/>
    <n v="129975.67999999999"/>
    <n v="23765.500000000004"/>
    <n v="106210.18"/>
    <x v="13"/>
  </r>
  <r>
    <x v="4"/>
    <x v="0"/>
    <x v="3"/>
    <x v="0"/>
    <n v="3808"/>
    <n v="5"/>
    <n v="35"/>
    <n v="133280"/>
    <n v="7996.7999999999993"/>
    <n v="125283.2"/>
    <n v="20944"/>
    <n v="104339.2"/>
    <x v="13"/>
  </r>
  <r>
    <x v="0"/>
    <x v="3"/>
    <x v="1"/>
    <x v="1"/>
    <n v="2905"/>
    <n v="10"/>
    <n v="300"/>
    <n v="871500"/>
    <n v="8715"/>
    <n v="862785"/>
    <n v="31955.000000000004"/>
    <n v="830830"/>
    <x v="13"/>
  </r>
  <r>
    <x v="3"/>
    <x v="3"/>
    <x v="0"/>
    <x v="0"/>
    <n v="2791"/>
    <n v="3"/>
    <n v="15"/>
    <n v="41865"/>
    <n v="2511.9"/>
    <n v="39353.1"/>
    <n v="9210.3000000000011"/>
    <n v="30142.799999999996"/>
    <x v="13"/>
  </r>
  <r>
    <x v="0"/>
    <x v="2"/>
    <x v="2"/>
    <x v="0"/>
    <n v="2723"/>
    <n v="5"/>
    <n v="12"/>
    <n v="32676"/>
    <n v="1960.56"/>
    <n v="30715.439999999999"/>
    <n v="14976.500000000002"/>
    <n v="15738.939999999997"/>
    <x v="13"/>
  </r>
  <r>
    <x v="4"/>
    <x v="1"/>
    <x v="4"/>
    <x v="3"/>
    <n v="2529"/>
    <n v="71"/>
    <n v="125"/>
    <n v="316125"/>
    <n v="44257.500000000007"/>
    <n v="271867.5"/>
    <n v="197514.90000000002"/>
    <n v="74352.599999999977"/>
    <x v="13"/>
  </r>
  <r>
    <x v="0"/>
    <x v="1"/>
    <x v="4"/>
    <x v="3"/>
    <n v="2387"/>
    <n v="95"/>
    <n v="125"/>
    <n v="298375"/>
    <n v="41772.500000000007"/>
    <n v="256602.5"/>
    <n v="249441.50000000003"/>
    <n v="7160.9999999999709"/>
    <x v="13"/>
  </r>
  <r>
    <x v="2"/>
    <x v="2"/>
    <x v="2"/>
    <x v="0"/>
    <n v="2342"/>
    <n v="5"/>
    <n v="12"/>
    <n v="28104"/>
    <n v="1686.24"/>
    <n v="26417.759999999998"/>
    <n v="12881.000000000002"/>
    <n v="13536.759999999997"/>
    <x v="13"/>
  </r>
  <r>
    <x v="1"/>
    <x v="2"/>
    <x v="2"/>
    <x v="0"/>
    <n v="2342"/>
    <n v="5"/>
    <n v="12"/>
    <n v="28104"/>
    <n v="1686.24"/>
    <n v="26417.759999999998"/>
    <n v="12881.000000000002"/>
    <n v="13536.759999999997"/>
    <x v="13"/>
  </r>
  <r>
    <x v="3"/>
    <x v="3"/>
    <x v="1"/>
    <x v="3"/>
    <n v="2150"/>
    <n v="10"/>
    <n v="300"/>
    <n v="645000"/>
    <n v="90300.000000000015"/>
    <n v="554700"/>
    <n v="23650.000000000004"/>
    <n v="531050"/>
    <x v="13"/>
  </r>
  <r>
    <x v="0"/>
    <x v="3"/>
    <x v="0"/>
    <x v="0"/>
    <n v="2030"/>
    <n v="3"/>
    <n v="15"/>
    <n v="30450"/>
    <n v="1827"/>
    <n v="28623"/>
    <n v="6699.0000000000009"/>
    <n v="21924"/>
    <x v="13"/>
  </r>
  <r>
    <x v="4"/>
    <x v="0"/>
    <x v="1"/>
    <x v="3"/>
    <n v="1700"/>
    <n v="112"/>
    <n v="350"/>
    <n v="595000"/>
    <n v="83300.000000000015"/>
    <n v="511700"/>
    <n v="209440.00000000003"/>
    <n v="302260"/>
    <x v="13"/>
  </r>
  <r>
    <x v="2"/>
    <x v="3"/>
    <x v="0"/>
    <x v="3"/>
    <n v="1513"/>
    <n v="3"/>
    <n v="15"/>
    <n v="22695"/>
    <n v="3177.3"/>
    <n v="19517.7"/>
    <n v="4992.9000000000005"/>
    <n v="14524.8"/>
    <x v="13"/>
  </r>
  <r>
    <x v="4"/>
    <x v="3"/>
    <x v="1"/>
    <x v="3"/>
    <n v="1366"/>
    <n v="121"/>
    <n v="300"/>
    <n v="409800"/>
    <n v="57372.000000000007"/>
    <n v="352428"/>
    <n v="181814.6"/>
    <n v="170613.4"/>
    <x v="13"/>
  </r>
  <r>
    <x v="2"/>
    <x v="3"/>
    <x v="1"/>
    <x v="3"/>
    <n v="1359"/>
    <n v="10"/>
    <n v="300"/>
    <n v="407700"/>
    <n v="57078.000000000007"/>
    <n v="350622"/>
    <n v="14949.000000000002"/>
    <n v="335673"/>
    <x v="13"/>
  </r>
  <r>
    <x v="1"/>
    <x v="3"/>
    <x v="1"/>
    <x v="0"/>
    <n v="1324"/>
    <n v="10"/>
    <n v="300"/>
    <n v="397200"/>
    <n v="23832"/>
    <n v="373368"/>
    <n v="14564.000000000002"/>
    <n v="358804"/>
    <x v="13"/>
  </r>
  <r>
    <x v="3"/>
    <x v="1"/>
    <x v="4"/>
    <x v="0"/>
    <n v="877"/>
    <n v="98"/>
    <n v="125"/>
    <n v="109625"/>
    <n v="6577.5"/>
    <n v="103047.5"/>
    <n v="94540.6"/>
    <n v="8506.8999999999942"/>
    <x v="13"/>
  </r>
  <r>
    <x v="3"/>
    <x v="2"/>
    <x v="2"/>
    <x v="1"/>
    <n v="690"/>
    <n v="5"/>
    <n v="12"/>
    <n v="8280"/>
    <n v="82.8"/>
    <n v="8197.2000000000007"/>
    <n v="3795.0000000000005"/>
    <n v="4402.2000000000007"/>
    <x v="13"/>
  </r>
  <r>
    <x v="2"/>
    <x v="1"/>
    <x v="4"/>
    <x v="3"/>
    <n v="552"/>
    <n v="96"/>
    <n v="125"/>
    <n v="69000"/>
    <n v="9660.0000000000018"/>
    <n v="59340"/>
    <n v="58291.200000000004"/>
    <n v="1048.7999999999956"/>
    <x v="13"/>
  </r>
  <r>
    <x v="1"/>
    <x v="3"/>
    <x v="0"/>
    <x v="0"/>
    <n v="490"/>
    <n v="3"/>
    <n v="15"/>
    <n v="7350"/>
    <n v="441"/>
    <n v="6909"/>
    <n v="1617.0000000000002"/>
    <n v="5292"/>
    <x v="13"/>
  </r>
  <r>
    <x v="1"/>
    <x v="1"/>
    <x v="0"/>
    <x v="3"/>
    <n v="4895"/>
    <n v="3"/>
    <n v="125"/>
    <n v="611875"/>
    <n v="85662.500000000015"/>
    <n v="526212.5"/>
    <n v="16153.500000000002"/>
    <n v="510059"/>
    <x v="14"/>
  </r>
  <r>
    <x v="1"/>
    <x v="1"/>
    <x v="1"/>
    <x v="3"/>
    <n v="4889"/>
    <n v="10"/>
    <n v="125"/>
    <n v="611125"/>
    <n v="85557.500000000015"/>
    <n v="525567.5"/>
    <n v="53779.000000000007"/>
    <n v="471788.5"/>
    <x v="14"/>
  </r>
  <r>
    <x v="4"/>
    <x v="1"/>
    <x v="3"/>
    <x v="1"/>
    <n v="4253"/>
    <n v="89"/>
    <n v="125"/>
    <n v="531625"/>
    <n v="5316.25"/>
    <n v="526308.75"/>
    <n v="416368.7"/>
    <n v="109940.04999999999"/>
    <x v="14"/>
  </r>
  <r>
    <x v="0"/>
    <x v="0"/>
    <x v="2"/>
    <x v="1"/>
    <n v="4014"/>
    <n v="5"/>
    <n v="20"/>
    <n v="80280"/>
    <n v="802.80000000000007"/>
    <n v="79477.2"/>
    <n v="22077"/>
    <n v="57400.2"/>
    <x v="14"/>
  </r>
  <r>
    <x v="3"/>
    <x v="0"/>
    <x v="0"/>
    <x v="1"/>
    <n v="3956"/>
    <n v="3"/>
    <n v="280"/>
    <n v="1107680"/>
    <n v="11076.800000000001"/>
    <n v="1096603.2"/>
    <n v="13054.800000000001"/>
    <n v="1083548.3999999999"/>
    <x v="14"/>
  </r>
  <r>
    <x v="1"/>
    <x v="0"/>
    <x v="5"/>
    <x v="3"/>
    <n v="3887"/>
    <n v="5"/>
    <n v="7"/>
    <n v="27209"/>
    <n v="3809.26"/>
    <n v="23399.739999999998"/>
    <n v="21378.5"/>
    <n v="2021.239999999998"/>
    <x v="14"/>
  </r>
  <r>
    <x v="1"/>
    <x v="0"/>
    <x v="3"/>
    <x v="1"/>
    <n v="3173"/>
    <n v="120"/>
    <n v="350"/>
    <n v="1110550"/>
    <n v="11105.5"/>
    <n v="1099444.5"/>
    <n v="418836.00000000006"/>
    <n v="680608.5"/>
    <x v="14"/>
  </r>
  <r>
    <x v="3"/>
    <x v="0"/>
    <x v="4"/>
    <x v="1"/>
    <n v="3134"/>
    <n v="250"/>
    <n v="350"/>
    <n v="1096900"/>
    <n v="10969"/>
    <n v="1085931"/>
    <n v="861850.00000000012"/>
    <n v="224080.99999999988"/>
    <x v="14"/>
  </r>
  <r>
    <x v="3"/>
    <x v="0"/>
    <x v="3"/>
    <x v="3"/>
    <n v="3123"/>
    <n v="12"/>
    <n v="20"/>
    <n v="62460"/>
    <n v="8744.4000000000015"/>
    <n v="53715.6"/>
    <n v="41223.600000000006"/>
    <n v="12491.999999999993"/>
    <x v="14"/>
  </r>
  <r>
    <x v="3"/>
    <x v="0"/>
    <x v="1"/>
    <x v="3"/>
    <n v="3075"/>
    <n v="10"/>
    <n v="20"/>
    <n v="61500"/>
    <n v="8610"/>
    <n v="52890"/>
    <n v="33825"/>
    <n v="19065"/>
    <x v="14"/>
  </r>
  <r>
    <x v="2"/>
    <x v="0"/>
    <x v="3"/>
    <x v="1"/>
    <n v="3033"/>
    <n v="120"/>
    <n v="350"/>
    <n v="1061550"/>
    <n v="10615.5"/>
    <n v="1050934.5"/>
    <n v="400356.00000000006"/>
    <n v="650578.5"/>
    <x v="14"/>
  </r>
  <r>
    <x v="0"/>
    <x v="0"/>
    <x v="5"/>
    <x v="2"/>
    <n v="3025"/>
    <n v="6"/>
    <n v="8"/>
    <n v="24200"/>
    <n v="0"/>
    <n v="24200"/>
    <n v="19965"/>
    <n v="4235"/>
    <x v="14"/>
  </r>
  <r>
    <x v="0"/>
    <x v="0"/>
    <x v="3"/>
    <x v="1"/>
    <n v="3018"/>
    <n v="16"/>
    <n v="20"/>
    <n v="60360"/>
    <n v="603.6"/>
    <n v="59756.4"/>
    <n v="53116.800000000003"/>
    <n v="6639.5999999999985"/>
    <x v="14"/>
  </r>
  <r>
    <x v="3"/>
    <x v="0"/>
    <x v="4"/>
    <x v="0"/>
    <n v="2984"/>
    <n v="5"/>
    <n v="7"/>
    <n v="20888"/>
    <n v="1253.28"/>
    <n v="19634.72"/>
    <n v="16412"/>
    <n v="3222.7200000000012"/>
    <x v="14"/>
  </r>
  <r>
    <x v="1"/>
    <x v="0"/>
    <x v="3"/>
    <x v="0"/>
    <n v="2981"/>
    <n v="17"/>
    <n v="20"/>
    <n v="59620"/>
    <n v="3577.2"/>
    <n v="56042.8"/>
    <n v="55744.700000000004"/>
    <n v="298.09999999999854"/>
    <x v="14"/>
  </r>
  <r>
    <x v="2"/>
    <x v="0"/>
    <x v="3"/>
    <x v="3"/>
    <n v="2968"/>
    <n v="12"/>
    <n v="20"/>
    <n v="59360"/>
    <n v="8310.4000000000015"/>
    <n v="51049.599999999999"/>
    <n v="39177.600000000006"/>
    <n v="11871.999999999993"/>
    <x v="14"/>
  </r>
  <r>
    <x v="0"/>
    <x v="0"/>
    <x v="4"/>
    <x v="3"/>
    <n v="2964"/>
    <n v="250"/>
    <n v="350"/>
    <n v="1037400"/>
    <n v="145236"/>
    <n v="892164"/>
    <n v="815100.00000000012"/>
    <n v="77063.999999999884"/>
    <x v="14"/>
  </r>
  <r>
    <x v="2"/>
    <x v="0"/>
    <x v="1"/>
    <x v="0"/>
    <n v="2938"/>
    <n v="6"/>
    <n v="8"/>
    <n v="23504"/>
    <n v="1410.24"/>
    <n v="22093.759999999998"/>
    <n v="19390.800000000003"/>
    <n v="2702.9599999999955"/>
    <x v="14"/>
  </r>
  <r>
    <x v="1"/>
    <x v="0"/>
    <x v="1"/>
    <x v="3"/>
    <n v="2932"/>
    <n v="4"/>
    <n v="7"/>
    <n v="20524"/>
    <n v="2873.36"/>
    <n v="17650.64"/>
    <n v="12900.800000000001"/>
    <n v="4749.8399999999983"/>
    <x v="14"/>
  </r>
  <r>
    <x v="0"/>
    <x v="2"/>
    <x v="1"/>
    <x v="3"/>
    <n v="2914"/>
    <n v="9"/>
    <n v="12"/>
    <n v="34968"/>
    <n v="4895.5200000000004"/>
    <n v="30072.48"/>
    <n v="28848.600000000002"/>
    <n v="1223.8799999999974"/>
    <x v="14"/>
  </r>
  <r>
    <x v="0"/>
    <x v="2"/>
    <x v="5"/>
    <x v="3"/>
    <n v="2914"/>
    <n v="9"/>
    <n v="12"/>
    <n v="34968"/>
    <n v="4895.5200000000004"/>
    <n v="30072.48"/>
    <n v="28848.600000000002"/>
    <n v="1223.8799999999974"/>
    <x v="14"/>
  </r>
  <r>
    <x v="3"/>
    <x v="0"/>
    <x v="1"/>
    <x v="0"/>
    <n v="2906"/>
    <n v="3"/>
    <n v="7"/>
    <n v="20342"/>
    <n v="1220.52"/>
    <n v="19121.48"/>
    <n v="9589.8000000000011"/>
    <n v="9531.6799999999985"/>
    <x v="14"/>
  </r>
  <r>
    <x v="4"/>
    <x v="0"/>
    <x v="5"/>
    <x v="3"/>
    <n v="2734"/>
    <n v="5"/>
    <n v="7"/>
    <n v="19138"/>
    <n v="2679.32"/>
    <n v="16458.68"/>
    <n v="15037.000000000002"/>
    <n v="1421.6799999999985"/>
    <x v="14"/>
  </r>
  <r>
    <x v="4"/>
    <x v="0"/>
    <x v="2"/>
    <x v="3"/>
    <n v="2734"/>
    <n v="5"/>
    <n v="7"/>
    <n v="19138"/>
    <n v="2679.32"/>
    <n v="16458.68"/>
    <n v="15037.000000000002"/>
    <n v="1421.6799999999985"/>
    <x v="14"/>
  </r>
  <r>
    <x v="4"/>
    <x v="2"/>
    <x v="1"/>
    <x v="1"/>
    <n v="2295"/>
    <n v="10"/>
    <n v="12"/>
    <n v="27540"/>
    <n v="275.40000000000003"/>
    <n v="27264.6"/>
    <n v="25245.000000000004"/>
    <n v="2019.5999999999949"/>
    <x v="14"/>
  </r>
  <r>
    <x v="4"/>
    <x v="0"/>
    <x v="2"/>
    <x v="3"/>
    <n v="2249"/>
    <n v="5"/>
    <n v="20"/>
    <n v="44980"/>
    <n v="6297.2000000000007"/>
    <n v="38682.800000000003"/>
    <n v="12369.500000000002"/>
    <n v="26313.300000000003"/>
    <x v="14"/>
  </r>
  <r>
    <x v="1"/>
    <x v="3"/>
    <x v="0"/>
    <x v="0"/>
    <n v="2181"/>
    <n v="3"/>
    <n v="300"/>
    <n v="654300"/>
    <n v="39258"/>
    <n v="615042"/>
    <n v="7197.3"/>
    <n v="607844.69999999995"/>
    <x v="14"/>
  </r>
  <r>
    <x v="1"/>
    <x v="3"/>
    <x v="2"/>
    <x v="0"/>
    <n v="2181"/>
    <n v="5"/>
    <n v="300"/>
    <n v="654300"/>
    <n v="39258"/>
    <n v="615042"/>
    <n v="11995.500000000002"/>
    <n v="603046.5"/>
    <x v="14"/>
  </r>
  <r>
    <x v="3"/>
    <x v="1"/>
    <x v="0"/>
    <x v="3"/>
    <n v="2156"/>
    <n v="3"/>
    <n v="125"/>
    <n v="269500"/>
    <n v="37730"/>
    <n v="231770"/>
    <n v="7114.8"/>
    <n v="224655.2"/>
    <x v="14"/>
  </r>
  <r>
    <x v="3"/>
    <x v="1"/>
    <x v="1"/>
    <x v="3"/>
    <n v="2156"/>
    <n v="10"/>
    <n v="125"/>
    <n v="269500"/>
    <n v="37730"/>
    <n v="231770"/>
    <n v="23716.000000000004"/>
    <n v="208054"/>
    <x v="14"/>
  </r>
  <r>
    <x v="0"/>
    <x v="0"/>
    <x v="1"/>
    <x v="2"/>
    <n v="2104"/>
    <n v="6"/>
    <n v="7"/>
    <n v="14728"/>
    <n v="0"/>
    <n v="14728"/>
    <n v="13886.400000000001"/>
    <n v="841.59999999999854"/>
    <x v="14"/>
  </r>
  <r>
    <x v="1"/>
    <x v="0"/>
    <x v="2"/>
    <x v="0"/>
    <n v="2102"/>
    <n v="5"/>
    <n v="20"/>
    <n v="42040"/>
    <n v="2522.4"/>
    <n v="39517.599999999999"/>
    <n v="11561.000000000002"/>
    <n v="27956.6"/>
    <x v="14"/>
  </r>
  <r>
    <x v="2"/>
    <x v="0"/>
    <x v="4"/>
    <x v="1"/>
    <n v="2089"/>
    <n v="250"/>
    <n v="350"/>
    <n v="731150"/>
    <n v="7311.5"/>
    <n v="723838.5"/>
    <n v="574475"/>
    <n v="149363.5"/>
    <x v="14"/>
  </r>
  <r>
    <x v="3"/>
    <x v="3"/>
    <x v="1"/>
    <x v="1"/>
    <n v="2031"/>
    <n v="10"/>
    <n v="15"/>
    <n v="30465"/>
    <n v="304.65000000000003"/>
    <n v="30160.35"/>
    <n v="22341"/>
    <n v="7819.3499999999985"/>
    <x v="14"/>
  </r>
  <r>
    <x v="3"/>
    <x v="3"/>
    <x v="2"/>
    <x v="1"/>
    <n v="2031"/>
    <n v="5"/>
    <n v="15"/>
    <n v="30465"/>
    <n v="304.65000000000003"/>
    <n v="30160.35"/>
    <n v="11170.5"/>
    <n v="18989.849999999999"/>
    <x v="14"/>
  </r>
  <r>
    <x v="2"/>
    <x v="0"/>
    <x v="4"/>
    <x v="0"/>
    <n v="2023"/>
    <n v="6"/>
    <n v="8"/>
    <n v="16184"/>
    <n v="971.04"/>
    <n v="15212.96"/>
    <n v="13351.800000000001"/>
    <n v="1861.159999999998"/>
    <x v="14"/>
  </r>
  <r>
    <x v="2"/>
    <x v="3"/>
    <x v="0"/>
    <x v="1"/>
    <n v="2021"/>
    <n v="3"/>
    <n v="300"/>
    <n v="606300"/>
    <n v="6063"/>
    <n v="600237"/>
    <n v="6669.3"/>
    <n v="593567.69999999995"/>
    <x v="14"/>
  </r>
  <r>
    <x v="2"/>
    <x v="3"/>
    <x v="2"/>
    <x v="1"/>
    <n v="2021"/>
    <n v="5"/>
    <n v="300"/>
    <n v="606300"/>
    <n v="6063"/>
    <n v="600237"/>
    <n v="11115.5"/>
    <n v="589121.5"/>
    <x v="14"/>
  </r>
  <r>
    <x v="0"/>
    <x v="0"/>
    <x v="3"/>
    <x v="3"/>
    <n v="2014"/>
    <n v="120"/>
    <n v="350"/>
    <n v="704900"/>
    <n v="98686.000000000015"/>
    <n v="606214"/>
    <n v="265848"/>
    <n v="340366"/>
    <x v="14"/>
  </r>
  <r>
    <x v="4"/>
    <x v="1"/>
    <x v="1"/>
    <x v="1"/>
    <n v="2009"/>
    <n v="10"/>
    <n v="125"/>
    <n v="251125"/>
    <n v="2511.25"/>
    <n v="248613.75"/>
    <n v="22099"/>
    <n v="226514.75"/>
    <x v="14"/>
  </r>
  <r>
    <x v="2"/>
    <x v="0"/>
    <x v="1"/>
    <x v="3"/>
    <n v="2006"/>
    <n v="10"/>
    <n v="20"/>
    <n v="40120"/>
    <n v="5616.8"/>
    <n v="34503.199999999997"/>
    <n v="22066"/>
    <n v="12437.199999999997"/>
    <x v="14"/>
  </r>
  <r>
    <x v="1"/>
    <x v="0"/>
    <x v="4"/>
    <x v="1"/>
    <n v="1934"/>
    <n v="250"/>
    <n v="350"/>
    <n v="676900"/>
    <n v="6769"/>
    <n v="670131"/>
    <n v="531850"/>
    <n v="138281"/>
    <x v="14"/>
  </r>
  <r>
    <x v="4"/>
    <x v="3"/>
    <x v="4"/>
    <x v="3"/>
    <n v="1565"/>
    <n v="11"/>
    <n v="15"/>
    <n v="23475"/>
    <n v="3286.5000000000005"/>
    <n v="20188.5"/>
    <n v="18936.5"/>
    <n v="1252"/>
    <x v="14"/>
  </r>
  <r>
    <x v="4"/>
    <x v="3"/>
    <x v="1"/>
    <x v="3"/>
    <n v="1565"/>
    <n v="10"/>
    <n v="15"/>
    <n v="23475"/>
    <n v="3286.5000000000005"/>
    <n v="20188.5"/>
    <n v="17215"/>
    <n v="2973.5"/>
    <x v="14"/>
  </r>
  <r>
    <x v="4"/>
    <x v="3"/>
    <x v="4"/>
    <x v="3"/>
    <n v="1496"/>
    <n v="224"/>
    <n v="300"/>
    <n v="448800"/>
    <n v="62832.000000000007"/>
    <n v="385968"/>
    <n v="368614.40000000002"/>
    <n v="17353.599999999977"/>
    <x v="14"/>
  </r>
  <r>
    <x v="4"/>
    <x v="3"/>
    <x v="0"/>
    <x v="3"/>
    <n v="1496"/>
    <n v="3"/>
    <n v="300"/>
    <n v="448800"/>
    <n v="62832.000000000007"/>
    <n v="385968"/>
    <n v="4936.8"/>
    <n v="381031.2"/>
    <x v="14"/>
  </r>
  <r>
    <x v="1"/>
    <x v="2"/>
    <x v="1"/>
    <x v="3"/>
    <n v="1393"/>
    <n v="9"/>
    <n v="12"/>
    <n v="16716"/>
    <n v="2340.2400000000002"/>
    <n v="14375.76"/>
    <n v="13790.7"/>
    <n v="585.05999999999949"/>
    <x v="14"/>
  </r>
  <r>
    <x v="1"/>
    <x v="2"/>
    <x v="5"/>
    <x v="3"/>
    <n v="1393"/>
    <n v="9"/>
    <n v="12"/>
    <n v="16716"/>
    <n v="2340.2400000000002"/>
    <n v="14375.76"/>
    <n v="13790.7"/>
    <n v="585.05999999999949"/>
    <x v="14"/>
  </r>
  <r>
    <x v="4"/>
    <x v="2"/>
    <x v="0"/>
    <x v="1"/>
    <n v="1295"/>
    <n v="3"/>
    <n v="12"/>
    <n v="15540"/>
    <n v="155.4"/>
    <n v="15384.6"/>
    <n v="4273.5"/>
    <n v="11111.1"/>
    <x v="14"/>
  </r>
  <r>
    <x v="4"/>
    <x v="0"/>
    <x v="5"/>
    <x v="0"/>
    <n v="1269"/>
    <n v="265"/>
    <n v="350"/>
    <n v="444150"/>
    <n v="26649"/>
    <n v="417501"/>
    <n v="369913.50000000006"/>
    <n v="47587.499999999942"/>
    <x v="14"/>
  </r>
  <r>
    <x v="4"/>
    <x v="0"/>
    <x v="3"/>
    <x v="0"/>
    <n v="1269"/>
    <n v="120"/>
    <n v="350"/>
    <n v="444150"/>
    <n v="26649"/>
    <n v="417501"/>
    <n v="167508"/>
    <n v="249993"/>
    <x v="14"/>
  </r>
  <r>
    <x v="4"/>
    <x v="0"/>
    <x v="1"/>
    <x v="3"/>
    <n v="1249"/>
    <n v="10"/>
    <n v="20"/>
    <n v="24980"/>
    <n v="3497.2000000000003"/>
    <n v="21482.799999999999"/>
    <n v="13739.000000000002"/>
    <n v="7743.7999999999975"/>
    <x v="14"/>
  </r>
  <r>
    <x v="1"/>
    <x v="3"/>
    <x v="1"/>
    <x v="0"/>
    <n v="1227"/>
    <n v="10"/>
    <n v="15"/>
    <n v="18405"/>
    <n v="1104.3"/>
    <n v="17300.7"/>
    <n v="13497.000000000002"/>
    <n v="3803.6999999999989"/>
    <x v="14"/>
  </r>
  <r>
    <x v="1"/>
    <x v="3"/>
    <x v="4"/>
    <x v="0"/>
    <n v="1227"/>
    <n v="13"/>
    <n v="19"/>
    <n v="23313"/>
    <n v="1398.78"/>
    <n v="21914.22"/>
    <n v="17546.100000000002"/>
    <n v="4368.119999999999"/>
    <x v="14"/>
  </r>
  <r>
    <x v="2"/>
    <x v="3"/>
    <x v="1"/>
    <x v="3"/>
    <n v="1175"/>
    <n v="10"/>
    <n v="15"/>
    <n v="17625"/>
    <n v="2467.5000000000005"/>
    <n v="15157.5"/>
    <n v="12925.000000000002"/>
    <n v="2232.4999999999982"/>
    <x v="14"/>
  </r>
  <r>
    <x v="2"/>
    <x v="3"/>
    <x v="4"/>
    <x v="3"/>
    <n v="1175"/>
    <n v="13"/>
    <n v="18"/>
    <n v="21150"/>
    <n v="2961.0000000000005"/>
    <n v="18189"/>
    <n v="16802.5"/>
    <n v="1386.5"/>
    <x v="14"/>
  </r>
  <r>
    <x v="0"/>
    <x v="3"/>
    <x v="1"/>
    <x v="0"/>
    <n v="1153"/>
    <n v="10"/>
    <n v="15"/>
    <n v="17295"/>
    <n v="1037.7"/>
    <n v="16257.3"/>
    <n v="12683.000000000002"/>
    <n v="3574.2999999999975"/>
    <x v="14"/>
  </r>
  <r>
    <x v="0"/>
    <x v="3"/>
    <x v="4"/>
    <x v="0"/>
    <n v="1153"/>
    <n v="13"/>
    <n v="19"/>
    <n v="21907"/>
    <n v="1314.4199999999998"/>
    <n v="20592.580000000002"/>
    <n v="16487.900000000001"/>
    <n v="4104.68"/>
    <x v="14"/>
  </r>
  <r>
    <x v="2"/>
    <x v="1"/>
    <x v="0"/>
    <x v="3"/>
    <n v="1085"/>
    <n v="3"/>
    <n v="125"/>
    <n v="135625"/>
    <n v="18987.5"/>
    <n v="116637.5"/>
    <n v="3580.5000000000005"/>
    <n v="113057"/>
    <x v="14"/>
  </r>
  <r>
    <x v="2"/>
    <x v="1"/>
    <x v="1"/>
    <x v="3"/>
    <n v="1085"/>
    <n v="10"/>
    <n v="125"/>
    <n v="135625"/>
    <n v="18987.5"/>
    <n v="116637.5"/>
    <n v="11935.000000000002"/>
    <n v="104702.5"/>
    <x v="14"/>
  </r>
  <r>
    <x v="0"/>
    <x v="3"/>
    <x v="0"/>
    <x v="3"/>
    <n v="1010"/>
    <n v="3"/>
    <n v="300"/>
    <n v="303000"/>
    <n v="42420.000000000007"/>
    <n v="260580"/>
    <n v="3333.0000000000005"/>
    <n v="257247"/>
    <x v="14"/>
  </r>
  <r>
    <x v="0"/>
    <x v="3"/>
    <x v="4"/>
    <x v="3"/>
    <n v="1010"/>
    <n v="214"/>
    <n v="300"/>
    <n v="303000"/>
    <n v="42420.000000000007"/>
    <n v="260580"/>
    <n v="237754.00000000003"/>
    <n v="22825.999999999971"/>
    <x v="14"/>
  </r>
  <r>
    <x v="0"/>
    <x v="1"/>
    <x v="1"/>
    <x v="0"/>
    <n v="861"/>
    <n v="10"/>
    <n v="125"/>
    <n v="107625"/>
    <n v="6457.5"/>
    <n v="101167.5"/>
    <n v="9471"/>
    <n v="91696.5"/>
    <x v="14"/>
  </r>
  <r>
    <x v="0"/>
    <x v="1"/>
    <x v="3"/>
    <x v="0"/>
    <n v="861"/>
    <n v="102"/>
    <n v="125"/>
    <n v="107625"/>
    <n v="6457.5"/>
    <n v="101167.5"/>
    <n v="96604.200000000012"/>
    <n v="4563.2999999999884"/>
    <x v="14"/>
  </r>
  <r>
    <x v="3"/>
    <x v="3"/>
    <x v="2"/>
    <x v="3"/>
    <n v="546"/>
    <n v="5"/>
    <n v="300"/>
    <n v="163800"/>
    <n v="22932.000000000004"/>
    <n v="140868"/>
    <n v="3003.0000000000005"/>
    <n v="137865"/>
    <x v="14"/>
  </r>
  <r>
    <x v="3"/>
    <x v="3"/>
    <x v="5"/>
    <x v="3"/>
    <n v="546"/>
    <n v="224"/>
    <n v="300"/>
    <n v="163800"/>
    <n v="22932.000000000004"/>
    <n v="140868"/>
    <n v="134534.40000000002"/>
    <n v="6333.5999999999767"/>
    <x v="14"/>
  </r>
  <r>
    <x v="2"/>
    <x v="2"/>
    <x v="3"/>
    <x v="3"/>
    <n v="472"/>
    <n v="9"/>
    <n v="12"/>
    <n v="5664"/>
    <n v="792.96"/>
    <n v="4871.04"/>
    <n v="4672.8"/>
    <n v="198.23999999999978"/>
    <x v="14"/>
  </r>
  <r>
    <x v="2"/>
    <x v="2"/>
    <x v="5"/>
    <x v="3"/>
    <n v="472"/>
    <n v="9"/>
    <n v="12"/>
    <n v="5664"/>
    <n v="792.96"/>
    <n v="4871.04"/>
    <n v="4672.8"/>
    <n v="198.23999999999978"/>
    <x v="14"/>
  </r>
  <r>
    <x v="3"/>
    <x v="2"/>
    <x v="3"/>
    <x v="3"/>
    <n v="410"/>
    <n v="8"/>
    <n v="12"/>
    <n v="4920"/>
    <n v="688.80000000000007"/>
    <n v="4231.2"/>
    <n v="3608.0000000000005"/>
    <n v="623.19999999999936"/>
    <x v="14"/>
  </r>
  <r>
    <x v="3"/>
    <x v="2"/>
    <x v="5"/>
    <x v="3"/>
    <n v="410"/>
    <n v="7"/>
    <n v="12"/>
    <n v="4920"/>
    <n v="688.80000000000007"/>
    <n v="4231.2"/>
    <n v="3157.0000000000005"/>
    <n v="1074.1999999999994"/>
    <x v="14"/>
  </r>
  <r>
    <x v="4"/>
    <x v="0"/>
    <x v="1"/>
    <x v="1"/>
    <n v="5074"/>
    <n v="7"/>
    <n v="28"/>
    <n v="142072"/>
    <n v="1420.72"/>
    <n v="140651.28"/>
    <n v="39069.800000000003"/>
    <n v="101581.48"/>
    <x v="15"/>
  </r>
  <r>
    <x v="1"/>
    <x v="1"/>
    <x v="3"/>
    <x v="3"/>
    <n v="4848"/>
    <n v="94"/>
    <n v="125"/>
    <n v="606000"/>
    <n v="84840.000000000015"/>
    <n v="521160"/>
    <n v="501283.2"/>
    <n v="19876.799999999988"/>
    <x v="15"/>
  </r>
  <r>
    <x v="3"/>
    <x v="0"/>
    <x v="2"/>
    <x v="3"/>
    <n v="4796"/>
    <n v="5"/>
    <n v="7"/>
    <n v="33572"/>
    <n v="4700.0800000000008"/>
    <n v="28871.919999999998"/>
    <n v="26378.000000000004"/>
    <n v="2493.9199999999946"/>
    <x v="15"/>
  </r>
  <r>
    <x v="0"/>
    <x v="0"/>
    <x v="5"/>
    <x v="0"/>
    <n v="4759"/>
    <n v="265"/>
    <n v="350"/>
    <n v="1665650"/>
    <n v="99939"/>
    <n v="1565711"/>
    <n v="1387248.5"/>
    <n v="178462.5"/>
    <x v="15"/>
  </r>
  <r>
    <x v="1"/>
    <x v="0"/>
    <x v="2"/>
    <x v="1"/>
    <n v="4732"/>
    <n v="5"/>
    <n v="7"/>
    <n v="33124"/>
    <n v="331.24"/>
    <n v="32792.76"/>
    <n v="26026.000000000004"/>
    <n v="6766.7599999999984"/>
    <x v="15"/>
  </r>
  <r>
    <x v="4"/>
    <x v="0"/>
    <x v="5"/>
    <x v="3"/>
    <n v="4707"/>
    <n v="214"/>
    <n v="350"/>
    <n v="1647450"/>
    <n v="230643.00000000003"/>
    <n v="1416807"/>
    <n v="1108027.8"/>
    <n v="308779.19999999995"/>
    <x v="15"/>
  </r>
  <r>
    <x v="1"/>
    <x v="0"/>
    <x v="1"/>
    <x v="0"/>
    <n v="4622"/>
    <n v="10"/>
    <n v="20"/>
    <n v="92440"/>
    <n v="5546.4"/>
    <n v="86893.6"/>
    <n v="50842.000000000007"/>
    <n v="36051.599999999999"/>
    <x v="15"/>
  </r>
  <r>
    <x v="0"/>
    <x v="0"/>
    <x v="1"/>
    <x v="1"/>
    <n v="4602"/>
    <n v="10"/>
    <n v="20"/>
    <n v="92040"/>
    <n v="920.4"/>
    <n v="91119.6"/>
    <n v="50622.000000000007"/>
    <n v="40497.599999999999"/>
    <x v="15"/>
  </r>
  <r>
    <x v="3"/>
    <x v="0"/>
    <x v="5"/>
    <x v="0"/>
    <n v="4598"/>
    <n v="265"/>
    <n v="350"/>
    <n v="1609300"/>
    <n v="96558"/>
    <n v="1512742"/>
    <n v="1340317"/>
    <n v="172425"/>
    <x v="15"/>
  </r>
  <r>
    <x v="2"/>
    <x v="0"/>
    <x v="5"/>
    <x v="1"/>
    <n v="4579"/>
    <n v="265"/>
    <n v="350"/>
    <n v="1602650"/>
    <n v="16026.5"/>
    <n v="1586623.5"/>
    <n v="1334778.5"/>
    <n v="251845"/>
    <x v="15"/>
  </r>
  <r>
    <x v="2"/>
    <x v="0"/>
    <x v="1"/>
    <x v="0"/>
    <n v="4563"/>
    <n v="10"/>
    <n v="20"/>
    <n v="91260"/>
    <n v="5475.5999999999995"/>
    <n v="85784.4"/>
    <n v="50193.000000000007"/>
    <n v="35591.399999999987"/>
    <x v="15"/>
  </r>
  <r>
    <x v="2"/>
    <x v="0"/>
    <x v="2"/>
    <x v="2"/>
    <n v="4552"/>
    <n v="5"/>
    <n v="7"/>
    <n v="31864"/>
    <n v="0"/>
    <n v="31864"/>
    <n v="25036.000000000004"/>
    <n v="6827.9999999999964"/>
    <x v="15"/>
  </r>
  <r>
    <x v="0"/>
    <x v="0"/>
    <x v="2"/>
    <x v="3"/>
    <n v="4530"/>
    <n v="5"/>
    <n v="7"/>
    <n v="31710"/>
    <n v="4439.4000000000005"/>
    <n v="27270.6"/>
    <n v="24915.000000000004"/>
    <n v="2355.5999999999949"/>
    <x v="15"/>
  </r>
  <r>
    <x v="3"/>
    <x v="0"/>
    <x v="1"/>
    <x v="0"/>
    <n v="4522"/>
    <n v="10"/>
    <n v="20"/>
    <n v="90440"/>
    <n v="5426.4"/>
    <n v="85013.6"/>
    <n v="49742.000000000007"/>
    <n v="35271.599999999999"/>
    <x v="15"/>
  </r>
  <r>
    <x v="1"/>
    <x v="0"/>
    <x v="5"/>
    <x v="0"/>
    <n v="4501"/>
    <n v="265"/>
    <n v="350"/>
    <n v="1575350"/>
    <n v="94521"/>
    <n v="1480829"/>
    <n v="1312041.5"/>
    <n v="168787.5"/>
    <x v="15"/>
  </r>
  <r>
    <x v="4"/>
    <x v="0"/>
    <x v="2"/>
    <x v="3"/>
    <n v="4388"/>
    <n v="5"/>
    <n v="32"/>
    <n v="140416"/>
    <n v="19658.240000000002"/>
    <n v="120757.75999999999"/>
    <n v="24134.000000000004"/>
    <n v="96623.76"/>
    <x v="15"/>
  </r>
  <r>
    <x v="4"/>
    <x v="1"/>
    <x v="3"/>
    <x v="0"/>
    <n v="3567"/>
    <n v="77"/>
    <n v="125"/>
    <n v="445875"/>
    <n v="26752.5"/>
    <n v="419122.5"/>
    <n v="302124.90000000002"/>
    <n v="116997.59999999998"/>
    <x v="15"/>
  </r>
  <r>
    <x v="1"/>
    <x v="2"/>
    <x v="0"/>
    <x v="1"/>
    <n v="2671"/>
    <n v="3"/>
    <n v="12"/>
    <n v="32052"/>
    <n v="320.52"/>
    <n v="31731.48"/>
    <n v="8814.3000000000011"/>
    <n v="22917.18"/>
    <x v="15"/>
  </r>
  <r>
    <x v="1"/>
    <x v="3"/>
    <x v="1"/>
    <x v="0"/>
    <n v="2620"/>
    <n v="10"/>
    <n v="15"/>
    <n v="39300"/>
    <n v="2358"/>
    <n v="36942"/>
    <n v="28820.000000000004"/>
    <n v="8121.9999999999964"/>
    <x v="15"/>
  </r>
  <r>
    <x v="3"/>
    <x v="3"/>
    <x v="1"/>
    <x v="2"/>
    <n v="2472"/>
    <n v="10"/>
    <n v="15"/>
    <n v="37080"/>
    <n v="0"/>
    <n v="37080"/>
    <n v="27192.000000000004"/>
    <n v="9887.9999999999964"/>
    <x v="15"/>
  </r>
  <r>
    <x v="4"/>
    <x v="2"/>
    <x v="0"/>
    <x v="1"/>
    <n v="2445"/>
    <n v="78"/>
    <n v="120"/>
    <n v="293400"/>
    <n v="2934"/>
    <n v="290466"/>
    <n v="209781.00000000003"/>
    <n v="80684.999999999971"/>
    <x v="15"/>
  </r>
  <r>
    <x v="1"/>
    <x v="3"/>
    <x v="4"/>
    <x v="2"/>
    <n v="2151"/>
    <n v="250"/>
    <n v="300"/>
    <n v="645300"/>
    <n v="0"/>
    <n v="645300"/>
    <n v="591525"/>
    <n v="53775"/>
    <x v="15"/>
  </r>
  <r>
    <x v="4"/>
    <x v="3"/>
    <x v="4"/>
    <x v="0"/>
    <n v="2134"/>
    <n v="178"/>
    <n v="300"/>
    <n v="640200"/>
    <n v="38412"/>
    <n v="601788"/>
    <n v="417837.2"/>
    <n v="183950.8"/>
    <x v="15"/>
  </r>
  <r>
    <x v="3"/>
    <x v="1"/>
    <x v="3"/>
    <x v="0"/>
    <n v="2110"/>
    <n v="102"/>
    <n v="125"/>
    <n v="263750"/>
    <n v="15825"/>
    <n v="247925"/>
    <n v="236742.00000000003"/>
    <n v="11182.999999999971"/>
    <x v="15"/>
  </r>
  <r>
    <x v="2"/>
    <x v="1"/>
    <x v="3"/>
    <x v="0"/>
    <n v="2087"/>
    <n v="102"/>
    <n v="125"/>
    <n v="260875"/>
    <n v="15652.5"/>
    <n v="245222.5"/>
    <n v="234161.40000000002"/>
    <n v="11061.099999999977"/>
    <x v="15"/>
  </r>
  <r>
    <x v="0"/>
    <x v="2"/>
    <x v="0"/>
    <x v="1"/>
    <n v="1947"/>
    <n v="3"/>
    <n v="12"/>
    <n v="23364"/>
    <n v="233.64000000000001"/>
    <n v="23130.36"/>
    <n v="6425.1"/>
    <n v="16705.260000000002"/>
    <x v="15"/>
  </r>
  <r>
    <x v="0"/>
    <x v="3"/>
    <x v="4"/>
    <x v="0"/>
    <n v="1867"/>
    <n v="250"/>
    <n v="300"/>
    <n v="560100"/>
    <n v="33606"/>
    <n v="526494"/>
    <n v="513425.00000000006"/>
    <n v="13068.999999999942"/>
    <x v="15"/>
  </r>
  <r>
    <x v="0"/>
    <x v="3"/>
    <x v="1"/>
    <x v="3"/>
    <n v="1767"/>
    <n v="10"/>
    <n v="15"/>
    <n v="26505"/>
    <n v="3710.7000000000003"/>
    <n v="22794.3"/>
    <n v="19437"/>
    <n v="3357.2999999999993"/>
    <x v="15"/>
  </r>
  <r>
    <x v="0"/>
    <x v="1"/>
    <x v="3"/>
    <x v="3"/>
    <n v="1596"/>
    <n v="94"/>
    <n v="125"/>
    <n v="199500"/>
    <n v="27930.000000000004"/>
    <n v="171570"/>
    <n v="165026.40000000002"/>
    <n v="6543.5999999999767"/>
    <x v="15"/>
  </r>
  <r>
    <x v="2"/>
    <x v="2"/>
    <x v="0"/>
    <x v="0"/>
    <n v="1580"/>
    <n v="3"/>
    <n v="12"/>
    <n v="18960"/>
    <n v="1137.5999999999999"/>
    <n v="17822.400000000001"/>
    <n v="5214"/>
    <n v="12608.400000000001"/>
    <x v="15"/>
  </r>
  <r>
    <x v="4"/>
    <x v="3"/>
    <x v="1"/>
    <x v="1"/>
    <n v="1218"/>
    <n v="10"/>
    <n v="74"/>
    <n v="90132"/>
    <n v="901.32"/>
    <n v="89230.68"/>
    <n v="13398.000000000002"/>
    <n v="75832.679999999993"/>
    <x v="15"/>
  </r>
  <r>
    <x v="2"/>
    <x v="3"/>
    <x v="4"/>
    <x v="1"/>
    <n v="986"/>
    <n v="250"/>
    <n v="300"/>
    <n v="295800"/>
    <n v="2958"/>
    <n v="292842"/>
    <n v="271150"/>
    <n v="21692"/>
    <x v="15"/>
  </r>
  <r>
    <x v="2"/>
    <x v="3"/>
    <x v="1"/>
    <x v="1"/>
    <n v="747"/>
    <n v="10"/>
    <n v="15"/>
    <n v="11205"/>
    <n v="112.05"/>
    <n v="11092.95"/>
    <n v="8217"/>
    <n v="2875.9500000000007"/>
    <x v="15"/>
  </r>
  <r>
    <x v="3"/>
    <x v="2"/>
    <x v="0"/>
    <x v="0"/>
    <n v="562"/>
    <n v="3"/>
    <n v="12"/>
    <n v="6744"/>
    <n v="404.64"/>
    <n v="6339.36"/>
    <n v="1854.6000000000001"/>
    <n v="4484.7599999999993"/>
    <x v="15"/>
  </r>
  <r>
    <x v="3"/>
    <x v="3"/>
    <x v="4"/>
    <x v="3"/>
    <n v="432"/>
    <n v="224"/>
    <n v="300"/>
    <n v="129600"/>
    <n v="18144"/>
    <n v="111456"/>
    <n v="106444.8"/>
    <n v="5011.1999999999971"/>
    <x v="15"/>
  </r>
  <r>
    <x v="4"/>
    <x v="0"/>
    <x v="1"/>
    <x v="3"/>
    <n v="7394"/>
    <n v="8"/>
    <n v="26"/>
    <n v="192244"/>
    <n v="26914.160000000003"/>
    <n v="165329.84"/>
    <n v="65067.200000000004"/>
    <n v="100262.63999999998"/>
    <x v="16"/>
  </r>
  <r>
    <x v="4"/>
    <x v="2"/>
    <x v="0"/>
    <x v="0"/>
    <n v="6884"/>
    <n v="3"/>
    <n v="22"/>
    <n v="151448"/>
    <n v="9086.8799999999992"/>
    <n v="142361.12"/>
    <n v="22717.200000000001"/>
    <n v="119643.92"/>
    <x v="16"/>
  </r>
  <r>
    <x v="4"/>
    <x v="0"/>
    <x v="2"/>
    <x v="1"/>
    <n v="5830"/>
    <n v="4"/>
    <n v="16"/>
    <n v="93280"/>
    <n v="932.80000000000007"/>
    <n v="92347.199999999997"/>
    <n v="25652.000000000004"/>
    <n v="66695.199999999997"/>
    <x v="16"/>
  </r>
  <r>
    <x v="1"/>
    <x v="0"/>
    <x v="4"/>
    <x v="0"/>
    <n v="5210"/>
    <n v="250"/>
    <n v="350"/>
    <n v="1823500"/>
    <n v="109410"/>
    <n v="1714090"/>
    <n v="1432750"/>
    <n v="281340"/>
    <x v="16"/>
  </r>
  <r>
    <x v="1"/>
    <x v="0"/>
    <x v="3"/>
    <x v="0"/>
    <n v="5202"/>
    <n v="17"/>
    <n v="20"/>
    <n v="104040"/>
    <n v="6242.4"/>
    <n v="97797.6"/>
    <n v="97277.400000000009"/>
    <n v="520.19999999999709"/>
    <x v="16"/>
  </r>
  <r>
    <x v="1"/>
    <x v="0"/>
    <x v="1"/>
    <x v="3"/>
    <n v="5102"/>
    <n v="6"/>
    <n v="8"/>
    <n v="40816"/>
    <n v="5714.2400000000007"/>
    <n v="35101.760000000002"/>
    <n v="33673.200000000004"/>
    <n v="1428.5599999999977"/>
    <x v="16"/>
  </r>
  <r>
    <x v="1"/>
    <x v="1"/>
    <x v="0"/>
    <x v="3"/>
    <n v="4793"/>
    <n v="3"/>
    <n v="125"/>
    <n v="599125"/>
    <n v="83877.500000000015"/>
    <n v="515247.5"/>
    <n v="15816.900000000001"/>
    <n v="499430.6"/>
    <x v="16"/>
  </r>
  <r>
    <x v="2"/>
    <x v="0"/>
    <x v="4"/>
    <x v="0"/>
    <n v="4123"/>
    <n v="250"/>
    <n v="350"/>
    <n v="1443050"/>
    <n v="86583"/>
    <n v="1356467"/>
    <n v="1133825"/>
    <n v="222642"/>
    <x v="16"/>
  </r>
  <r>
    <x v="3"/>
    <x v="0"/>
    <x v="4"/>
    <x v="1"/>
    <n v="4023"/>
    <n v="250"/>
    <n v="350"/>
    <n v="1408050"/>
    <n v="14080.5"/>
    <n v="1393969.5"/>
    <n v="1106325"/>
    <n v="287644.5"/>
    <x v="16"/>
  </r>
  <r>
    <x v="3"/>
    <x v="0"/>
    <x v="3"/>
    <x v="0"/>
    <n v="4023"/>
    <n v="16"/>
    <n v="20"/>
    <n v="80460"/>
    <n v="4827.5999999999995"/>
    <n v="75632.399999999994"/>
    <n v="70804.800000000003"/>
    <n v="4827.5999999999913"/>
    <x v="16"/>
  </r>
  <r>
    <x v="2"/>
    <x v="0"/>
    <x v="3"/>
    <x v="0"/>
    <n v="4001"/>
    <n v="16"/>
    <n v="20"/>
    <n v="80020"/>
    <n v="4801.2"/>
    <n v="75218.8"/>
    <n v="70417.600000000006"/>
    <n v="4801.1999999999971"/>
    <x v="16"/>
  </r>
  <r>
    <x v="3"/>
    <x v="0"/>
    <x v="1"/>
    <x v="2"/>
    <n v="3932"/>
    <n v="3"/>
    <n v="7"/>
    <n v="27524"/>
    <n v="0"/>
    <n v="27524"/>
    <n v="12975.6"/>
    <n v="14548.4"/>
    <x v="16"/>
  </r>
  <r>
    <x v="0"/>
    <x v="0"/>
    <x v="3"/>
    <x v="0"/>
    <n v="3832"/>
    <n v="16"/>
    <n v="20"/>
    <n v="76640"/>
    <n v="4598.3999999999996"/>
    <n v="72041.600000000006"/>
    <n v="67443.200000000012"/>
    <n v="4598.3999999999942"/>
    <x v="16"/>
  </r>
  <r>
    <x v="0"/>
    <x v="0"/>
    <x v="4"/>
    <x v="3"/>
    <n v="3800"/>
    <n v="250"/>
    <n v="350"/>
    <n v="1330000"/>
    <n v="186200.00000000003"/>
    <n v="1143800"/>
    <n v="1045000.0000000001"/>
    <n v="98799.999999999884"/>
    <x v="16"/>
  </r>
  <r>
    <x v="0"/>
    <x v="0"/>
    <x v="1"/>
    <x v="0"/>
    <n v="3678"/>
    <n v="6"/>
    <n v="14"/>
    <n v="51492"/>
    <n v="3089.52"/>
    <n v="48402.48"/>
    <n v="24274.800000000003"/>
    <n v="24127.68"/>
    <x v="16"/>
  </r>
  <r>
    <x v="2"/>
    <x v="0"/>
    <x v="1"/>
    <x v="0"/>
    <n v="3598"/>
    <n v="6"/>
    <n v="14"/>
    <n v="50372"/>
    <n v="3022.3199999999997"/>
    <n v="47349.68"/>
    <n v="23746.800000000003"/>
    <n v="23602.879999999997"/>
    <x v="16"/>
  </r>
  <r>
    <x v="0"/>
    <x v="1"/>
    <x v="3"/>
    <x v="2"/>
    <n v="2821"/>
    <n v="102"/>
    <n v="125"/>
    <n v="352625"/>
    <n v="0"/>
    <n v="352625"/>
    <n v="316516.2"/>
    <n v="36108.799999999988"/>
    <x v="16"/>
  </r>
  <r>
    <x v="2"/>
    <x v="1"/>
    <x v="0"/>
    <x v="3"/>
    <n v="2767"/>
    <n v="3"/>
    <n v="125"/>
    <n v="345875"/>
    <n v="48422.500000000007"/>
    <n v="297452.5"/>
    <n v="9131.1"/>
    <n v="288321.40000000002"/>
    <x v="16"/>
  </r>
  <r>
    <x v="2"/>
    <x v="2"/>
    <x v="5"/>
    <x v="3"/>
    <n v="2574"/>
    <n v="9"/>
    <n v="12"/>
    <n v="30888"/>
    <n v="4324.3200000000006"/>
    <n v="26563.68"/>
    <n v="25482.600000000002"/>
    <n v="1081.0799999999981"/>
    <x v="16"/>
  </r>
  <r>
    <x v="4"/>
    <x v="3"/>
    <x v="1"/>
    <x v="0"/>
    <n v="2559"/>
    <n v="89"/>
    <n v="150"/>
    <n v="383850"/>
    <n v="23031"/>
    <n v="360819"/>
    <n v="250526.1"/>
    <n v="110292.9"/>
    <x v="16"/>
  </r>
  <r>
    <x v="0"/>
    <x v="3"/>
    <x v="4"/>
    <x v="3"/>
    <n v="2541"/>
    <n v="214"/>
    <n v="300"/>
    <n v="762300"/>
    <n v="106722.00000000001"/>
    <n v="655578"/>
    <n v="598151.4"/>
    <n v="57426.599999999977"/>
    <x v="16"/>
  </r>
  <r>
    <x v="1"/>
    <x v="2"/>
    <x v="5"/>
    <x v="3"/>
    <n v="2475"/>
    <n v="9"/>
    <n v="12"/>
    <n v="29700"/>
    <n v="4158"/>
    <n v="25542"/>
    <n v="24502.500000000004"/>
    <n v="1039.4999999999964"/>
    <x v="16"/>
  </r>
  <r>
    <x v="0"/>
    <x v="3"/>
    <x v="1"/>
    <x v="0"/>
    <n v="2198"/>
    <n v="10"/>
    <n v="15"/>
    <n v="32970"/>
    <n v="1978.1999999999998"/>
    <n v="30991.8"/>
    <n v="24178.000000000004"/>
    <n v="6813.7999999999956"/>
    <x v="16"/>
  </r>
  <r>
    <x v="0"/>
    <x v="2"/>
    <x v="5"/>
    <x v="2"/>
    <n v="2141"/>
    <n v="11"/>
    <n v="18"/>
    <n v="38538"/>
    <n v="0"/>
    <n v="38538"/>
    <n v="25906.100000000002"/>
    <n v="12631.899999999998"/>
    <x v="16"/>
  </r>
  <r>
    <x v="1"/>
    <x v="3"/>
    <x v="1"/>
    <x v="0"/>
    <n v="2101"/>
    <n v="10"/>
    <n v="15"/>
    <n v="31515"/>
    <n v="1890.8999999999999"/>
    <n v="29624.1"/>
    <n v="23111.000000000004"/>
    <n v="6513.0999999999949"/>
    <x v="16"/>
  </r>
  <r>
    <x v="3"/>
    <x v="3"/>
    <x v="1"/>
    <x v="3"/>
    <n v="1984"/>
    <n v="10"/>
    <n v="15"/>
    <n v="29760"/>
    <n v="4166.4000000000005"/>
    <n v="25593.599999999999"/>
    <n v="21824"/>
    <n v="3769.5999999999985"/>
    <x v="16"/>
  </r>
  <r>
    <x v="4"/>
    <x v="1"/>
    <x v="3"/>
    <x v="1"/>
    <n v="1923"/>
    <n v="67"/>
    <n v="125"/>
    <n v="240375"/>
    <n v="2403.75"/>
    <n v="237971.25"/>
    <n v="141725.1"/>
    <n v="96246.15"/>
    <x v="16"/>
  </r>
  <r>
    <x v="4"/>
    <x v="3"/>
    <x v="4"/>
    <x v="1"/>
    <n v="1874"/>
    <n v="145"/>
    <n v="300"/>
    <n v="562200"/>
    <n v="5622"/>
    <n v="556578"/>
    <n v="298903"/>
    <n v="257675"/>
    <x v="16"/>
  </r>
  <r>
    <x v="2"/>
    <x v="3"/>
    <x v="2"/>
    <x v="1"/>
    <n v="1859"/>
    <n v="5"/>
    <n v="300"/>
    <n v="557700"/>
    <n v="5577"/>
    <n v="552123"/>
    <n v="10224.5"/>
    <n v="541898.5"/>
    <x v="16"/>
  </r>
  <r>
    <x v="4"/>
    <x v="0"/>
    <x v="5"/>
    <x v="0"/>
    <n v="1752"/>
    <n v="172"/>
    <n v="350"/>
    <n v="613200"/>
    <n v="36792"/>
    <n v="576408"/>
    <n v="331478.40000000002"/>
    <n v="244929.59999999998"/>
    <x v="16"/>
  </r>
  <r>
    <x v="2"/>
    <x v="3"/>
    <x v="1"/>
    <x v="0"/>
    <n v="1743"/>
    <n v="10"/>
    <n v="15"/>
    <n v="26145"/>
    <n v="1568.7"/>
    <n v="24576.3"/>
    <n v="19173"/>
    <n v="5403.2999999999993"/>
    <x v="16"/>
  </r>
  <r>
    <x v="1"/>
    <x v="3"/>
    <x v="2"/>
    <x v="0"/>
    <n v="1562"/>
    <n v="5"/>
    <n v="300"/>
    <n v="468600"/>
    <n v="28116"/>
    <n v="440484"/>
    <n v="8591"/>
    <n v="431893"/>
    <x v="16"/>
  </r>
  <r>
    <x v="3"/>
    <x v="1"/>
    <x v="0"/>
    <x v="0"/>
    <n v="1540"/>
    <n v="3"/>
    <n v="125"/>
    <n v="192500"/>
    <n v="11550"/>
    <n v="180950"/>
    <n v="5082"/>
    <n v="175868"/>
    <x v="16"/>
  </r>
  <r>
    <x v="3"/>
    <x v="2"/>
    <x v="5"/>
    <x v="0"/>
    <n v="1123"/>
    <n v="7"/>
    <n v="12"/>
    <n v="13476"/>
    <n v="808.56"/>
    <n v="12667.44"/>
    <n v="8647.1"/>
    <n v="4020.34"/>
    <x v="16"/>
  </r>
  <r>
    <x v="3"/>
    <x v="3"/>
    <x v="2"/>
    <x v="2"/>
    <n v="958"/>
    <n v="5"/>
    <n v="300"/>
    <n v="287400"/>
    <n v="0"/>
    <n v="287400"/>
    <n v="5269"/>
    <n v="282131"/>
    <x v="16"/>
  </r>
  <r>
    <x v="1"/>
    <x v="0"/>
    <x v="3"/>
    <x v="3"/>
    <n v="5282"/>
    <n v="120"/>
    <n v="350"/>
    <n v="1848700"/>
    <n v="258818.00000000003"/>
    <n v="1589882"/>
    <n v="697224"/>
    <n v="892658"/>
    <x v="17"/>
  </r>
  <r>
    <x v="1"/>
    <x v="0"/>
    <x v="5"/>
    <x v="3"/>
    <n v="5247"/>
    <n v="6"/>
    <n v="8"/>
    <n v="41976"/>
    <n v="5876.64"/>
    <n v="36099.360000000001"/>
    <n v="34630.200000000004"/>
    <n v="1469.1599999999962"/>
    <x v="17"/>
  </r>
  <r>
    <x v="1"/>
    <x v="0"/>
    <x v="2"/>
    <x v="1"/>
    <n v="5121"/>
    <n v="5"/>
    <n v="20"/>
    <n v="102420"/>
    <n v="1024.2"/>
    <n v="101395.8"/>
    <n v="28165.500000000004"/>
    <n v="73230.3"/>
    <x v="17"/>
  </r>
  <r>
    <x v="1"/>
    <x v="1"/>
    <x v="1"/>
    <x v="1"/>
    <n v="4848"/>
    <n v="10"/>
    <n v="125"/>
    <n v="606000"/>
    <n v="6060"/>
    <n v="599940"/>
    <n v="53328.000000000007"/>
    <n v="546612"/>
    <x v="17"/>
  </r>
  <r>
    <x v="4"/>
    <x v="2"/>
    <x v="1"/>
    <x v="3"/>
    <n v="4026"/>
    <n v="8"/>
    <n v="12"/>
    <n v="48312"/>
    <n v="6763.68"/>
    <n v="41548.32"/>
    <n v="35428.800000000003"/>
    <n v="6119.5199999999968"/>
    <x v="17"/>
  </r>
  <r>
    <x v="2"/>
    <x v="0"/>
    <x v="3"/>
    <x v="0"/>
    <n v="3948"/>
    <n v="120"/>
    <n v="350"/>
    <n v="1381800"/>
    <n v="82908"/>
    <n v="1298892"/>
    <n v="521136.00000000006"/>
    <n v="777756"/>
    <x v="17"/>
  </r>
  <r>
    <x v="3"/>
    <x v="0"/>
    <x v="3"/>
    <x v="3"/>
    <n v="3912"/>
    <n v="120"/>
    <n v="350"/>
    <n v="1369200"/>
    <n v="191688.00000000003"/>
    <n v="1177512"/>
    <n v="516384.00000000006"/>
    <n v="661128"/>
    <x v="17"/>
  </r>
  <r>
    <x v="1"/>
    <x v="3"/>
    <x v="4"/>
    <x v="3"/>
    <n v="3874.5"/>
    <n v="11"/>
    <n v="15"/>
    <n v="58117.5"/>
    <n v="8136.4500000000007"/>
    <n v="49981.05"/>
    <n v="46881.450000000004"/>
    <n v="3099.5999999999985"/>
    <x v="17"/>
  </r>
  <r>
    <x v="2"/>
    <x v="0"/>
    <x v="5"/>
    <x v="2"/>
    <n v="3823"/>
    <n v="6"/>
    <n v="7"/>
    <n v="26761"/>
    <n v="0"/>
    <n v="26761"/>
    <n v="25231.800000000003"/>
    <n v="1529.1999999999971"/>
    <x v="17"/>
  </r>
  <r>
    <x v="4"/>
    <x v="3"/>
    <x v="3"/>
    <x v="0"/>
    <n v="3793.5"/>
    <n v="120"/>
    <n v="300"/>
    <n v="1138050"/>
    <n v="68283"/>
    <n v="1069767"/>
    <n v="500742.00000000006"/>
    <n v="569025"/>
    <x v="17"/>
  </r>
  <r>
    <x v="0"/>
    <x v="1"/>
    <x v="2"/>
    <x v="0"/>
    <n v="3627"/>
    <n v="5"/>
    <n v="125"/>
    <n v="453375"/>
    <n v="27202.5"/>
    <n v="426172.5"/>
    <n v="19948.5"/>
    <n v="406224"/>
    <x v="17"/>
  </r>
  <r>
    <x v="2"/>
    <x v="1"/>
    <x v="1"/>
    <x v="0"/>
    <n v="3513"/>
    <n v="10"/>
    <n v="125"/>
    <n v="439125"/>
    <n v="26347.5"/>
    <n v="412777.5"/>
    <n v="38643"/>
    <n v="374134.5"/>
    <x v="17"/>
  </r>
  <r>
    <x v="0"/>
    <x v="0"/>
    <x v="0"/>
    <x v="1"/>
    <n v="3358"/>
    <n v="3"/>
    <n v="7"/>
    <n v="23506"/>
    <n v="235.06"/>
    <n v="23270.94"/>
    <n v="11081.400000000001"/>
    <n v="12189.539999999997"/>
    <x v="17"/>
  </r>
  <r>
    <x v="0"/>
    <x v="0"/>
    <x v="1"/>
    <x v="1"/>
    <n v="3250"/>
    <n v="10"/>
    <n v="350"/>
    <n v="1137500"/>
    <n v="11375"/>
    <n v="1126125"/>
    <n v="35750"/>
    <n v="1090375"/>
    <x v="17"/>
  </r>
  <r>
    <x v="0"/>
    <x v="0"/>
    <x v="4"/>
    <x v="0"/>
    <n v="3232"/>
    <n v="16"/>
    <n v="20"/>
    <n v="64640"/>
    <n v="3878.3999999999996"/>
    <n v="60761.599999999999"/>
    <n v="56883.200000000004"/>
    <n v="3878.3999999999942"/>
    <x v="17"/>
  </r>
  <r>
    <x v="2"/>
    <x v="0"/>
    <x v="2"/>
    <x v="0"/>
    <n v="3203"/>
    <n v="5"/>
    <n v="20"/>
    <n v="64060"/>
    <n v="3843.6"/>
    <n v="60216.4"/>
    <n v="17616.5"/>
    <n v="42599.9"/>
    <x v="17"/>
  </r>
  <r>
    <x v="0"/>
    <x v="3"/>
    <x v="5"/>
    <x v="3"/>
    <n v="3199.5"/>
    <n v="9"/>
    <n v="15"/>
    <n v="47992.5"/>
    <n v="6718.9500000000007"/>
    <n v="41273.550000000003"/>
    <n v="31675.050000000003"/>
    <n v="9598.5"/>
    <x v="17"/>
  </r>
  <r>
    <x v="3"/>
    <x v="0"/>
    <x v="2"/>
    <x v="3"/>
    <n v="3103"/>
    <n v="5"/>
    <n v="20"/>
    <n v="62060"/>
    <n v="8688.4000000000015"/>
    <n v="53371.6"/>
    <n v="17066.5"/>
    <n v="36305.1"/>
    <x v="17"/>
  </r>
  <r>
    <x v="3"/>
    <x v="0"/>
    <x v="5"/>
    <x v="0"/>
    <n v="3103"/>
    <n v="5"/>
    <n v="7"/>
    <n v="21721"/>
    <n v="1303.26"/>
    <n v="20417.740000000002"/>
    <n v="17066.5"/>
    <n v="3351.2400000000016"/>
    <x v="17"/>
  </r>
  <r>
    <x v="2"/>
    <x v="3"/>
    <x v="0"/>
    <x v="3"/>
    <n v="2811"/>
    <n v="3"/>
    <n v="300"/>
    <n v="843300"/>
    <n v="118062.00000000001"/>
    <n v="725238"/>
    <n v="9276.3000000000011"/>
    <n v="715961.7"/>
    <x v="17"/>
  </r>
  <r>
    <x v="4"/>
    <x v="1"/>
    <x v="2"/>
    <x v="2"/>
    <n v="2665.5"/>
    <n v="5"/>
    <n v="125"/>
    <n v="333187.5"/>
    <n v="0"/>
    <n v="333187.5"/>
    <n v="14660.250000000002"/>
    <n v="318527.25"/>
    <x v="17"/>
  </r>
  <r>
    <x v="0"/>
    <x v="3"/>
    <x v="3"/>
    <x v="3"/>
    <n v="2460"/>
    <n v="120"/>
    <n v="300"/>
    <n v="738000"/>
    <n v="103320.00000000001"/>
    <n v="634680"/>
    <n v="324720"/>
    <n v="309960"/>
    <x v="17"/>
  </r>
  <r>
    <x v="1"/>
    <x v="2"/>
    <x v="1"/>
    <x v="3"/>
    <n v="2425.5"/>
    <n v="10"/>
    <n v="18"/>
    <n v="43659"/>
    <n v="6112.26"/>
    <n v="37546.74"/>
    <n v="26680.500000000004"/>
    <n v="10866.239999999994"/>
    <x v="17"/>
  </r>
  <r>
    <x v="4"/>
    <x v="0"/>
    <x v="1"/>
    <x v="3"/>
    <n v="2104.5"/>
    <n v="10"/>
    <n v="350"/>
    <n v="736575"/>
    <n v="103120.50000000001"/>
    <n v="633454.5"/>
    <n v="23149.500000000004"/>
    <n v="610305"/>
    <x v="17"/>
  </r>
  <r>
    <x v="3"/>
    <x v="1"/>
    <x v="1"/>
    <x v="1"/>
    <n v="1823"/>
    <n v="10"/>
    <n v="125"/>
    <n v="227875"/>
    <n v="2278.75"/>
    <n v="225596.25"/>
    <n v="20053"/>
    <n v="205543.25"/>
    <x v="17"/>
  </r>
  <r>
    <x v="1"/>
    <x v="3"/>
    <x v="3"/>
    <x v="0"/>
    <n v="1659"/>
    <n v="120"/>
    <n v="300"/>
    <n v="497700"/>
    <n v="29862"/>
    <n v="467838"/>
    <n v="218988.00000000003"/>
    <n v="248849.99999999997"/>
    <x v="17"/>
  </r>
  <r>
    <x v="4"/>
    <x v="3"/>
    <x v="5"/>
    <x v="0"/>
    <n v="1630.5"/>
    <n v="12"/>
    <n v="15"/>
    <n v="24457.5"/>
    <n v="1467.45"/>
    <n v="22990.05"/>
    <n v="21522.600000000002"/>
    <n v="1467.4499999999971"/>
    <x v="17"/>
  </r>
  <r>
    <x v="0"/>
    <x v="2"/>
    <x v="1"/>
    <x v="1"/>
    <n v="1369.5"/>
    <n v="10"/>
    <n v="12"/>
    <n v="16434"/>
    <n v="164.34"/>
    <n v="16269.66"/>
    <n v="15064.500000000002"/>
    <n v="1205.159999999998"/>
    <x v="17"/>
  </r>
  <r>
    <x v="4"/>
    <x v="0"/>
    <x v="4"/>
    <x v="0"/>
    <n v="865.5"/>
    <n v="16"/>
    <n v="20"/>
    <n v="17310"/>
    <n v="1038.5999999999999"/>
    <n v="16271.4"/>
    <n v="15232.800000000001"/>
    <n v="1038.5999999999985"/>
    <x v="17"/>
  </r>
  <r>
    <x v="4"/>
    <x v="0"/>
    <x v="0"/>
    <x v="0"/>
    <n v="819"/>
    <n v="3"/>
    <n v="7"/>
    <n v="5733"/>
    <n v="343.97999999999996"/>
    <n v="5389.02"/>
    <n v="2702.7000000000003"/>
    <n v="2686.32"/>
    <x v="17"/>
  </r>
  <r>
    <x v="3"/>
    <x v="3"/>
    <x v="0"/>
    <x v="3"/>
    <n v="801"/>
    <n v="3"/>
    <n v="300"/>
    <n v="240300"/>
    <n v="33642"/>
    <n v="206658"/>
    <n v="2643.3"/>
    <n v="204014.7"/>
    <x v="17"/>
  </r>
  <r>
    <x v="3"/>
    <x v="3"/>
    <x v="4"/>
    <x v="3"/>
    <n v="641"/>
    <n v="12"/>
    <n v="19"/>
    <n v="12179"/>
    <n v="1705.0600000000002"/>
    <n v="10473.94"/>
    <n v="8461.2000000000007"/>
    <n v="2012.7399999999998"/>
    <x v="17"/>
  </r>
  <r>
    <x v="3"/>
    <x v="2"/>
    <x v="1"/>
    <x v="3"/>
    <n v="571"/>
    <n v="10"/>
    <n v="18"/>
    <n v="10278"/>
    <n v="1438.92"/>
    <n v="8839.08"/>
    <n v="6281.0000000000009"/>
    <n v="2558.079999999999"/>
    <x v="17"/>
  </r>
  <r>
    <x v="2"/>
    <x v="3"/>
    <x v="4"/>
    <x v="3"/>
    <n v="492"/>
    <n v="13"/>
    <n v="18"/>
    <n v="8856"/>
    <n v="1239.8400000000001"/>
    <n v="7616.16"/>
    <n v="7035.6"/>
    <n v="580.55999999999949"/>
    <x v="17"/>
  </r>
  <r>
    <x v="2"/>
    <x v="2"/>
    <x v="1"/>
    <x v="2"/>
    <n v="367"/>
    <n v="10"/>
    <n v="12"/>
    <n v="4404"/>
    <n v="0"/>
    <n v="4404"/>
    <n v="4037.0000000000005"/>
    <n v="366.99999999999955"/>
    <x v="17"/>
  </r>
  <r>
    <x v="1"/>
    <x v="0"/>
    <x v="5"/>
    <x v="3"/>
    <n v="5248"/>
    <n v="7"/>
    <n v="9"/>
    <n v="47232"/>
    <n v="6612.4800000000005"/>
    <n v="40619.519999999997"/>
    <n v="40409.600000000006"/>
    <n v="209.91999999999098"/>
    <x v="18"/>
  </r>
  <r>
    <x v="1"/>
    <x v="1"/>
    <x v="4"/>
    <x v="1"/>
    <n v="4999"/>
    <n v="102"/>
    <n v="125"/>
    <n v="624875"/>
    <n v="6248.75"/>
    <n v="618626.25"/>
    <n v="560887.80000000005"/>
    <n v="57738.449999999953"/>
    <x v="18"/>
  </r>
  <r>
    <x v="1"/>
    <x v="1"/>
    <x v="1"/>
    <x v="1"/>
    <n v="4976"/>
    <n v="10"/>
    <n v="125"/>
    <n v="622000"/>
    <n v="6220"/>
    <n v="615780"/>
    <n v="54736.000000000007"/>
    <n v="561044"/>
    <x v="18"/>
  </r>
  <r>
    <x v="1"/>
    <x v="0"/>
    <x v="3"/>
    <x v="3"/>
    <n v="3143"/>
    <n v="7"/>
    <n v="9"/>
    <n v="28287"/>
    <n v="3960.1800000000003"/>
    <n v="24326.82"/>
    <n v="24201.100000000002"/>
    <n v="125.71999999999753"/>
    <x v="18"/>
  </r>
  <r>
    <x v="1"/>
    <x v="0"/>
    <x v="5"/>
    <x v="2"/>
    <n v="2899"/>
    <n v="15"/>
    <n v="20"/>
    <n v="57980"/>
    <n v="0"/>
    <n v="57980"/>
    <n v="47833.500000000007"/>
    <n v="10146.499999999993"/>
    <x v="18"/>
  </r>
  <r>
    <x v="4"/>
    <x v="3"/>
    <x v="4"/>
    <x v="0"/>
    <n v="2844"/>
    <n v="12"/>
    <n v="15"/>
    <n v="42660"/>
    <n v="2559.6"/>
    <n v="40100.400000000001"/>
    <n v="37540.800000000003"/>
    <n v="2559.5999999999985"/>
    <x v="18"/>
  </r>
  <r>
    <x v="4"/>
    <x v="3"/>
    <x v="0"/>
    <x v="0"/>
    <n v="2844"/>
    <n v="3"/>
    <n v="15"/>
    <n v="42660"/>
    <n v="2559.6"/>
    <n v="40100.400000000001"/>
    <n v="9385.2000000000007"/>
    <n v="30715.200000000001"/>
    <x v="18"/>
  </r>
  <r>
    <x v="4"/>
    <x v="0"/>
    <x v="1"/>
    <x v="3"/>
    <n v="2632"/>
    <n v="89"/>
    <n v="350"/>
    <n v="921200"/>
    <n v="128968.00000000001"/>
    <n v="792232"/>
    <n v="257672.80000000002"/>
    <n v="534559.19999999995"/>
    <x v="18"/>
  </r>
  <r>
    <x v="0"/>
    <x v="3"/>
    <x v="0"/>
    <x v="3"/>
    <n v="2567"/>
    <n v="3"/>
    <n v="15"/>
    <n v="38505"/>
    <n v="5390.7000000000007"/>
    <n v="33114.300000000003"/>
    <n v="8471.1"/>
    <n v="24643.200000000004"/>
    <x v="18"/>
  </r>
  <r>
    <x v="0"/>
    <x v="3"/>
    <x v="4"/>
    <x v="3"/>
    <n v="2567"/>
    <n v="11"/>
    <n v="15"/>
    <n v="38505"/>
    <n v="5390.7000000000007"/>
    <n v="33114.300000000003"/>
    <n v="31060.7"/>
    <n v="2053.6000000000022"/>
    <x v="18"/>
  </r>
  <r>
    <x v="4"/>
    <x v="2"/>
    <x v="1"/>
    <x v="2"/>
    <n v="2518"/>
    <n v="10"/>
    <n v="12"/>
    <n v="30216"/>
    <n v="0"/>
    <n v="30216"/>
    <n v="27698.000000000004"/>
    <n v="2517.9999999999964"/>
    <x v="18"/>
  </r>
  <r>
    <x v="4"/>
    <x v="2"/>
    <x v="2"/>
    <x v="2"/>
    <n v="2518"/>
    <n v="5"/>
    <n v="12"/>
    <n v="30216"/>
    <n v="0"/>
    <n v="30216"/>
    <n v="13849.000000000002"/>
    <n v="16366.999999999998"/>
    <x v="18"/>
  </r>
  <r>
    <x v="3"/>
    <x v="3"/>
    <x v="0"/>
    <x v="2"/>
    <n v="2470"/>
    <n v="3"/>
    <n v="15"/>
    <n v="37050"/>
    <n v="0"/>
    <n v="37050"/>
    <n v="8151.0000000000009"/>
    <n v="28899"/>
    <x v="18"/>
  </r>
  <r>
    <x v="3"/>
    <x v="3"/>
    <x v="2"/>
    <x v="2"/>
    <n v="2470"/>
    <n v="5"/>
    <n v="15"/>
    <n v="37050"/>
    <n v="0"/>
    <n v="37050"/>
    <n v="13585.000000000002"/>
    <n v="23465"/>
    <x v="18"/>
  </r>
  <r>
    <x v="3"/>
    <x v="3"/>
    <x v="1"/>
    <x v="0"/>
    <n v="2460"/>
    <n v="10"/>
    <n v="300"/>
    <n v="738000"/>
    <n v="44280"/>
    <n v="693720"/>
    <n v="27060.000000000004"/>
    <n v="666660"/>
    <x v="18"/>
  </r>
  <r>
    <x v="3"/>
    <x v="3"/>
    <x v="5"/>
    <x v="0"/>
    <n v="2460"/>
    <n v="214"/>
    <n v="300"/>
    <n v="738000"/>
    <n v="44280"/>
    <n v="693720"/>
    <n v="579084"/>
    <n v="114636"/>
    <x v="18"/>
  </r>
  <r>
    <x v="1"/>
    <x v="3"/>
    <x v="0"/>
    <x v="2"/>
    <n v="2178"/>
    <n v="3"/>
    <n v="15"/>
    <n v="32670"/>
    <n v="0"/>
    <n v="32670"/>
    <n v="7187.4000000000005"/>
    <n v="25482.6"/>
    <x v="18"/>
  </r>
  <r>
    <x v="1"/>
    <x v="3"/>
    <x v="4"/>
    <x v="2"/>
    <n v="2178"/>
    <n v="13"/>
    <n v="15"/>
    <n v="32670"/>
    <n v="0"/>
    <n v="32670"/>
    <n v="31145.4"/>
    <n v="1524.5999999999985"/>
    <x v="18"/>
  </r>
  <r>
    <x v="2"/>
    <x v="0"/>
    <x v="1"/>
    <x v="0"/>
    <n v="2166"/>
    <n v="10"/>
    <n v="20"/>
    <n v="43320"/>
    <n v="2599.1999999999998"/>
    <n v="40720.800000000003"/>
    <n v="23826.000000000004"/>
    <n v="16894.8"/>
    <x v="18"/>
  </r>
  <r>
    <x v="2"/>
    <x v="0"/>
    <x v="5"/>
    <x v="0"/>
    <n v="2166"/>
    <n v="15"/>
    <n v="20"/>
    <n v="43320"/>
    <n v="2599.1999999999998"/>
    <n v="40720.800000000003"/>
    <n v="35739"/>
    <n v="4981.8000000000029"/>
    <x v="18"/>
  </r>
  <r>
    <x v="3"/>
    <x v="0"/>
    <x v="3"/>
    <x v="0"/>
    <n v="2125"/>
    <n v="5"/>
    <n v="7"/>
    <n v="14875"/>
    <n v="892.5"/>
    <n v="13982.5"/>
    <n v="11687.500000000002"/>
    <n v="2294.9999999999982"/>
    <x v="18"/>
  </r>
  <r>
    <x v="2"/>
    <x v="0"/>
    <x v="3"/>
    <x v="0"/>
    <n v="2053"/>
    <n v="6"/>
    <n v="8"/>
    <n v="16424"/>
    <n v="985.43999999999994"/>
    <n v="15438.56"/>
    <n v="13549.800000000001"/>
    <n v="1888.7599999999984"/>
    <x v="18"/>
  </r>
  <r>
    <x v="1"/>
    <x v="0"/>
    <x v="3"/>
    <x v="0"/>
    <n v="1996"/>
    <n v="120"/>
    <n v="350"/>
    <n v="698600"/>
    <n v="41916"/>
    <n v="656684"/>
    <n v="263472"/>
    <n v="393212"/>
    <x v="18"/>
  </r>
  <r>
    <x v="2"/>
    <x v="0"/>
    <x v="4"/>
    <x v="0"/>
    <n v="1948"/>
    <n v="7"/>
    <n v="9"/>
    <n v="17532"/>
    <n v="1051.92"/>
    <n v="16480.080000000002"/>
    <n v="14999.6"/>
    <n v="1480.4800000000014"/>
    <x v="18"/>
  </r>
  <r>
    <x v="3"/>
    <x v="0"/>
    <x v="4"/>
    <x v="0"/>
    <n v="1932"/>
    <n v="5"/>
    <n v="7"/>
    <n v="13524"/>
    <n v="811.43999999999994"/>
    <n v="12712.56"/>
    <n v="10626"/>
    <n v="2086.5599999999995"/>
    <x v="18"/>
  </r>
  <r>
    <x v="1"/>
    <x v="2"/>
    <x v="1"/>
    <x v="1"/>
    <n v="1901"/>
    <n v="10"/>
    <n v="12"/>
    <n v="22812"/>
    <n v="228.12"/>
    <n v="22583.88"/>
    <n v="20911"/>
    <n v="1672.880000000001"/>
    <x v="18"/>
  </r>
  <r>
    <x v="1"/>
    <x v="2"/>
    <x v="2"/>
    <x v="1"/>
    <n v="1901"/>
    <n v="5"/>
    <n v="12"/>
    <n v="22812"/>
    <n v="228.12"/>
    <n v="22583.88"/>
    <n v="10455.5"/>
    <n v="12128.380000000001"/>
    <x v="18"/>
  </r>
  <r>
    <x v="1"/>
    <x v="0"/>
    <x v="1"/>
    <x v="0"/>
    <n v="1900"/>
    <n v="10"/>
    <n v="350"/>
    <n v="665000"/>
    <n v="39900"/>
    <n v="625100"/>
    <n v="20900"/>
    <n v="604200"/>
    <x v="18"/>
  </r>
  <r>
    <x v="1"/>
    <x v="0"/>
    <x v="2"/>
    <x v="2"/>
    <n v="1899"/>
    <n v="5"/>
    <n v="20"/>
    <n v="37980"/>
    <n v="0"/>
    <n v="37980"/>
    <n v="10444.5"/>
    <n v="27535.5"/>
    <x v="18"/>
  </r>
  <r>
    <x v="2"/>
    <x v="0"/>
    <x v="3"/>
    <x v="2"/>
    <n v="1826"/>
    <n v="120"/>
    <n v="350"/>
    <n v="639100"/>
    <n v="0"/>
    <n v="639100"/>
    <n v="241032.00000000003"/>
    <n v="398068"/>
    <x v="18"/>
  </r>
  <r>
    <x v="3"/>
    <x v="0"/>
    <x v="5"/>
    <x v="0"/>
    <n v="1823"/>
    <n v="15"/>
    <n v="20"/>
    <n v="36460"/>
    <n v="2187.6"/>
    <n v="34272.400000000001"/>
    <n v="30079.500000000004"/>
    <n v="4192.8999999999978"/>
    <x v="18"/>
  </r>
  <r>
    <x v="2"/>
    <x v="0"/>
    <x v="1"/>
    <x v="2"/>
    <n v="1806"/>
    <n v="10"/>
    <n v="350"/>
    <n v="632100"/>
    <n v="0"/>
    <n v="632100"/>
    <n v="19866"/>
    <n v="612234"/>
    <x v="18"/>
  </r>
  <r>
    <x v="3"/>
    <x v="0"/>
    <x v="1"/>
    <x v="0"/>
    <n v="1738"/>
    <n v="10"/>
    <n v="20"/>
    <n v="34760"/>
    <n v="2085.6"/>
    <n v="32674.400000000001"/>
    <n v="19118"/>
    <n v="13556.400000000001"/>
    <x v="18"/>
  </r>
  <r>
    <x v="4"/>
    <x v="0"/>
    <x v="5"/>
    <x v="0"/>
    <n v="1708"/>
    <n v="15"/>
    <n v="20"/>
    <n v="34160"/>
    <n v="2049.6"/>
    <n v="32110.400000000001"/>
    <n v="28182.000000000004"/>
    <n v="3928.3999999999978"/>
    <x v="18"/>
  </r>
  <r>
    <x v="3"/>
    <x v="0"/>
    <x v="1"/>
    <x v="3"/>
    <n v="1686"/>
    <n v="10"/>
    <n v="350"/>
    <n v="590100"/>
    <n v="82614.000000000015"/>
    <n v="507486"/>
    <n v="18546"/>
    <n v="488940"/>
    <x v="18"/>
  </r>
  <r>
    <x v="4"/>
    <x v="0"/>
    <x v="3"/>
    <x v="3"/>
    <n v="1632"/>
    <n v="120"/>
    <n v="350"/>
    <n v="571200"/>
    <n v="79968.000000000015"/>
    <n v="491232"/>
    <n v="215424.00000000003"/>
    <n v="275808"/>
    <x v="18"/>
  </r>
  <r>
    <x v="3"/>
    <x v="0"/>
    <x v="0"/>
    <x v="3"/>
    <n v="1586"/>
    <n v="3"/>
    <n v="280"/>
    <n v="444080"/>
    <n v="62171.200000000004"/>
    <n v="381908.8"/>
    <n v="5233.8"/>
    <n v="376675"/>
    <x v="18"/>
  </r>
  <r>
    <x v="4"/>
    <x v="1"/>
    <x v="4"/>
    <x v="3"/>
    <n v="1583"/>
    <n v="70"/>
    <n v="125"/>
    <n v="197875"/>
    <n v="27702.500000000004"/>
    <n v="170172.5"/>
    <n v="121891.00000000001"/>
    <n v="48281.499999999985"/>
    <x v="18"/>
  </r>
  <r>
    <x v="4"/>
    <x v="1"/>
    <x v="1"/>
    <x v="3"/>
    <n v="1583"/>
    <n v="10"/>
    <n v="125"/>
    <n v="197875"/>
    <n v="27702.500000000004"/>
    <n v="170172.5"/>
    <n v="17413"/>
    <n v="152759.5"/>
    <x v="18"/>
  </r>
  <r>
    <x v="0"/>
    <x v="0"/>
    <x v="5"/>
    <x v="0"/>
    <n v="1582"/>
    <n v="15"/>
    <n v="20"/>
    <n v="31640"/>
    <n v="1898.3999999999999"/>
    <n v="29741.599999999999"/>
    <n v="26103.000000000004"/>
    <n v="3638.5999999999949"/>
    <x v="18"/>
  </r>
  <r>
    <x v="2"/>
    <x v="1"/>
    <x v="1"/>
    <x v="1"/>
    <n v="1570"/>
    <n v="10"/>
    <n v="125"/>
    <n v="196250"/>
    <n v="1962.5"/>
    <n v="194287.5"/>
    <n v="17270"/>
    <n v="177017.5"/>
    <x v="18"/>
  </r>
  <r>
    <x v="2"/>
    <x v="1"/>
    <x v="4"/>
    <x v="1"/>
    <n v="1570"/>
    <n v="102"/>
    <n v="125"/>
    <n v="196250"/>
    <n v="1962.5"/>
    <n v="194287.5"/>
    <n v="176154"/>
    <n v="18133.5"/>
    <x v="18"/>
  </r>
  <r>
    <x v="2"/>
    <x v="2"/>
    <x v="3"/>
    <x v="2"/>
    <n v="1545"/>
    <n v="11"/>
    <n v="18"/>
    <n v="27810"/>
    <n v="0"/>
    <n v="27810"/>
    <n v="18694.5"/>
    <n v="9115.5"/>
    <x v="18"/>
  </r>
  <r>
    <x v="2"/>
    <x v="2"/>
    <x v="2"/>
    <x v="2"/>
    <n v="1545"/>
    <n v="5"/>
    <n v="12"/>
    <n v="18540"/>
    <n v="0"/>
    <n v="18540"/>
    <n v="8497.5"/>
    <n v="10042.5"/>
    <x v="18"/>
  </r>
  <r>
    <x v="0"/>
    <x v="0"/>
    <x v="3"/>
    <x v="0"/>
    <n v="1502"/>
    <n v="120"/>
    <n v="350"/>
    <n v="525700"/>
    <n v="31542"/>
    <n v="494158"/>
    <n v="198264.00000000003"/>
    <n v="295894"/>
    <x v="18"/>
  </r>
  <r>
    <x v="0"/>
    <x v="0"/>
    <x v="5"/>
    <x v="0"/>
    <n v="1474"/>
    <n v="6"/>
    <n v="8"/>
    <n v="11792"/>
    <n v="707.52"/>
    <n v="11084.48"/>
    <n v="9728.4000000000015"/>
    <n v="1356.0799999999981"/>
    <x v="18"/>
  </r>
  <r>
    <x v="0"/>
    <x v="0"/>
    <x v="3"/>
    <x v="0"/>
    <n v="1443"/>
    <n v="6"/>
    <n v="8"/>
    <n v="11544"/>
    <n v="692.64"/>
    <n v="10851.36"/>
    <n v="9523.8000000000011"/>
    <n v="1327.5599999999995"/>
    <x v="18"/>
  </r>
  <r>
    <x v="0"/>
    <x v="0"/>
    <x v="1"/>
    <x v="0"/>
    <n v="1402"/>
    <n v="10"/>
    <n v="350"/>
    <n v="490700"/>
    <n v="29442"/>
    <n v="461258"/>
    <n v="15422.000000000002"/>
    <n v="445836"/>
    <x v="18"/>
  </r>
  <r>
    <x v="0"/>
    <x v="2"/>
    <x v="1"/>
    <x v="1"/>
    <n v="1142"/>
    <n v="10"/>
    <n v="12"/>
    <n v="13704"/>
    <n v="137.04"/>
    <n v="13566.96"/>
    <n v="12562.000000000002"/>
    <n v="1004.9599999999973"/>
    <x v="18"/>
  </r>
  <r>
    <x v="0"/>
    <x v="2"/>
    <x v="2"/>
    <x v="1"/>
    <n v="1142"/>
    <n v="5"/>
    <n v="12"/>
    <n v="13704"/>
    <n v="137.04"/>
    <n v="13566.96"/>
    <n v="6281.0000000000009"/>
    <n v="7285.9599999999982"/>
    <x v="18"/>
  </r>
  <r>
    <x v="4"/>
    <x v="0"/>
    <x v="5"/>
    <x v="0"/>
    <n v="1135"/>
    <n v="4"/>
    <n v="7"/>
    <n v="7945"/>
    <n v="476.7"/>
    <n v="7468.3"/>
    <n v="4994"/>
    <n v="2474.3000000000002"/>
    <x v="18"/>
  </r>
  <r>
    <x v="4"/>
    <x v="0"/>
    <x v="3"/>
    <x v="0"/>
    <n v="1135"/>
    <n v="4"/>
    <n v="7"/>
    <n v="7945"/>
    <n v="476.7"/>
    <n v="7468.3"/>
    <n v="4994"/>
    <n v="2474.3000000000002"/>
    <x v="18"/>
  </r>
  <r>
    <x v="4"/>
    <x v="3"/>
    <x v="1"/>
    <x v="0"/>
    <n v="1094"/>
    <n v="10"/>
    <n v="300"/>
    <n v="328200"/>
    <n v="19692"/>
    <n v="308508"/>
    <n v="12034.000000000002"/>
    <n v="296474"/>
    <x v="18"/>
  </r>
  <r>
    <x v="0"/>
    <x v="0"/>
    <x v="2"/>
    <x v="0"/>
    <n v="1082"/>
    <n v="5"/>
    <n v="20"/>
    <n v="21640"/>
    <n v="1298.3999999999999"/>
    <n v="20341.599999999999"/>
    <n v="5951.0000000000009"/>
    <n v="14390.599999999999"/>
    <x v="18"/>
  </r>
  <r>
    <x v="0"/>
    <x v="3"/>
    <x v="0"/>
    <x v="0"/>
    <n v="991"/>
    <n v="3"/>
    <n v="300"/>
    <n v="297300"/>
    <n v="17838"/>
    <n v="279462"/>
    <n v="3270.3"/>
    <n v="276191.7"/>
    <x v="18"/>
  </r>
  <r>
    <x v="0"/>
    <x v="3"/>
    <x v="1"/>
    <x v="0"/>
    <n v="991"/>
    <n v="10"/>
    <n v="300"/>
    <n v="297300"/>
    <n v="17838"/>
    <n v="279462"/>
    <n v="10901"/>
    <n v="268561"/>
    <x v="18"/>
  </r>
  <r>
    <x v="2"/>
    <x v="3"/>
    <x v="0"/>
    <x v="2"/>
    <n v="888"/>
    <n v="3"/>
    <n v="15"/>
    <n v="13320"/>
    <n v="0"/>
    <n v="13320"/>
    <n v="2930.4"/>
    <n v="10389.6"/>
    <x v="18"/>
  </r>
  <r>
    <x v="2"/>
    <x v="3"/>
    <x v="4"/>
    <x v="2"/>
    <n v="888"/>
    <n v="13"/>
    <n v="15"/>
    <n v="13320"/>
    <n v="0"/>
    <n v="13320"/>
    <n v="12698.400000000001"/>
    <n v="621.59999999999854"/>
    <x v="18"/>
  </r>
  <r>
    <x v="4"/>
    <x v="3"/>
    <x v="0"/>
    <x v="0"/>
    <n v="794"/>
    <n v="89"/>
    <n v="300"/>
    <n v="238200"/>
    <n v="14292"/>
    <n v="223908"/>
    <n v="77732.600000000006"/>
    <n v="146175.4"/>
    <x v="18"/>
  </r>
  <r>
    <x v="0"/>
    <x v="1"/>
    <x v="1"/>
    <x v="1"/>
    <n v="727"/>
    <n v="10"/>
    <n v="125"/>
    <n v="90875"/>
    <n v="908.75"/>
    <n v="89966.25"/>
    <n v="7997.0000000000009"/>
    <n v="81969.25"/>
    <x v="18"/>
  </r>
  <r>
    <x v="0"/>
    <x v="1"/>
    <x v="4"/>
    <x v="1"/>
    <n v="727"/>
    <n v="102"/>
    <n v="125"/>
    <n v="90875"/>
    <n v="908.75"/>
    <n v="89966.25"/>
    <n v="81569.400000000009"/>
    <n v="8396.8499999999913"/>
    <x v="18"/>
  </r>
  <r>
    <x v="4"/>
    <x v="0"/>
    <x v="2"/>
    <x v="0"/>
    <n v="708"/>
    <n v="5"/>
    <n v="20"/>
    <n v="14160"/>
    <n v="849.6"/>
    <n v="13310.4"/>
    <n v="3894.0000000000005"/>
    <n v="9416.4"/>
    <x v="18"/>
  </r>
  <r>
    <x v="2"/>
    <x v="3"/>
    <x v="0"/>
    <x v="1"/>
    <n v="689"/>
    <n v="3"/>
    <n v="300"/>
    <n v="206700"/>
    <n v="2067"/>
    <n v="204633"/>
    <n v="2273.7000000000003"/>
    <n v="202359.3"/>
    <x v="18"/>
  </r>
  <r>
    <x v="2"/>
    <x v="3"/>
    <x v="1"/>
    <x v="1"/>
    <n v="689"/>
    <n v="10"/>
    <n v="300"/>
    <n v="206700"/>
    <n v="2067"/>
    <n v="204633"/>
    <n v="7579.0000000000009"/>
    <n v="197054"/>
    <x v="18"/>
  </r>
  <r>
    <x v="3"/>
    <x v="1"/>
    <x v="1"/>
    <x v="1"/>
    <n v="662"/>
    <n v="10"/>
    <n v="125"/>
    <n v="82750"/>
    <n v="827.5"/>
    <n v="81922.5"/>
    <n v="7282.0000000000009"/>
    <n v="74640.5"/>
    <x v="18"/>
  </r>
  <r>
    <x v="3"/>
    <x v="1"/>
    <x v="4"/>
    <x v="1"/>
    <n v="662"/>
    <n v="102"/>
    <n v="125"/>
    <n v="82750"/>
    <n v="827.5"/>
    <n v="81922.5"/>
    <n v="74276.400000000009"/>
    <n v="7646.0999999999913"/>
    <x v="18"/>
  </r>
  <r>
    <x v="3"/>
    <x v="2"/>
    <x v="3"/>
    <x v="3"/>
    <n v="604"/>
    <n v="8"/>
    <n v="12"/>
    <n v="7248"/>
    <n v="1014.7200000000001"/>
    <n v="6233.28"/>
    <n v="5315.2000000000007"/>
    <n v="918.07999999999902"/>
    <x v="18"/>
  </r>
  <r>
    <x v="3"/>
    <x v="2"/>
    <x v="2"/>
    <x v="3"/>
    <n v="604"/>
    <n v="5"/>
    <n v="12"/>
    <n v="7248"/>
    <n v="1014.7200000000001"/>
    <n v="6233.28"/>
    <n v="3322.0000000000005"/>
    <n v="2911.2799999999993"/>
    <x v="18"/>
  </r>
  <r>
    <x v="1"/>
    <x v="3"/>
    <x v="0"/>
    <x v="0"/>
    <n v="448"/>
    <n v="3"/>
    <n v="300"/>
    <n v="134400"/>
    <n v="8064"/>
    <n v="126336"/>
    <n v="1478.4"/>
    <n v="124857.60000000001"/>
    <x v="18"/>
  </r>
  <r>
    <x v="1"/>
    <x v="3"/>
    <x v="1"/>
    <x v="0"/>
    <n v="448"/>
    <n v="10"/>
    <n v="300"/>
    <n v="134400"/>
    <n v="8064"/>
    <n v="126336"/>
    <n v="4928"/>
    <n v="121408"/>
    <x v="18"/>
  </r>
  <r>
    <x v="4"/>
    <x v="3"/>
    <x v="3"/>
    <x v="0"/>
    <n v="5262"/>
    <n v="7"/>
    <n v="22"/>
    <n v="115764"/>
    <n v="6945.84"/>
    <n v="108818.16"/>
    <n v="40517.4"/>
    <n v="68300.760000000009"/>
    <x v="19"/>
  </r>
  <r>
    <x v="1"/>
    <x v="1"/>
    <x v="5"/>
    <x v="3"/>
    <n v="5015"/>
    <n v="94"/>
    <n v="125"/>
    <n v="626875"/>
    <n v="87762.500000000015"/>
    <n v="539112.5"/>
    <n v="518551.00000000006"/>
    <n v="20561.499999999942"/>
    <x v="19"/>
  </r>
  <r>
    <x v="4"/>
    <x v="2"/>
    <x v="4"/>
    <x v="3"/>
    <n v="4109"/>
    <n v="9"/>
    <n v="24"/>
    <n v="98616"/>
    <n v="13806.240000000002"/>
    <n v="84809.76"/>
    <n v="40679.100000000006"/>
    <n v="44130.659999999989"/>
    <x v="19"/>
  </r>
  <r>
    <x v="0"/>
    <x v="3"/>
    <x v="1"/>
    <x v="1"/>
    <n v="2918"/>
    <n v="10"/>
    <n v="300"/>
    <n v="875400"/>
    <n v="8754"/>
    <n v="866646"/>
    <n v="32098.000000000004"/>
    <n v="834548"/>
    <x v="19"/>
  </r>
  <r>
    <x v="0"/>
    <x v="1"/>
    <x v="5"/>
    <x v="3"/>
    <n v="2844"/>
    <n v="95"/>
    <n v="125"/>
    <n v="355500"/>
    <n v="49770.000000000007"/>
    <n v="305730"/>
    <n v="297198"/>
    <n v="8532"/>
    <x v="19"/>
  </r>
  <r>
    <x v="1"/>
    <x v="3"/>
    <x v="3"/>
    <x v="3"/>
    <n v="2826"/>
    <n v="9"/>
    <n v="15"/>
    <n v="42390"/>
    <n v="5934.6"/>
    <n v="36455.4"/>
    <n v="27977.4"/>
    <n v="8478"/>
    <x v="19"/>
  </r>
  <r>
    <x v="1"/>
    <x v="0"/>
    <x v="2"/>
    <x v="0"/>
    <n v="2662"/>
    <n v="5"/>
    <n v="350"/>
    <n v="931700"/>
    <n v="55902"/>
    <n v="875798"/>
    <n v="14641.000000000002"/>
    <n v="861157"/>
    <x v="19"/>
  </r>
  <r>
    <x v="3"/>
    <x v="2"/>
    <x v="2"/>
    <x v="3"/>
    <n v="2661"/>
    <n v="5"/>
    <n v="12"/>
    <n v="31932"/>
    <n v="4470.4800000000005"/>
    <n v="27461.52"/>
    <n v="14635.500000000002"/>
    <n v="12826.019999999999"/>
    <x v="19"/>
  </r>
  <r>
    <x v="2"/>
    <x v="1"/>
    <x v="5"/>
    <x v="1"/>
    <n v="2276"/>
    <n v="112"/>
    <n v="125"/>
    <n v="284500"/>
    <n v="2845"/>
    <n v="281655"/>
    <n v="280403.20000000001"/>
    <n v="1251.7999999999884"/>
    <x v="19"/>
  </r>
  <r>
    <x v="1"/>
    <x v="0"/>
    <x v="0"/>
    <x v="0"/>
    <n v="2156"/>
    <n v="3"/>
    <n v="20"/>
    <n v="43120"/>
    <n v="2587.1999999999998"/>
    <n v="40532.800000000003"/>
    <n v="7114.8"/>
    <n v="33418"/>
    <x v="19"/>
  </r>
  <r>
    <x v="2"/>
    <x v="0"/>
    <x v="1"/>
    <x v="0"/>
    <n v="2095"/>
    <n v="6"/>
    <n v="8"/>
    <n v="16760"/>
    <n v="1005.5999999999999"/>
    <n v="15754.4"/>
    <n v="13827.000000000002"/>
    <n v="1927.3999999999978"/>
    <x v="19"/>
  </r>
  <r>
    <x v="1"/>
    <x v="0"/>
    <x v="1"/>
    <x v="1"/>
    <n v="2030"/>
    <n v="6"/>
    <n v="7"/>
    <n v="14210"/>
    <n v="142.1"/>
    <n v="14067.9"/>
    <n v="13398.000000000002"/>
    <n v="669.89999999999782"/>
    <x v="19"/>
  </r>
  <r>
    <x v="3"/>
    <x v="0"/>
    <x v="5"/>
    <x v="3"/>
    <n v="1939"/>
    <n v="15"/>
    <n v="20"/>
    <n v="38780"/>
    <n v="5429.2000000000007"/>
    <n v="33350.800000000003"/>
    <n v="31993.500000000004"/>
    <n v="1357.2999999999993"/>
    <x v="19"/>
  </r>
  <r>
    <x v="0"/>
    <x v="0"/>
    <x v="1"/>
    <x v="0"/>
    <n v="1927"/>
    <n v="6"/>
    <n v="8"/>
    <n v="15416"/>
    <n v="924.95999999999992"/>
    <n v="14491.04"/>
    <n v="12718.2"/>
    <n v="1772.8400000000001"/>
    <x v="19"/>
  </r>
  <r>
    <x v="2"/>
    <x v="0"/>
    <x v="0"/>
    <x v="0"/>
    <n v="1921"/>
    <n v="3"/>
    <n v="20"/>
    <n v="38420"/>
    <n v="2305.1999999999998"/>
    <n v="36114.800000000003"/>
    <n v="6339.3"/>
    <n v="29775.500000000004"/>
    <x v="19"/>
  </r>
  <r>
    <x v="3"/>
    <x v="0"/>
    <x v="3"/>
    <x v="1"/>
    <n v="1862"/>
    <n v="5"/>
    <n v="7"/>
    <n v="13034"/>
    <n v="130.34"/>
    <n v="12903.66"/>
    <n v="10241"/>
    <n v="2662.66"/>
    <x v="19"/>
  </r>
  <r>
    <x v="2"/>
    <x v="0"/>
    <x v="2"/>
    <x v="0"/>
    <n v="1860"/>
    <n v="5"/>
    <n v="350"/>
    <n v="651000"/>
    <n v="39060"/>
    <n v="611940"/>
    <n v="10230"/>
    <n v="601710"/>
    <x v="19"/>
  </r>
  <r>
    <x v="3"/>
    <x v="0"/>
    <x v="1"/>
    <x v="3"/>
    <n v="1851"/>
    <n v="10"/>
    <n v="350"/>
    <n v="647850"/>
    <n v="90699.000000000015"/>
    <n v="557151"/>
    <n v="20361"/>
    <n v="536790"/>
    <x v="19"/>
  </r>
  <r>
    <x v="4"/>
    <x v="0"/>
    <x v="0"/>
    <x v="1"/>
    <n v="1831"/>
    <n v="3"/>
    <n v="20"/>
    <n v="36620"/>
    <n v="366.2"/>
    <n v="36253.800000000003"/>
    <n v="6042.3"/>
    <n v="30211.500000000004"/>
    <x v="19"/>
  </r>
  <r>
    <x v="0"/>
    <x v="2"/>
    <x v="4"/>
    <x v="3"/>
    <n v="1806"/>
    <n v="10"/>
    <n v="18"/>
    <n v="32508"/>
    <n v="4551.1200000000008"/>
    <n v="27956.879999999997"/>
    <n v="19866"/>
    <n v="8090.8799999999974"/>
    <x v="19"/>
  </r>
  <r>
    <x v="0"/>
    <x v="0"/>
    <x v="0"/>
    <x v="3"/>
    <n v="1743"/>
    <n v="3"/>
    <n v="20"/>
    <n v="34860"/>
    <n v="4880.4000000000005"/>
    <n v="29979.599999999999"/>
    <n v="5751.9000000000005"/>
    <n v="24227.699999999997"/>
    <x v="19"/>
  </r>
  <r>
    <x v="2"/>
    <x v="3"/>
    <x v="1"/>
    <x v="1"/>
    <n v="1728"/>
    <n v="10"/>
    <n v="300"/>
    <n v="518400"/>
    <n v="5184"/>
    <n v="513216"/>
    <n v="19008"/>
    <n v="494208"/>
    <x v="19"/>
  </r>
  <r>
    <x v="4"/>
    <x v="3"/>
    <x v="1"/>
    <x v="0"/>
    <n v="1702"/>
    <n v="10"/>
    <n v="300"/>
    <n v="510600"/>
    <n v="30636"/>
    <n v="479964"/>
    <n v="18722"/>
    <n v="461242"/>
    <x v="19"/>
  </r>
  <r>
    <x v="4"/>
    <x v="1"/>
    <x v="5"/>
    <x v="0"/>
    <n v="1645"/>
    <n v="78"/>
    <n v="125"/>
    <n v="205625"/>
    <n v="12337.5"/>
    <n v="193287.5"/>
    <n v="141141"/>
    <n v="52146.5"/>
    <x v="19"/>
  </r>
  <r>
    <x v="0"/>
    <x v="0"/>
    <x v="2"/>
    <x v="3"/>
    <n v="1613"/>
    <n v="5"/>
    <n v="350"/>
    <n v="564550"/>
    <n v="79037.000000000015"/>
    <n v="485513"/>
    <n v="8871.5"/>
    <n v="476641.5"/>
    <x v="19"/>
  </r>
  <r>
    <x v="2"/>
    <x v="3"/>
    <x v="3"/>
    <x v="0"/>
    <n v="1530"/>
    <n v="13"/>
    <n v="19"/>
    <n v="29070"/>
    <n v="1744.2"/>
    <n v="27325.8"/>
    <n v="21879"/>
    <n v="5446.7999999999993"/>
    <x v="19"/>
  </r>
  <r>
    <x v="4"/>
    <x v="0"/>
    <x v="1"/>
    <x v="0"/>
    <n v="1257"/>
    <n v="6"/>
    <n v="32"/>
    <n v="40224"/>
    <n v="2413.44"/>
    <n v="37810.559999999998"/>
    <n v="8296.2000000000007"/>
    <n v="29514.359999999997"/>
    <x v="19"/>
  </r>
  <r>
    <x v="4"/>
    <x v="0"/>
    <x v="2"/>
    <x v="3"/>
    <n v="1200"/>
    <n v="5"/>
    <n v="350"/>
    <n v="420000"/>
    <n v="58800.000000000007"/>
    <n v="361200"/>
    <n v="6600.0000000000009"/>
    <n v="354600"/>
    <x v="19"/>
  </r>
  <r>
    <x v="1"/>
    <x v="3"/>
    <x v="1"/>
    <x v="1"/>
    <n v="918"/>
    <n v="10"/>
    <n v="300"/>
    <n v="275400"/>
    <n v="2754"/>
    <n v="272646"/>
    <n v="10098"/>
    <n v="262548"/>
    <x v="19"/>
  </r>
  <r>
    <x v="2"/>
    <x v="2"/>
    <x v="4"/>
    <x v="0"/>
    <n v="880"/>
    <n v="11"/>
    <n v="22"/>
    <n v="19360"/>
    <n v="1161.5999999999999"/>
    <n v="18198.400000000001"/>
    <n v="10648"/>
    <n v="7550.4000000000015"/>
    <x v="19"/>
  </r>
  <r>
    <x v="1"/>
    <x v="2"/>
    <x v="4"/>
    <x v="1"/>
    <n v="866"/>
    <n v="11"/>
    <n v="18"/>
    <n v="15588"/>
    <n v="155.88"/>
    <n v="15432.12"/>
    <n v="10478.6"/>
    <n v="4953.5200000000004"/>
    <x v="19"/>
  </r>
  <r>
    <x v="0"/>
    <x v="3"/>
    <x v="3"/>
    <x v="3"/>
    <n v="790"/>
    <n v="13"/>
    <n v="20"/>
    <n v="15800"/>
    <n v="2212"/>
    <n v="13588"/>
    <n v="11297.000000000002"/>
    <n v="2290.9999999999982"/>
    <x v="19"/>
  </r>
  <r>
    <x v="3"/>
    <x v="3"/>
    <x v="1"/>
    <x v="3"/>
    <n v="591"/>
    <n v="10"/>
    <n v="300"/>
    <n v="177300"/>
    <n v="24822.000000000004"/>
    <n v="152478"/>
    <n v="6501.0000000000009"/>
    <n v="145977"/>
    <x v="19"/>
  </r>
  <r>
    <x v="3"/>
    <x v="1"/>
    <x v="4"/>
    <x v="3"/>
    <n v="341"/>
    <n v="96"/>
    <n v="125"/>
    <n v="42625"/>
    <n v="5967.5000000000009"/>
    <n v="36657.5"/>
    <n v="36009.600000000006"/>
    <n v="647.89999999999418"/>
    <x v="19"/>
  </r>
  <r>
    <x v="3"/>
    <x v="3"/>
    <x v="3"/>
    <x v="0"/>
    <n v="245"/>
    <n v="13"/>
    <n v="19"/>
    <n v="4655"/>
    <n v="279.3"/>
    <n v="4375.7"/>
    <n v="3503.5000000000005"/>
    <n v="872.19999999999936"/>
    <x v="19"/>
  </r>
  <r>
    <x v="2"/>
    <x v="0"/>
    <x v="1"/>
    <x v="0"/>
    <n v="15059"/>
    <n v="6"/>
    <n v="14"/>
    <n v="210826"/>
    <n v="12649.56"/>
    <n v="198176.44"/>
    <n v="99389.400000000009"/>
    <n v="98787.04"/>
    <x v="20"/>
  </r>
  <r>
    <x v="4"/>
    <x v="0"/>
    <x v="1"/>
    <x v="3"/>
    <n v="6723"/>
    <n v="5"/>
    <n v="12"/>
    <n v="80676"/>
    <n v="11294.640000000001"/>
    <n v="69381.36"/>
    <n v="36976.5"/>
    <n v="32404.86"/>
    <x v="20"/>
  </r>
  <r>
    <x v="1"/>
    <x v="1"/>
    <x v="0"/>
    <x v="1"/>
    <n v="4947"/>
    <n v="3"/>
    <n v="125"/>
    <n v="618375"/>
    <n v="6183.75"/>
    <n v="612191.25"/>
    <n v="16325.100000000002"/>
    <n v="595866.15"/>
    <x v="20"/>
  </r>
  <r>
    <x v="4"/>
    <x v="3"/>
    <x v="1"/>
    <x v="3"/>
    <n v="4614"/>
    <n v="10"/>
    <n v="18"/>
    <n v="83052"/>
    <n v="11627.28"/>
    <n v="71424.72"/>
    <n v="50754.000000000007"/>
    <n v="20670.719999999994"/>
    <x v="20"/>
  </r>
  <r>
    <x v="2"/>
    <x v="1"/>
    <x v="5"/>
    <x v="2"/>
    <n v="4219.5"/>
    <n v="112"/>
    <n v="125"/>
    <n v="527437.5"/>
    <n v="0"/>
    <n v="527437.5"/>
    <n v="519842.4"/>
    <n v="7595.0999999999767"/>
    <x v="20"/>
  </r>
  <r>
    <x v="4"/>
    <x v="0"/>
    <x v="3"/>
    <x v="1"/>
    <n v="3850.5"/>
    <n v="12"/>
    <n v="28"/>
    <n v="107814"/>
    <n v="1078.1400000000001"/>
    <n v="106735.86"/>
    <n v="50826.600000000006"/>
    <n v="55909.259999999995"/>
    <x v="20"/>
  </r>
  <r>
    <x v="1"/>
    <x v="3"/>
    <x v="1"/>
    <x v="0"/>
    <n v="3801"/>
    <n v="10"/>
    <n v="15"/>
    <n v="57015"/>
    <n v="3420.9"/>
    <n v="53594.1"/>
    <n v="41811"/>
    <n v="11783.099999999999"/>
    <x v="20"/>
  </r>
  <r>
    <x v="0"/>
    <x v="3"/>
    <x v="1"/>
    <x v="0"/>
    <n v="3675"/>
    <n v="10"/>
    <n v="15"/>
    <n v="55125"/>
    <n v="3307.5"/>
    <n v="51817.5"/>
    <n v="40425"/>
    <n v="11392.5"/>
    <x v="20"/>
  </r>
  <r>
    <x v="4"/>
    <x v="2"/>
    <x v="5"/>
    <x v="3"/>
    <n v="3520.5"/>
    <n v="9"/>
    <n v="16"/>
    <n v="56328"/>
    <n v="7885.920000000001"/>
    <n v="48442.080000000002"/>
    <n v="34852.950000000004"/>
    <n v="13589.129999999997"/>
    <x v="20"/>
  </r>
  <r>
    <x v="0"/>
    <x v="1"/>
    <x v="0"/>
    <x v="3"/>
    <n v="3445.5"/>
    <n v="3"/>
    <n v="125"/>
    <n v="430687.5"/>
    <n v="60296.250000000007"/>
    <n v="370391.25"/>
    <n v="11370.150000000001"/>
    <n v="359021.1"/>
    <x v="20"/>
  </r>
  <r>
    <x v="2"/>
    <x v="2"/>
    <x v="4"/>
    <x v="2"/>
    <n v="2838"/>
    <n v="11"/>
    <n v="18"/>
    <n v="51084"/>
    <n v="0"/>
    <n v="51084"/>
    <n v="34339.800000000003"/>
    <n v="16744.199999999997"/>
    <x v="20"/>
  </r>
  <r>
    <x v="4"/>
    <x v="3"/>
    <x v="2"/>
    <x v="0"/>
    <n v="2802.5"/>
    <n v="5"/>
    <n v="300"/>
    <n v="840750"/>
    <n v="50445"/>
    <n v="790305"/>
    <n v="15413.750000000002"/>
    <n v="774891.25"/>
    <x v="20"/>
  </r>
  <r>
    <x v="3"/>
    <x v="3"/>
    <x v="3"/>
    <x v="0"/>
    <n v="2628"/>
    <n v="13"/>
    <n v="18"/>
    <n v="47304"/>
    <n v="2838.24"/>
    <n v="44465.760000000002"/>
    <n v="37580.400000000001"/>
    <n v="6885.3600000000006"/>
    <x v="20"/>
  </r>
  <r>
    <x v="0"/>
    <x v="3"/>
    <x v="2"/>
    <x v="1"/>
    <n v="2301"/>
    <n v="5"/>
    <n v="300"/>
    <n v="690300"/>
    <n v="6903"/>
    <n v="683397"/>
    <n v="12655.500000000002"/>
    <n v="670741.5"/>
    <x v="20"/>
  </r>
  <r>
    <x v="0"/>
    <x v="2"/>
    <x v="5"/>
    <x v="2"/>
    <n v="1953"/>
    <n v="11"/>
    <n v="18"/>
    <n v="35154"/>
    <n v="0"/>
    <n v="35154"/>
    <n v="23631.300000000003"/>
    <n v="11522.699999999997"/>
    <x v="20"/>
  </r>
  <r>
    <x v="4"/>
    <x v="0"/>
    <x v="4"/>
    <x v="1"/>
    <n v="1943.5"/>
    <n v="250"/>
    <n v="350"/>
    <n v="680225"/>
    <n v="6802.25"/>
    <n v="673422.75"/>
    <n v="534462.5"/>
    <n v="138960.25"/>
    <x v="20"/>
  </r>
  <r>
    <x v="3"/>
    <x v="2"/>
    <x v="4"/>
    <x v="1"/>
    <n v="1916"/>
    <n v="10"/>
    <n v="12"/>
    <n v="22992"/>
    <n v="229.92000000000002"/>
    <n v="22762.080000000002"/>
    <n v="21076"/>
    <n v="1686.0800000000017"/>
    <x v="20"/>
  </r>
  <r>
    <x v="1"/>
    <x v="3"/>
    <x v="2"/>
    <x v="3"/>
    <n v="1773"/>
    <n v="5"/>
    <n v="300"/>
    <n v="531900"/>
    <n v="74466"/>
    <n v="457434"/>
    <n v="9751.5"/>
    <n v="447682.5"/>
    <x v="20"/>
  </r>
  <r>
    <x v="1"/>
    <x v="2"/>
    <x v="4"/>
    <x v="0"/>
    <n v="1738.5"/>
    <n v="11"/>
    <n v="18"/>
    <n v="31293"/>
    <n v="1877.58"/>
    <n v="29415.42"/>
    <n v="21035.850000000002"/>
    <n v="8379.5699999999961"/>
    <x v="20"/>
  </r>
  <r>
    <x v="1"/>
    <x v="0"/>
    <x v="1"/>
    <x v="3"/>
    <n v="1732"/>
    <n v="6"/>
    <n v="16"/>
    <n v="27712"/>
    <n v="3879.6800000000003"/>
    <n v="23832.32"/>
    <n v="11431.2"/>
    <n v="12401.119999999999"/>
    <x v="20"/>
  </r>
  <r>
    <x v="1"/>
    <x v="0"/>
    <x v="3"/>
    <x v="1"/>
    <n v="1664"/>
    <n v="17"/>
    <n v="20"/>
    <n v="33280"/>
    <n v="332.8"/>
    <n v="32947.199999999997"/>
    <n v="31116.800000000003"/>
    <n v="1830.3999999999942"/>
    <x v="20"/>
  </r>
  <r>
    <x v="3"/>
    <x v="3"/>
    <x v="1"/>
    <x v="0"/>
    <n v="1607"/>
    <n v="10"/>
    <n v="300"/>
    <n v="482100"/>
    <n v="28926"/>
    <n v="453174"/>
    <n v="17677"/>
    <n v="435497"/>
    <x v="20"/>
  </r>
  <r>
    <x v="2"/>
    <x v="0"/>
    <x v="0"/>
    <x v="1"/>
    <n v="1580"/>
    <n v="3"/>
    <n v="20"/>
    <n v="31600"/>
    <n v="316"/>
    <n v="31284"/>
    <n v="5214"/>
    <n v="26070"/>
    <x v="20"/>
  </r>
  <r>
    <x v="1"/>
    <x v="0"/>
    <x v="4"/>
    <x v="0"/>
    <n v="1574.5"/>
    <n v="250"/>
    <n v="350"/>
    <n v="551075"/>
    <n v="33064.5"/>
    <n v="518010.5"/>
    <n v="432987.50000000006"/>
    <n v="85022.999999999942"/>
    <x v="20"/>
  </r>
  <r>
    <x v="3"/>
    <x v="0"/>
    <x v="0"/>
    <x v="3"/>
    <n v="1479"/>
    <n v="3"/>
    <n v="20"/>
    <n v="29580"/>
    <n v="4141.2000000000007"/>
    <n v="25438.799999999999"/>
    <n v="4880.7000000000007"/>
    <n v="20558.099999999999"/>
    <x v="20"/>
  </r>
  <r>
    <x v="3"/>
    <x v="0"/>
    <x v="1"/>
    <x v="3"/>
    <n v="1435"/>
    <n v="3"/>
    <n v="7"/>
    <n v="10045"/>
    <n v="1406.3000000000002"/>
    <n v="8638.7000000000007"/>
    <n v="4735.5"/>
    <n v="3903.2000000000007"/>
    <x v="20"/>
  </r>
  <r>
    <x v="2"/>
    <x v="3"/>
    <x v="1"/>
    <x v="1"/>
    <n v="1414.5"/>
    <n v="10"/>
    <n v="300"/>
    <n v="424350"/>
    <n v="4243.5"/>
    <n v="420106.5"/>
    <n v="15559.500000000002"/>
    <n v="404547"/>
    <x v="20"/>
  </r>
  <r>
    <x v="0"/>
    <x v="0"/>
    <x v="3"/>
    <x v="3"/>
    <n v="1406"/>
    <n v="17"/>
    <n v="22"/>
    <n v="30932"/>
    <n v="4330.4800000000005"/>
    <n v="26601.52"/>
    <n v="26292.2"/>
    <n v="309.31999999999971"/>
    <x v="20"/>
  </r>
  <r>
    <x v="3"/>
    <x v="0"/>
    <x v="2"/>
    <x v="0"/>
    <n v="1380"/>
    <n v="5"/>
    <n v="350"/>
    <n v="483000"/>
    <n v="28980"/>
    <n v="454020"/>
    <n v="7590.0000000000009"/>
    <n v="446430"/>
    <x v="20"/>
  </r>
  <r>
    <x v="0"/>
    <x v="0"/>
    <x v="4"/>
    <x v="0"/>
    <n v="1351.5"/>
    <n v="250"/>
    <n v="350"/>
    <n v="473025"/>
    <n v="28381.5"/>
    <n v="444643.5"/>
    <n v="371662.50000000006"/>
    <n v="72980.999999999942"/>
    <x v="20"/>
  </r>
  <r>
    <x v="2"/>
    <x v="0"/>
    <x v="2"/>
    <x v="3"/>
    <n v="1199"/>
    <n v="5"/>
    <n v="350"/>
    <n v="419650"/>
    <n v="58751.000000000007"/>
    <n v="360899"/>
    <n v="6594.5000000000009"/>
    <n v="354304.5"/>
    <x v="20"/>
  </r>
  <r>
    <x v="0"/>
    <x v="0"/>
    <x v="1"/>
    <x v="1"/>
    <n v="1192.5"/>
    <n v="6"/>
    <n v="7"/>
    <n v="8347.5"/>
    <n v="83.475000000000009"/>
    <n v="8264.0249999999996"/>
    <n v="7870.5000000000009"/>
    <n v="393.52499999999873"/>
    <x v="20"/>
  </r>
  <r>
    <x v="3"/>
    <x v="1"/>
    <x v="5"/>
    <x v="1"/>
    <n v="1074"/>
    <n v="112"/>
    <n v="125"/>
    <n v="134250"/>
    <n v="1342.5"/>
    <n v="132907.5"/>
    <n v="132316.80000000002"/>
    <n v="590.69999999998254"/>
    <x v="20"/>
  </r>
  <r>
    <x v="4"/>
    <x v="1"/>
    <x v="0"/>
    <x v="1"/>
    <n v="742.5"/>
    <n v="3"/>
    <n v="125"/>
    <n v="92812.5"/>
    <n v="928.125"/>
    <n v="91884.375"/>
    <n v="2450.25"/>
    <n v="89434.125"/>
    <x v="20"/>
  </r>
  <r>
    <x v="2"/>
    <x v="3"/>
    <x v="3"/>
    <x v="3"/>
    <n v="510"/>
    <n v="11"/>
    <n v="15"/>
    <n v="7650"/>
    <n v="1071"/>
    <n v="6579"/>
    <n v="6171.0000000000009"/>
    <n v="407.99999999999909"/>
    <x v="20"/>
  </r>
  <r>
    <x v="1"/>
    <x v="1"/>
    <x v="1"/>
    <x v="0"/>
    <n v="4967"/>
    <n v="10"/>
    <n v="125"/>
    <n v="620875"/>
    <n v="37252.5"/>
    <n v="583622.5"/>
    <n v="54637.000000000007"/>
    <n v="528985.5"/>
    <x v="21"/>
  </r>
  <r>
    <x v="4"/>
    <x v="0"/>
    <x v="4"/>
    <x v="1"/>
    <n v="4326"/>
    <n v="6"/>
    <n v="45"/>
    <n v="194670"/>
    <n v="1946.7"/>
    <n v="192723.3"/>
    <n v="28551.600000000002"/>
    <n v="164171.69999999998"/>
    <x v="21"/>
  </r>
  <r>
    <x v="4"/>
    <x v="3"/>
    <x v="5"/>
    <x v="3"/>
    <n v="3888"/>
    <n v="221"/>
    <n v="300"/>
    <n v="1166400"/>
    <n v="163296.00000000003"/>
    <n v="1003104"/>
    <n v="945172.8"/>
    <n v="57931.199999999953"/>
    <x v="21"/>
  </r>
  <r>
    <x v="4"/>
    <x v="1"/>
    <x v="1"/>
    <x v="1"/>
    <n v="3774"/>
    <n v="10"/>
    <n v="125"/>
    <n v="471750"/>
    <n v="4717.5"/>
    <n v="467032.5"/>
    <n v="41514"/>
    <n v="425518.5"/>
    <x v="21"/>
  </r>
  <r>
    <x v="4"/>
    <x v="2"/>
    <x v="3"/>
    <x v="0"/>
    <n v="3598"/>
    <n v="8"/>
    <n v="59"/>
    <n v="212282"/>
    <n v="12736.92"/>
    <n v="199545.08"/>
    <n v="31662.400000000001"/>
    <n v="167882.68"/>
    <x v="21"/>
  </r>
  <r>
    <x v="0"/>
    <x v="3"/>
    <x v="5"/>
    <x v="3"/>
    <n v="2993"/>
    <n v="224"/>
    <n v="300"/>
    <n v="897900"/>
    <n v="125706.00000000001"/>
    <n v="772194"/>
    <n v="737475.20000000007"/>
    <n v="34718.79999999993"/>
    <x v="21"/>
  </r>
  <r>
    <x v="0"/>
    <x v="1"/>
    <x v="1"/>
    <x v="0"/>
    <n v="2992"/>
    <n v="10"/>
    <n v="125"/>
    <n v="374000"/>
    <n v="22440"/>
    <n v="351560"/>
    <n v="32912"/>
    <n v="318648"/>
    <x v="21"/>
  </r>
  <r>
    <x v="4"/>
    <x v="3"/>
    <x v="2"/>
    <x v="1"/>
    <n v="2967"/>
    <n v="5"/>
    <n v="32"/>
    <n v="94944"/>
    <n v="949.44"/>
    <n v="93994.559999999998"/>
    <n v="16318.500000000002"/>
    <n v="77676.06"/>
    <x v="21"/>
  </r>
  <r>
    <x v="1"/>
    <x v="3"/>
    <x v="2"/>
    <x v="0"/>
    <n v="2501"/>
    <n v="5"/>
    <n v="15"/>
    <n v="37515"/>
    <n v="2250.9"/>
    <n v="35264.1"/>
    <n v="13755.500000000002"/>
    <n v="21508.6"/>
    <x v="21"/>
  </r>
  <r>
    <x v="1"/>
    <x v="3"/>
    <x v="5"/>
    <x v="3"/>
    <n v="2475"/>
    <n v="224"/>
    <n v="300"/>
    <n v="742500"/>
    <n v="103950.00000000001"/>
    <n v="638550"/>
    <n v="609840"/>
    <n v="28710"/>
    <x v="21"/>
  </r>
  <r>
    <x v="4"/>
    <x v="0"/>
    <x v="1"/>
    <x v="3"/>
    <n v="2428"/>
    <n v="10"/>
    <n v="45"/>
    <n v="109260"/>
    <n v="15296.400000000001"/>
    <n v="93963.6"/>
    <n v="26708.000000000004"/>
    <n v="67255.600000000006"/>
    <x v="21"/>
  </r>
  <r>
    <x v="3"/>
    <x v="3"/>
    <x v="2"/>
    <x v="1"/>
    <n v="2214"/>
    <n v="5"/>
    <n v="15"/>
    <n v="33210"/>
    <n v="332.1"/>
    <n v="32877.9"/>
    <n v="12177.000000000002"/>
    <n v="20700.900000000001"/>
    <x v="21"/>
  </r>
  <r>
    <x v="2"/>
    <x v="2"/>
    <x v="3"/>
    <x v="2"/>
    <n v="2161"/>
    <n v="11"/>
    <n v="18"/>
    <n v="38898"/>
    <n v="0"/>
    <n v="38898"/>
    <n v="26148.100000000002"/>
    <n v="12749.899999999998"/>
    <x v="21"/>
  </r>
  <r>
    <x v="0"/>
    <x v="0"/>
    <x v="1"/>
    <x v="0"/>
    <n v="1973"/>
    <n v="10"/>
    <n v="20"/>
    <n v="39460"/>
    <n v="2367.6"/>
    <n v="37092.400000000001"/>
    <n v="21703"/>
    <n v="15389.400000000001"/>
    <x v="21"/>
  </r>
  <r>
    <x v="1"/>
    <x v="2"/>
    <x v="3"/>
    <x v="0"/>
    <n v="1967"/>
    <n v="11"/>
    <n v="22"/>
    <n v="43274"/>
    <n v="2596.44"/>
    <n v="40677.56"/>
    <n v="23800.7"/>
    <n v="16876.859999999997"/>
    <x v="21"/>
  </r>
  <r>
    <x v="1"/>
    <x v="0"/>
    <x v="1"/>
    <x v="3"/>
    <n v="1954"/>
    <n v="10"/>
    <n v="20"/>
    <n v="39080"/>
    <n v="5471.2000000000007"/>
    <n v="33608.800000000003"/>
    <n v="21494"/>
    <n v="12114.800000000003"/>
    <x v="21"/>
  </r>
  <r>
    <x v="4"/>
    <x v="0"/>
    <x v="0"/>
    <x v="3"/>
    <n v="1893"/>
    <n v="3"/>
    <n v="280"/>
    <n v="530040"/>
    <n v="74205.600000000006"/>
    <n v="455834.4"/>
    <n v="6246.9000000000005"/>
    <n v="449587.5"/>
    <x v="21"/>
  </r>
  <r>
    <x v="0"/>
    <x v="0"/>
    <x v="0"/>
    <x v="0"/>
    <n v="1761"/>
    <n v="3"/>
    <n v="280"/>
    <n v="493080"/>
    <n v="29584.799999999999"/>
    <n v="463495.2"/>
    <n v="5811.3"/>
    <n v="457683.9"/>
    <x v="21"/>
  </r>
  <r>
    <x v="0"/>
    <x v="0"/>
    <x v="4"/>
    <x v="3"/>
    <n v="1579"/>
    <n v="5"/>
    <n v="7"/>
    <n v="11053"/>
    <n v="1547.42"/>
    <n v="9505.58"/>
    <n v="8684.5"/>
    <n v="821.07999999999993"/>
    <x v="21"/>
  </r>
  <r>
    <x v="1"/>
    <x v="0"/>
    <x v="4"/>
    <x v="3"/>
    <n v="1491"/>
    <n v="6"/>
    <n v="16"/>
    <n v="23856"/>
    <n v="3339.84"/>
    <n v="20516.16"/>
    <n v="9840.6"/>
    <n v="10675.56"/>
    <x v="21"/>
  </r>
  <r>
    <x v="0"/>
    <x v="2"/>
    <x v="3"/>
    <x v="1"/>
    <n v="1465"/>
    <n v="9"/>
    <n v="12"/>
    <n v="17580"/>
    <n v="175.8"/>
    <n v="17404.2"/>
    <n v="14503.500000000002"/>
    <n v="2900.6999999999989"/>
    <x v="21"/>
  </r>
  <r>
    <x v="3"/>
    <x v="0"/>
    <x v="4"/>
    <x v="3"/>
    <n v="1403"/>
    <n v="5"/>
    <n v="7"/>
    <n v="9821"/>
    <n v="1374.94"/>
    <n v="8446.06"/>
    <n v="7716.5000000000009"/>
    <n v="729.55999999999858"/>
    <x v="21"/>
  </r>
  <r>
    <x v="1"/>
    <x v="0"/>
    <x v="0"/>
    <x v="3"/>
    <n v="1390"/>
    <n v="3"/>
    <n v="280"/>
    <n v="389200"/>
    <n v="54488.000000000007"/>
    <n v="334712"/>
    <n v="4587"/>
    <n v="330125"/>
    <x v="21"/>
  </r>
  <r>
    <x v="2"/>
    <x v="0"/>
    <x v="0"/>
    <x v="3"/>
    <n v="1292"/>
    <n v="3"/>
    <n v="280"/>
    <n v="361760"/>
    <n v="50646.400000000001"/>
    <n v="311113.59999999998"/>
    <n v="4263.6000000000004"/>
    <n v="306850"/>
    <x v="21"/>
  </r>
  <r>
    <x v="2"/>
    <x v="0"/>
    <x v="4"/>
    <x v="1"/>
    <n v="1263"/>
    <n v="6"/>
    <n v="7"/>
    <n v="8841"/>
    <n v="88.41"/>
    <n v="8752.59"/>
    <n v="8335.8000000000011"/>
    <n v="416.78999999999905"/>
    <x v="21"/>
  </r>
  <r>
    <x v="2"/>
    <x v="0"/>
    <x v="1"/>
    <x v="3"/>
    <n v="1158"/>
    <n v="10"/>
    <n v="20"/>
    <n v="23160"/>
    <n v="3242.4"/>
    <n v="19917.599999999999"/>
    <n v="12738.000000000002"/>
    <n v="7179.5999999999967"/>
    <x v="21"/>
  </r>
  <r>
    <x v="3"/>
    <x v="1"/>
    <x v="1"/>
    <x v="0"/>
    <n v="1114"/>
    <n v="10"/>
    <n v="125"/>
    <n v="139250"/>
    <n v="8355"/>
    <n v="130895"/>
    <n v="12254.000000000002"/>
    <n v="118641"/>
    <x v="21"/>
  </r>
  <r>
    <x v="3"/>
    <x v="0"/>
    <x v="0"/>
    <x v="1"/>
    <n v="1110"/>
    <n v="3"/>
    <n v="280"/>
    <n v="310800"/>
    <n v="3108"/>
    <n v="307692"/>
    <n v="3663.0000000000005"/>
    <n v="304029"/>
    <x v="21"/>
  </r>
  <r>
    <x v="3"/>
    <x v="3"/>
    <x v="5"/>
    <x v="1"/>
    <n v="1101"/>
    <n v="265"/>
    <n v="300"/>
    <n v="330300"/>
    <n v="3303"/>
    <n v="326997"/>
    <n v="320941.5"/>
    <n v="6055.5"/>
    <x v="21"/>
  </r>
  <r>
    <x v="3"/>
    <x v="0"/>
    <x v="1"/>
    <x v="3"/>
    <n v="1022"/>
    <n v="10"/>
    <n v="20"/>
    <n v="20440"/>
    <n v="2861.6000000000004"/>
    <n v="17578.400000000001"/>
    <n v="11242"/>
    <n v="6336.4000000000015"/>
    <x v="21"/>
  </r>
  <r>
    <x v="2"/>
    <x v="3"/>
    <x v="2"/>
    <x v="2"/>
    <n v="921"/>
    <n v="5"/>
    <n v="15"/>
    <n v="13815"/>
    <n v="0"/>
    <n v="13815"/>
    <n v="5065.5"/>
    <n v="8749.5"/>
    <x v="21"/>
  </r>
  <r>
    <x v="2"/>
    <x v="1"/>
    <x v="1"/>
    <x v="1"/>
    <n v="795"/>
    <n v="10"/>
    <n v="125"/>
    <n v="99375"/>
    <n v="993.75"/>
    <n v="98381.25"/>
    <n v="8745"/>
    <n v="89636.25"/>
    <x v="21"/>
  </r>
  <r>
    <x v="0"/>
    <x v="3"/>
    <x v="2"/>
    <x v="3"/>
    <n v="677"/>
    <n v="5"/>
    <n v="15"/>
    <n v="10155"/>
    <n v="1421.7"/>
    <n v="8733.2999999999993"/>
    <n v="3723.5000000000005"/>
    <n v="5009.7999999999993"/>
    <x v="21"/>
  </r>
  <r>
    <x v="3"/>
    <x v="2"/>
    <x v="3"/>
    <x v="3"/>
    <n v="500"/>
    <n v="8"/>
    <n v="12"/>
    <n v="6000"/>
    <n v="840.00000000000011"/>
    <n v="5160"/>
    <n v="4400"/>
    <n v="760"/>
    <x v="21"/>
  </r>
  <r>
    <x v="2"/>
    <x v="3"/>
    <x v="5"/>
    <x v="1"/>
    <n v="259"/>
    <n v="265"/>
    <n v="300"/>
    <n v="77700"/>
    <n v="777"/>
    <n v="76923"/>
    <n v="75498.5"/>
    <n v="1424.5"/>
    <x v="21"/>
  </r>
  <r>
    <x v="4"/>
    <x v="1"/>
    <x v="3"/>
    <x v="0"/>
    <n v="5952"/>
    <n v="43"/>
    <n v="125"/>
    <n v="744000"/>
    <n v="44640"/>
    <n v="699360"/>
    <n v="281529.60000000003"/>
    <n v="417830.39999999997"/>
    <x v="22"/>
  </r>
  <r>
    <x v="1"/>
    <x v="1"/>
    <x v="3"/>
    <x v="2"/>
    <n v="4887"/>
    <n v="102"/>
    <n v="125"/>
    <n v="610875"/>
    <n v="0"/>
    <n v="610875"/>
    <n v="548321.4"/>
    <n v="62553.599999999977"/>
    <x v="22"/>
  </r>
  <r>
    <x v="0"/>
    <x v="0"/>
    <x v="1"/>
    <x v="3"/>
    <n v="3641"/>
    <n v="10"/>
    <n v="20"/>
    <n v="72820"/>
    <n v="10194.800000000001"/>
    <n v="62625.2"/>
    <n v="40051"/>
    <n v="22574.199999999997"/>
    <x v="22"/>
  </r>
  <r>
    <x v="4"/>
    <x v="0"/>
    <x v="2"/>
    <x v="0"/>
    <n v="3488"/>
    <n v="5"/>
    <n v="43"/>
    <n v="149984"/>
    <n v="8999.0399999999991"/>
    <n v="140984.95999999999"/>
    <n v="19184"/>
    <n v="121800.95999999999"/>
    <x v="22"/>
  </r>
  <r>
    <x v="4"/>
    <x v="0"/>
    <x v="1"/>
    <x v="2"/>
    <n v="3292"/>
    <n v="8"/>
    <n v="42"/>
    <n v="138264"/>
    <n v="0"/>
    <n v="138264"/>
    <n v="28969.600000000002"/>
    <n v="109294.39999999999"/>
    <x v="22"/>
  </r>
  <r>
    <x v="0"/>
    <x v="3"/>
    <x v="4"/>
    <x v="1"/>
    <n v="2844"/>
    <n v="250"/>
    <n v="300"/>
    <n v="853200"/>
    <n v="8532"/>
    <n v="844668"/>
    <n v="782100.00000000012"/>
    <n v="62567.999999999884"/>
    <x v="22"/>
  </r>
  <r>
    <x v="0"/>
    <x v="1"/>
    <x v="3"/>
    <x v="0"/>
    <n v="2755"/>
    <n v="103"/>
    <n v="125"/>
    <n v="344375"/>
    <n v="20662.5"/>
    <n v="323712.5"/>
    <n v="312141.5"/>
    <n v="11571"/>
    <x v="22"/>
  </r>
  <r>
    <x v="3"/>
    <x v="3"/>
    <x v="4"/>
    <x v="0"/>
    <n v="2747"/>
    <n v="250"/>
    <n v="300"/>
    <n v="824100"/>
    <n v="49446"/>
    <n v="774654"/>
    <n v="755425.00000000012"/>
    <n v="19228.999999999884"/>
    <x v="22"/>
  </r>
  <r>
    <x v="2"/>
    <x v="3"/>
    <x v="4"/>
    <x v="0"/>
    <n v="2659"/>
    <n v="250"/>
    <n v="300"/>
    <n v="797700"/>
    <n v="47862"/>
    <n v="749838"/>
    <n v="731225.00000000012"/>
    <n v="18612.999999999884"/>
    <x v="22"/>
  </r>
  <r>
    <x v="4"/>
    <x v="3"/>
    <x v="1"/>
    <x v="1"/>
    <n v="2363"/>
    <n v="112"/>
    <n v="215"/>
    <n v="508045"/>
    <n v="5080.45"/>
    <n v="502964.55"/>
    <n v="291121.60000000003"/>
    <n v="211842.94999999995"/>
    <x v="22"/>
  </r>
  <r>
    <x v="1"/>
    <x v="3"/>
    <x v="1"/>
    <x v="1"/>
    <n v="2296"/>
    <n v="10"/>
    <n v="15"/>
    <n v="34440"/>
    <n v="344.40000000000003"/>
    <n v="34095.599999999999"/>
    <n v="25256.000000000004"/>
    <n v="8839.5999999999949"/>
    <x v="22"/>
  </r>
  <r>
    <x v="4"/>
    <x v="0"/>
    <x v="5"/>
    <x v="3"/>
    <n v="2240"/>
    <n v="80"/>
    <n v="350"/>
    <n v="784000"/>
    <n v="109760.00000000001"/>
    <n v="674240"/>
    <n v="197120.00000000003"/>
    <n v="477120"/>
    <x v="22"/>
  </r>
  <r>
    <x v="4"/>
    <x v="3"/>
    <x v="4"/>
    <x v="2"/>
    <n v="2001"/>
    <n v="80"/>
    <n v="300"/>
    <n v="600300"/>
    <n v="0"/>
    <n v="600300"/>
    <n v="176088"/>
    <n v="424212"/>
    <x v="22"/>
  </r>
  <r>
    <x v="4"/>
    <x v="2"/>
    <x v="0"/>
    <x v="3"/>
    <n v="1937"/>
    <n v="3"/>
    <n v="64"/>
    <n v="123968"/>
    <n v="17355.52"/>
    <n v="106612.48"/>
    <n v="6392.1"/>
    <n v="100220.37999999999"/>
    <x v="22"/>
  </r>
  <r>
    <x v="1"/>
    <x v="2"/>
    <x v="0"/>
    <x v="0"/>
    <n v="1865"/>
    <n v="3"/>
    <n v="12"/>
    <n v="22380"/>
    <n v="1342.8"/>
    <n v="21037.200000000001"/>
    <n v="6154.5000000000009"/>
    <n v="14882.7"/>
    <x v="22"/>
  </r>
  <r>
    <x v="0"/>
    <x v="2"/>
    <x v="0"/>
    <x v="1"/>
    <n v="1858"/>
    <n v="3"/>
    <n v="12"/>
    <n v="22296"/>
    <n v="222.96"/>
    <n v="22073.040000000001"/>
    <n v="6131.4000000000005"/>
    <n v="15941.64"/>
    <x v="22"/>
  </r>
  <r>
    <x v="2"/>
    <x v="0"/>
    <x v="1"/>
    <x v="3"/>
    <n v="1708"/>
    <n v="10"/>
    <n v="20"/>
    <n v="34160"/>
    <n v="4782.4000000000005"/>
    <n v="29377.599999999999"/>
    <n v="18788"/>
    <n v="10589.599999999999"/>
    <x v="22"/>
  </r>
  <r>
    <x v="2"/>
    <x v="0"/>
    <x v="2"/>
    <x v="1"/>
    <n v="1643"/>
    <n v="5"/>
    <n v="7"/>
    <n v="11501"/>
    <n v="115.01"/>
    <n v="11385.99"/>
    <n v="9036.5"/>
    <n v="2349.4899999999998"/>
    <x v="22"/>
  </r>
  <r>
    <x v="3"/>
    <x v="1"/>
    <x v="3"/>
    <x v="3"/>
    <n v="1575"/>
    <n v="94"/>
    <n v="125"/>
    <n v="196875"/>
    <n v="27562.500000000004"/>
    <n v="169312.5"/>
    <n v="162855"/>
    <n v="6457.5"/>
    <x v="22"/>
  </r>
  <r>
    <x v="3"/>
    <x v="0"/>
    <x v="5"/>
    <x v="1"/>
    <n v="1565"/>
    <n v="265"/>
    <n v="350"/>
    <n v="547750"/>
    <n v="5477.5"/>
    <n v="542272.5"/>
    <n v="456197.50000000006"/>
    <n v="86074.999999999942"/>
    <x v="22"/>
  </r>
  <r>
    <x v="2"/>
    <x v="0"/>
    <x v="5"/>
    <x v="0"/>
    <n v="1550"/>
    <n v="265"/>
    <n v="350"/>
    <n v="542500"/>
    <n v="32550"/>
    <n v="509950"/>
    <n v="451825.00000000006"/>
    <n v="58124.999999999942"/>
    <x v="22"/>
  </r>
  <r>
    <x v="0"/>
    <x v="3"/>
    <x v="1"/>
    <x v="1"/>
    <n v="1514"/>
    <n v="10"/>
    <n v="15"/>
    <n v="22710"/>
    <n v="227.1"/>
    <n v="22482.9"/>
    <n v="16654"/>
    <n v="5828.9000000000015"/>
    <x v="22"/>
  </r>
  <r>
    <x v="1"/>
    <x v="0"/>
    <x v="1"/>
    <x v="0"/>
    <n v="1503"/>
    <n v="10"/>
    <n v="20"/>
    <n v="30060"/>
    <n v="1803.6"/>
    <n v="28256.400000000001"/>
    <n v="16533"/>
    <n v="11723.400000000001"/>
    <x v="22"/>
  </r>
  <r>
    <x v="1"/>
    <x v="0"/>
    <x v="5"/>
    <x v="2"/>
    <n v="1350"/>
    <n v="265"/>
    <n v="350"/>
    <n v="472500"/>
    <n v="0"/>
    <n v="472500"/>
    <n v="393525.00000000006"/>
    <n v="78974.999999999942"/>
    <x v="22"/>
  </r>
  <r>
    <x v="0"/>
    <x v="0"/>
    <x v="2"/>
    <x v="3"/>
    <n v="1298"/>
    <n v="5"/>
    <n v="7"/>
    <n v="9086"/>
    <n v="1272.0400000000002"/>
    <n v="7813.96"/>
    <n v="7139.0000000000009"/>
    <n v="674.95999999999913"/>
    <x v="22"/>
  </r>
  <r>
    <x v="1"/>
    <x v="0"/>
    <x v="2"/>
    <x v="3"/>
    <n v="1293"/>
    <n v="5"/>
    <n v="7"/>
    <n v="9051"/>
    <n v="1267.1400000000001"/>
    <n v="7783.86"/>
    <n v="7111.5000000000009"/>
    <n v="672.35999999999876"/>
    <x v="22"/>
  </r>
  <r>
    <x v="0"/>
    <x v="0"/>
    <x v="5"/>
    <x v="3"/>
    <n v="1270"/>
    <n v="265"/>
    <n v="350"/>
    <n v="444500"/>
    <n v="62230.000000000007"/>
    <n v="382270"/>
    <n v="370205.00000000006"/>
    <n v="12064.999999999942"/>
    <x v="22"/>
  </r>
  <r>
    <x v="3"/>
    <x v="0"/>
    <x v="2"/>
    <x v="3"/>
    <n v="1268"/>
    <n v="5"/>
    <n v="7"/>
    <n v="8876"/>
    <n v="1242.6400000000001"/>
    <n v="7633.36"/>
    <n v="6974.0000000000009"/>
    <n v="659.35999999999876"/>
    <x v="22"/>
  </r>
  <r>
    <x v="3"/>
    <x v="0"/>
    <x v="1"/>
    <x v="3"/>
    <n v="1160"/>
    <n v="10"/>
    <n v="20"/>
    <n v="23200"/>
    <n v="3248.0000000000005"/>
    <n v="19952"/>
    <n v="12760.000000000002"/>
    <n v="7191.9999999999982"/>
    <x v="22"/>
  </r>
  <r>
    <x v="2"/>
    <x v="2"/>
    <x v="0"/>
    <x v="0"/>
    <n v="1116"/>
    <n v="3"/>
    <n v="12"/>
    <n v="13392"/>
    <n v="803.52"/>
    <n v="12588.48"/>
    <n v="3682.8"/>
    <n v="8905.68"/>
    <x v="22"/>
  </r>
  <r>
    <x v="3"/>
    <x v="3"/>
    <x v="1"/>
    <x v="2"/>
    <n v="974"/>
    <n v="10"/>
    <n v="15"/>
    <n v="14610"/>
    <n v="0"/>
    <n v="14610"/>
    <n v="10714"/>
    <n v="3896"/>
    <x v="22"/>
  </r>
  <r>
    <x v="1"/>
    <x v="3"/>
    <x v="4"/>
    <x v="0"/>
    <n v="959"/>
    <n v="250"/>
    <n v="300"/>
    <n v="287700"/>
    <n v="17262"/>
    <n v="270438"/>
    <n v="263725"/>
    <n v="6713"/>
    <x v="22"/>
  </r>
  <r>
    <x v="2"/>
    <x v="1"/>
    <x v="3"/>
    <x v="0"/>
    <n v="807"/>
    <n v="102"/>
    <n v="125"/>
    <n v="100875"/>
    <n v="6052.5"/>
    <n v="94822.5"/>
    <n v="90545.400000000009"/>
    <n v="4277.0999999999913"/>
    <x v="22"/>
  </r>
  <r>
    <x v="3"/>
    <x v="2"/>
    <x v="0"/>
    <x v="0"/>
    <n v="727"/>
    <n v="3"/>
    <n v="12"/>
    <n v="8724"/>
    <n v="523.43999999999994"/>
    <n v="8200.56"/>
    <n v="2399.1000000000004"/>
    <n v="5801.4599999999991"/>
    <x v="22"/>
  </r>
  <r>
    <x v="2"/>
    <x v="3"/>
    <x v="1"/>
    <x v="3"/>
    <n v="278"/>
    <n v="10"/>
    <n v="15"/>
    <n v="4170"/>
    <n v="583.80000000000007"/>
    <n v="3586.2"/>
    <n v="3058.0000000000005"/>
    <n v="528.19999999999936"/>
    <x v="22"/>
  </r>
  <r>
    <x v="1"/>
    <x v="1"/>
    <x v="5"/>
    <x v="0"/>
    <n v="5057"/>
    <n v="96"/>
    <n v="125"/>
    <n v="632125"/>
    <n v="37927.5"/>
    <n v="594197.5"/>
    <n v="534019.20000000007"/>
    <n v="60178.29999999993"/>
    <x v="23"/>
  </r>
  <r>
    <x v="4"/>
    <x v="0"/>
    <x v="1"/>
    <x v="1"/>
    <n v="4251"/>
    <n v="5"/>
    <n v="12"/>
    <n v="51012"/>
    <n v="510.12"/>
    <n v="50501.88"/>
    <n v="23380.500000000004"/>
    <n v="27121.379999999994"/>
    <x v="23"/>
  </r>
  <r>
    <x v="1"/>
    <x v="3"/>
    <x v="3"/>
    <x v="3"/>
    <n v="3997.5"/>
    <n v="11"/>
    <n v="15"/>
    <n v="59962.5"/>
    <n v="8394.75"/>
    <n v="51567.75"/>
    <n v="48369.750000000007"/>
    <n v="3197.9999999999927"/>
    <x v="23"/>
  </r>
  <r>
    <x v="0"/>
    <x v="3"/>
    <x v="1"/>
    <x v="3"/>
    <n v="3495"/>
    <n v="10"/>
    <n v="300"/>
    <n v="1048500"/>
    <n v="146790"/>
    <n v="901710"/>
    <n v="38445"/>
    <n v="863265"/>
    <x v="23"/>
  </r>
  <r>
    <x v="4"/>
    <x v="2"/>
    <x v="4"/>
    <x v="0"/>
    <n v="3244.5"/>
    <n v="7"/>
    <n v="18"/>
    <n v="58401"/>
    <n v="3504.06"/>
    <n v="54896.94"/>
    <n v="24982.65"/>
    <n v="29914.29"/>
    <x v="23"/>
  </r>
  <r>
    <x v="2"/>
    <x v="1"/>
    <x v="5"/>
    <x v="3"/>
    <n v="3165"/>
    <n v="96"/>
    <n v="125"/>
    <n v="395625"/>
    <n v="55387.500000000007"/>
    <n v="340237.5"/>
    <n v="334224"/>
    <n v="6013.5"/>
    <x v="23"/>
  </r>
  <r>
    <x v="3"/>
    <x v="3"/>
    <x v="3"/>
    <x v="0"/>
    <n v="2861"/>
    <n v="13"/>
    <n v="19"/>
    <n v="54359"/>
    <n v="3261.54"/>
    <n v="51097.46"/>
    <n v="40912.300000000003"/>
    <n v="10185.159999999996"/>
    <x v="23"/>
  </r>
  <r>
    <x v="3"/>
    <x v="3"/>
    <x v="1"/>
    <x v="0"/>
    <n v="2565"/>
    <n v="10"/>
    <n v="300"/>
    <n v="769500"/>
    <n v="46170"/>
    <n v="723330"/>
    <n v="28215.000000000004"/>
    <n v="695115"/>
    <x v="23"/>
  </r>
  <r>
    <x v="2"/>
    <x v="2"/>
    <x v="4"/>
    <x v="1"/>
    <n v="2479"/>
    <n v="11"/>
    <n v="18"/>
    <n v="44622"/>
    <n v="446.22"/>
    <n v="44175.78"/>
    <n v="29995.9"/>
    <n v="14179.879999999997"/>
    <x v="23"/>
  </r>
  <r>
    <x v="1"/>
    <x v="3"/>
    <x v="1"/>
    <x v="1"/>
    <n v="2434.5"/>
    <n v="10"/>
    <n v="300"/>
    <n v="730350"/>
    <n v="7303.5"/>
    <n v="723046.5"/>
    <n v="26779.500000000004"/>
    <n v="696267"/>
    <x v="23"/>
  </r>
  <r>
    <x v="3"/>
    <x v="2"/>
    <x v="2"/>
    <x v="0"/>
    <n v="2340"/>
    <n v="5"/>
    <n v="12"/>
    <n v="28080"/>
    <n v="1684.8"/>
    <n v="26395.200000000001"/>
    <n v="12870.000000000002"/>
    <n v="13525.199999999999"/>
    <x v="23"/>
  </r>
  <r>
    <x v="4"/>
    <x v="0"/>
    <x v="2"/>
    <x v="3"/>
    <n v="2227.5"/>
    <n v="5"/>
    <n v="350"/>
    <n v="779625"/>
    <n v="109147.50000000001"/>
    <n v="670477.5"/>
    <n v="12251.250000000002"/>
    <n v="658226.25"/>
    <x v="23"/>
  </r>
  <r>
    <x v="0"/>
    <x v="2"/>
    <x v="4"/>
    <x v="0"/>
    <n v="1956"/>
    <n v="10"/>
    <n v="12"/>
    <n v="23472"/>
    <n v="1408.32"/>
    <n v="22063.68"/>
    <n v="21516"/>
    <n v="547.68000000000029"/>
    <x v="23"/>
  </r>
  <r>
    <x v="4"/>
    <x v="3"/>
    <x v="1"/>
    <x v="3"/>
    <n v="1873"/>
    <n v="10"/>
    <n v="300"/>
    <n v="561900"/>
    <n v="78666.000000000015"/>
    <n v="483234"/>
    <n v="20603"/>
    <n v="462631"/>
    <x v="23"/>
  </r>
  <r>
    <x v="1"/>
    <x v="2"/>
    <x v="4"/>
    <x v="3"/>
    <n v="1734"/>
    <n v="11"/>
    <n v="19"/>
    <n v="32946"/>
    <n v="4612.4400000000005"/>
    <n v="28333.559999999998"/>
    <n v="20981.4"/>
    <n v="7352.1599999999962"/>
    <x v="23"/>
  </r>
  <r>
    <x v="4"/>
    <x v="1"/>
    <x v="5"/>
    <x v="3"/>
    <n v="1659"/>
    <n v="40"/>
    <n v="125"/>
    <n v="207375"/>
    <n v="29032.500000000004"/>
    <n v="178342.5"/>
    <n v="72996"/>
    <n v="105346.5"/>
    <x v="23"/>
  </r>
  <r>
    <x v="4"/>
    <x v="0"/>
    <x v="0"/>
    <x v="2"/>
    <n v="1618.5"/>
    <n v="3"/>
    <n v="38"/>
    <n v="61503"/>
    <n v="0"/>
    <n v="61503"/>
    <n v="5341.05"/>
    <n v="56161.95"/>
    <x v="23"/>
  </r>
  <r>
    <x v="3"/>
    <x v="0"/>
    <x v="5"/>
    <x v="3"/>
    <n v="1529"/>
    <n v="15"/>
    <n v="20"/>
    <n v="30580"/>
    <n v="4281.2000000000007"/>
    <n v="26298.799999999999"/>
    <n v="25228.500000000004"/>
    <n v="1070.2999999999956"/>
    <x v="23"/>
  </r>
  <r>
    <x v="1"/>
    <x v="0"/>
    <x v="0"/>
    <x v="3"/>
    <n v="1521.5"/>
    <n v="3"/>
    <n v="20"/>
    <n v="30430"/>
    <n v="4260.2000000000007"/>
    <n v="26169.8"/>
    <n v="5020.9500000000007"/>
    <n v="21148.85"/>
    <x v="23"/>
  </r>
  <r>
    <x v="1"/>
    <x v="0"/>
    <x v="2"/>
    <x v="0"/>
    <n v="1484.5"/>
    <n v="5"/>
    <n v="350"/>
    <n v="519575"/>
    <n v="31174.5"/>
    <n v="488400.5"/>
    <n v="8164.7500000000009"/>
    <n v="480235.75"/>
    <x v="23"/>
  </r>
  <r>
    <x v="2"/>
    <x v="0"/>
    <x v="2"/>
    <x v="3"/>
    <n v="1466"/>
    <n v="5"/>
    <n v="350"/>
    <n v="513100"/>
    <n v="71834"/>
    <n v="441266"/>
    <n v="8063.0000000000009"/>
    <n v="433203"/>
    <x v="23"/>
  </r>
  <r>
    <x v="1"/>
    <x v="0"/>
    <x v="1"/>
    <x v="1"/>
    <n v="1445"/>
    <n v="6"/>
    <n v="7"/>
    <n v="10115"/>
    <n v="101.15"/>
    <n v="10013.85"/>
    <n v="9537"/>
    <n v="476.85000000000036"/>
    <x v="23"/>
  </r>
  <r>
    <x v="0"/>
    <x v="0"/>
    <x v="1"/>
    <x v="3"/>
    <n v="1438.5"/>
    <n v="6"/>
    <n v="8"/>
    <n v="11508"/>
    <n v="1611.1200000000001"/>
    <n v="9896.8799999999992"/>
    <n v="9494.1"/>
    <n v="402.77999999999884"/>
    <x v="23"/>
  </r>
  <r>
    <x v="3"/>
    <x v="0"/>
    <x v="3"/>
    <x v="2"/>
    <n v="1393"/>
    <n v="5"/>
    <n v="7"/>
    <n v="9751"/>
    <n v="0"/>
    <n v="9751"/>
    <n v="7661.5000000000009"/>
    <n v="2089.4999999999991"/>
    <x v="23"/>
  </r>
  <r>
    <x v="4"/>
    <x v="3"/>
    <x v="3"/>
    <x v="3"/>
    <n v="1384"/>
    <n v="8"/>
    <n v="32"/>
    <n v="44288"/>
    <n v="6200.3200000000006"/>
    <n v="38087.68"/>
    <n v="12179.2"/>
    <n v="25908.48"/>
    <x v="23"/>
  </r>
  <r>
    <x v="0"/>
    <x v="0"/>
    <x v="2"/>
    <x v="3"/>
    <n v="1382.5"/>
    <n v="5"/>
    <n v="350"/>
    <n v="483875"/>
    <n v="67742.5"/>
    <n v="416132.5"/>
    <n v="7603.7500000000009"/>
    <n v="408528.75"/>
    <x v="23"/>
  </r>
  <r>
    <x v="2"/>
    <x v="0"/>
    <x v="1"/>
    <x v="0"/>
    <n v="1372"/>
    <n v="6"/>
    <n v="8"/>
    <n v="10976"/>
    <n v="658.56"/>
    <n v="10317.44"/>
    <n v="9055.2000000000007"/>
    <n v="1262.2399999999998"/>
    <x v="23"/>
  </r>
  <r>
    <x v="2"/>
    <x v="0"/>
    <x v="0"/>
    <x v="2"/>
    <n v="1321"/>
    <n v="3"/>
    <n v="20"/>
    <n v="26420"/>
    <n v="0"/>
    <n v="26420"/>
    <n v="4359.3"/>
    <n v="22060.7"/>
    <x v="23"/>
  </r>
  <r>
    <x v="3"/>
    <x v="0"/>
    <x v="1"/>
    <x v="0"/>
    <n v="1317"/>
    <n v="10"/>
    <n v="350"/>
    <n v="460950"/>
    <n v="27657"/>
    <n v="433293"/>
    <n v="14487.000000000002"/>
    <n v="418806"/>
    <x v="23"/>
  </r>
  <r>
    <x v="0"/>
    <x v="0"/>
    <x v="0"/>
    <x v="0"/>
    <n v="1117.5"/>
    <n v="3"/>
    <n v="20"/>
    <n v="22350"/>
    <n v="1341"/>
    <n v="21009"/>
    <n v="3687.7500000000005"/>
    <n v="17321.25"/>
    <x v="23"/>
  </r>
  <r>
    <x v="2"/>
    <x v="3"/>
    <x v="1"/>
    <x v="3"/>
    <n v="807"/>
    <n v="10"/>
    <n v="300"/>
    <n v="242100"/>
    <n v="33894"/>
    <n v="208206"/>
    <n v="8877"/>
    <n v="199329"/>
    <x v="23"/>
  </r>
  <r>
    <x v="2"/>
    <x v="3"/>
    <x v="3"/>
    <x v="3"/>
    <n v="681"/>
    <n v="15"/>
    <n v="22"/>
    <n v="14982"/>
    <n v="2097.48"/>
    <n v="12884.52"/>
    <n v="11236.5"/>
    <n v="1648.0200000000004"/>
    <x v="23"/>
  </r>
  <r>
    <x v="0"/>
    <x v="1"/>
    <x v="5"/>
    <x v="3"/>
    <n v="579"/>
    <n v="96"/>
    <n v="125"/>
    <n v="72375"/>
    <n v="10132.500000000002"/>
    <n v="62242.5"/>
    <n v="61142.400000000001"/>
    <n v="1100.0999999999985"/>
    <x v="23"/>
  </r>
  <r>
    <x v="0"/>
    <x v="3"/>
    <x v="3"/>
    <x v="0"/>
    <n v="555"/>
    <n v="13"/>
    <n v="19"/>
    <n v="10545"/>
    <n v="632.69999999999993"/>
    <n v="9912.2999999999993"/>
    <n v="7936.5000000000009"/>
    <n v="1975.7999999999984"/>
    <x v="23"/>
  </r>
  <r>
    <x v="3"/>
    <x v="1"/>
    <x v="4"/>
    <x v="3"/>
    <n v="554"/>
    <n v="94"/>
    <n v="125"/>
    <n v="69250"/>
    <n v="9695.0000000000018"/>
    <n v="59555"/>
    <n v="57283.600000000006"/>
    <n v="2271.3999999999942"/>
    <x v="23"/>
  </r>
  <r>
    <x v="4"/>
    <x v="3"/>
    <x v="1"/>
    <x v="2"/>
    <n v="6152"/>
    <n v="4"/>
    <n v="32"/>
    <n v="196864"/>
    <n v="0"/>
    <n v="196864"/>
    <n v="27068.800000000003"/>
    <n v="169795.20000000001"/>
    <x v="24"/>
  </r>
  <r>
    <x v="4"/>
    <x v="0"/>
    <x v="2"/>
    <x v="1"/>
    <n v="5611"/>
    <n v="3"/>
    <n v="32"/>
    <n v="179552"/>
    <n v="1795.52"/>
    <n v="177756.48"/>
    <n v="18516.300000000003"/>
    <n v="159240.18"/>
    <x v="24"/>
  </r>
  <r>
    <x v="1"/>
    <x v="1"/>
    <x v="0"/>
    <x v="3"/>
    <n v="4922"/>
    <n v="3"/>
    <n v="125"/>
    <n v="615250"/>
    <n v="86135.000000000015"/>
    <n v="529115"/>
    <n v="16242.600000000002"/>
    <n v="512872.4"/>
    <x v="24"/>
  </r>
  <r>
    <x v="4"/>
    <x v="2"/>
    <x v="0"/>
    <x v="1"/>
    <n v="3908"/>
    <n v="3"/>
    <n v="22"/>
    <n v="85976"/>
    <n v="859.76"/>
    <n v="85116.24"/>
    <n v="12896.400000000001"/>
    <n v="72219.839999999997"/>
    <x v="24"/>
  </r>
  <r>
    <x v="3"/>
    <x v="1"/>
    <x v="0"/>
    <x v="3"/>
    <n v="2821"/>
    <n v="3"/>
    <n v="125"/>
    <n v="352625"/>
    <n v="49367.500000000007"/>
    <n v="303257.5"/>
    <n v="9309.3000000000011"/>
    <n v="293948.2"/>
    <x v="24"/>
  </r>
  <r>
    <x v="0"/>
    <x v="1"/>
    <x v="3"/>
    <x v="3"/>
    <n v="2438"/>
    <n v="96"/>
    <n v="125"/>
    <n v="304750"/>
    <n v="42665.000000000007"/>
    <n v="262085"/>
    <n v="257452.80000000002"/>
    <n v="4632.1999999999825"/>
    <x v="24"/>
  </r>
  <r>
    <x v="4"/>
    <x v="3"/>
    <x v="4"/>
    <x v="0"/>
    <n v="2436"/>
    <n v="40"/>
    <n v="300"/>
    <n v="730800"/>
    <n v="43848"/>
    <n v="686952"/>
    <n v="107184.00000000001"/>
    <n v="579768"/>
    <x v="24"/>
  </r>
  <r>
    <x v="1"/>
    <x v="3"/>
    <x v="1"/>
    <x v="1"/>
    <n v="2261"/>
    <n v="10"/>
    <n v="15"/>
    <n v="33915"/>
    <n v="339.15000000000003"/>
    <n v="33575.85"/>
    <n v="24871.000000000004"/>
    <n v="8704.8499999999949"/>
    <x v="24"/>
  </r>
  <r>
    <x v="2"/>
    <x v="3"/>
    <x v="1"/>
    <x v="0"/>
    <n v="2116"/>
    <n v="10"/>
    <n v="15"/>
    <n v="31740"/>
    <n v="1904.3999999999999"/>
    <n v="29835.599999999999"/>
    <n v="23276.000000000004"/>
    <n v="6559.5999999999949"/>
    <x v="24"/>
  </r>
  <r>
    <x v="0"/>
    <x v="2"/>
    <x v="5"/>
    <x v="3"/>
    <n v="2015"/>
    <n v="9"/>
    <n v="12"/>
    <n v="24180"/>
    <n v="3385.2000000000003"/>
    <n v="20794.8"/>
    <n v="19948.5"/>
    <n v="846.29999999999927"/>
    <x v="24"/>
  </r>
  <r>
    <x v="0"/>
    <x v="3"/>
    <x v="1"/>
    <x v="1"/>
    <n v="1925"/>
    <n v="10"/>
    <n v="15"/>
    <n v="28875"/>
    <n v="288.75"/>
    <n v="28586.25"/>
    <n v="21175"/>
    <n v="7411.25"/>
    <x v="24"/>
  </r>
  <r>
    <x v="4"/>
    <x v="1"/>
    <x v="3"/>
    <x v="3"/>
    <n v="1916"/>
    <n v="62"/>
    <n v="125"/>
    <n v="239500"/>
    <n v="33530"/>
    <n v="205970"/>
    <n v="130671.20000000001"/>
    <n v="75298.799999999988"/>
    <x v="24"/>
  </r>
  <r>
    <x v="4"/>
    <x v="0"/>
    <x v="1"/>
    <x v="0"/>
    <n v="1802"/>
    <n v="10"/>
    <n v="220"/>
    <n v="396440"/>
    <n v="23786.399999999998"/>
    <n v="372653.6"/>
    <n v="19822"/>
    <n v="352831.6"/>
    <x v="24"/>
  </r>
  <r>
    <x v="4"/>
    <x v="0"/>
    <x v="5"/>
    <x v="1"/>
    <n v="1778"/>
    <n v="40"/>
    <n v="350"/>
    <n v="622300"/>
    <n v="6223"/>
    <n v="616077"/>
    <n v="78232"/>
    <n v="537845"/>
    <x v="24"/>
  </r>
  <r>
    <x v="2"/>
    <x v="2"/>
    <x v="5"/>
    <x v="3"/>
    <n v="1770"/>
    <n v="11"/>
    <n v="19"/>
    <n v="33630"/>
    <n v="4708.2000000000007"/>
    <n v="28921.8"/>
    <n v="21417"/>
    <n v="7504.7999999999993"/>
    <x v="24"/>
  </r>
  <r>
    <x v="3"/>
    <x v="2"/>
    <x v="5"/>
    <x v="0"/>
    <n v="1375"/>
    <n v="7"/>
    <n v="12"/>
    <n v="16500"/>
    <n v="990"/>
    <n v="15510"/>
    <n v="10587.5"/>
    <n v="4922.5"/>
    <x v="24"/>
  </r>
  <r>
    <x v="1"/>
    <x v="3"/>
    <x v="2"/>
    <x v="3"/>
    <n v="1186"/>
    <n v="5"/>
    <n v="300"/>
    <n v="355800"/>
    <n v="49812.000000000007"/>
    <n v="305988"/>
    <n v="6523.0000000000009"/>
    <n v="299465"/>
    <x v="24"/>
  </r>
  <r>
    <x v="1"/>
    <x v="0"/>
    <x v="1"/>
    <x v="0"/>
    <n v="1136"/>
    <n v="5"/>
    <n v="7"/>
    <n v="7952"/>
    <n v="477.12"/>
    <n v="7474.88"/>
    <n v="6248.0000000000009"/>
    <n v="1226.8799999999992"/>
    <x v="24"/>
  </r>
  <r>
    <x v="1"/>
    <x v="0"/>
    <x v="3"/>
    <x v="0"/>
    <n v="1133"/>
    <n v="17"/>
    <n v="20"/>
    <n v="22660"/>
    <n v="1359.6"/>
    <n v="21300.400000000001"/>
    <n v="21187.100000000002"/>
    <n v="113.29999999999927"/>
    <x v="24"/>
  </r>
  <r>
    <x v="2"/>
    <x v="0"/>
    <x v="1"/>
    <x v="0"/>
    <n v="1125"/>
    <n v="5"/>
    <n v="7"/>
    <n v="7875"/>
    <n v="472.5"/>
    <n v="7402.5"/>
    <n v="6187.5000000000009"/>
    <n v="1214.9999999999991"/>
    <x v="24"/>
  </r>
  <r>
    <x v="3"/>
    <x v="3"/>
    <x v="2"/>
    <x v="0"/>
    <n v="1100"/>
    <n v="5"/>
    <n v="300"/>
    <n v="330000"/>
    <n v="19800"/>
    <n v="310200"/>
    <n v="6050.0000000000009"/>
    <n v="304150"/>
    <x v="24"/>
  </r>
  <r>
    <x v="2"/>
    <x v="0"/>
    <x v="3"/>
    <x v="0"/>
    <n v="1088"/>
    <n v="17"/>
    <n v="20"/>
    <n v="21760"/>
    <n v="1305.5999999999999"/>
    <n v="20454.400000000001"/>
    <n v="20345.600000000002"/>
    <n v="108.79999999999927"/>
    <x v="24"/>
  </r>
  <r>
    <x v="1"/>
    <x v="0"/>
    <x v="4"/>
    <x v="3"/>
    <n v="1081"/>
    <n v="250"/>
    <n v="350"/>
    <n v="378350"/>
    <n v="52969.000000000007"/>
    <n v="325381"/>
    <n v="297275"/>
    <n v="28106"/>
    <x v="24"/>
  </r>
  <r>
    <x v="2"/>
    <x v="0"/>
    <x v="4"/>
    <x v="3"/>
    <n v="1070"/>
    <n v="250"/>
    <n v="350"/>
    <n v="374500"/>
    <n v="52430.000000000007"/>
    <n v="322070"/>
    <n v="294250"/>
    <n v="27820"/>
    <x v="24"/>
  </r>
  <r>
    <x v="3"/>
    <x v="0"/>
    <x v="1"/>
    <x v="0"/>
    <n v="946"/>
    <n v="3"/>
    <n v="7"/>
    <n v="6622"/>
    <n v="397.32"/>
    <n v="6224.68"/>
    <n v="3121.8"/>
    <n v="3102.88"/>
    <x v="24"/>
  </r>
  <r>
    <x v="3"/>
    <x v="0"/>
    <x v="3"/>
    <x v="1"/>
    <n v="944"/>
    <n v="16"/>
    <n v="20"/>
    <n v="18880"/>
    <n v="188.8"/>
    <n v="18691.2"/>
    <n v="16614.400000000001"/>
    <n v="2076.7999999999993"/>
    <x v="24"/>
  </r>
  <r>
    <x v="3"/>
    <x v="0"/>
    <x v="4"/>
    <x v="1"/>
    <n v="940"/>
    <n v="250"/>
    <n v="350"/>
    <n v="329000"/>
    <n v="3290"/>
    <n v="325710"/>
    <n v="258500.00000000003"/>
    <n v="67209.999999999971"/>
    <x v="24"/>
  </r>
  <r>
    <x v="0"/>
    <x v="0"/>
    <x v="1"/>
    <x v="1"/>
    <n v="913"/>
    <n v="6"/>
    <n v="7"/>
    <n v="6391"/>
    <n v="63.910000000000004"/>
    <n v="6327.09"/>
    <n v="6025.8"/>
    <n v="301.28999999999996"/>
    <x v="24"/>
  </r>
  <r>
    <x v="2"/>
    <x v="1"/>
    <x v="0"/>
    <x v="0"/>
    <n v="887"/>
    <n v="3"/>
    <n v="125"/>
    <n v="110875"/>
    <n v="6652.5"/>
    <n v="104222.5"/>
    <n v="2927.1000000000004"/>
    <n v="101295.4"/>
    <x v="24"/>
  </r>
  <r>
    <x v="0"/>
    <x v="0"/>
    <x v="3"/>
    <x v="0"/>
    <n v="821"/>
    <n v="17"/>
    <n v="20"/>
    <n v="16420"/>
    <n v="985.19999999999993"/>
    <n v="15434.8"/>
    <n v="15352.7"/>
    <n v="82.099999999998545"/>
    <x v="24"/>
  </r>
  <r>
    <x v="0"/>
    <x v="3"/>
    <x v="4"/>
    <x v="0"/>
    <n v="808"/>
    <n v="250"/>
    <n v="300"/>
    <n v="242400"/>
    <n v="14544"/>
    <n v="227856"/>
    <n v="222200.00000000003"/>
    <n v="5655.9999999999709"/>
    <x v="24"/>
  </r>
  <r>
    <x v="0"/>
    <x v="0"/>
    <x v="4"/>
    <x v="1"/>
    <n v="766"/>
    <n v="250"/>
    <n v="350"/>
    <n v="268100"/>
    <n v="2681"/>
    <n v="265419"/>
    <n v="210650.00000000003"/>
    <n v="54768.999999999971"/>
    <x v="24"/>
  </r>
  <r>
    <x v="3"/>
    <x v="3"/>
    <x v="1"/>
    <x v="3"/>
    <n v="380"/>
    <n v="10"/>
    <n v="15"/>
    <n v="5700"/>
    <n v="798.00000000000011"/>
    <n v="4902"/>
    <n v="4180"/>
    <n v="722"/>
    <x v="24"/>
  </r>
  <r>
    <x v="2"/>
    <x v="3"/>
    <x v="2"/>
    <x v="0"/>
    <n v="334"/>
    <n v="5"/>
    <n v="300"/>
    <n v="100200"/>
    <n v="6012"/>
    <n v="94188"/>
    <n v="1837.0000000000002"/>
    <n v="92351"/>
    <x v="24"/>
  </r>
  <r>
    <x v="1"/>
    <x v="2"/>
    <x v="5"/>
    <x v="0"/>
    <n v="306"/>
    <n v="11"/>
    <n v="18"/>
    <n v="5508"/>
    <n v="330.47999999999996"/>
    <n v="5177.5200000000004"/>
    <n v="3702.6000000000004"/>
    <n v="1474.92"/>
    <x v="24"/>
  </r>
  <r>
    <x v="4"/>
    <x v="3"/>
    <x v="0"/>
    <x v="3"/>
    <n v="5560"/>
    <n v="3"/>
    <n v="22"/>
    <n v="122320"/>
    <n v="17124.800000000003"/>
    <n v="105195.2"/>
    <n v="18348"/>
    <n v="86847.2"/>
    <x v="25"/>
  </r>
  <r>
    <x v="1"/>
    <x v="1"/>
    <x v="2"/>
    <x v="0"/>
    <n v="4821"/>
    <n v="5"/>
    <n v="125"/>
    <n v="602625"/>
    <n v="36157.5"/>
    <n v="566467.5"/>
    <n v="26515.500000000004"/>
    <n v="539952"/>
    <x v="25"/>
  </r>
  <r>
    <x v="4"/>
    <x v="2"/>
    <x v="1"/>
    <x v="3"/>
    <n v="4222"/>
    <n v="7"/>
    <n v="12"/>
    <n v="50664"/>
    <n v="7092.9600000000009"/>
    <n v="43571.040000000001"/>
    <n v="32509.4"/>
    <n v="11061.64"/>
    <x v="25"/>
  </r>
  <r>
    <x v="4"/>
    <x v="0"/>
    <x v="1"/>
    <x v="2"/>
    <n v="3725"/>
    <n v="40"/>
    <n v="350"/>
    <n v="1303750"/>
    <n v="0"/>
    <n v="1303750"/>
    <n v="163900"/>
    <n v="1139850"/>
    <x v="25"/>
  </r>
  <r>
    <x v="4"/>
    <x v="3"/>
    <x v="1"/>
    <x v="0"/>
    <n v="3404"/>
    <n v="10"/>
    <n v="300"/>
    <n v="1021200"/>
    <n v="61272"/>
    <n v="959928"/>
    <n v="37444"/>
    <n v="922484"/>
    <x v="25"/>
  </r>
  <r>
    <x v="4"/>
    <x v="1"/>
    <x v="4"/>
    <x v="3"/>
    <n v="2954"/>
    <n v="40"/>
    <n v="125"/>
    <n v="369250"/>
    <n v="51695.000000000007"/>
    <n v="317555"/>
    <n v="129976.00000000001"/>
    <n v="187579"/>
    <x v="25"/>
  </r>
  <r>
    <x v="4"/>
    <x v="0"/>
    <x v="4"/>
    <x v="3"/>
    <n v="2935"/>
    <n v="14"/>
    <n v="32"/>
    <n v="93920"/>
    <n v="13148.800000000001"/>
    <n v="80771.199999999997"/>
    <n v="45199.000000000007"/>
    <n v="35572.19999999999"/>
    <x v="25"/>
  </r>
  <r>
    <x v="3"/>
    <x v="2"/>
    <x v="1"/>
    <x v="0"/>
    <n v="2763"/>
    <n v="10"/>
    <n v="12"/>
    <n v="33156"/>
    <n v="1989.36"/>
    <n v="31166.639999999999"/>
    <n v="30393.000000000004"/>
    <n v="773.63999999999578"/>
    <x v="25"/>
  </r>
  <r>
    <x v="3"/>
    <x v="3"/>
    <x v="3"/>
    <x v="3"/>
    <n v="2605"/>
    <n v="120"/>
    <n v="300"/>
    <n v="781500"/>
    <n v="109410.00000000001"/>
    <n v="672090"/>
    <n v="343860"/>
    <n v="328230"/>
    <x v="25"/>
  </r>
  <r>
    <x v="0"/>
    <x v="3"/>
    <x v="3"/>
    <x v="3"/>
    <n v="2574"/>
    <n v="120"/>
    <n v="300"/>
    <n v="772200"/>
    <n v="108108.00000000001"/>
    <n v="664092"/>
    <n v="339768"/>
    <n v="324324"/>
    <x v="25"/>
  </r>
  <r>
    <x v="0"/>
    <x v="3"/>
    <x v="5"/>
    <x v="3"/>
    <n v="2548"/>
    <n v="13"/>
    <n v="17"/>
    <n v="43316"/>
    <n v="6064.2400000000007"/>
    <n v="37251.760000000002"/>
    <n v="36436.400000000001"/>
    <n v="815.36000000000058"/>
    <x v="25"/>
  </r>
  <r>
    <x v="2"/>
    <x v="3"/>
    <x v="3"/>
    <x v="3"/>
    <n v="2536"/>
    <n v="120"/>
    <n v="300"/>
    <n v="760800"/>
    <n v="106512.00000000001"/>
    <n v="654288"/>
    <n v="334752"/>
    <n v="319536"/>
    <x v="25"/>
  </r>
  <r>
    <x v="2"/>
    <x v="1"/>
    <x v="2"/>
    <x v="0"/>
    <n v="2500"/>
    <n v="5"/>
    <n v="125"/>
    <n v="312500"/>
    <n v="18750"/>
    <n v="293750"/>
    <n v="13750.000000000002"/>
    <n v="280000"/>
    <x v="25"/>
  </r>
  <r>
    <x v="4"/>
    <x v="0"/>
    <x v="3"/>
    <x v="1"/>
    <n v="2092"/>
    <n v="4"/>
    <n v="14"/>
    <n v="29288"/>
    <n v="292.88"/>
    <n v="28995.119999999999"/>
    <n v="9204.8000000000011"/>
    <n v="19790.32"/>
    <x v="25"/>
  </r>
  <r>
    <x v="3"/>
    <x v="3"/>
    <x v="5"/>
    <x v="3"/>
    <n v="1870"/>
    <n v="11"/>
    <n v="15"/>
    <n v="28050"/>
    <n v="3927.0000000000005"/>
    <n v="24123"/>
    <n v="22627.000000000004"/>
    <n v="1495.9999999999964"/>
    <x v="25"/>
  </r>
  <r>
    <x v="0"/>
    <x v="1"/>
    <x v="2"/>
    <x v="3"/>
    <n v="1804"/>
    <n v="5"/>
    <n v="125"/>
    <n v="225500"/>
    <n v="31570.000000000004"/>
    <n v="193930"/>
    <n v="9922"/>
    <n v="184008"/>
    <x v="25"/>
  </r>
  <r>
    <x v="1"/>
    <x v="2"/>
    <x v="1"/>
    <x v="1"/>
    <n v="1785"/>
    <n v="10"/>
    <n v="12"/>
    <n v="21420"/>
    <n v="214.20000000000002"/>
    <n v="21205.8"/>
    <n v="19635"/>
    <n v="1570.7999999999993"/>
    <x v="25"/>
  </r>
  <r>
    <x v="2"/>
    <x v="2"/>
    <x v="1"/>
    <x v="0"/>
    <n v="1775"/>
    <n v="10"/>
    <n v="12"/>
    <n v="21300"/>
    <n v="1278"/>
    <n v="20022"/>
    <n v="19525"/>
    <n v="497"/>
    <x v="25"/>
  </r>
  <r>
    <x v="3"/>
    <x v="1"/>
    <x v="2"/>
    <x v="1"/>
    <n v="1660"/>
    <n v="5"/>
    <n v="125"/>
    <n v="207500"/>
    <n v="2075"/>
    <n v="205425"/>
    <n v="9130"/>
    <n v="196295"/>
    <x v="25"/>
  </r>
  <r>
    <x v="2"/>
    <x v="0"/>
    <x v="4"/>
    <x v="0"/>
    <n v="997"/>
    <n v="15"/>
    <n v="20"/>
    <n v="19940"/>
    <n v="1196.3999999999999"/>
    <n v="18743.599999999999"/>
    <n v="16450.5"/>
    <n v="2293.0999999999985"/>
    <x v="25"/>
  </r>
  <r>
    <x v="2"/>
    <x v="3"/>
    <x v="5"/>
    <x v="0"/>
    <n v="970"/>
    <n v="14"/>
    <n v="18"/>
    <n v="17460"/>
    <n v="1047.5999999999999"/>
    <n v="16412.400000000001"/>
    <n v="14938.000000000002"/>
    <n v="1474.3999999999996"/>
    <x v="25"/>
  </r>
  <r>
    <x v="0"/>
    <x v="0"/>
    <x v="4"/>
    <x v="0"/>
    <n v="965"/>
    <n v="16"/>
    <n v="20"/>
    <n v="19300"/>
    <n v="1158"/>
    <n v="18142"/>
    <n v="16984"/>
    <n v="1158"/>
    <x v="25"/>
  </r>
  <r>
    <x v="1"/>
    <x v="0"/>
    <x v="1"/>
    <x v="3"/>
    <n v="922"/>
    <n v="10"/>
    <n v="350"/>
    <n v="322700"/>
    <n v="45178.000000000007"/>
    <n v="277522"/>
    <n v="10142"/>
    <n v="267380"/>
    <x v="25"/>
  </r>
  <r>
    <x v="2"/>
    <x v="0"/>
    <x v="0"/>
    <x v="0"/>
    <n v="916"/>
    <n v="3"/>
    <n v="7"/>
    <n v="6412"/>
    <n v="384.71999999999997"/>
    <n v="6027.28"/>
    <n v="3022.8"/>
    <n v="3004.4799999999996"/>
    <x v="25"/>
  </r>
  <r>
    <x v="0"/>
    <x v="2"/>
    <x v="1"/>
    <x v="2"/>
    <n v="912"/>
    <n v="10"/>
    <n v="12"/>
    <n v="10944"/>
    <n v="0"/>
    <n v="10944"/>
    <n v="10032"/>
    <n v="912"/>
    <x v="25"/>
  </r>
  <r>
    <x v="1"/>
    <x v="0"/>
    <x v="4"/>
    <x v="0"/>
    <n v="882"/>
    <n v="17"/>
    <n v="20"/>
    <n v="17640"/>
    <n v="1058.3999999999999"/>
    <n v="16581.599999999999"/>
    <n v="16493.400000000001"/>
    <n v="88.19999999999709"/>
    <x v="25"/>
  </r>
  <r>
    <x v="0"/>
    <x v="0"/>
    <x v="0"/>
    <x v="0"/>
    <n v="863"/>
    <n v="3"/>
    <n v="7"/>
    <n v="6041"/>
    <n v="362.46"/>
    <n v="5678.54"/>
    <n v="2847.9"/>
    <n v="2830.64"/>
    <x v="25"/>
  </r>
  <r>
    <x v="3"/>
    <x v="0"/>
    <x v="1"/>
    <x v="3"/>
    <n v="851"/>
    <n v="10"/>
    <n v="350"/>
    <n v="297850"/>
    <n v="41699.000000000007"/>
    <n v="256151"/>
    <n v="9361"/>
    <n v="246790"/>
    <x v="25"/>
  </r>
  <r>
    <x v="1"/>
    <x v="0"/>
    <x v="0"/>
    <x v="1"/>
    <n v="845"/>
    <n v="3"/>
    <n v="7"/>
    <n v="5915"/>
    <n v="59.15"/>
    <n v="5855.85"/>
    <n v="2788.5"/>
    <n v="3067.3500000000004"/>
    <x v="25"/>
  </r>
  <r>
    <x v="3"/>
    <x v="0"/>
    <x v="4"/>
    <x v="0"/>
    <n v="823"/>
    <n v="14"/>
    <n v="20"/>
    <n v="16460"/>
    <n v="987.59999999999991"/>
    <n v="15472.4"/>
    <n v="12674.2"/>
    <n v="2798.1999999999989"/>
    <x v="25"/>
  </r>
  <r>
    <x v="2"/>
    <x v="0"/>
    <x v="1"/>
    <x v="0"/>
    <n v="814"/>
    <n v="10"/>
    <n v="350"/>
    <n v="284900"/>
    <n v="17094"/>
    <n v="267806"/>
    <n v="8954"/>
    <n v="258852"/>
    <x v="25"/>
  </r>
  <r>
    <x v="0"/>
    <x v="0"/>
    <x v="1"/>
    <x v="3"/>
    <n v="807"/>
    <n v="10"/>
    <n v="350"/>
    <n v="282450"/>
    <n v="39543.000000000007"/>
    <n v="242907"/>
    <n v="8877"/>
    <n v="234030"/>
    <x v="25"/>
  </r>
  <r>
    <x v="3"/>
    <x v="0"/>
    <x v="0"/>
    <x v="3"/>
    <n v="806"/>
    <n v="3"/>
    <n v="7"/>
    <n v="5642"/>
    <n v="789.88000000000011"/>
    <n v="4852.12"/>
    <n v="2659.8"/>
    <n v="2192.3199999999997"/>
    <x v="25"/>
  </r>
  <r>
    <x v="1"/>
    <x v="3"/>
    <x v="3"/>
    <x v="0"/>
    <n v="386"/>
    <n v="120"/>
    <n v="300"/>
    <n v="115800"/>
    <n v="6948"/>
    <n v="108852"/>
    <n v="50952.000000000007"/>
    <n v="57899.999999999993"/>
    <x v="25"/>
  </r>
  <r>
    <x v="1"/>
    <x v="3"/>
    <x v="5"/>
    <x v="1"/>
    <n v="321"/>
    <n v="15"/>
    <n v="18"/>
    <n v="5778"/>
    <n v="57.78"/>
    <n v="5720.22"/>
    <n v="5296.5"/>
    <n v="423.72000000000025"/>
    <x v="25"/>
  </r>
  <r>
    <x v="4"/>
    <x v="1"/>
    <x v="3"/>
    <x v="2"/>
    <n v="8345"/>
    <n v="40"/>
    <n v="125"/>
    <n v="1043125"/>
    <n v="0"/>
    <n v="1043125"/>
    <n v="367180.00000000006"/>
    <n v="675945"/>
    <x v="26"/>
  </r>
  <r>
    <x v="4"/>
    <x v="0"/>
    <x v="4"/>
    <x v="0"/>
    <n v="5389"/>
    <n v="9"/>
    <n v="22"/>
    <n v="118558"/>
    <n v="7113.48"/>
    <n v="111444.52"/>
    <n v="53351.100000000006"/>
    <n v="58093.42"/>
    <x v="26"/>
  </r>
  <r>
    <x v="1"/>
    <x v="1"/>
    <x v="3"/>
    <x v="0"/>
    <n v="4787"/>
    <n v="97"/>
    <n v="125"/>
    <n v="598375"/>
    <n v="35902.5"/>
    <n v="562472.5"/>
    <n v="510772.9"/>
    <n v="51699.599999999977"/>
    <x v="26"/>
  </r>
  <r>
    <x v="1"/>
    <x v="1"/>
    <x v="1"/>
    <x v="0"/>
    <n v="4763"/>
    <n v="10"/>
    <n v="125"/>
    <n v="595375"/>
    <n v="35722.5"/>
    <n v="559652.5"/>
    <n v="52393.000000000007"/>
    <n v="507259.5"/>
    <x v="26"/>
  </r>
  <r>
    <x v="4"/>
    <x v="3"/>
    <x v="5"/>
    <x v="3"/>
    <n v="3743"/>
    <n v="11"/>
    <n v="18"/>
    <n v="67374"/>
    <n v="9432.36"/>
    <n v="57941.64"/>
    <n v="45290.3"/>
    <n v="12651.339999999997"/>
    <x v="26"/>
  </r>
  <r>
    <x v="4"/>
    <x v="3"/>
    <x v="1"/>
    <x v="3"/>
    <n v="3743"/>
    <n v="10"/>
    <n v="22"/>
    <n v="82346"/>
    <n v="11528.44"/>
    <n v="70817.56"/>
    <n v="41173"/>
    <n v="29644.559999999998"/>
    <x v="26"/>
  </r>
  <r>
    <x v="4"/>
    <x v="0"/>
    <x v="1"/>
    <x v="0"/>
    <n v="3389"/>
    <n v="10"/>
    <n v="20"/>
    <n v="67780"/>
    <n v="4066.7999999999997"/>
    <n v="63713.2"/>
    <n v="37279"/>
    <n v="26434.199999999997"/>
    <x v="26"/>
  </r>
  <r>
    <x v="4"/>
    <x v="3"/>
    <x v="4"/>
    <x v="3"/>
    <n v="3269"/>
    <n v="40"/>
    <n v="300"/>
    <n v="980700"/>
    <n v="137298"/>
    <n v="843402"/>
    <n v="143836"/>
    <n v="699566"/>
    <x v="26"/>
  </r>
  <r>
    <x v="4"/>
    <x v="0"/>
    <x v="2"/>
    <x v="1"/>
    <n v="2851"/>
    <n v="5"/>
    <n v="7"/>
    <n v="19957"/>
    <n v="199.57"/>
    <n v="19757.43"/>
    <n v="15680.500000000002"/>
    <n v="4076.9299999999985"/>
    <x v="26"/>
  </r>
  <r>
    <x v="4"/>
    <x v="0"/>
    <x v="0"/>
    <x v="1"/>
    <n v="2851"/>
    <n v="3"/>
    <n v="7"/>
    <n v="19957"/>
    <n v="199.57"/>
    <n v="19757.43"/>
    <n v="9408.3000000000011"/>
    <n v="10349.129999999999"/>
    <x v="26"/>
  </r>
  <r>
    <x v="4"/>
    <x v="2"/>
    <x v="1"/>
    <x v="0"/>
    <n v="2299"/>
    <n v="7"/>
    <n v="18"/>
    <n v="41382"/>
    <n v="2482.92"/>
    <n v="38899.08"/>
    <n v="17702.300000000003"/>
    <n v="21196.78"/>
    <x v="26"/>
  </r>
  <r>
    <x v="4"/>
    <x v="2"/>
    <x v="0"/>
    <x v="0"/>
    <n v="2299"/>
    <n v="3"/>
    <n v="24"/>
    <n v="55176"/>
    <n v="3310.56"/>
    <n v="51865.440000000002"/>
    <n v="7586.7000000000007"/>
    <n v="44278.740000000005"/>
    <x v="26"/>
  </r>
  <r>
    <x v="0"/>
    <x v="3"/>
    <x v="3"/>
    <x v="3"/>
    <n v="2294"/>
    <n v="120"/>
    <n v="300"/>
    <n v="688200"/>
    <n v="96348.000000000015"/>
    <n v="591852"/>
    <n v="302808"/>
    <n v="289044"/>
    <x v="26"/>
  </r>
  <r>
    <x v="0"/>
    <x v="3"/>
    <x v="4"/>
    <x v="3"/>
    <n v="2294"/>
    <n v="214"/>
    <n v="300"/>
    <n v="688200"/>
    <n v="96348.000000000015"/>
    <n v="591852"/>
    <n v="540007.60000000009"/>
    <n v="51844.399999999907"/>
    <x v="26"/>
  </r>
  <r>
    <x v="1"/>
    <x v="3"/>
    <x v="1"/>
    <x v="3"/>
    <n v="2167"/>
    <n v="10"/>
    <n v="15"/>
    <n v="32505"/>
    <n v="4550.7000000000007"/>
    <n v="27954.3"/>
    <n v="23837.000000000004"/>
    <n v="4117.2999999999956"/>
    <x v="26"/>
  </r>
  <r>
    <x v="1"/>
    <x v="3"/>
    <x v="4"/>
    <x v="3"/>
    <n v="2167"/>
    <n v="13"/>
    <n v="21"/>
    <n v="45507"/>
    <n v="6370.9800000000005"/>
    <n v="39136.019999999997"/>
    <n v="30988.100000000002"/>
    <n v="8147.9199999999946"/>
    <x v="26"/>
  </r>
  <r>
    <x v="3"/>
    <x v="1"/>
    <x v="1"/>
    <x v="1"/>
    <n v="2145"/>
    <n v="10"/>
    <n v="125"/>
    <n v="268125"/>
    <n v="2681.25"/>
    <n v="265443.75"/>
    <n v="23595.000000000004"/>
    <n v="241848.75"/>
    <x v="26"/>
  </r>
  <r>
    <x v="3"/>
    <x v="1"/>
    <x v="3"/>
    <x v="1"/>
    <n v="2145"/>
    <n v="102"/>
    <n v="125"/>
    <n v="268125"/>
    <n v="2681.25"/>
    <n v="265443.75"/>
    <n v="240669.00000000003"/>
    <n v="24774.749999999971"/>
    <x v="26"/>
  </r>
  <r>
    <x v="2"/>
    <x v="3"/>
    <x v="1"/>
    <x v="1"/>
    <n v="1945"/>
    <n v="10"/>
    <n v="15"/>
    <n v="29175"/>
    <n v="291.75"/>
    <n v="28883.25"/>
    <n v="21395"/>
    <n v="7488.25"/>
    <x v="26"/>
  </r>
  <r>
    <x v="2"/>
    <x v="3"/>
    <x v="4"/>
    <x v="1"/>
    <n v="1945"/>
    <n v="13"/>
    <n v="15"/>
    <n v="29175"/>
    <n v="291.75"/>
    <n v="28883.25"/>
    <n v="27813.500000000004"/>
    <n v="1069.7499999999964"/>
    <x v="26"/>
  </r>
  <r>
    <x v="3"/>
    <x v="3"/>
    <x v="1"/>
    <x v="1"/>
    <n v="1514"/>
    <n v="10"/>
    <n v="15"/>
    <n v="22710"/>
    <n v="227.1"/>
    <n v="22482.9"/>
    <n v="16654"/>
    <n v="5828.9000000000015"/>
    <x v="26"/>
  </r>
  <r>
    <x v="3"/>
    <x v="3"/>
    <x v="4"/>
    <x v="1"/>
    <n v="1514"/>
    <n v="12"/>
    <n v="15"/>
    <n v="22710"/>
    <n v="227.1"/>
    <n v="22482.9"/>
    <n v="19984.800000000003"/>
    <n v="2498.0999999999985"/>
    <x v="26"/>
  </r>
  <r>
    <x v="4"/>
    <x v="1"/>
    <x v="2"/>
    <x v="2"/>
    <n v="1345"/>
    <n v="5"/>
    <n v="125"/>
    <n v="168125"/>
    <n v="0"/>
    <n v="168125"/>
    <n v="7397.5000000000009"/>
    <n v="160727.5"/>
    <x v="26"/>
  </r>
  <r>
    <x v="4"/>
    <x v="3"/>
    <x v="3"/>
    <x v="3"/>
    <n v="1269"/>
    <n v="90"/>
    <n v="300"/>
    <n v="380700"/>
    <n v="53298.000000000007"/>
    <n v="327402"/>
    <n v="125631.00000000001"/>
    <n v="201771"/>
    <x v="26"/>
  </r>
  <r>
    <x v="4"/>
    <x v="0"/>
    <x v="5"/>
    <x v="0"/>
    <n v="1228"/>
    <n v="40"/>
    <n v="350"/>
    <n v="429800"/>
    <n v="25788"/>
    <n v="404012"/>
    <n v="54032.000000000007"/>
    <n v="349980"/>
    <x v="26"/>
  </r>
  <r>
    <x v="4"/>
    <x v="0"/>
    <x v="1"/>
    <x v="0"/>
    <n v="1228"/>
    <n v="10"/>
    <n v="350"/>
    <n v="429800"/>
    <n v="25788"/>
    <n v="404012"/>
    <n v="13508.000000000002"/>
    <n v="390504"/>
    <x v="26"/>
  </r>
  <r>
    <x v="1"/>
    <x v="3"/>
    <x v="3"/>
    <x v="0"/>
    <n v="1221"/>
    <n v="120"/>
    <n v="300"/>
    <n v="366300"/>
    <n v="21978"/>
    <n v="344322"/>
    <n v="161172"/>
    <n v="183150"/>
    <x v="26"/>
  </r>
  <r>
    <x v="1"/>
    <x v="3"/>
    <x v="4"/>
    <x v="0"/>
    <n v="1221"/>
    <n v="250"/>
    <n v="300"/>
    <n v="366300"/>
    <n v="21978"/>
    <n v="344322"/>
    <n v="335775"/>
    <n v="8547"/>
    <x v="26"/>
  </r>
  <r>
    <x v="1"/>
    <x v="2"/>
    <x v="0"/>
    <x v="3"/>
    <n v="1198"/>
    <n v="3"/>
    <n v="12"/>
    <n v="14376"/>
    <n v="2012.64"/>
    <n v="12363.36"/>
    <n v="3953.4000000000005"/>
    <n v="8409.9599999999991"/>
    <x v="26"/>
  </r>
  <r>
    <x v="1"/>
    <x v="2"/>
    <x v="1"/>
    <x v="3"/>
    <n v="1198"/>
    <n v="10"/>
    <n v="22"/>
    <n v="26356"/>
    <n v="3689.84"/>
    <n v="22666.16"/>
    <n v="13178.000000000002"/>
    <n v="9488.159999999998"/>
    <x v="26"/>
  </r>
  <r>
    <x v="0"/>
    <x v="0"/>
    <x v="0"/>
    <x v="3"/>
    <n v="996"/>
    <n v="3"/>
    <n v="7"/>
    <n v="6972"/>
    <n v="976.08"/>
    <n v="5995.92"/>
    <n v="3286.8"/>
    <n v="2709.12"/>
    <x v="26"/>
  </r>
  <r>
    <x v="2"/>
    <x v="0"/>
    <x v="1"/>
    <x v="3"/>
    <n v="992"/>
    <n v="10"/>
    <n v="20"/>
    <n v="19840"/>
    <n v="2777.6000000000004"/>
    <n v="17062.400000000001"/>
    <n v="10912"/>
    <n v="6150.4000000000015"/>
    <x v="26"/>
  </r>
  <r>
    <x v="2"/>
    <x v="1"/>
    <x v="1"/>
    <x v="1"/>
    <n v="809"/>
    <n v="10"/>
    <n v="125"/>
    <n v="101125"/>
    <n v="1011.25"/>
    <n v="100113.75"/>
    <n v="8899"/>
    <n v="91214.75"/>
    <x v="26"/>
  </r>
  <r>
    <x v="2"/>
    <x v="1"/>
    <x v="3"/>
    <x v="1"/>
    <n v="809"/>
    <n v="102"/>
    <n v="125"/>
    <n v="101125"/>
    <n v="1011.25"/>
    <n v="100113.75"/>
    <n v="90769.8"/>
    <n v="9343.9499999999971"/>
    <x v="26"/>
  </r>
  <r>
    <x v="2"/>
    <x v="2"/>
    <x v="0"/>
    <x v="1"/>
    <n v="766"/>
    <n v="3"/>
    <n v="12"/>
    <n v="9192"/>
    <n v="91.92"/>
    <n v="9100.08"/>
    <n v="2527.8000000000002"/>
    <n v="6572.28"/>
    <x v="26"/>
  </r>
  <r>
    <x v="2"/>
    <x v="2"/>
    <x v="1"/>
    <x v="1"/>
    <n v="766"/>
    <n v="10"/>
    <n v="12"/>
    <n v="9192"/>
    <n v="91.92"/>
    <n v="9100.08"/>
    <n v="8426"/>
    <n v="674.07999999999993"/>
    <x v="26"/>
  </r>
  <r>
    <x v="1"/>
    <x v="0"/>
    <x v="1"/>
    <x v="0"/>
    <n v="757"/>
    <n v="10"/>
    <n v="20"/>
    <n v="15140"/>
    <n v="908.4"/>
    <n v="14231.6"/>
    <n v="8327"/>
    <n v="5904.6"/>
    <x v="26"/>
  </r>
  <r>
    <x v="1"/>
    <x v="0"/>
    <x v="2"/>
    <x v="0"/>
    <n v="757"/>
    <n v="5"/>
    <n v="20"/>
    <n v="15140"/>
    <n v="908.4"/>
    <n v="14231.6"/>
    <n v="4163.5"/>
    <n v="10068.1"/>
    <x v="26"/>
  </r>
  <r>
    <x v="0"/>
    <x v="0"/>
    <x v="1"/>
    <x v="0"/>
    <n v="727"/>
    <n v="10"/>
    <n v="350"/>
    <n v="254450"/>
    <n v="15267"/>
    <n v="239183"/>
    <n v="7997.0000000000009"/>
    <n v="231186"/>
    <x v="26"/>
  </r>
  <r>
    <x v="0"/>
    <x v="0"/>
    <x v="5"/>
    <x v="0"/>
    <n v="727"/>
    <n v="260"/>
    <n v="350"/>
    <n v="254450"/>
    <n v="15267"/>
    <n v="239183"/>
    <n v="207922.00000000003"/>
    <n v="31260.999999999971"/>
    <x v="26"/>
  </r>
  <r>
    <x v="0"/>
    <x v="3"/>
    <x v="1"/>
    <x v="1"/>
    <n v="671"/>
    <n v="10"/>
    <n v="15"/>
    <n v="10065"/>
    <n v="100.65"/>
    <n v="9964.35"/>
    <n v="7381.0000000000009"/>
    <n v="2583.3499999999995"/>
    <x v="26"/>
  </r>
  <r>
    <x v="0"/>
    <x v="3"/>
    <x v="5"/>
    <x v="1"/>
    <n v="671"/>
    <n v="13"/>
    <n v="15"/>
    <n v="10065"/>
    <n v="100.65"/>
    <n v="9964.35"/>
    <n v="9595.3000000000011"/>
    <n v="369.04999999999927"/>
    <x v="26"/>
  </r>
  <r>
    <x v="2"/>
    <x v="0"/>
    <x v="3"/>
    <x v="1"/>
    <n v="666"/>
    <n v="120"/>
    <n v="350"/>
    <n v="233100"/>
    <n v="2331"/>
    <n v="230769"/>
    <n v="87912"/>
    <n v="142857"/>
    <x v="26"/>
  </r>
  <r>
    <x v="0"/>
    <x v="1"/>
    <x v="3"/>
    <x v="1"/>
    <n v="663"/>
    <n v="102"/>
    <n v="125"/>
    <n v="82875"/>
    <n v="828.75"/>
    <n v="82046.25"/>
    <n v="74388.600000000006"/>
    <n v="7657.6499999999942"/>
    <x v="26"/>
  </r>
  <r>
    <x v="0"/>
    <x v="1"/>
    <x v="2"/>
    <x v="1"/>
    <n v="663"/>
    <n v="5"/>
    <n v="125"/>
    <n v="82875"/>
    <n v="828.75"/>
    <n v="82046.25"/>
    <n v="3646.5000000000005"/>
    <n v="78399.75"/>
    <x v="26"/>
  </r>
  <r>
    <x v="3"/>
    <x v="0"/>
    <x v="2"/>
    <x v="3"/>
    <n v="627"/>
    <n v="5"/>
    <n v="7"/>
    <n v="4389"/>
    <n v="614.46"/>
    <n v="3774.54"/>
    <n v="3448.5000000000005"/>
    <n v="326.03999999999951"/>
    <x v="26"/>
  </r>
  <r>
    <x v="3"/>
    <x v="0"/>
    <x v="5"/>
    <x v="3"/>
    <n v="627"/>
    <n v="5"/>
    <n v="7"/>
    <n v="4389"/>
    <n v="614.46"/>
    <n v="3774.54"/>
    <n v="3448.5000000000005"/>
    <n v="326.03999999999951"/>
    <x v="26"/>
  </r>
  <r>
    <x v="3"/>
    <x v="0"/>
    <x v="1"/>
    <x v="3"/>
    <n v="615"/>
    <n v="10"/>
    <n v="20"/>
    <n v="12300"/>
    <n v="1722.0000000000002"/>
    <n v="10578"/>
    <n v="6765.0000000000009"/>
    <n v="3812.9999999999991"/>
    <x v="26"/>
  </r>
  <r>
    <x v="3"/>
    <x v="0"/>
    <x v="2"/>
    <x v="3"/>
    <n v="615"/>
    <n v="5"/>
    <n v="20"/>
    <n v="12300"/>
    <n v="1722.0000000000002"/>
    <n v="10578"/>
    <n v="3382.5000000000005"/>
    <n v="7195.5"/>
    <x v="26"/>
  </r>
  <r>
    <x v="0"/>
    <x v="0"/>
    <x v="2"/>
    <x v="3"/>
    <n v="596"/>
    <n v="5"/>
    <n v="7"/>
    <n v="4172"/>
    <n v="584.08000000000004"/>
    <n v="3587.92"/>
    <n v="3278.0000000000005"/>
    <n v="309.91999999999962"/>
    <x v="26"/>
  </r>
  <r>
    <x v="2"/>
    <x v="0"/>
    <x v="5"/>
    <x v="1"/>
    <n v="566"/>
    <n v="260"/>
    <n v="350"/>
    <n v="198100"/>
    <n v="1981"/>
    <n v="196119"/>
    <n v="161876"/>
    <n v="34243"/>
    <x v="26"/>
  </r>
  <r>
    <x v="2"/>
    <x v="0"/>
    <x v="5"/>
    <x v="0"/>
    <n v="559"/>
    <n v="5"/>
    <n v="7"/>
    <n v="3913"/>
    <n v="234.78"/>
    <n v="3678.22"/>
    <n v="3074.5000000000005"/>
    <n v="603.71999999999935"/>
    <x v="26"/>
  </r>
  <r>
    <x v="3"/>
    <x v="3"/>
    <x v="0"/>
    <x v="1"/>
    <n v="494"/>
    <n v="3"/>
    <n v="300"/>
    <n v="148200"/>
    <n v="1482"/>
    <n v="146718"/>
    <n v="1630.2"/>
    <n v="145087.79999999999"/>
    <x v="26"/>
  </r>
  <r>
    <x v="3"/>
    <x v="3"/>
    <x v="4"/>
    <x v="1"/>
    <n v="494"/>
    <n v="250"/>
    <n v="300"/>
    <n v="148200"/>
    <n v="1482"/>
    <n v="146718"/>
    <n v="135850"/>
    <n v="10868"/>
    <x v="26"/>
  </r>
  <r>
    <x v="1"/>
    <x v="0"/>
    <x v="3"/>
    <x v="0"/>
    <n v="476"/>
    <n v="120"/>
    <n v="350"/>
    <n v="166600"/>
    <n v="9996"/>
    <n v="156604"/>
    <n v="62832.000000000007"/>
    <n v="93772"/>
    <x v="26"/>
  </r>
  <r>
    <x v="1"/>
    <x v="0"/>
    <x v="5"/>
    <x v="0"/>
    <n v="476"/>
    <n v="260"/>
    <n v="350"/>
    <n v="166600"/>
    <n v="9996"/>
    <n v="156604"/>
    <n v="136136"/>
    <n v="20468"/>
    <x v="26"/>
  </r>
  <r>
    <x v="1"/>
    <x v="0"/>
    <x v="2"/>
    <x v="0"/>
    <n v="403"/>
    <n v="5"/>
    <n v="7"/>
    <n v="2821"/>
    <n v="169.26"/>
    <n v="2651.74"/>
    <n v="2216.5"/>
    <n v="435.23999999999978"/>
    <x v="26"/>
  </r>
  <r>
    <x v="1"/>
    <x v="0"/>
    <x v="5"/>
    <x v="0"/>
    <n v="403"/>
    <n v="5"/>
    <n v="7"/>
    <n v="2821"/>
    <n v="169.26"/>
    <n v="2651.74"/>
    <n v="2216.5"/>
    <n v="435.23999999999978"/>
    <x v="26"/>
  </r>
  <r>
    <x v="2"/>
    <x v="0"/>
    <x v="2"/>
    <x v="3"/>
    <n v="392"/>
    <n v="5"/>
    <n v="20"/>
    <n v="7840"/>
    <n v="1097.6000000000001"/>
    <n v="6742.4"/>
    <n v="2156"/>
    <n v="4586.3999999999996"/>
    <x v="26"/>
  </r>
  <r>
    <x v="0"/>
    <x v="2"/>
    <x v="0"/>
    <x v="3"/>
    <n v="386"/>
    <n v="3"/>
    <n v="12"/>
    <n v="4632"/>
    <n v="648.48"/>
    <n v="3983.52"/>
    <n v="1273.8000000000002"/>
    <n v="2709.72"/>
    <x v="26"/>
  </r>
  <r>
    <x v="0"/>
    <x v="2"/>
    <x v="1"/>
    <x v="3"/>
    <n v="386"/>
    <n v="10"/>
    <n v="18"/>
    <n v="6948"/>
    <n v="972.72000000000014"/>
    <n v="5975.28"/>
    <n v="4246"/>
    <n v="1729.2799999999997"/>
    <x v="26"/>
  </r>
  <r>
    <x v="3"/>
    <x v="2"/>
    <x v="0"/>
    <x v="0"/>
    <n v="367"/>
    <n v="3"/>
    <n v="12"/>
    <n v="4404"/>
    <n v="264.24"/>
    <n v="4139.76"/>
    <n v="1211.1000000000001"/>
    <n v="2928.66"/>
    <x v="26"/>
  </r>
  <r>
    <x v="3"/>
    <x v="2"/>
    <x v="1"/>
    <x v="0"/>
    <n v="367"/>
    <n v="10"/>
    <n v="12"/>
    <n v="4404"/>
    <n v="264.24"/>
    <n v="4139.76"/>
    <n v="4037.0000000000005"/>
    <n v="102.75999999999976"/>
    <x v="26"/>
  </r>
  <r>
    <x v="0"/>
    <x v="0"/>
    <x v="1"/>
    <x v="3"/>
    <n v="267"/>
    <n v="10"/>
    <n v="20"/>
    <n v="5340"/>
    <n v="747.6"/>
    <n v="4592.3999999999996"/>
    <n v="2937.0000000000005"/>
    <n v="1655.3999999999992"/>
    <x v="26"/>
  </r>
  <r>
    <x v="0"/>
    <x v="0"/>
    <x v="4"/>
    <x v="3"/>
    <n v="267"/>
    <n v="15"/>
    <n v="20"/>
    <n v="5340"/>
    <n v="747.6"/>
    <n v="4592.3999999999996"/>
    <n v="4405.5"/>
    <n v="186.89999999999964"/>
    <x v="26"/>
  </r>
  <r>
    <x v="3"/>
    <x v="0"/>
    <x v="3"/>
    <x v="3"/>
    <n v="244"/>
    <n v="120"/>
    <n v="350"/>
    <n v="85400"/>
    <n v="11956.000000000002"/>
    <n v="73444"/>
    <n v="32208.000000000004"/>
    <n v="41236"/>
    <x v="26"/>
  </r>
  <r>
    <x v="3"/>
    <x v="0"/>
    <x v="5"/>
    <x v="3"/>
    <n v="244"/>
    <n v="260"/>
    <n v="350"/>
    <n v="85400"/>
    <n v="11956.000000000002"/>
    <n v="73444"/>
    <n v="69784"/>
    <n v="3660"/>
    <x v="26"/>
  </r>
  <r>
    <x v="2"/>
    <x v="3"/>
    <x v="0"/>
    <x v="1"/>
    <n v="214"/>
    <n v="3"/>
    <n v="300"/>
    <n v="64200"/>
    <n v="642"/>
    <n v="63558"/>
    <n v="706.2"/>
    <n v="62851.8"/>
    <x v="26"/>
  </r>
  <r>
    <x v="2"/>
    <x v="3"/>
    <x v="4"/>
    <x v="1"/>
    <n v="214"/>
    <n v="250"/>
    <n v="300"/>
    <n v="64200"/>
    <n v="642"/>
    <n v="63558"/>
    <n v="58850.000000000007"/>
    <n v="4707.9999999999927"/>
    <x v="26"/>
  </r>
  <r>
    <x v="2"/>
    <x v="0"/>
    <x v="2"/>
    <x v="0"/>
    <n v="159"/>
    <n v="5"/>
    <n v="7"/>
    <n v="1113"/>
    <n v="66.78"/>
    <n v="1046.22"/>
    <n v="874.50000000000011"/>
    <n v="171.71999999999991"/>
    <x v="26"/>
  </r>
  <r>
    <x v="1"/>
    <x v="1"/>
    <x v="0"/>
    <x v="3"/>
    <n v="4928"/>
    <n v="3"/>
    <n v="125"/>
    <n v="616000"/>
    <n v="86240.000000000015"/>
    <n v="529760"/>
    <n v="16262.400000000001"/>
    <n v="513497.59999999998"/>
    <x v="27"/>
  </r>
  <r>
    <x v="4"/>
    <x v="0"/>
    <x v="4"/>
    <x v="3"/>
    <n v="4623"/>
    <n v="40"/>
    <n v="350"/>
    <n v="1618050"/>
    <n v="226527.00000000003"/>
    <n v="1391523"/>
    <n v="203412.00000000003"/>
    <n v="1188111"/>
    <x v="27"/>
  </r>
  <r>
    <x v="4"/>
    <x v="3"/>
    <x v="1"/>
    <x v="0"/>
    <n v="4470"/>
    <n v="8"/>
    <n v="17"/>
    <n v="75990"/>
    <n v="4559.3999999999996"/>
    <n v="71430.600000000006"/>
    <n v="39336"/>
    <n v="32094.600000000006"/>
    <x v="27"/>
  </r>
  <r>
    <x v="0"/>
    <x v="3"/>
    <x v="1"/>
    <x v="0"/>
    <n v="2931"/>
    <n v="10"/>
    <n v="15"/>
    <n v="43965"/>
    <n v="2637.9"/>
    <n v="41327.1"/>
    <n v="32241.000000000004"/>
    <n v="9086.0999999999949"/>
    <x v="27"/>
  </r>
  <r>
    <x v="4"/>
    <x v="2"/>
    <x v="5"/>
    <x v="2"/>
    <n v="2761"/>
    <n v="6"/>
    <n v="15"/>
    <n v="41415"/>
    <n v="0"/>
    <n v="41415"/>
    <n v="18222.600000000002"/>
    <n v="23192.399999999998"/>
    <x v="27"/>
  </r>
  <r>
    <x v="4"/>
    <x v="0"/>
    <x v="3"/>
    <x v="1"/>
    <n v="2646"/>
    <n v="14"/>
    <n v="27"/>
    <n v="71442"/>
    <n v="714.42"/>
    <n v="70727.58"/>
    <n v="40748.400000000001"/>
    <n v="29979.18"/>
    <x v="27"/>
  </r>
  <r>
    <x v="0"/>
    <x v="3"/>
    <x v="2"/>
    <x v="1"/>
    <n v="2498"/>
    <n v="5"/>
    <n v="300"/>
    <n v="749400"/>
    <n v="7494"/>
    <n v="741906"/>
    <n v="13739.000000000002"/>
    <n v="728167"/>
    <x v="27"/>
  </r>
  <r>
    <x v="4"/>
    <x v="1"/>
    <x v="0"/>
    <x v="0"/>
    <n v="2416"/>
    <n v="3"/>
    <n v="125"/>
    <n v="302000"/>
    <n v="18120"/>
    <n v="283880"/>
    <n v="7972.8000000000011"/>
    <n v="275907.20000000001"/>
    <x v="27"/>
  </r>
  <r>
    <x v="4"/>
    <x v="0"/>
    <x v="1"/>
    <x v="0"/>
    <n v="2349"/>
    <n v="5"/>
    <n v="14"/>
    <n v="32886"/>
    <n v="1973.1599999999999"/>
    <n v="30912.84"/>
    <n v="12919.500000000002"/>
    <n v="17993.339999999997"/>
    <x v="27"/>
  </r>
  <r>
    <x v="4"/>
    <x v="3"/>
    <x v="2"/>
    <x v="0"/>
    <n v="2283"/>
    <n v="5"/>
    <n v="300"/>
    <n v="684900"/>
    <n v="41094"/>
    <n v="643806"/>
    <n v="12556.500000000002"/>
    <n v="631249.5"/>
    <x v="27"/>
  </r>
  <r>
    <x v="1"/>
    <x v="2"/>
    <x v="4"/>
    <x v="0"/>
    <n v="2234"/>
    <n v="10"/>
    <n v="12"/>
    <n v="26808"/>
    <n v="1608.48"/>
    <n v="25199.52"/>
    <n v="24574.000000000004"/>
    <n v="625.5199999999968"/>
    <x v="27"/>
  </r>
  <r>
    <x v="2"/>
    <x v="2"/>
    <x v="4"/>
    <x v="0"/>
    <n v="2215"/>
    <n v="7"/>
    <n v="12"/>
    <n v="26580"/>
    <n v="1594.8"/>
    <n v="24985.200000000001"/>
    <n v="17055.5"/>
    <n v="7929.7000000000007"/>
    <x v="27"/>
  </r>
  <r>
    <x v="0"/>
    <x v="2"/>
    <x v="5"/>
    <x v="1"/>
    <n v="1989"/>
    <n v="18"/>
    <n v="22"/>
    <n v="43758"/>
    <n v="437.58"/>
    <n v="43320.42"/>
    <n v="39382.200000000004"/>
    <n v="3938.2199999999939"/>
    <x v="27"/>
  </r>
  <r>
    <x v="2"/>
    <x v="3"/>
    <x v="1"/>
    <x v="0"/>
    <n v="1123"/>
    <n v="10"/>
    <n v="300"/>
    <n v="336900"/>
    <n v="20214"/>
    <n v="316686"/>
    <n v="12353.000000000002"/>
    <n v="304333"/>
    <x v="27"/>
  </r>
  <r>
    <x v="3"/>
    <x v="2"/>
    <x v="4"/>
    <x v="3"/>
    <n v="1005"/>
    <n v="10"/>
    <n v="18"/>
    <n v="18090"/>
    <n v="2532.6000000000004"/>
    <n v="15557.4"/>
    <n v="11055"/>
    <n v="4502.3999999999996"/>
    <x v="27"/>
  </r>
  <r>
    <x v="2"/>
    <x v="1"/>
    <x v="5"/>
    <x v="0"/>
    <n v="994"/>
    <n v="96"/>
    <n v="125"/>
    <n v="124250"/>
    <n v="7455"/>
    <n v="116795"/>
    <n v="104966.40000000001"/>
    <n v="11828.599999999991"/>
    <x v="27"/>
  </r>
  <r>
    <x v="3"/>
    <x v="1"/>
    <x v="5"/>
    <x v="3"/>
    <n v="947"/>
    <n v="96"/>
    <n v="125"/>
    <n v="118375"/>
    <n v="16572.5"/>
    <n v="101802.5"/>
    <n v="100003.20000000001"/>
    <n v="1799.2999999999884"/>
    <x v="27"/>
  </r>
  <r>
    <x v="1"/>
    <x v="0"/>
    <x v="3"/>
    <x v="3"/>
    <n v="805"/>
    <n v="14"/>
    <n v="20"/>
    <n v="16100"/>
    <n v="2254"/>
    <n v="13846"/>
    <n v="12397.000000000002"/>
    <n v="1448.9999999999982"/>
    <x v="27"/>
  </r>
  <r>
    <x v="2"/>
    <x v="0"/>
    <x v="2"/>
    <x v="1"/>
    <n v="797"/>
    <n v="5"/>
    <n v="350"/>
    <n v="278950"/>
    <n v="2789.5"/>
    <n v="276160.5"/>
    <n v="4383.5"/>
    <n v="271777"/>
    <x v="27"/>
  </r>
  <r>
    <x v="3"/>
    <x v="3"/>
    <x v="1"/>
    <x v="2"/>
    <n v="788"/>
    <n v="10"/>
    <n v="300"/>
    <n v="236400"/>
    <n v="0"/>
    <n v="236400"/>
    <n v="8668"/>
    <n v="227732"/>
    <x v="27"/>
  </r>
  <r>
    <x v="0"/>
    <x v="0"/>
    <x v="3"/>
    <x v="1"/>
    <n v="736"/>
    <n v="17"/>
    <n v="20"/>
    <n v="14720"/>
    <n v="147.20000000000002"/>
    <n v="14572.8"/>
    <n v="13763.2"/>
    <n v="809.59999999999854"/>
    <x v="27"/>
  </r>
  <r>
    <x v="3"/>
    <x v="0"/>
    <x v="0"/>
    <x v="0"/>
    <n v="734"/>
    <n v="3"/>
    <n v="20"/>
    <n v="14680"/>
    <n v="880.8"/>
    <n v="13799.2"/>
    <n v="2422.2000000000003"/>
    <n v="11377"/>
    <x v="27"/>
  </r>
  <r>
    <x v="2"/>
    <x v="3"/>
    <x v="3"/>
    <x v="3"/>
    <n v="660"/>
    <n v="15"/>
    <n v="22"/>
    <n v="14520"/>
    <n v="2032.8000000000002"/>
    <n v="12487.2"/>
    <n v="10890"/>
    <n v="1597.2000000000007"/>
    <x v="27"/>
  </r>
  <r>
    <x v="3"/>
    <x v="0"/>
    <x v="1"/>
    <x v="1"/>
    <n v="660"/>
    <n v="3"/>
    <n v="7"/>
    <n v="4620"/>
    <n v="46.2"/>
    <n v="4573.8"/>
    <n v="2178"/>
    <n v="2395.8000000000002"/>
    <x v="27"/>
  </r>
  <r>
    <x v="3"/>
    <x v="3"/>
    <x v="3"/>
    <x v="3"/>
    <n v="655"/>
    <n v="13"/>
    <n v="22"/>
    <n v="14410"/>
    <n v="2017.4"/>
    <n v="12392.6"/>
    <n v="9366.5"/>
    <n v="3026.1000000000004"/>
    <x v="27"/>
  </r>
  <r>
    <x v="1"/>
    <x v="0"/>
    <x v="1"/>
    <x v="0"/>
    <n v="631"/>
    <n v="5"/>
    <n v="7"/>
    <n v="4417"/>
    <n v="265.02"/>
    <n v="4151.9799999999996"/>
    <n v="3470.5000000000005"/>
    <n v="681.47999999999911"/>
    <x v="27"/>
  </r>
  <r>
    <x v="3"/>
    <x v="0"/>
    <x v="2"/>
    <x v="0"/>
    <n v="620"/>
    <n v="5"/>
    <n v="350"/>
    <n v="217000"/>
    <n v="13020"/>
    <n v="203980"/>
    <n v="3410.0000000000005"/>
    <n v="200570"/>
    <x v="27"/>
  </r>
  <r>
    <x v="1"/>
    <x v="3"/>
    <x v="1"/>
    <x v="2"/>
    <n v="549"/>
    <n v="10"/>
    <n v="15"/>
    <n v="8235"/>
    <n v="0"/>
    <n v="8235"/>
    <n v="6039.0000000000009"/>
    <n v="2195.9999999999991"/>
    <x v="27"/>
  </r>
  <r>
    <x v="1"/>
    <x v="0"/>
    <x v="4"/>
    <x v="2"/>
    <n v="527"/>
    <n v="250"/>
    <n v="350"/>
    <n v="184450"/>
    <n v="0"/>
    <n v="184450"/>
    <n v="144925"/>
    <n v="39525"/>
    <x v="27"/>
  </r>
  <r>
    <x v="2"/>
    <x v="0"/>
    <x v="0"/>
    <x v="3"/>
    <n v="442"/>
    <n v="3"/>
    <n v="20"/>
    <n v="8840"/>
    <n v="1237.6000000000001"/>
    <n v="7602.4"/>
    <n v="1458.6000000000001"/>
    <n v="6143.7999999999993"/>
    <x v="27"/>
  </r>
  <r>
    <x v="2"/>
    <x v="0"/>
    <x v="1"/>
    <x v="0"/>
    <n v="409"/>
    <n v="5"/>
    <n v="7"/>
    <n v="2863"/>
    <n v="171.78"/>
    <n v="2691.22"/>
    <n v="2249.5"/>
    <n v="441.7199999999998"/>
    <x v="27"/>
  </r>
  <r>
    <x v="0"/>
    <x v="0"/>
    <x v="1"/>
    <x v="3"/>
    <n v="380"/>
    <n v="6"/>
    <n v="8"/>
    <n v="3040"/>
    <n v="425.6"/>
    <n v="2614.4"/>
    <n v="2508"/>
    <n v="106.40000000000009"/>
    <x v="27"/>
  </r>
  <r>
    <x v="0"/>
    <x v="0"/>
    <x v="4"/>
    <x v="1"/>
    <n v="349"/>
    <n v="250"/>
    <n v="350"/>
    <n v="122150"/>
    <n v="1221.5"/>
    <n v="120928.5"/>
    <n v="95975.000000000015"/>
    <n v="24953.499999999985"/>
    <x v="27"/>
  </r>
  <r>
    <x v="0"/>
    <x v="1"/>
    <x v="0"/>
    <x v="1"/>
    <n v="330"/>
    <n v="3"/>
    <n v="125"/>
    <n v="41250"/>
    <n v="412.5"/>
    <n v="40837.5"/>
    <n v="1089"/>
    <n v="39748.5"/>
    <x v="27"/>
  </r>
  <r>
    <x v="1"/>
    <x v="3"/>
    <x v="2"/>
    <x v="0"/>
    <n v="322"/>
    <n v="5"/>
    <n v="300"/>
    <n v="96600"/>
    <n v="5796"/>
    <n v="90804"/>
    <n v="1771.0000000000002"/>
    <n v="89033"/>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243958-C97D-4482-934B-5B9BC6B22818}"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location ref="C4:D10" firstHeaderRow="1" firstDataRow="1" firstDataCol="1"/>
  <pivotFields count="7">
    <pivotField compact="0" outline="0" showAll="0"/>
    <pivotField compact="0" numFmtId="14" outline="0" showAll="0"/>
    <pivotField compact="0" outline="0" showAll="0"/>
    <pivotField compact="0" outline="0" showAll="0"/>
    <pivotField compact="0" outline="0" showAll="0"/>
    <pivotField axis="axisRow" compact="0" outline="0" showAll="0" measureFilter="1" sortType="descending">
      <items count="10">
        <item x="1"/>
        <item x="4"/>
        <item x="8"/>
        <item x="5"/>
        <item x="2"/>
        <item x="7"/>
        <item x="0"/>
        <item x="3"/>
        <item x="6"/>
        <item t="default"/>
      </items>
      <autoSortScope>
        <pivotArea dataOnly="0" outline="0" fieldPosition="0">
          <references count="1">
            <reference field="4294967294" count="1" selected="0">
              <x v="0"/>
            </reference>
          </references>
        </pivotArea>
      </autoSortScope>
    </pivotField>
    <pivotField dataField="1" compact="0" numFmtId="164" outline="0" showAll="0"/>
  </pivotFields>
  <rowFields count="1">
    <field x="5"/>
  </rowFields>
  <rowItems count="6">
    <i>
      <x v="8"/>
    </i>
    <i>
      <x v="7"/>
    </i>
    <i>
      <x/>
    </i>
    <i>
      <x v="4"/>
    </i>
    <i>
      <x v="1"/>
    </i>
    <i t="grand">
      <x/>
    </i>
  </rowItems>
  <colItems count="1">
    <i/>
  </colItems>
  <dataFields count="1">
    <dataField name="Sum of Revenue in USD" fld="6" baseField="0" baseItem="0" numFmtId="164"/>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CFAE30-8676-4389-8CC2-F864544C810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C4:I13" firstHeaderRow="1" firstDataRow="2" firstDataCol="1"/>
  <pivotFields count="12">
    <pivotField compact="0" outline="0" showAll="0"/>
    <pivotField compact="0" outline="0" showAll="0"/>
    <pivotField axis="axisRow" compact="0" outline="0" showAll="0">
      <items count="8">
        <item x="4"/>
        <item x="3"/>
        <item x="0"/>
        <item x="1"/>
        <item x="2"/>
        <item x="5"/>
        <item x="6"/>
        <item t="default"/>
      </items>
    </pivotField>
    <pivotField compact="0" outline="0" showAll="0"/>
    <pivotField compact="0" outline="0" showAll="0"/>
    <pivotField compact="0" numFmtId="10" outline="0" showAll="0"/>
    <pivotField compact="0" numFmtId="10" outline="0" showAll="0"/>
    <pivotField compact="0" numFmtId="10" outline="0" showAll="0"/>
    <pivotField compact="0" numFmtId="10" outline="0" showAll="0"/>
    <pivotField dataField="1" compact="0" numFmtId="6" outline="0" showAll="0"/>
    <pivotField compact="0" outline="0" showAll="0"/>
    <pivotField axis="axisCol" compact="0" outline="0" showAll="0">
      <items count="6">
        <item x="1"/>
        <item x="4"/>
        <item x="3"/>
        <item x="0"/>
        <item x="2"/>
        <item t="default"/>
      </items>
    </pivotField>
  </pivotFields>
  <rowFields count="1">
    <field x="2"/>
  </rowFields>
  <rowItems count="8">
    <i>
      <x/>
    </i>
    <i>
      <x v="1"/>
    </i>
    <i>
      <x v="2"/>
    </i>
    <i>
      <x v="3"/>
    </i>
    <i>
      <x v="4"/>
    </i>
    <i>
      <x v="5"/>
    </i>
    <i>
      <x v="6"/>
    </i>
    <i t="grand">
      <x/>
    </i>
  </rowItems>
  <colFields count="1">
    <field x="11"/>
  </colFields>
  <colItems count="6">
    <i>
      <x/>
    </i>
    <i>
      <x v="1"/>
    </i>
    <i>
      <x v="2"/>
    </i>
    <i>
      <x v="3"/>
    </i>
    <i>
      <x v="4"/>
    </i>
    <i t="grand">
      <x/>
    </i>
  </colItems>
  <dataFields count="1">
    <dataField name="Sum of Revenue Generated" fld="9" baseField="0" baseItem="0" numFmtId="6"/>
  </dataFields>
  <chartFormats count="5">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859E8D-6020-42DB-828C-79CED23F6D8A}"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9:F47" firstHeaderRow="1" firstDataRow="2" firstDataCol="1"/>
  <pivotFields count="14">
    <pivotField compact="0" outline="0" showAll="0">
      <items count="6">
        <item x="2"/>
        <item x="4"/>
        <item x="1"/>
        <item x="3"/>
        <item x="0"/>
        <item t="default"/>
      </items>
    </pivotField>
    <pivotField compact="0" outline="0" showAll="0"/>
    <pivotField axis="axisRow" compact="0" outline="0" showAll="0">
      <items count="7">
        <item x="4"/>
        <item x="0"/>
        <item x="1"/>
        <item x="5"/>
        <item x="3"/>
        <item x="2"/>
        <item t="default"/>
      </items>
    </pivotField>
    <pivotField compact="0" outline="0" showAll="0"/>
    <pivotField compact="0"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8" outline="0" showAll="0"/>
    <pivotField compact="0" numFmtId="8" outline="0" showAll="0"/>
    <pivotField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Col" compact="0" outline="0" showAll="0">
      <items count="7">
        <item x="0"/>
        <item x="1"/>
        <item x="2"/>
        <item x="3"/>
        <item x="4"/>
        <item x="5"/>
        <item t="default"/>
      </items>
    </pivotField>
  </pivotFields>
  <rowFields count="1">
    <field x="2"/>
  </rowFields>
  <rowItems count="7">
    <i>
      <x/>
    </i>
    <i>
      <x v="1"/>
    </i>
    <i>
      <x v="2"/>
    </i>
    <i>
      <x v="3"/>
    </i>
    <i>
      <x v="4"/>
    </i>
    <i>
      <x v="5"/>
    </i>
    <i t="grand">
      <x/>
    </i>
  </rowItems>
  <colFields count="1">
    <field x="13"/>
  </colFields>
  <colItems count="5">
    <i>
      <x v="1"/>
    </i>
    <i>
      <x v="2"/>
    </i>
    <i>
      <x v="3"/>
    </i>
    <i>
      <x v="4"/>
    </i>
    <i t="grand">
      <x/>
    </i>
  </colItems>
  <dataFields count="1">
    <dataField name="Sum of Sales" fld="9"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B03977-30BC-4BF9-B78E-7293AF18F02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2:G20" firstHeaderRow="1" firstDataRow="2" firstDataCol="1"/>
  <pivotFields count="14">
    <pivotField axis="axisCol" compact="0" outline="0" showAll="0">
      <items count="6">
        <item x="2"/>
        <item x="4"/>
        <item x="1"/>
        <item x="3"/>
        <item x="0"/>
        <item t="default"/>
      </items>
    </pivotField>
    <pivotField compact="0" outline="0" showAll="0"/>
    <pivotField axis="axisRow" compact="0" outline="0" showAll="0">
      <items count="7">
        <item x="4"/>
        <item x="0"/>
        <item x="1"/>
        <item x="5"/>
        <item x="3"/>
        <item x="2"/>
        <item t="default"/>
      </items>
    </pivotField>
    <pivotField compact="0" outline="0" showAll="0"/>
    <pivotField compact="0"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8" outline="0" showAll="0"/>
    <pivotField compact="0" numFmtId="8" outline="0" showAll="0"/>
    <pivotField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7">
        <item x="0"/>
        <item x="1"/>
        <item x="2"/>
        <item x="3"/>
        <item x="4"/>
        <item x="5"/>
        <item t="default"/>
      </items>
    </pivotField>
  </pivotFields>
  <rowFields count="1">
    <field x="2"/>
  </rowFields>
  <rowItems count="7">
    <i>
      <x/>
    </i>
    <i>
      <x v="1"/>
    </i>
    <i>
      <x v="2"/>
    </i>
    <i>
      <x v="3"/>
    </i>
    <i>
      <x v="4"/>
    </i>
    <i>
      <x v="5"/>
    </i>
    <i t="grand">
      <x/>
    </i>
  </rowItems>
  <colFields count="1">
    <field x="0"/>
  </colFields>
  <colItems count="6">
    <i>
      <x/>
    </i>
    <i>
      <x v="1"/>
    </i>
    <i>
      <x v="2"/>
    </i>
    <i>
      <x v="3"/>
    </i>
    <i>
      <x v="4"/>
    </i>
    <i t="grand">
      <x/>
    </i>
  </colItems>
  <dataFields count="1">
    <dataField name="Sum of Sales" fld="9"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A21E6D-065A-4F45-A97A-33DA61018CB8}" name="Over time"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J63:M96" firstHeaderRow="0" firstDataRow="1" firstDataCol="2"/>
  <pivotFields count="14">
    <pivotField compact="0" outline="0" showAll="0">
      <items count="6">
        <item x="2"/>
        <item x="4"/>
        <item x="1"/>
        <item x="3"/>
        <item x="0"/>
        <item t="default"/>
      </items>
    </pivotField>
    <pivotField compact="0" outline="0" showAll="0">
      <items count="5">
        <item x="1"/>
        <item x="2"/>
        <item x="3"/>
        <item x="0"/>
        <item t="default"/>
      </items>
    </pivotField>
    <pivotField compact="0" outline="0" showAll="0">
      <items count="7">
        <item x="4"/>
        <item x="0"/>
        <item x="1"/>
        <item x="5"/>
        <item x="3"/>
        <item x="2"/>
        <item t="default"/>
      </items>
    </pivotField>
    <pivotField compact="0" outline="0" showAll="0"/>
    <pivotField compact="0"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8" outline="0" showAll="0"/>
    <pivotField dataField="1" compact="0" numFmtId="8" outline="0" showAll="0"/>
    <pivotField axis="axisRow"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compact="0" outline="0" showAll="0">
      <items count="7">
        <item x="0"/>
        <item x="1"/>
        <item x="2"/>
        <item x="3"/>
        <item x="4"/>
        <item x="5"/>
        <item t="default"/>
      </items>
    </pivotField>
  </pivotFields>
  <rowFields count="2">
    <field x="13"/>
    <field x="12"/>
  </rowFields>
  <rowItems count="33">
    <i>
      <x v="1"/>
      <x/>
    </i>
    <i r="1">
      <x v="1"/>
    </i>
    <i t="default">
      <x v="1"/>
    </i>
    <i>
      <x v="2"/>
      <x v="2"/>
    </i>
    <i r="1">
      <x v="3"/>
    </i>
    <i r="1">
      <x v="4"/>
    </i>
    <i r="1">
      <x v="5"/>
    </i>
    <i r="1">
      <x v="6"/>
    </i>
    <i r="1">
      <x v="7"/>
    </i>
    <i r="1">
      <x v="8"/>
    </i>
    <i r="1">
      <x v="9"/>
    </i>
    <i r="1">
      <x v="10"/>
    </i>
    <i r="1">
      <x v="11"/>
    </i>
    <i r="1">
      <x v="12"/>
    </i>
    <i r="1">
      <x v="13"/>
    </i>
    <i t="default">
      <x v="2"/>
    </i>
    <i>
      <x v="3"/>
      <x v="14"/>
    </i>
    <i r="1">
      <x v="15"/>
    </i>
    <i r="1">
      <x v="16"/>
    </i>
    <i r="1">
      <x v="17"/>
    </i>
    <i r="1">
      <x v="18"/>
    </i>
    <i r="1">
      <x v="19"/>
    </i>
    <i r="1">
      <x v="20"/>
    </i>
    <i r="1">
      <x v="21"/>
    </i>
    <i r="1">
      <x v="22"/>
    </i>
    <i r="1">
      <x v="23"/>
    </i>
    <i r="1">
      <x v="24"/>
    </i>
    <i r="1">
      <x v="25"/>
    </i>
    <i t="default">
      <x v="3"/>
    </i>
    <i>
      <x v="4"/>
      <x v="26"/>
    </i>
    <i r="1">
      <x v="27"/>
    </i>
    <i t="default">
      <x v="4"/>
    </i>
    <i t="grand">
      <x/>
    </i>
  </rowItems>
  <colFields count="1">
    <field x="-2"/>
  </colFields>
  <colItems count="2">
    <i>
      <x/>
    </i>
    <i i="1">
      <x v="1"/>
    </i>
  </colItems>
  <dataFields count="2">
    <dataField name="Sum of Sales" fld="9" baseField="0" baseItem="0" numFmtId="8"/>
    <dataField name="Sum of Profit" fld="11" baseField="0" baseItem="0" numFmtId="8"/>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EC7EBC-4E19-418F-BCA1-172A059C6F00}"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T63:V96" firstHeaderRow="1" firstDataRow="1" firstDataCol="2"/>
  <pivotFields count="14">
    <pivotField compact="0" outline="0" showAll="0"/>
    <pivotField compact="0" outline="0" showAll="0">
      <items count="5">
        <item x="1"/>
        <item x="2"/>
        <item x="3"/>
        <item x="0"/>
        <item t="default"/>
      </items>
    </pivotField>
    <pivotField compact="0" outline="0" showAll="0">
      <items count="7">
        <item x="4"/>
        <item x="0"/>
        <item x="1"/>
        <item x="5"/>
        <item x="3"/>
        <item x="2"/>
        <item t="default"/>
      </items>
    </pivotField>
    <pivotField compact="0" outline="0" showAll="0"/>
    <pivotField dataField="1" compact="0" outline="0" showAll="0"/>
    <pivotField compact="0" numFmtId="8" outline="0" showAll="0"/>
    <pivotField compact="0" numFmtId="8" outline="0" showAll="0"/>
    <pivotField compact="0" numFmtId="8" outline="0" showAll="0"/>
    <pivotField compact="0" numFmtId="8" outline="0" showAll="0"/>
    <pivotField compact="0" numFmtId="8" outline="0" showAll="0"/>
    <pivotField compact="0" numFmtId="8" outline="0" showAll="0"/>
    <pivotField compact="0" numFmtId="8" outline="0" showAll="0"/>
    <pivotField axis="axisRow"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compact="0" outline="0" showAll="0">
      <items count="7">
        <item x="0"/>
        <item x="1"/>
        <item x="2"/>
        <item x="3"/>
        <item x="4"/>
        <item x="5"/>
        <item t="default"/>
      </items>
    </pivotField>
  </pivotFields>
  <rowFields count="2">
    <field x="13"/>
    <field x="12"/>
  </rowFields>
  <rowItems count="33">
    <i>
      <x v="1"/>
      <x/>
    </i>
    <i r="1">
      <x v="1"/>
    </i>
    <i t="default">
      <x v="1"/>
    </i>
    <i>
      <x v="2"/>
      <x v="2"/>
    </i>
    <i r="1">
      <x v="3"/>
    </i>
    <i r="1">
      <x v="4"/>
    </i>
    <i r="1">
      <x v="5"/>
    </i>
    <i r="1">
      <x v="6"/>
    </i>
    <i r="1">
      <x v="7"/>
    </i>
    <i r="1">
      <x v="8"/>
    </i>
    <i r="1">
      <x v="9"/>
    </i>
    <i r="1">
      <x v="10"/>
    </i>
    <i r="1">
      <x v="11"/>
    </i>
    <i r="1">
      <x v="12"/>
    </i>
    <i r="1">
      <x v="13"/>
    </i>
    <i t="default">
      <x v="2"/>
    </i>
    <i>
      <x v="3"/>
      <x v="14"/>
    </i>
    <i r="1">
      <x v="15"/>
    </i>
    <i r="1">
      <x v="16"/>
    </i>
    <i r="1">
      <x v="17"/>
    </i>
    <i r="1">
      <x v="18"/>
    </i>
    <i r="1">
      <x v="19"/>
    </i>
    <i r="1">
      <x v="20"/>
    </i>
    <i r="1">
      <x v="21"/>
    </i>
    <i r="1">
      <x v="22"/>
    </i>
    <i r="1">
      <x v="23"/>
    </i>
    <i r="1">
      <x v="24"/>
    </i>
    <i r="1">
      <x v="25"/>
    </i>
    <i t="default">
      <x v="3"/>
    </i>
    <i>
      <x v="4"/>
      <x v="26"/>
    </i>
    <i r="1">
      <x v="27"/>
    </i>
    <i t="default">
      <x v="4"/>
    </i>
    <i t="grand">
      <x/>
    </i>
  </rowItems>
  <colItems count="1">
    <i/>
  </colItems>
  <dataFields count="1">
    <dataField name="Sum of Units Sold" fld="4"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5409EB-061F-4FB4-BA3A-7FAC892EE14A}"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N63:P96" firstHeaderRow="1" firstDataRow="1" firstDataCol="2"/>
  <pivotFields count="14">
    <pivotField compact="0" outline="0" showAll="0"/>
    <pivotField compact="0" outline="0" showAll="0">
      <items count="5">
        <item x="1"/>
        <item x="2"/>
        <item x="3"/>
        <item x="0"/>
        <item t="default"/>
      </items>
    </pivotField>
    <pivotField compact="0" outline="0" showAll="0">
      <items count="7">
        <item x="4"/>
        <item x="0"/>
        <item x="1"/>
        <item x="5"/>
        <item x="3"/>
        <item x="2"/>
        <item t="default"/>
      </items>
    </pivotField>
    <pivotField compact="0" outline="0" showAll="0"/>
    <pivotField compact="0" outline="0" showAll="0"/>
    <pivotField compact="0" numFmtId="8"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8" outline="0" showAll="0"/>
    <pivotField axis="axisRow"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compact="0" outline="0" showAll="0">
      <items count="7">
        <item x="0"/>
        <item x="1"/>
        <item x="2"/>
        <item x="3"/>
        <item x="4"/>
        <item x="5"/>
        <item t="default"/>
      </items>
    </pivotField>
  </pivotFields>
  <rowFields count="2">
    <field x="13"/>
    <field x="12"/>
  </rowFields>
  <rowItems count="33">
    <i>
      <x v="1"/>
      <x/>
    </i>
    <i r="1">
      <x v="1"/>
    </i>
    <i t="default">
      <x v="1"/>
    </i>
    <i>
      <x v="2"/>
      <x v="2"/>
    </i>
    <i r="1">
      <x v="3"/>
    </i>
    <i r="1">
      <x v="4"/>
    </i>
    <i r="1">
      <x v="5"/>
    </i>
    <i r="1">
      <x v="6"/>
    </i>
    <i r="1">
      <x v="7"/>
    </i>
    <i r="1">
      <x v="8"/>
    </i>
    <i r="1">
      <x v="9"/>
    </i>
    <i r="1">
      <x v="10"/>
    </i>
    <i r="1">
      <x v="11"/>
    </i>
    <i r="1">
      <x v="12"/>
    </i>
    <i r="1">
      <x v="13"/>
    </i>
    <i t="default">
      <x v="2"/>
    </i>
    <i>
      <x v="3"/>
      <x v="14"/>
    </i>
    <i r="1">
      <x v="15"/>
    </i>
    <i r="1">
      <x v="16"/>
    </i>
    <i r="1">
      <x v="17"/>
    </i>
    <i r="1">
      <x v="18"/>
    </i>
    <i r="1">
      <x v="19"/>
    </i>
    <i r="1">
      <x v="20"/>
    </i>
    <i r="1">
      <x v="21"/>
    </i>
    <i r="1">
      <x v="22"/>
    </i>
    <i r="1">
      <x v="23"/>
    </i>
    <i r="1">
      <x v="24"/>
    </i>
    <i r="1">
      <x v="25"/>
    </i>
    <i t="default">
      <x v="3"/>
    </i>
    <i>
      <x v="4"/>
      <x v="26"/>
    </i>
    <i r="1">
      <x v="27"/>
    </i>
    <i t="default">
      <x v="4"/>
    </i>
    <i t="grand">
      <x/>
    </i>
  </rowItems>
  <colItems count="1">
    <i/>
  </colItems>
  <dataFields count="1">
    <dataField name="Sum of COGS" fld="10" baseField="0" baseItem="0" numFmtId="8"/>
  </dataField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7C24CE-1EA0-47DE-A622-F1A942E9FD23}" name="By country" cacheId="3"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C35:E41" firstHeaderRow="0" firstDataRow="1" firstDataCol="1"/>
  <pivotFields count="14">
    <pivotField axis="axisRow" compact="0" outline="0" showAll="0">
      <items count="6">
        <item x="2"/>
        <item x="4"/>
        <item x="1"/>
        <item x="3"/>
        <item x="0"/>
        <item t="default"/>
      </items>
    </pivotField>
    <pivotField compact="0" outline="0" showAll="0"/>
    <pivotField compact="0" outline="0" showAll="0"/>
    <pivotField compact="0" outline="0" showAll="0"/>
    <pivotField dataField="1" compact="0" outline="0" showAll="0"/>
    <pivotField compact="0" numFmtId="8" outline="0" showAll="0"/>
    <pivotField compact="0" numFmtId="8"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7">
        <item x="0"/>
        <item x="1"/>
        <item x="2"/>
        <item x="3"/>
        <item x="4"/>
        <item x="5"/>
        <item t="default"/>
      </items>
    </pivotField>
  </pivotFields>
  <rowFields count="1">
    <field x="0"/>
  </rowFields>
  <rowItems count="6">
    <i>
      <x/>
    </i>
    <i>
      <x v="1"/>
    </i>
    <i>
      <x v="2"/>
    </i>
    <i>
      <x v="3"/>
    </i>
    <i>
      <x v="4"/>
    </i>
    <i t="grand">
      <x/>
    </i>
  </rowItems>
  <colFields count="1">
    <field x="-2"/>
  </colFields>
  <colItems count="2">
    <i>
      <x/>
    </i>
    <i i="1">
      <x v="1"/>
    </i>
  </colItems>
  <dataFields count="2">
    <dataField name="Sum of Profit" fld="11" baseField="0" baseItem="0" numFmtId="8"/>
    <dataField name="Sum of Units Sold" fld="4" baseField="0" baseItem="0"/>
  </dataFields>
  <conditionalFormats count="1">
    <conditionalFormat priority="1">
      <pivotAreas count="1">
        <pivotArea type="data" outline="0" collapsedLevelsAreSubtotals="1" fieldPosition="0">
          <references count="2">
            <reference field="4294967294" count="1" selected="0">
              <x v="0"/>
            </reference>
            <reference field="0" count="5" selected="0">
              <x v="0"/>
              <x v="1"/>
              <x v="2"/>
              <x v="3"/>
              <x v="4"/>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A3F1D6-292F-4B9E-B30C-819AE985B873}" name="By product" cacheId="3"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C13:E20" firstHeaderRow="0" firstDataRow="1" firstDataCol="1"/>
  <pivotFields count="14">
    <pivotField compact="0" outline="0" showAll="0"/>
    <pivotField compact="0" outline="0" showAll="0"/>
    <pivotField axis="axisRow" compact="0" outline="0" showAll="0">
      <items count="7">
        <item x="4"/>
        <item x="0"/>
        <item x="1"/>
        <item x="5"/>
        <item x="3"/>
        <item x="2"/>
        <item t="default"/>
      </items>
    </pivotField>
    <pivotField compact="0" outline="0" showAll="0"/>
    <pivotField dataField="1" compact="0" outline="0" showAll="0"/>
    <pivotField compact="0" numFmtId="8" outline="0" showAll="0"/>
    <pivotField compact="0" numFmtId="8"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7">
        <item x="0"/>
        <item x="1"/>
        <item x="2"/>
        <item x="3"/>
        <item x="4"/>
        <item x="5"/>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Sum of Profit" fld="11" baseField="0" baseItem="0" numFmtId="8"/>
    <dataField name="Sum of Units Sold" fld="4" baseField="0" baseItem="0"/>
  </dataFields>
  <conditionalFormats count="1">
    <conditionalFormat priority="3">
      <pivotAreas count="1">
        <pivotArea type="data" outline="0" collapsedLevelsAreSubtotals="1" fieldPosition="0">
          <references count="2">
            <reference field="4294967294" count="1" selected="0">
              <x v="0"/>
            </reference>
            <reference field="2" count="6" selected="0">
              <x v="0"/>
              <x v="1"/>
              <x v="2"/>
              <x v="3"/>
              <x v="4"/>
              <x v="5"/>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85F7201-94B2-44AF-8156-49E82FC04733}" name="Discount" cacheId="3"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3">
  <location ref="C63:D68" firstHeaderRow="1" firstDataRow="1" firstDataCol="1"/>
  <pivotFields count="14">
    <pivotField compact="0" outline="0" showAll="0"/>
    <pivotField compact="0" outline="0" showAll="0"/>
    <pivotField compact="0" outline="0" showAll="0"/>
    <pivotField axis="axisRow" compact="0" outline="0" showAll="0">
      <items count="5">
        <item x="3"/>
        <item x="1"/>
        <item x="0"/>
        <item x="2"/>
        <item t="default"/>
      </items>
    </pivotField>
    <pivotField compact="0" outline="0" showAll="0"/>
    <pivotField compact="0" numFmtId="8" outline="0" showAll="0"/>
    <pivotField compact="0" numFmtId="8"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7">
        <item x="0"/>
        <item x="1"/>
        <item x="2"/>
        <item x="3"/>
        <item x="4"/>
        <item x="5"/>
        <item t="default"/>
      </items>
    </pivotField>
  </pivotFields>
  <rowFields count="1">
    <field x="3"/>
  </rowFields>
  <rowItems count="5">
    <i>
      <x/>
    </i>
    <i>
      <x v="1"/>
    </i>
    <i>
      <x v="2"/>
    </i>
    <i>
      <x v="3"/>
    </i>
    <i t="grand">
      <x/>
    </i>
  </rowItems>
  <colItems count="1">
    <i/>
  </colItems>
  <dataFields count="1">
    <dataField name="Sum of Profit" fld="11" baseField="0" baseItem="0" numFmtId="8"/>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37EB594-06A7-4468-BC23-9EA5C3B20FF0}"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Q63:S96" firstHeaderRow="1" firstDataRow="1" firstDataCol="2"/>
  <pivotFields count="14">
    <pivotField compact="0" outline="0" showAll="0"/>
    <pivotField compact="0" outline="0" showAll="0">
      <items count="5">
        <item x="1"/>
        <item x="2"/>
        <item x="3"/>
        <item x="0"/>
        <item t="default"/>
      </items>
    </pivotField>
    <pivotField compact="0" outline="0" showAll="0">
      <items count="7">
        <item x="4"/>
        <item x="0"/>
        <item x="1"/>
        <item x="5"/>
        <item x="3"/>
        <item x="2"/>
        <item t="default"/>
      </items>
    </pivotField>
    <pivotField compact="0" outline="0" showAll="0"/>
    <pivotField compact="0" outline="0" showAll="0"/>
    <pivotField compact="0" numFmtId="8" outline="0" showAll="0"/>
    <pivotField compact="0" numFmtId="8" outline="0" showAll="0"/>
    <pivotField dataField="1" compact="0" numFmtId="8" outline="0" showAll="0"/>
    <pivotField compact="0" numFmtId="8" outline="0" showAll="0"/>
    <pivotField compact="0" numFmtId="8" outline="0" showAll="0"/>
    <pivotField compact="0" numFmtId="8" outline="0" showAll="0"/>
    <pivotField compact="0" numFmtId="8" outline="0" showAll="0"/>
    <pivotField axis="axisRow" compact="0" numFmtId="165" outline="0" showAll="0" sortType="ascending">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compact="0" outline="0" showAll="0">
      <items count="7">
        <item x="0"/>
        <item x="1"/>
        <item x="2"/>
        <item x="3"/>
        <item x="4"/>
        <item x="5"/>
        <item t="default"/>
      </items>
    </pivotField>
  </pivotFields>
  <rowFields count="2">
    <field x="13"/>
    <field x="12"/>
  </rowFields>
  <rowItems count="33">
    <i>
      <x v="1"/>
      <x/>
    </i>
    <i r="1">
      <x v="1"/>
    </i>
    <i t="default">
      <x v="1"/>
    </i>
    <i>
      <x v="2"/>
      <x v="2"/>
    </i>
    <i r="1">
      <x v="3"/>
    </i>
    <i r="1">
      <x v="4"/>
    </i>
    <i r="1">
      <x v="5"/>
    </i>
    <i r="1">
      <x v="6"/>
    </i>
    <i r="1">
      <x v="7"/>
    </i>
    <i r="1">
      <x v="8"/>
    </i>
    <i r="1">
      <x v="9"/>
    </i>
    <i r="1">
      <x v="10"/>
    </i>
    <i r="1">
      <x v="11"/>
    </i>
    <i r="1">
      <x v="12"/>
    </i>
    <i r="1">
      <x v="13"/>
    </i>
    <i t="default">
      <x v="2"/>
    </i>
    <i>
      <x v="3"/>
      <x v="14"/>
    </i>
    <i r="1">
      <x v="15"/>
    </i>
    <i r="1">
      <x v="16"/>
    </i>
    <i r="1">
      <x v="17"/>
    </i>
    <i r="1">
      <x v="18"/>
    </i>
    <i r="1">
      <x v="19"/>
    </i>
    <i r="1">
      <x v="20"/>
    </i>
    <i r="1">
      <x v="21"/>
    </i>
    <i r="1">
      <x v="22"/>
    </i>
    <i r="1">
      <x v="23"/>
    </i>
    <i r="1">
      <x v="24"/>
    </i>
    <i r="1">
      <x v="25"/>
    </i>
    <i t="default">
      <x v="3"/>
    </i>
    <i>
      <x v="4"/>
      <x v="26"/>
    </i>
    <i r="1">
      <x v="27"/>
    </i>
    <i t="default">
      <x v="4"/>
    </i>
    <i t="grand">
      <x/>
    </i>
  </rowItems>
  <colItems count="1">
    <i/>
  </colItems>
  <dataFields count="1">
    <dataField name="Sum of Gross Sales" fld="7" baseField="0" baseItem="0" numFmtId="8"/>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D59F7B0-612F-4B5C-ACC7-9F476C40DF7E}" name="By Customer" cacheId="3"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C25:E30" firstHeaderRow="0" firstDataRow="1" firstDataCol="1"/>
  <pivotFields count="14">
    <pivotField compact="0" outline="0" showAll="0"/>
    <pivotField axis="axisRow" compact="0" outline="0" showAll="0">
      <items count="5">
        <item x="1"/>
        <item x="2"/>
        <item x="3"/>
        <item x="0"/>
        <item t="default"/>
      </items>
    </pivotField>
    <pivotField compact="0" outline="0" showAll="0"/>
    <pivotField compact="0" outline="0" showAll="0"/>
    <pivotField dataField="1" compact="0" outline="0" showAll="0"/>
    <pivotField compact="0" numFmtId="8" outline="0" showAll="0"/>
    <pivotField compact="0" numFmtId="8"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7">
        <item x="0"/>
        <item x="1"/>
        <item x="2"/>
        <item x="3"/>
        <item x="4"/>
        <item x="5"/>
        <item t="default"/>
      </items>
    </pivotField>
  </pivotFields>
  <rowFields count="1">
    <field x="1"/>
  </rowFields>
  <rowItems count="5">
    <i>
      <x/>
    </i>
    <i>
      <x v="1"/>
    </i>
    <i>
      <x v="2"/>
    </i>
    <i>
      <x v="3"/>
    </i>
    <i t="grand">
      <x/>
    </i>
  </rowItems>
  <colFields count="1">
    <field x="-2"/>
  </colFields>
  <colItems count="2">
    <i>
      <x/>
    </i>
    <i i="1">
      <x v="1"/>
    </i>
  </colItems>
  <dataFields count="2">
    <dataField name="Sum of Profit" fld="11" baseField="0" baseItem="0" numFmtId="8"/>
    <dataField name="Sum of Units Sold" fld="4" baseField="0" baseItem="0"/>
  </dataFields>
  <conditionalFormats count="1">
    <conditionalFormat priority="2">
      <pivotAreas count="1">
        <pivotArea type="data" outline="0" collapsedLevelsAreSubtotals="1" fieldPosition="0">
          <references count="2">
            <reference field="4294967294" count="1" selected="0">
              <x v="0"/>
            </reference>
            <reference field="1" count="4" selected="0">
              <x v="0"/>
              <x v="1"/>
              <x v="2"/>
              <x v="3"/>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FF37E31-E0C9-4615-A8AC-D0F802978673}"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K5:Q13" firstHeaderRow="1" firstDataRow="2" firstDataCol="1"/>
  <pivotFields count="14">
    <pivotField axis="axisCol" compact="0" outline="0" showAll="0">
      <items count="6">
        <item x="2"/>
        <item x="4"/>
        <item x="1"/>
        <item x="3"/>
        <item x="0"/>
        <item t="default"/>
      </items>
    </pivotField>
    <pivotField compact="0" outline="0" showAll="0"/>
    <pivotField axis="axisRow" compact="0" outline="0" showAll="0">
      <items count="7">
        <item x="4"/>
        <item x="0"/>
        <item x="1"/>
        <item x="5"/>
        <item x="3"/>
        <item x="2"/>
        <item t="default"/>
      </items>
    </pivotField>
    <pivotField compact="0" outline="0" showAll="0"/>
    <pivotField compact="0" outline="0" showAll="0"/>
    <pivotField compact="0" numFmtId="8" outline="0" showAll="0"/>
    <pivotField compact="0" numFmtId="8" outline="0" showAll="0"/>
    <pivotField compact="0" numFmtId="8" outline="0" showAll="0"/>
    <pivotField compact="0" numFmtId="8" outline="0" showAll="0"/>
    <pivotField dataField="1" compact="0" numFmtId="8" outline="0" showAll="0"/>
    <pivotField compact="0" numFmtId="8" outline="0" showAll="0"/>
    <pivotField compact="0" numFmtId="8" outline="0" showAll="0"/>
    <pivotField compact="0" numFmtId="165" outline="0"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7">
        <item x="0"/>
        <item x="1"/>
        <item x="2"/>
        <item x="3"/>
        <item x="4"/>
        <item x="5"/>
        <item t="default"/>
      </items>
    </pivotField>
  </pivotFields>
  <rowFields count="1">
    <field x="2"/>
  </rowFields>
  <rowItems count="7">
    <i>
      <x/>
    </i>
    <i>
      <x v="1"/>
    </i>
    <i>
      <x v="2"/>
    </i>
    <i>
      <x v="3"/>
    </i>
    <i>
      <x v="4"/>
    </i>
    <i>
      <x v="5"/>
    </i>
    <i t="grand">
      <x/>
    </i>
  </rowItems>
  <colFields count="1">
    <field x="0"/>
  </colFields>
  <colItems count="6">
    <i>
      <x/>
    </i>
    <i>
      <x v="1"/>
    </i>
    <i>
      <x v="2"/>
    </i>
    <i>
      <x v="3"/>
    </i>
    <i>
      <x v="4"/>
    </i>
    <i t="grand">
      <x/>
    </i>
  </colItems>
  <dataFields count="1">
    <dataField name="Sum of Sales" fld="9"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861F1E-D557-4A4F-95A4-1B01369A4853}" name="PivotTable6" cacheId="2" applyNumberFormats="0" applyBorderFormats="0" applyFontFormats="0" applyPatternFormats="0" applyAlignmentFormats="0" applyWidthHeightFormats="1" dataCaption="Values" updatedVersion="8" minRefreshableVersion="3" useAutoFormatting="1" itemPrintTitles="1" createdVersion="8" indent="0" compact="0" compactData="0">
  <location ref="C4:D6" firstHeaderRow="1" firstDataRow="1" firstDataCol="1"/>
  <pivotFields count="5">
    <pivotField compact="0" outline="0" showAll="0"/>
    <pivotField compact="0" outline="0" showAll="0"/>
    <pivotField axis="axisRow" compact="0" outline="0" showAll="0" measureFilter="1" sortType="descending">
      <items count="26">
        <item x="2"/>
        <item x="16"/>
        <item x="11"/>
        <item x="6"/>
        <item x="17"/>
        <item x="15"/>
        <item x="0"/>
        <item x="23"/>
        <item x="5"/>
        <item x="8"/>
        <item x="12"/>
        <item x="9"/>
        <item x="10"/>
        <item x="7"/>
        <item x="22"/>
        <item x="18"/>
        <item x="13"/>
        <item x="24"/>
        <item x="3"/>
        <item x="1"/>
        <item x="4"/>
        <item x="14"/>
        <item x="20"/>
        <item x="21"/>
        <item x="19"/>
        <item t="default"/>
      </items>
      <autoSortScope>
        <pivotArea dataOnly="0" outline="0" fieldPosition="0">
          <references count="1">
            <reference field="4294967294" count="1" selected="0">
              <x v="0"/>
            </reference>
          </references>
        </pivotArea>
      </autoSortScope>
    </pivotField>
    <pivotField dataField="1" compact="0" numFmtId="167" outline="0" showAll="0"/>
    <pivotField compact="0" numFmtId="9" outline="0" showAll="0"/>
  </pivotFields>
  <rowFields count="1">
    <field x="2"/>
  </rowFields>
  <rowItems count="2">
    <i>
      <x v="21"/>
    </i>
    <i t="grand">
      <x/>
    </i>
  </rowItems>
  <colItems count="1">
    <i/>
  </colItems>
  <dataFields count="1">
    <dataField name="Sum of Sales" fld="3" baseField="0" baseItem="0" numFmtId="167"/>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E909411-8761-4885-9AD0-90C0663CB9B2}" sourceName="Date">
  <pivotTables>
    <pivotTable tabId="15" name="By product"/>
    <pivotTable tabId="15" name="By Customer"/>
    <pivotTable tabId="15" name="By country"/>
    <pivotTable tabId="15" name="Discount"/>
  </pivotTables>
  <data>
    <tabular pivotCacheId="1889546087">
      <items count="28">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221B75B-0BE2-4E06-95F7-0E9F52AFD26F}" sourceName="Country">
  <pivotTables>
    <pivotTable tabId="15" name="Over time"/>
  </pivotTables>
  <data>
    <tabular pivotCacheId="1889546087">
      <items count="5">
        <i x="2" s="1"/>
        <i x="4"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79EAA785-E93F-4087-91CC-732675DECBD8}" sourceName="Customer">
  <pivotTables>
    <pivotTable tabId="15" name="Over time"/>
    <pivotTable tabId="15" name="PivotTable3"/>
    <pivotTable tabId="15" name="PivotTable4"/>
    <pivotTable tabId="15" name="PivotTable5"/>
  </pivotTables>
  <data>
    <tabular pivotCacheId="1889546087">
      <items count="4">
        <i x="1" s="1"/>
        <i x="2"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9172E80-9C7C-461A-A239-2FA87CAD3972}" sourceName="Product">
  <pivotTables>
    <pivotTable tabId="15" name="Over time"/>
    <pivotTable tabId="15" name="PivotTable3"/>
    <pivotTable tabId="15" name="PivotTable4"/>
    <pivotTable tabId="15" name="PivotTable5"/>
  </pivotTables>
  <data>
    <tabular pivotCacheId="1889546087">
      <items count="6">
        <i x="4" s="1"/>
        <i x="0" s="1"/>
        <i x="1"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A034F4BA-5E8D-4F0A-A512-5E3B59E8D61E}" cache="Slicer_Date" caption="Date" style="SlicerStyleDark1" rowHeight="257175"/>
  <slicer name="Country" xr10:uid="{1C4D5465-A5A1-4614-8E66-A7DE3B4BF7B7}" cache="Slicer_Country" caption="Country" style="SlicerStyleDark1" rowHeight="257175"/>
  <slicer name="Customer" xr10:uid="{B6D4DFF3-9A31-4856-B04B-0E03588E825C}" cache="Slicer_Customer" caption="Customer" style="SlicerStyleDark1" rowHeight="257175"/>
  <slicer name="Product" xr10:uid="{D8DEA180-0A82-4BE5-8ACD-B15ACF73ECE0}" cache="Slicer_Product" caption="Product"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3F8F39-7565-45AC-9DE8-CB91273C3133}" name="Table1" displayName="Table1" ref="A1:F155" totalsRowShown="0" headerRowDxfId="62" dataDxfId="61">
  <autoFilter ref="A1:F155" xr:uid="{AF3F8F39-7565-45AC-9DE8-CB91273C3133}"/>
  <tableColumns count="6">
    <tableColumn id="1" xr3:uid="{7AF7E02E-A5EB-4915-A4E8-6235FA19FE19}" name="Concert Date" dataDxfId="60"/>
    <tableColumn id="2" xr3:uid="{381D8CD3-7914-46FE-8B43-D6BF4E3FAF8E}" name="Fixed Date" dataDxfId="59"/>
    <tableColumn id="3" xr3:uid="{FC4D69BF-81B9-4A77-90A3-49692CDBA9F0}" name="Day of Week" dataDxfId="58"/>
    <tableColumn id="4" xr3:uid="{58EE71ED-1515-4D65-A6F0-FE77BC26620B}" name="Location" dataDxfId="57"/>
    <tableColumn id="5" xr3:uid="{8DDCFFB8-B45E-4F00-983D-4220B3C687F5}" name="Stadium" dataDxfId="56"/>
    <tableColumn id="6" xr3:uid="{4AFFD118-DBBD-498F-BB02-56F8DB97FA2E}" name="Opening Act" dataDxfId="5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666861-B550-45D8-87A3-5E584AD5A042}" name="Table2" displayName="Table2" ref="A1:E157" totalsRowShown="0" headerRowDxfId="54">
  <autoFilter ref="A1:E157" xr:uid="{6A666861-B550-45D8-87A3-5E584AD5A042}"/>
  <tableColumns count="5">
    <tableColumn id="1" xr3:uid="{DDF91EB1-0E27-4E9E-BD0E-D208CE843EA9}" name="Date" dataDxfId="53"/>
    <tableColumn id="2" xr3:uid="{226FDC92-4863-49FB-9553-262714C2DBF0}" name="Country" dataDxfId="52"/>
    <tableColumn id="3" xr3:uid="{4B8FF90A-EAF3-47D0-A60C-F28915A2AD05}" name="Revenue in local currency" dataDxfId="51"/>
    <tableColumn id="4" xr3:uid="{DE283E70-B8DE-4820-BF45-3A2836EE270C}" name="Currency code" dataDxfId="50"/>
    <tableColumn id="5" xr3:uid="{E23AF7B8-2635-41F0-90CB-B5FB60B98AC1}" name="Revenue in USD" dataDxfId="49" dataCellStyle="Currency">
      <calculatedColumnFormula>Table2[[#This Row],[Revenue in local currency]] * IF(Table2[[#This Row],[Currency code]]="USD", 1, _xlfn.XLOOKUP(Table2[[#This Row],[Currency code]], 'Ex. 21-1'!$H$7:$H$18, 'Ex. 21-1'!$I$7:$I$18))</calculatedColumnFormula>
    </tableColumn>
  </tableColumns>
  <tableStyleInfo name="TableStyleMedium4"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590991-E6E1-4DBB-AADE-5B16B57932F2}" name="Table3" displayName="Table3" ref="A2:L37" totalsRowShown="0">
  <autoFilter ref="A2:L37" xr:uid="{4E590991-E6E1-4DBB-AADE-5B16B57932F2}"/>
  <tableColumns count="12">
    <tableColumn id="1" xr3:uid="{99207539-03FD-423F-A4B0-6CE49AB4EB23}" name="ID"/>
    <tableColumn id="2" xr3:uid="{81D0C258-8E87-4D88-BD32-63FA148BB894}" name="Subject"/>
    <tableColumn id="3" xr3:uid="{1DDBD207-8030-4FA1-A221-F758F3CCD683}" name="Year"/>
    <tableColumn id="4" xr3:uid="{5549FC42-C225-407B-8158-87DEE347C35D}" name="Number of Mails Sent"/>
    <tableColumn id="5" xr3:uid="{EC4D9597-771B-47B9-86C5-B2A90888E725}" name="Number of Mails Opened"/>
    <tableColumn id="6" xr3:uid="{4F3CF29E-F087-4B81-A21D-EF8735E57D27}" name="Click Through Rate" dataDxfId="48"/>
    <tableColumn id="7" xr3:uid="{6B187CB7-E4C9-4F86-B0D4-F262819BB52D}" name="Unsubscribe Rate" dataDxfId="47"/>
    <tableColumn id="8" xr3:uid="{D34C8397-D475-41D5-9D79-0558024861E8}" name="Bounce Rate" dataDxfId="46"/>
    <tableColumn id="9" xr3:uid="{DC8F65A0-9766-42BC-ABF8-2097D25D5EEE}" name="Conversion Rate" dataDxfId="45"/>
    <tableColumn id="10" xr3:uid="{3C13D0C4-E24F-4CFC-A9F7-E6EB28A89ABE}" name="Revenue Generated" dataDxfId="44"/>
    <tableColumn id="11" xr3:uid="{49EA23CF-B700-45DA-BD3F-D31D2B8119C0}" name="Segment"/>
    <tableColumn id="12" xr3:uid="{22B7D27C-C679-4536-B8AC-313E759D348E}" name="Vendor" dataDxfId="43">
      <calculatedColumnFormula>_xlfn.XLOOKUP(Table3[[#This Row],[ID]], Vendor!$A$4:$A$13, Vendor!$B$4:$B$13)</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87753F-881A-4409-8FD0-B5285B3700FB}" name="Table71011124" displayName="Table71011124" ref="A1:M1227" totalsRowCount="1" headerRowDxfId="42" dataDxfId="41">
  <autoFilter ref="A1:M1226" xr:uid="{E687753F-881A-4409-8FD0-B5285B3700FB}"/>
  <sortState xmlns:xlrd2="http://schemas.microsoft.com/office/spreadsheetml/2017/richdata2" ref="A2:M1226">
    <sortCondition descending="1" ref="M1:M1226"/>
  </sortState>
  <tableColumns count="13">
    <tableColumn id="2" xr3:uid="{67DD81E9-96E9-41B9-BE06-B56FE117EBE0}" name="Country" dataDxfId="40" totalsRowDxfId="39"/>
    <tableColumn id="1" xr3:uid="{90F80433-51BD-48AD-B02D-BFB1311B3A80}" name="Customer" dataDxfId="38" totalsRowDxfId="37"/>
    <tableColumn id="3" xr3:uid="{9A879372-1C66-424F-A4DA-563B05EB9DEB}" name="Product" dataDxfId="36" totalsRowDxfId="35"/>
    <tableColumn id="4" xr3:uid="{F514AD9E-423B-45F9-BDEE-1184BFFF0CED}" name="Discount Band" dataDxfId="34" totalsRowDxfId="33"/>
    <tableColumn id="5" xr3:uid="{E4D2B235-BE80-4405-9D50-39B0F3798313}" name="Units Sold" dataDxfId="32" totalsRowDxfId="31"/>
    <tableColumn id="6" xr3:uid="{5515215B-A872-4F2C-938F-E3AD8A8A9599}" name="Manufacturing Price" dataDxfId="30" totalsRowDxfId="29"/>
    <tableColumn id="7" xr3:uid="{9298A939-DC78-43FD-BFC4-C56F8A75F57C}" name="Sale Price" totalsRowFunction="average" dataDxfId="28" totalsRowDxfId="27"/>
    <tableColumn id="15" xr3:uid="{2DDC25CF-5766-49A1-A384-2DF44E6CB1C8}" name="Gross Sales" totalsRowFunction="sum" dataDxfId="26" totalsRowDxfId="25">
      <calculatedColumnFormula>Table71011124[[#This Row],[Units Sold]]*Table71011124[[#This Row],[Sale Price]]</calculatedColumnFormula>
    </tableColumn>
    <tableColumn id="17" xr3:uid="{EB1C2EB3-8134-41D5-A4DB-D9880D9E7470}" name="Discounts" totalsRowFunction="sum" dataDxfId="24" totalsRowDxfId="23">
      <calculatedColumnFormula>IF(D2="None",0,IF(D2="Low",H2*0.01,IF(D2="Medium",H2*0.06,IF(D2="High",H2*0.14,0))))</calculatedColumnFormula>
    </tableColumn>
    <tableColumn id="16" xr3:uid="{A569D232-0B40-451E-955A-0CE77B1D9817}" name="Sales" totalsRowFunction="custom" dataDxfId="22" totalsRowDxfId="21">
      <calculatedColumnFormula>Table71011124[[#This Row],[Gross Sales]]-Table71011124[[#This Row],[Discounts]]</calculatedColumnFormula>
      <totalsRowFormula>SUBTOTAL(109,J2:J1226)</totalsRowFormula>
    </tableColumn>
    <tableColumn id="11" xr3:uid="{054D46FC-F36F-460B-873F-7ED6AC3E772E}" name="COGS" dataDxfId="20" totalsRowDxfId="19">
      <calculatedColumnFormula>Table71011124[[#This Row],[Units Sold]]*Table71011124[[#This Row],[Manufacturing Price]]*1.1</calculatedColumnFormula>
    </tableColumn>
    <tableColumn id="12" xr3:uid="{557F44A8-80F7-49B7-A06D-5F61E8DFA581}" name="Profit" totalsRowFunction="custom" dataDxfId="18" totalsRowDxfId="17">
      <calculatedColumnFormula>Table71011124[[#This Row],[Sales]]-Table71011124[[#This Row],[COGS]]</calculatedColumnFormula>
      <totalsRowFormula>SUBTOTAL(109,L2:L1226)</totalsRowFormula>
    </tableColumn>
    <tableColumn id="13" xr3:uid="{47E0A22E-4CAD-42EF-8CFD-DDCD52CF9002}" name="Date" dataDxfId="16" totalsRowDxfId="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BEA61C3-CF24-4595-B9BF-F70ACDC64E49}" name="Table5" displayName="Table5" ref="A1:E76" totalsRowShown="0" headerRowDxfId="14">
  <autoFilter ref="A1:E76" xr:uid="{9BEA61C3-CF24-4595-B9BF-F70ACDC64E49}"/>
  <tableColumns count="5">
    <tableColumn id="1" xr3:uid="{F5910828-228E-45EF-90DD-0B0361EE39B7}" name="Year" dataDxfId="13"/>
    <tableColumn id="2" xr3:uid="{7DB3242C-32A4-423E-8636-7AB04DA8EE87}" name="Category" dataDxfId="12"/>
    <tableColumn id="3" xr3:uid="{C84D3990-6BB6-4494-BC0E-9B8C3E49B31A}" name="Product" dataDxfId="11"/>
    <tableColumn id="4" xr3:uid="{2F83A884-285C-403A-A299-7D73011E2FB3}" name="Sales" dataDxfId="10"/>
    <tableColumn id="5" xr3:uid="{24E28FD9-858C-4126-951E-BBEF433E8C9D}" name="Rating"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x:/t/ExcelOPAI/EfhkEbjSLEVNtQ7M5E9eEsUB8xsAWwYSwxicR-K7eGgh1g?e=9us4D7&amp;nav=MTVfezk3REZENENCLUM0MTktNDIwOC1BNDBGLUNGMTY1NkNFNjM2Mn0"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10" Type="http://schemas.microsoft.com/office/2007/relationships/slicer" Target="../slicers/slicer1.xml"/><Relationship Id="rId4" Type="http://schemas.openxmlformats.org/officeDocument/2006/relationships/pivotTable" Target="../pivotTables/pivotTable8.xml"/><Relationship Id="rId9"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F540-9FA6-48C8-9779-73EFBE37E839}">
  <dimension ref="A1:C4"/>
  <sheetViews>
    <sheetView tabSelected="1" workbookViewId="0">
      <selection activeCell="J9" sqref="J9"/>
    </sheetView>
  </sheetViews>
  <sheetFormatPr defaultRowHeight="15" x14ac:dyDescent="0.25"/>
  <cols>
    <col min="1" max="1" width="52.85546875" customWidth="1"/>
  </cols>
  <sheetData>
    <row r="1" spans="1:3" x14ac:dyDescent="0.25">
      <c r="A1" s="1"/>
      <c r="B1" s="1"/>
      <c r="C1" s="1"/>
    </row>
    <row r="2" spans="1:3" x14ac:dyDescent="0.25">
      <c r="A2" s="1" t="s">
        <v>0</v>
      </c>
      <c r="B2" s="2" t="s">
        <v>1</v>
      </c>
      <c r="C2" s="1"/>
    </row>
    <row r="3" spans="1:3" x14ac:dyDescent="0.25">
      <c r="A3" s="1" t="s">
        <v>2</v>
      </c>
      <c r="B3" s="1"/>
      <c r="C3" s="1"/>
    </row>
    <row r="4" spans="1:3" x14ac:dyDescent="0.25">
      <c r="A4" s="1"/>
      <c r="B4" s="1"/>
      <c r="C4" s="1"/>
    </row>
  </sheetData>
  <hyperlinks>
    <hyperlink ref="B2" r:id="rId1" display="https://microsoft.sharepoint-df.com/:x:/t/ExcelOPAI/EfhkEbjSLEVNtQ7M5E9eEsUB8xsAWwYSwxicR-K7eGgh1g?e=9us4D7&amp;nav=MTVfezk3REZENENCLUM0MTktNDIwOC1BNDBGLUNGMTY1NkNFNjM2Mn0" xr:uid="{B66EEC2A-5FD1-4757-A5CB-46D1649B066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FC1EA-9683-4582-8F5C-FEC942090088}">
  <sheetPr>
    <tabColor theme="9" tint="0.79998168889431442"/>
  </sheetPr>
  <dimension ref="A1:F155"/>
  <sheetViews>
    <sheetView workbookViewId="0">
      <selection activeCell="E11" sqref="E11"/>
    </sheetView>
  </sheetViews>
  <sheetFormatPr defaultColWidth="18.7109375" defaultRowHeight="15" x14ac:dyDescent="0.25"/>
  <cols>
    <col min="5" max="5" width="26.7109375" customWidth="1"/>
  </cols>
  <sheetData>
    <row r="1" spans="1:6" x14ac:dyDescent="0.25">
      <c r="A1" s="10" t="s">
        <v>3</v>
      </c>
      <c r="B1" s="10" t="s">
        <v>4</v>
      </c>
      <c r="C1" s="10" t="s">
        <v>5</v>
      </c>
      <c r="D1" s="11" t="s">
        <v>6</v>
      </c>
      <c r="E1" s="10" t="s">
        <v>7</v>
      </c>
      <c r="F1" s="10" t="s">
        <v>8</v>
      </c>
    </row>
    <row r="2" spans="1:6" x14ac:dyDescent="0.25">
      <c r="A2" s="1" t="s">
        <v>9</v>
      </c>
      <c r="B2" s="4">
        <v>45002</v>
      </c>
      <c r="C2" s="1" t="s">
        <v>10</v>
      </c>
      <c r="D2" s="5" t="s">
        <v>11</v>
      </c>
      <c r="E2" s="1" t="s">
        <v>12</v>
      </c>
      <c r="F2" s="6" t="s">
        <v>13</v>
      </c>
    </row>
    <row r="3" spans="1:6" x14ac:dyDescent="0.25">
      <c r="A3" s="1" t="s">
        <v>14</v>
      </c>
      <c r="B3" s="4">
        <v>45003</v>
      </c>
      <c r="C3" s="1" t="s">
        <v>15</v>
      </c>
      <c r="D3" s="5" t="s">
        <v>11</v>
      </c>
      <c r="E3" s="1" t="s">
        <v>12</v>
      </c>
      <c r="F3" s="6" t="s">
        <v>13</v>
      </c>
    </row>
    <row r="4" spans="1:6" x14ac:dyDescent="0.25">
      <c r="A4" s="1" t="s">
        <v>16</v>
      </c>
      <c r="B4" s="4">
        <v>45009</v>
      </c>
      <c r="C4" s="1" t="s">
        <v>10</v>
      </c>
      <c r="D4" s="5" t="s">
        <v>17</v>
      </c>
      <c r="E4" s="1" t="s">
        <v>18</v>
      </c>
      <c r="F4" s="1" t="s">
        <v>19</v>
      </c>
    </row>
    <row r="5" spans="1:6" x14ac:dyDescent="0.25">
      <c r="A5" s="1" t="s">
        <v>20</v>
      </c>
      <c r="B5" s="4">
        <v>45010</v>
      </c>
      <c r="C5" s="1" t="s">
        <v>15</v>
      </c>
      <c r="D5" s="5" t="s">
        <v>17</v>
      </c>
      <c r="E5" s="1" t="s">
        <v>18</v>
      </c>
      <c r="F5" s="1" t="s">
        <v>19</v>
      </c>
    </row>
    <row r="6" spans="1:6" x14ac:dyDescent="0.25">
      <c r="A6" s="1" t="s">
        <v>21</v>
      </c>
      <c r="B6" s="4">
        <v>45016</v>
      </c>
      <c r="C6" s="1" t="s">
        <v>10</v>
      </c>
      <c r="D6" s="5" t="s">
        <v>22</v>
      </c>
      <c r="E6" s="1" t="s">
        <v>23</v>
      </c>
      <c r="F6" s="1" t="s">
        <v>24</v>
      </c>
    </row>
    <row r="7" spans="1:6" x14ac:dyDescent="0.25">
      <c r="A7" s="1" t="s">
        <v>25</v>
      </c>
      <c r="B7" s="4">
        <v>45017</v>
      </c>
      <c r="C7" s="1" t="s">
        <v>15</v>
      </c>
      <c r="D7" s="5" t="s">
        <v>22</v>
      </c>
      <c r="E7" s="1" t="s">
        <v>23</v>
      </c>
      <c r="F7" s="1" t="s">
        <v>19</v>
      </c>
    </row>
    <row r="8" spans="1:6" x14ac:dyDescent="0.25">
      <c r="A8" s="1" t="s">
        <v>26</v>
      </c>
      <c r="B8" s="4">
        <v>45018</v>
      </c>
      <c r="C8" s="1" t="s">
        <v>27</v>
      </c>
      <c r="D8" s="5" t="s">
        <v>22</v>
      </c>
      <c r="E8" s="1" t="s">
        <v>23</v>
      </c>
      <c r="F8" s="1" t="s">
        <v>19</v>
      </c>
    </row>
    <row r="9" spans="1:6" x14ac:dyDescent="0.25">
      <c r="A9" s="1" t="s">
        <v>28</v>
      </c>
      <c r="B9" s="4">
        <v>45029</v>
      </c>
      <c r="C9" s="1" t="s">
        <v>29</v>
      </c>
      <c r="D9" s="5" t="s">
        <v>30</v>
      </c>
      <c r="E9" s="1" t="s">
        <v>31</v>
      </c>
      <c r="F9" s="1" t="s">
        <v>19</v>
      </c>
    </row>
    <row r="10" spans="1:6" x14ac:dyDescent="0.25">
      <c r="A10" s="1" t="s">
        <v>32</v>
      </c>
      <c r="B10" s="4">
        <v>45030</v>
      </c>
      <c r="C10" s="1" t="s">
        <v>10</v>
      </c>
      <c r="D10" s="5" t="s">
        <v>30</v>
      </c>
      <c r="E10" s="1" t="s">
        <v>31</v>
      </c>
      <c r="F10" s="1" t="s">
        <v>19</v>
      </c>
    </row>
    <row r="11" spans="1:6" x14ac:dyDescent="0.25">
      <c r="A11" s="1" t="s">
        <v>33</v>
      </c>
      <c r="B11" s="4">
        <v>45031</v>
      </c>
      <c r="C11" s="1" t="s">
        <v>15</v>
      </c>
      <c r="D11" s="5" t="s">
        <v>30</v>
      </c>
      <c r="E11" s="1" t="s">
        <v>31</v>
      </c>
      <c r="F11" s="1" t="s">
        <v>19</v>
      </c>
    </row>
    <row r="12" spans="1:6" x14ac:dyDescent="0.25">
      <c r="A12" s="1" t="s">
        <v>34</v>
      </c>
      <c r="B12" s="4">
        <v>45037</v>
      </c>
      <c r="C12" s="1" t="s">
        <v>10</v>
      </c>
      <c r="D12" s="5" t="s">
        <v>35</v>
      </c>
      <c r="E12" s="1" t="s">
        <v>36</v>
      </c>
      <c r="F12" s="1" t="s">
        <v>19</v>
      </c>
    </row>
    <row r="13" spans="1:6" x14ac:dyDescent="0.25">
      <c r="A13" s="1" t="s">
        <v>37</v>
      </c>
      <c r="B13" s="4">
        <v>45038</v>
      </c>
      <c r="C13" s="1" t="s">
        <v>15</v>
      </c>
      <c r="D13" s="5" t="s">
        <v>35</v>
      </c>
      <c r="E13" s="1" t="s">
        <v>36</v>
      </c>
      <c r="F13" s="1" t="s">
        <v>19</v>
      </c>
    </row>
    <row r="14" spans="1:6" x14ac:dyDescent="0.25">
      <c r="A14" s="1" t="s">
        <v>38</v>
      </c>
      <c r="B14" s="4">
        <v>45039</v>
      </c>
      <c r="C14" s="1" t="s">
        <v>27</v>
      </c>
      <c r="D14" s="5" t="s">
        <v>35</v>
      </c>
      <c r="E14" s="1" t="s">
        <v>36</v>
      </c>
      <c r="F14" s="1" t="s">
        <v>19</v>
      </c>
    </row>
    <row r="15" spans="1:6" x14ac:dyDescent="0.25">
      <c r="A15" s="1" t="s">
        <v>39</v>
      </c>
      <c r="B15" s="4">
        <v>45044</v>
      </c>
      <c r="C15" s="1" t="s">
        <v>10</v>
      </c>
      <c r="D15" s="5" t="s">
        <v>40</v>
      </c>
      <c r="E15" s="1" t="s">
        <v>41</v>
      </c>
      <c r="F15" s="1" t="s">
        <v>19</v>
      </c>
    </row>
    <row r="16" spans="1:6" x14ac:dyDescent="0.25">
      <c r="A16" s="1" t="s">
        <v>42</v>
      </c>
      <c r="B16" s="4">
        <v>45045</v>
      </c>
      <c r="C16" s="1" t="s">
        <v>15</v>
      </c>
      <c r="D16" s="5" t="s">
        <v>40</v>
      </c>
      <c r="E16" s="1" t="s">
        <v>41</v>
      </c>
      <c r="F16" s="1" t="s">
        <v>19</v>
      </c>
    </row>
    <row r="17" spans="1:6" x14ac:dyDescent="0.25">
      <c r="A17" s="1" t="s">
        <v>43</v>
      </c>
      <c r="B17" s="4">
        <v>45046</v>
      </c>
      <c r="C17" s="1" t="s">
        <v>27</v>
      </c>
      <c r="D17" s="5" t="s">
        <v>40</v>
      </c>
      <c r="E17" s="1" t="s">
        <v>41</v>
      </c>
      <c r="F17" s="1" t="s">
        <v>24</v>
      </c>
    </row>
    <row r="18" spans="1:6" x14ac:dyDescent="0.25">
      <c r="A18" s="1" t="s">
        <v>44</v>
      </c>
      <c r="B18" s="4">
        <v>45051</v>
      </c>
      <c r="C18" s="1" t="s">
        <v>10</v>
      </c>
      <c r="D18" s="5" t="s">
        <v>45</v>
      </c>
      <c r="E18" s="1" t="s">
        <v>46</v>
      </c>
      <c r="F18" s="7" t="s">
        <v>47</v>
      </c>
    </row>
    <row r="19" spans="1:6" x14ac:dyDescent="0.25">
      <c r="A19" s="1" t="s">
        <v>48</v>
      </c>
      <c r="B19" s="4">
        <v>45052</v>
      </c>
      <c r="C19" s="1" t="s">
        <v>15</v>
      </c>
      <c r="D19" s="5" t="s">
        <v>45</v>
      </c>
      <c r="E19" s="1" t="s">
        <v>46</v>
      </c>
      <c r="F19" s="7" t="s">
        <v>47</v>
      </c>
    </row>
    <row r="20" spans="1:6" x14ac:dyDescent="0.25">
      <c r="A20" s="1" t="s">
        <v>49</v>
      </c>
      <c r="B20" s="4">
        <v>45053</v>
      </c>
      <c r="C20" s="1" t="s">
        <v>27</v>
      </c>
      <c r="D20" s="5" t="s">
        <v>45</v>
      </c>
      <c r="E20" s="1" t="s">
        <v>46</v>
      </c>
      <c r="F20" s="7" t="s">
        <v>47</v>
      </c>
    </row>
    <row r="21" spans="1:6" x14ac:dyDescent="0.25">
      <c r="A21" s="1" t="s">
        <v>50</v>
      </c>
      <c r="B21" s="4">
        <v>45058</v>
      </c>
      <c r="C21" s="1" t="s">
        <v>10</v>
      </c>
      <c r="D21" s="5" t="s">
        <v>51</v>
      </c>
      <c r="E21" s="1" t="s">
        <v>52</v>
      </c>
      <c r="F21" s="7" t="s">
        <v>47</v>
      </c>
    </row>
    <row r="22" spans="1:6" x14ac:dyDescent="0.25">
      <c r="A22" s="1" t="s">
        <v>53</v>
      </c>
      <c r="B22" s="4">
        <v>45059</v>
      </c>
      <c r="C22" s="1" t="s">
        <v>15</v>
      </c>
      <c r="D22" s="5" t="s">
        <v>51</v>
      </c>
      <c r="E22" s="1" t="s">
        <v>52</v>
      </c>
      <c r="F22" s="7" t="s">
        <v>47</v>
      </c>
    </row>
    <row r="23" spans="1:6" x14ac:dyDescent="0.25">
      <c r="A23" s="1" t="s">
        <v>54</v>
      </c>
      <c r="B23" s="4">
        <v>45060</v>
      </c>
      <c r="C23" s="1" t="s">
        <v>27</v>
      </c>
      <c r="D23" s="5" t="s">
        <v>51</v>
      </c>
      <c r="E23" s="1" t="s">
        <v>52</v>
      </c>
      <c r="F23" s="7" t="s">
        <v>47</v>
      </c>
    </row>
    <row r="24" spans="1:6" x14ac:dyDescent="0.25">
      <c r="A24" s="1" t="s">
        <v>55</v>
      </c>
      <c r="B24" s="4">
        <v>45065</v>
      </c>
      <c r="C24" s="1" t="s">
        <v>10</v>
      </c>
      <c r="D24" s="5" t="s">
        <v>56</v>
      </c>
      <c r="E24" s="1" t="s">
        <v>57</v>
      </c>
      <c r="F24" s="7" t="s">
        <v>47</v>
      </c>
    </row>
    <row r="25" spans="1:6" x14ac:dyDescent="0.25">
      <c r="A25" s="1" t="s">
        <v>58</v>
      </c>
      <c r="B25" s="4">
        <v>45066</v>
      </c>
      <c r="C25" s="1" t="s">
        <v>15</v>
      </c>
      <c r="D25" s="5" t="s">
        <v>56</v>
      </c>
      <c r="E25" s="1" t="s">
        <v>57</v>
      </c>
      <c r="F25" s="7" t="s">
        <v>47</v>
      </c>
    </row>
    <row r="26" spans="1:6" x14ac:dyDescent="0.25">
      <c r="A26" s="1" t="s">
        <v>59</v>
      </c>
      <c r="B26" s="4">
        <v>45067</v>
      </c>
      <c r="C26" s="1" t="s">
        <v>27</v>
      </c>
      <c r="D26" s="5" t="s">
        <v>56</v>
      </c>
      <c r="E26" s="1" t="s">
        <v>57</v>
      </c>
      <c r="F26" s="7" t="s">
        <v>47</v>
      </c>
    </row>
    <row r="27" spans="1:6" x14ac:dyDescent="0.25">
      <c r="A27" s="1" t="s">
        <v>60</v>
      </c>
      <c r="B27" s="4">
        <v>45072</v>
      </c>
      <c r="C27" s="1" t="s">
        <v>10</v>
      </c>
      <c r="D27" s="5" t="s">
        <v>61</v>
      </c>
      <c r="E27" s="1" t="s">
        <v>62</v>
      </c>
      <c r="F27" s="7" t="s">
        <v>47</v>
      </c>
    </row>
    <row r="28" spans="1:6" x14ac:dyDescent="0.25">
      <c r="A28" s="1" t="s">
        <v>63</v>
      </c>
      <c r="B28" s="4">
        <v>45073</v>
      </c>
      <c r="C28" s="1" t="s">
        <v>15</v>
      </c>
      <c r="D28" s="5" t="s">
        <v>61</v>
      </c>
      <c r="E28" s="1" t="s">
        <v>62</v>
      </c>
      <c r="F28" s="7" t="s">
        <v>47</v>
      </c>
    </row>
    <row r="29" spans="1:6" x14ac:dyDescent="0.25">
      <c r="A29" s="1" t="s">
        <v>64</v>
      </c>
      <c r="B29" s="4">
        <v>45074</v>
      </c>
      <c r="C29" s="1" t="s">
        <v>27</v>
      </c>
      <c r="D29" s="5" t="s">
        <v>61</v>
      </c>
      <c r="E29" s="1" t="s">
        <v>62</v>
      </c>
      <c r="F29" s="7" t="s">
        <v>47</v>
      </c>
    </row>
    <row r="30" spans="1:6" x14ac:dyDescent="0.25">
      <c r="A30" s="1" t="s">
        <v>65</v>
      </c>
      <c r="B30" s="4">
        <v>45079</v>
      </c>
      <c r="C30" s="1" t="s">
        <v>10</v>
      </c>
      <c r="D30" s="5" t="s">
        <v>66</v>
      </c>
      <c r="E30" s="1" t="s">
        <v>67</v>
      </c>
      <c r="F30" s="1" t="s">
        <v>68</v>
      </c>
    </row>
    <row r="31" spans="1:6" x14ac:dyDescent="0.25">
      <c r="A31" s="1" t="s">
        <v>69</v>
      </c>
      <c r="B31" s="4">
        <v>45080</v>
      </c>
      <c r="C31" s="1" t="s">
        <v>15</v>
      </c>
      <c r="D31" s="5" t="s">
        <v>66</v>
      </c>
      <c r="E31" s="1" t="s">
        <v>67</v>
      </c>
      <c r="F31" s="1" t="s">
        <v>68</v>
      </c>
    </row>
    <row r="32" spans="1:6" x14ac:dyDescent="0.25">
      <c r="A32" s="1" t="s">
        <v>70</v>
      </c>
      <c r="B32" s="4">
        <v>45081</v>
      </c>
      <c r="C32" s="1" t="s">
        <v>27</v>
      </c>
      <c r="D32" s="5" t="s">
        <v>66</v>
      </c>
      <c r="E32" s="1" t="s">
        <v>67</v>
      </c>
      <c r="F32" s="1" t="s">
        <v>24</v>
      </c>
    </row>
    <row r="33" spans="1:6" x14ac:dyDescent="0.25">
      <c r="A33" s="1" t="s">
        <v>71</v>
      </c>
      <c r="B33" s="4">
        <v>45086</v>
      </c>
      <c r="C33" s="1" t="s">
        <v>10</v>
      </c>
      <c r="D33" s="5" t="s">
        <v>72</v>
      </c>
      <c r="E33" s="1" t="s">
        <v>73</v>
      </c>
      <c r="F33" s="1" t="s">
        <v>68</v>
      </c>
    </row>
    <row r="34" spans="1:6" x14ac:dyDescent="0.25">
      <c r="A34" s="1" t="s">
        <v>74</v>
      </c>
      <c r="B34" s="4">
        <v>45087</v>
      </c>
      <c r="C34" s="1" t="s">
        <v>15</v>
      </c>
      <c r="D34" s="5" t="s">
        <v>72</v>
      </c>
      <c r="E34" s="1" t="s">
        <v>73</v>
      </c>
      <c r="F34" s="1" t="s">
        <v>68</v>
      </c>
    </row>
    <row r="35" spans="1:6" x14ac:dyDescent="0.25">
      <c r="A35" s="1" t="s">
        <v>75</v>
      </c>
      <c r="B35" s="4">
        <v>45093</v>
      </c>
      <c r="C35" s="1" t="s">
        <v>10</v>
      </c>
      <c r="D35" s="5" t="s">
        <v>76</v>
      </c>
      <c r="E35" s="1" t="s">
        <v>77</v>
      </c>
      <c r="F35" s="1" t="s">
        <v>68</v>
      </c>
    </row>
    <row r="36" spans="1:6" x14ac:dyDescent="0.25">
      <c r="A36" s="1" t="s">
        <v>78</v>
      </c>
      <c r="B36" s="4">
        <v>45094</v>
      </c>
      <c r="C36" s="1" t="s">
        <v>15</v>
      </c>
      <c r="D36" s="5" t="s">
        <v>76</v>
      </c>
      <c r="E36" s="1" t="s">
        <v>77</v>
      </c>
      <c r="F36" s="1" t="s">
        <v>68</v>
      </c>
    </row>
    <row r="37" spans="1:6" x14ac:dyDescent="0.25">
      <c r="A37" s="1" t="s">
        <v>79</v>
      </c>
      <c r="B37" s="4">
        <v>45100</v>
      </c>
      <c r="C37" s="1" t="s">
        <v>10</v>
      </c>
      <c r="D37" s="5" t="s">
        <v>80</v>
      </c>
      <c r="E37" s="1" t="s">
        <v>81</v>
      </c>
      <c r="F37" s="1" t="s">
        <v>68</v>
      </c>
    </row>
    <row r="38" spans="1:6" x14ac:dyDescent="0.25">
      <c r="A38" s="1" t="s">
        <v>82</v>
      </c>
      <c r="B38" s="4">
        <v>45101</v>
      </c>
      <c r="C38" s="1" t="s">
        <v>15</v>
      </c>
      <c r="D38" s="5" t="s">
        <v>80</v>
      </c>
      <c r="E38" s="1" t="s">
        <v>81</v>
      </c>
      <c r="F38" s="1" t="s">
        <v>68</v>
      </c>
    </row>
    <row r="39" spans="1:6" x14ac:dyDescent="0.25">
      <c r="A39" s="1" t="s">
        <v>83</v>
      </c>
      <c r="B39" s="4">
        <v>45107</v>
      </c>
      <c r="C39" s="1" t="s">
        <v>10</v>
      </c>
      <c r="D39" s="5" t="s">
        <v>84</v>
      </c>
      <c r="E39" s="1" t="s">
        <v>85</v>
      </c>
      <c r="F39" s="1" t="s">
        <v>24</v>
      </c>
    </row>
    <row r="40" spans="1:6" x14ac:dyDescent="0.25">
      <c r="A40" s="1" t="s">
        <v>86</v>
      </c>
      <c r="B40" s="4">
        <v>45108</v>
      </c>
      <c r="C40" s="1" t="s">
        <v>15</v>
      </c>
      <c r="D40" s="5" t="s">
        <v>84</v>
      </c>
      <c r="E40" s="1" t="s">
        <v>85</v>
      </c>
      <c r="F40" s="1" t="s">
        <v>24</v>
      </c>
    </row>
    <row r="41" spans="1:6" x14ac:dyDescent="0.25">
      <c r="A41" s="1" t="s">
        <v>87</v>
      </c>
      <c r="B41" s="4">
        <v>45114</v>
      </c>
      <c r="C41" s="1" t="s">
        <v>10</v>
      </c>
      <c r="D41" s="5" t="s">
        <v>88</v>
      </c>
      <c r="E41" s="1" t="s">
        <v>89</v>
      </c>
      <c r="F41" s="1" t="s">
        <v>24</v>
      </c>
    </row>
    <row r="42" spans="1:6" x14ac:dyDescent="0.25">
      <c r="A42" s="1" t="s">
        <v>90</v>
      </c>
      <c r="B42" s="4">
        <v>45115</v>
      </c>
      <c r="C42" s="1" t="s">
        <v>15</v>
      </c>
      <c r="D42" s="5" t="s">
        <v>88</v>
      </c>
      <c r="E42" s="1" t="s">
        <v>89</v>
      </c>
      <c r="F42" s="1" t="s">
        <v>24</v>
      </c>
    </row>
    <row r="43" spans="1:6" x14ac:dyDescent="0.25">
      <c r="A43" s="1" t="s">
        <v>91</v>
      </c>
      <c r="B43" s="4">
        <v>45121</v>
      </c>
      <c r="C43" s="1" t="s">
        <v>10</v>
      </c>
      <c r="D43" s="5" t="s">
        <v>92</v>
      </c>
      <c r="E43" s="1" t="s">
        <v>93</v>
      </c>
      <c r="F43" s="1" t="s">
        <v>24</v>
      </c>
    </row>
    <row r="44" spans="1:6" x14ac:dyDescent="0.25">
      <c r="A44" s="1" t="s">
        <v>94</v>
      </c>
      <c r="B44" s="4">
        <v>45122</v>
      </c>
      <c r="C44" s="1" t="s">
        <v>15</v>
      </c>
      <c r="D44" s="5" t="s">
        <v>92</v>
      </c>
      <c r="E44" s="1" t="s">
        <v>93</v>
      </c>
      <c r="F44" s="1" t="s">
        <v>24</v>
      </c>
    </row>
    <row r="45" spans="1:6" x14ac:dyDescent="0.25">
      <c r="A45" s="1" t="s">
        <v>95</v>
      </c>
      <c r="B45" s="4">
        <v>45129</v>
      </c>
      <c r="C45" s="1" t="s">
        <v>15</v>
      </c>
      <c r="D45" s="5" t="s">
        <v>96</v>
      </c>
      <c r="E45" s="1" t="s">
        <v>97</v>
      </c>
      <c r="F45" s="1" t="s">
        <v>24</v>
      </c>
    </row>
    <row r="46" spans="1:6" x14ac:dyDescent="0.25">
      <c r="A46" s="1" t="s">
        <v>98</v>
      </c>
      <c r="B46" s="4">
        <v>45130</v>
      </c>
      <c r="C46" s="1" t="s">
        <v>27</v>
      </c>
      <c r="D46" s="5" t="s">
        <v>96</v>
      </c>
      <c r="E46" s="1" t="s">
        <v>97</v>
      </c>
      <c r="F46" s="1" t="s">
        <v>24</v>
      </c>
    </row>
    <row r="47" spans="1:6" x14ac:dyDescent="0.25">
      <c r="A47" s="1" t="s">
        <v>99</v>
      </c>
      <c r="B47" s="4">
        <v>45135</v>
      </c>
      <c r="C47" s="1" t="s">
        <v>10</v>
      </c>
      <c r="D47" s="5" t="s">
        <v>100</v>
      </c>
      <c r="E47" s="1" t="s">
        <v>101</v>
      </c>
      <c r="F47" s="1" t="s">
        <v>102</v>
      </c>
    </row>
    <row r="48" spans="1:6" x14ac:dyDescent="0.25">
      <c r="A48" s="1" t="s">
        <v>103</v>
      </c>
      <c r="B48" s="4">
        <v>45136</v>
      </c>
      <c r="C48" s="1" t="s">
        <v>15</v>
      </c>
      <c r="D48" s="5" t="s">
        <v>100</v>
      </c>
      <c r="E48" s="1" t="s">
        <v>101</v>
      </c>
      <c r="F48" s="1" t="s">
        <v>102</v>
      </c>
    </row>
    <row r="49" spans="1:6" x14ac:dyDescent="0.25">
      <c r="A49" s="1" t="s">
        <v>104</v>
      </c>
      <c r="B49" s="4">
        <v>45141</v>
      </c>
      <c r="C49" s="1" t="s">
        <v>29</v>
      </c>
      <c r="D49" s="5" t="s">
        <v>105</v>
      </c>
      <c r="E49" s="1" t="s">
        <v>106</v>
      </c>
      <c r="F49" s="1" t="s">
        <v>102</v>
      </c>
    </row>
    <row r="50" spans="1:6" x14ac:dyDescent="0.25">
      <c r="A50" s="1" t="s">
        <v>107</v>
      </c>
      <c r="B50" s="4">
        <v>45142</v>
      </c>
      <c r="C50" s="1" t="s">
        <v>10</v>
      </c>
      <c r="D50" s="5" t="s">
        <v>105</v>
      </c>
      <c r="E50" s="1" t="s">
        <v>106</v>
      </c>
      <c r="F50" s="1" t="s">
        <v>102</v>
      </c>
    </row>
    <row r="51" spans="1:6" x14ac:dyDescent="0.25">
      <c r="A51" s="1" t="s">
        <v>108</v>
      </c>
      <c r="B51" s="4">
        <v>45143</v>
      </c>
      <c r="C51" s="1" t="s">
        <v>15</v>
      </c>
      <c r="D51" s="5" t="s">
        <v>105</v>
      </c>
      <c r="E51" s="1" t="s">
        <v>106</v>
      </c>
      <c r="F51" s="1" t="s">
        <v>102</v>
      </c>
    </row>
    <row r="52" spans="1:6" x14ac:dyDescent="0.25">
      <c r="A52" s="1" t="s">
        <v>109</v>
      </c>
      <c r="B52" s="4">
        <v>45145</v>
      </c>
      <c r="C52" s="1" t="s">
        <v>110</v>
      </c>
      <c r="D52" s="5" t="s">
        <v>105</v>
      </c>
      <c r="E52" s="1" t="s">
        <v>106</v>
      </c>
      <c r="F52" s="1" t="s">
        <v>102</v>
      </c>
    </row>
    <row r="53" spans="1:6" x14ac:dyDescent="0.25">
      <c r="A53" s="1" t="s">
        <v>111</v>
      </c>
      <c r="B53" s="4">
        <v>45146</v>
      </c>
      <c r="C53" s="1" t="s">
        <v>112</v>
      </c>
      <c r="D53" s="5" t="s">
        <v>105</v>
      </c>
      <c r="E53" s="1" t="s">
        <v>106</v>
      </c>
      <c r="F53" s="1" t="s">
        <v>102</v>
      </c>
    </row>
    <row r="54" spans="1:6" x14ac:dyDescent="0.25">
      <c r="A54" s="1" t="s">
        <v>113</v>
      </c>
      <c r="B54" s="4">
        <v>45147</v>
      </c>
      <c r="C54" s="1" t="s">
        <v>114</v>
      </c>
      <c r="D54" s="5" t="s">
        <v>105</v>
      </c>
      <c r="E54" s="1" t="s">
        <v>106</v>
      </c>
      <c r="F54" s="1" t="s">
        <v>102</v>
      </c>
    </row>
    <row r="55" spans="1:6" x14ac:dyDescent="0.25">
      <c r="A55" s="1" t="s">
        <v>115</v>
      </c>
      <c r="B55" s="4">
        <v>45162</v>
      </c>
      <c r="C55" s="1" t="s">
        <v>29</v>
      </c>
      <c r="D55" s="5" t="s">
        <v>116</v>
      </c>
      <c r="E55" s="1" t="s">
        <v>117</v>
      </c>
      <c r="F55" s="8" t="s">
        <v>118</v>
      </c>
    </row>
    <row r="56" spans="1:6" x14ac:dyDescent="0.25">
      <c r="A56" s="1" t="s">
        <v>119</v>
      </c>
      <c r="B56" s="4">
        <v>45163</v>
      </c>
      <c r="C56" s="1" t="s">
        <v>10</v>
      </c>
      <c r="D56" s="5" t="s">
        <v>116</v>
      </c>
      <c r="E56" s="1" t="s">
        <v>117</v>
      </c>
      <c r="F56" s="8" t="s">
        <v>118</v>
      </c>
    </row>
    <row r="57" spans="1:6" x14ac:dyDescent="0.25">
      <c r="A57" s="1" t="s">
        <v>120</v>
      </c>
      <c r="B57" s="4">
        <v>45164</v>
      </c>
      <c r="C57" s="1" t="s">
        <v>15</v>
      </c>
      <c r="D57" s="5" t="s">
        <v>116</v>
      </c>
      <c r="E57" s="1" t="s">
        <v>117</v>
      </c>
      <c r="F57" s="8" t="s">
        <v>118</v>
      </c>
    </row>
    <row r="58" spans="1:6" x14ac:dyDescent="0.25">
      <c r="A58" s="1" t="s">
        <v>121</v>
      </c>
      <c r="B58" s="4">
        <v>45165</v>
      </c>
      <c r="C58" s="1" t="s">
        <v>27</v>
      </c>
      <c r="D58" s="5" t="s">
        <v>116</v>
      </c>
      <c r="E58" s="1" t="s">
        <v>117</v>
      </c>
      <c r="F58" s="8" t="s">
        <v>118</v>
      </c>
    </row>
    <row r="59" spans="1:6" x14ac:dyDescent="0.25">
      <c r="A59" s="1" t="s">
        <v>122</v>
      </c>
      <c r="B59" s="4">
        <v>45239</v>
      </c>
      <c r="C59" s="1" t="s">
        <v>29</v>
      </c>
      <c r="D59" s="5" t="s">
        <v>123</v>
      </c>
      <c r="E59" s="1" t="s">
        <v>124</v>
      </c>
      <c r="F59" s="8" t="s">
        <v>118</v>
      </c>
    </row>
    <row r="60" spans="1:6" x14ac:dyDescent="0.25">
      <c r="A60" s="1" t="s">
        <v>125</v>
      </c>
      <c r="B60" s="4">
        <v>45240</v>
      </c>
      <c r="C60" s="1" t="s">
        <v>10</v>
      </c>
      <c r="D60" s="5" t="s">
        <v>123</v>
      </c>
      <c r="E60" s="1" t="s">
        <v>124</v>
      </c>
      <c r="F60" s="8" t="s">
        <v>118</v>
      </c>
    </row>
    <row r="61" spans="1:6" x14ac:dyDescent="0.25">
      <c r="A61" s="1" t="s">
        <v>126</v>
      </c>
      <c r="B61" s="4">
        <v>45241</v>
      </c>
      <c r="C61" s="1" t="s">
        <v>15</v>
      </c>
      <c r="D61" s="5" t="s">
        <v>123</v>
      </c>
      <c r="E61" s="1" t="s">
        <v>124</v>
      </c>
      <c r="F61" s="8" t="s">
        <v>118</v>
      </c>
    </row>
    <row r="62" spans="1:6" x14ac:dyDescent="0.25">
      <c r="A62" s="1" t="s">
        <v>127</v>
      </c>
      <c r="B62" s="4">
        <v>45242</v>
      </c>
      <c r="C62" s="1" t="s">
        <v>27</v>
      </c>
      <c r="D62" s="5" t="s">
        <v>123</v>
      </c>
      <c r="E62" s="1" t="s">
        <v>124</v>
      </c>
      <c r="F62" s="8" t="s">
        <v>118</v>
      </c>
    </row>
    <row r="63" spans="1:6" x14ac:dyDescent="0.25">
      <c r="A63" s="1" t="s">
        <v>128</v>
      </c>
      <c r="B63" s="4">
        <v>45247</v>
      </c>
      <c r="C63" s="1" t="s">
        <v>10</v>
      </c>
      <c r="D63" s="5" t="s">
        <v>129</v>
      </c>
      <c r="E63" s="1" t="s">
        <v>130</v>
      </c>
      <c r="F63" s="8" t="s">
        <v>118</v>
      </c>
    </row>
    <row r="64" spans="1:6" x14ac:dyDescent="0.25">
      <c r="A64" s="1" t="s">
        <v>131</v>
      </c>
      <c r="B64" s="4">
        <v>45248</v>
      </c>
      <c r="C64" s="1" t="s">
        <v>15</v>
      </c>
      <c r="D64" s="5" t="s">
        <v>129</v>
      </c>
      <c r="E64" s="1" t="s">
        <v>130</v>
      </c>
      <c r="F64" s="8" t="s">
        <v>118</v>
      </c>
    </row>
    <row r="65" spans="1:6" x14ac:dyDescent="0.25">
      <c r="A65" s="1" t="s">
        <v>132</v>
      </c>
      <c r="B65" s="4">
        <v>45249</v>
      </c>
      <c r="C65" s="1" t="s">
        <v>27</v>
      </c>
      <c r="D65" s="5" t="s">
        <v>129</v>
      </c>
      <c r="E65" s="1" t="s">
        <v>130</v>
      </c>
      <c r="F65" s="8" t="s">
        <v>118</v>
      </c>
    </row>
    <row r="66" spans="1:6" x14ac:dyDescent="0.25">
      <c r="A66" s="1" t="s">
        <v>133</v>
      </c>
      <c r="B66" s="4">
        <v>45250</v>
      </c>
      <c r="C66" s="1" t="s">
        <v>110</v>
      </c>
      <c r="D66" s="5" t="s">
        <v>129</v>
      </c>
      <c r="E66" s="1" t="s">
        <v>130</v>
      </c>
      <c r="F66" s="8" t="s">
        <v>118</v>
      </c>
    </row>
    <row r="67" spans="1:6" x14ac:dyDescent="0.25">
      <c r="A67" s="1" t="s">
        <v>134</v>
      </c>
      <c r="B67" s="4">
        <v>45254</v>
      </c>
      <c r="C67" s="1" t="s">
        <v>10</v>
      </c>
      <c r="D67" s="5" t="s">
        <v>135</v>
      </c>
      <c r="E67" s="1" t="s">
        <v>136</v>
      </c>
      <c r="F67" s="8" t="s">
        <v>118</v>
      </c>
    </row>
    <row r="68" spans="1:6" x14ac:dyDescent="0.25">
      <c r="A68" s="1" t="s">
        <v>137</v>
      </c>
      <c r="B68" s="4">
        <v>45255</v>
      </c>
      <c r="C68" s="1" t="s">
        <v>15</v>
      </c>
      <c r="D68" s="5" t="s">
        <v>135</v>
      </c>
      <c r="E68" s="1" t="s">
        <v>136</v>
      </c>
      <c r="F68" s="8" t="s">
        <v>118</v>
      </c>
    </row>
    <row r="69" spans="1:6" x14ac:dyDescent="0.25">
      <c r="A69" s="1" t="s">
        <v>138</v>
      </c>
      <c r="B69" s="4">
        <v>45256</v>
      </c>
      <c r="C69" s="1" t="s">
        <v>27</v>
      </c>
      <c r="D69" s="5" t="s">
        <v>135</v>
      </c>
      <c r="E69" s="1" t="s">
        <v>136</v>
      </c>
      <c r="F69" s="8" t="s">
        <v>118</v>
      </c>
    </row>
    <row r="70" spans="1:6" x14ac:dyDescent="0.25">
      <c r="A70" s="1" t="s">
        <v>139</v>
      </c>
      <c r="B70" s="4">
        <v>45329</v>
      </c>
      <c r="C70" s="1" t="s">
        <v>114</v>
      </c>
      <c r="D70" s="5" t="s">
        <v>140</v>
      </c>
      <c r="E70" s="1" t="s">
        <v>141</v>
      </c>
      <c r="F70" s="1" t="s">
        <v>142</v>
      </c>
    </row>
    <row r="71" spans="1:6" x14ac:dyDescent="0.25">
      <c r="A71" s="1" t="s">
        <v>143</v>
      </c>
      <c r="B71" s="4">
        <v>45330</v>
      </c>
      <c r="C71" s="1" t="s">
        <v>29</v>
      </c>
      <c r="D71" s="5" t="s">
        <v>140</v>
      </c>
      <c r="E71" s="1" t="s">
        <v>141</v>
      </c>
      <c r="F71" s="1" t="s">
        <v>142</v>
      </c>
    </row>
    <row r="72" spans="1:6" x14ac:dyDescent="0.25">
      <c r="A72" s="1" t="s">
        <v>144</v>
      </c>
      <c r="B72" s="4">
        <v>45331</v>
      </c>
      <c r="C72" s="1" t="s">
        <v>10</v>
      </c>
      <c r="D72" s="5" t="s">
        <v>140</v>
      </c>
      <c r="E72" s="1" t="s">
        <v>141</v>
      </c>
      <c r="F72" s="1" t="s">
        <v>142</v>
      </c>
    </row>
    <row r="73" spans="1:6" x14ac:dyDescent="0.25">
      <c r="A73" s="1" t="s">
        <v>145</v>
      </c>
      <c r="B73" s="4">
        <v>45332</v>
      </c>
      <c r="C73" s="1" t="s">
        <v>15</v>
      </c>
      <c r="D73" s="5" t="s">
        <v>140</v>
      </c>
      <c r="E73" s="1" t="s">
        <v>141</v>
      </c>
      <c r="F73" s="1" t="s">
        <v>142</v>
      </c>
    </row>
    <row r="74" spans="1:6" x14ac:dyDescent="0.25">
      <c r="A74" s="1" t="s">
        <v>146</v>
      </c>
      <c r="B74" s="4">
        <v>45338</v>
      </c>
      <c r="C74" s="1" t="s">
        <v>10</v>
      </c>
      <c r="D74" s="5" t="s">
        <v>147</v>
      </c>
      <c r="E74" s="1" t="s">
        <v>148</v>
      </c>
      <c r="F74" s="8" t="s">
        <v>118</v>
      </c>
    </row>
    <row r="75" spans="1:6" x14ac:dyDescent="0.25">
      <c r="A75" s="1" t="s">
        <v>149</v>
      </c>
      <c r="B75" s="4">
        <v>45339</v>
      </c>
      <c r="C75" s="1" t="s">
        <v>15</v>
      </c>
      <c r="D75" s="5" t="s">
        <v>147</v>
      </c>
      <c r="E75" s="1" t="s">
        <v>148</v>
      </c>
      <c r="F75" s="8" t="s">
        <v>118</v>
      </c>
    </row>
    <row r="76" spans="1:6" x14ac:dyDescent="0.25">
      <c r="A76" s="1" t="s">
        <v>150</v>
      </c>
      <c r="B76" s="4">
        <v>45340</v>
      </c>
      <c r="C76" s="1" t="s">
        <v>27</v>
      </c>
      <c r="D76" s="5" t="s">
        <v>147</v>
      </c>
      <c r="E76" s="1" t="s">
        <v>148</v>
      </c>
      <c r="F76" s="8" t="s">
        <v>118</v>
      </c>
    </row>
    <row r="77" spans="1:6" x14ac:dyDescent="0.25">
      <c r="A77" s="1" t="s">
        <v>151</v>
      </c>
      <c r="B77" s="4">
        <v>45345</v>
      </c>
      <c r="C77" s="1" t="s">
        <v>10</v>
      </c>
      <c r="D77" s="5" t="s">
        <v>152</v>
      </c>
      <c r="E77" s="1" t="s">
        <v>153</v>
      </c>
      <c r="F77" s="8" t="s">
        <v>118</v>
      </c>
    </row>
    <row r="78" spans="1:6" x14ac:dyDescent="0.25">
      <c r="A78" s="1" t="s">
        <v>154</v>
      </c>
      <c r="B78" s="4">
        <v>45346</v>
      </c>
      <c r="C78" s="1" t="s">
        <v>15</v>
      </c>
      <c r="D78" s="5" t="s">
        <v>152</v>
      </c>
      <c r="E78" s="1" t="s">
        <v>153</v>
      </c>
      <c r="F78" s="8" t="s">
        <v>118</v>
      </c>
    </row>
    <row r="79" spans="1:6" x14ac:dyDescent="0.25">
      <c r="A79" s="1" t="s">
        <v>155</v>
      </c>
      <c r="B79" s="4">
        <v>45347</v>
      </c>
      <c r="C79" s="1" t="s">
        <v>27</v>
      </c>
      <c r="D79" s="5" t="s">
        <v>152</v>
      </c>
      <c r="E79" s="1" t="s">
        <v>153</v>
      </c>
      <c r="F79" s="8" t="s">
        <v>118</v>
      </c>
    </row>
    <row r="80" spans="1:6" x14ac:dyDescent="0.25">
      <c r="A80" s="1" t="s">
        <v>156</v>
      </c>
      <c r="B80" s="4">
        <v>45348</v>
      </c>
      <c r="C80" s="1" t="s">
        <v>110</v>
      </c>
      <c r="D80" s="5" t="s">
        <v>152</v>
      </c>
      <c r="E80" s="1" t="s">
        <v>153</v>
      </c>
      <c r="F80" s="8" t="s">
        <v>118</v>
      </c>
    </row>
    <row r="81" spans="1:6" x14ac:dyDescent="0.25">
      <c r="A81" s="1" t="s">
        <v>157</v>
      </c>
      <c r="B81" s="4">
        <v>45353</v>
      </c>
      <c r="C81" s="1" t="s">
        <v>15</v>
      </c>
      <c r="D81" s="5" t="s">
        <v>158</v>
      </c>
      <c r="E81" s="1" t="s">
        <v>159</v>
      </c>
      <c r="F81" s="8" t="s">
        <v>118</v>
      </c>
    </row>
    <row r="82" spans="1:6" x14ac:dyDescent="0.25">
      <c r="A82" s="1" t="s">
        <v>160</v>
      </c>
      <c r="B82" s="4">
        <v>45354</v>
      </c>
      <c r="C82" s="1" t="s">
        <v>27</v>
      </c>
      <c r="D82" s="5" t="s">
        <v>158</v>
      </c>
      <c r="E82" s="1" t="s">
        <v>159</v>
      </c>
      <c r="F82" s="8" t="s">
        <v>118</v>
      </c>
    </row>
    <row r="83" spans="1:6" x14ac:dyDescent="0.25">
      <c r="A83" s="1" t="s">
        <v>161</v>
      </c>
      <c r="B83" s="4">
        <v>45355</v>
      </c>
      <c r="C83" s="1" t="s">
        <v>110</v>
      </c>
      <c r="D83" s="5" t="s">
        <v>158</v>
      </c>
      <c r="E83" s="1" t="s">
        <v>159</v>
      </c>
      <c r="F83" s="8" t="s">
        <v>118</v>
      </c>
    </row>
    <row r="84" spans="1:6" x14ac:dyDescent="0.25">
      <c r="A84" s="1" t="s">
        <v>162</v>
      </c>
      <c r="B84" s="4">
        <v>45358</v>
      </c>
      <c r="C84" s="1" t="s">
        <v>29</v>
      </c>
      <c r="D84" s="5" t="s">
        <v>158</v>
      </c>
      <c r="E84" s="1" t="s">
        <v>159</v>
      </c>
      <c r="F84" s="8" t="s">
        <v>118</v>
      </c>
    </row>
    <row r="85" spans="1:6" x14ac:dyDescent="0.25">
      <c r="A85" s="1" t="s">
        <v>163</v>
      </c>
      <c r="B85" s="4">
        <v>45359</v>
      </c>
      <c r="C85" s="1" t="s">
        <v>10</v>
      </c>
      <c r="D85" s="5" t="s">
        <v>158</v>
      </c>
      <c r="E85" s="1" t="s">
        <v>159</v>
      </c>
      <c r="F85" s="8" t="s">
        <v>118</v>
      </c>
    </row>
    <row r="86" spans="1:6" x14ac:dyDescent="0.25">
      <c r="A86" s="1" t="s">
        <v>164</v>
      </c>
      <c r="B86" s="4">
        <v>45360</v>
      </c>
      <c r="C86" s="1" t="s">
        <v>15</v>
      </c>
      <c r="D86" s="5" t="s">
        <v>158</v>
      </c>
      <c r="E86" s="1" t="s">
        <v>159</v>
      </c>
      <c r="F86" s="8" t="s">
        <v>118</v>
      </c>
    </row>
    <row r="87" spans="1:6" x14ac:dyDescent="0.25">
      <c r="A87" s="1" t="s">
        <v>165</v>
      </c>
      <c r="B87" s="4">
        <v>45421</v>
      </c>
      <c r="C87" s="1" t="s">
        <v>29</v>
      </c>
      <c r="D87" s="5" t="s">
        <v>166</v>
      </c>
      <c r="E87" s="1" t="s">
        <v>167</v>
      </c>
      <c r="F87" s="6" t="s">
        <v>13</v>
      </c>
    </row>
    <row r="88" spans="1:6" x14ac:dyDescent="0.25">
      <c r="A88" s="1" t="s">
        <v>168</v>
      </c>
      <c r="B88" s="4">
        <v>45422</v>
      </c>
      <c r="C88" s="1" t="s">
        <v>10</v>
      </c>
      <c r="D88" s="5" t="s">
        <v>166</v>
      </c>
      <c r="E88" s="1" t="s">
        <v>167</v>
      </c>
      <c r="F88" s="6" t="s">
        <v>13</v>
      </c>
    </row>
    <row r="89" spans="1:6" x14ac:dyDescent="0.25">
      <c r="A89" s="1" t="s">
        <v>169</v>
      </c>
      <c r="B89" s="4">
        <v>45423</v>
      </c>
      <c r="C89" s="1" t="s">
        <v>15</v>
      </c>
      <c r="D89" s="5" t="s">
        <v>166</v>
      </c>
      <c r="E89" s="1" t="s">
        <v>167</v>
      </c>
      <c r="F89" s="6" t="s">
        <v>13</v>
      </c>
    </row>
    <row r="90" spans="1:6" x14ac:dyDescent="0.25">
      <c r="A90" s="1" t="s">
        <v>170</v>
      </c>
      <c r="B90" s="4">
        <v>45424</v>
      </c>
      <c r="C90" s="1" t="s">
        <v>27</v>
      </c>
      <c r="D90" s="5" t="s">
        <v>166</v>
      </c>
      <c r="E90" s="1" t="s">
        <v>167</v>
      </c>
      <c r="F90" s="6" t="s">
        <v>13</v>
      </c>
    </row>
    <row r="91" spans="1:6" x14ac:dyDescent="0.25">
      <c r="A91" s="1" t="s">
        <v>171</v>
      </c>
      <c r="B91" s="4">
        <v>45429</v>
      </c>
      <c r="C91" s="1" t="s">
        <v>10</v>
      </c>
      <c r="D91" s="5" t="s">
        <v>172</v>
      </c>
      <c r="E91" s="1" t="s">
        <v>173</v>
      </c>
      <c r="F91" s="6" t="s">
        <v>13</v>
      </c>
    </row>
    <row r="92" spans="1:6" x14ac:dyDescent="0.25">
      <c r="A92" s="1" t="s">
        <v>174</v>
      </c>
      <c r="B92" s="4">
        <v>45430</v>
      </c>
      <c r="C92" s="1" t="s">
        <v>15</v>
      </c>
      <c r="D92" s="5" t="s">
        <v>172</v>
      </c>
      <c r="E92" s="1" t="s">
        <v>173</v>
      </c>
      <c r="F92" s="6" t="s">
        <v>13</v>
      </c>
    </row>
    <row r="93" spans="1:6" x14ac:dyDescent="0.25">
      <c r="A93" s="1" t="s">
        <v>175</v>
      </c>
      <c r="B93" s="4">
        <v>45431</v>
      </c>
      <c r="C93" s="1" t="s">
        <v>27</v>
      </c>
      <c r="D93" s="5" t="s">
        <v>172</v>
      </c>
      <c r="E93" s="1" t="s">
        <v>173</v>
      </c>
      <c r="F93" s="6" t="s">
        <v>13</v>
      </c>
    </row>
    <row r="94" spans="1:6" x14ac:dyDescent="0.25">
      <c r="A94" s="1" t="s">
        <v>176</v>
      </c>
      <c r="B94" s="4">
        <v>45436</v>
      </c>
      <c r="C94" s="1" t="s">
        <v>10</v>
      </c>
      <c r="D94" s="5" t="s">
        <v>177</v>
      </c>
      <c r="E94" s="1" t="s">
        <v>178</v>
      </c>
      <c r="F94" s="6" t="s">
        <v>13</v>
      </c>
    </row>
    <row r="95" spans="1:6" x14ac:dyDescent="0.25">
      <c r="A95" s="1" t="s">
        <v>179</v>
      </c>
      <c r="B95" s="4">
        <v>45437</v>
      </c>
      <c r="C95" s="1" t="s">
        <v>15</v>
      </c>
      <c r="D95" s="5" t="s">
        <v>177</v>
      </c>
      <c r="E95" s="1" t="s">
        <v>178</v>
      </c>
      <c r="F95" s="6" t="s">
        <v>13</v>
      </c>
    </row>
    <row r="96" spans="1:6" x14ac:dyDescent="0.25">
      <c r="A96" s="1" t="s">
        <v>180</v>
      </c>
      <c r="B96" s="4">
        <v>45441</v>
      </c>
      <c r="C96" s="1" t="s">
        <v>114</v>
      </c>
      <c r="D96" s="5" t="s">
        <v>181</v>
      </c>
      <c r="E96" s="1" t="s">
        <v>182</v>
      </c>
      <c r="F96" s="6" t="s">
        <v>13</v>
      </c>
    </row>
    <row r="97" spans="1:6" x14ac:dyDescent="0.25">
      <c r="A97" s="1" t="s">
        <v>183</v>
      </c>
      <c r="B97" s="4">
        <v>45442</v>
      </c>
      <c r="C97" s="1" t="s">
        <v>29</v>
      </c>
      <c r="D97" s="5" t="s">
        <v>181</v>
      </c>
      <c r="E97" s="1" t="s">
        <v>182</v>
      </c>
      <c r="F97" s="6" t="s">
        <v>13</v>
      </c>
    </row>
    <row r="98" spans="1:6" x14ac:dyDescent="0.25">
      <c r="A98" s="1" t="s">
        <v>184</v>
      </c>
      <c r="B98" s="4">
        <v>45445</v>
      </c>
      <c r="C98" s="1" t="s">
        <v>27</v>
      </c>
      <c r="D98" s="5" t="s">
        <v>185</v>
      </c>
      <c r="E98" s="1" t="s">
        <v>186</v>
      </c>
      <c r="F98" s="6" t="s">
        <v>13</v>
      </c>
    </row>
    <row r="99" spans="1:6" x14ac:dyDescent="0.25">
      <c r="A99" s="1" t="s">
        <v>187</v>
      </c>
      <c r="B99" s="4">
        <v>45446</v>
      </c>
      <c r="C99" s="1" t="s">
        <v>110</v>
      </c>
      <c r="D99" s="5" t="s">
        <v>185</v>
      </c>
      <c r="E99" s="1" t="s">
        <v>186</v>
      </c>
      <c r="F99" s="6" t="s">
        <v>13</v>
      </c>
    </row>
    <row r="100" spans="1:6" x14ac:dyDescent="0.25">
      <c r="A100" s="1" t="s">
        <v>188</v>
      </c>
      <c r="B100" s="4">
        <v>45450</v>
      </c>
      <c r="C100" s="1" t="s">
        <v>10</v>
      </c>
      <c r="D100" s="5" t="s">
        <v>189</v>
      </c>
      <c r="E100" s="1" t="s">
        <v>190</v>
      </c>
      <c r="F100" s="6" t="s">
        <v>13</v>
      </c>
    </row>
    <row r="101" spans="1:6" x14ac:dyDescent="0.25">
      <c r="A101" s="1" t="s">
        <v>191</v>
      </c>
      <c r="B101" s="4">
        <v>45451</v>
      </c>
      <c r="C101" s="1" t="s">
        <v>15</v>
      </c>
      <c r="D101" s="5" t="s">
        <v>189</v>
      </c>
      <c r="E101" s="1" t="s">
        <v>190</v>
      </c>
      <c r="F101" s="6" t="s">
        <v>13</v>
      </c>
    </row>
    <row r="102" spans="1:6" x14ac:dyDescent="0.25">
      <c r="A102" s="1" t="s">
        <v>192</v>
      </c>
      <c r="B102" s="4">
        <v>45452</v>
      </c>
      <c r="C102" s="1" t="s">
        <v>27</v>
      </c>
      <c r="D102" s="5" t="s">
        <v>189</v>
      </c>
      <c r="E102" s="1" t="s">
        <v>190</v>
      </c>
      <c r="F102" s="6" t="s">
        <v>13</v>
      </c>
    </row>
    <row r="103" spans="1:6" x14ac:dyDescent="0.25">
      <c r="A103" s="1" t="s">
        <v>193</v>
      </c>
      <c r="B103" s="4">
        <v>45456</v>
      </c>
      <c r="C103" s="1" t="s">
        <v>29</v>
      </c>
      <c r="D103" s="5" t="s">
        <v>194</v>
      </c>
      <c r="E103" s="1" t="s">
        <v>195</v>
      </c>
      <c r="F103" s="6" t="s">
        <v>13</v>
      </c>
    </row>
    <row r="104" spans="1:6" x14ac:dyDescent="0.25">
      <c r="A104" s="1" t="s">
        <v>196</v>
      </c>
      <c r="B104" s="4">
        <v>45457</v>
      </c>
      <c r="C104" s="1" t="s">
        <v>10</v>
      </c>
      <c r="D104" s="5" t="s">
        <v>194</v>
      </c>
      <c r="E104" s="1" t="s">
        <v>195</v>
      </c>
      <c r="F104" s="6" t="s">
        <v>13</v>
      </c>
    </row>
    <row r="105" spans="1:6" x14ac:dyDescent="0.25">
      <c r="A105" s="1" t="s">
        <v>197</v>
      </c>
      <c r="B105" s="4">
        <v>45458</v>
      </c>
      <c r="C105" s="1" t="s">
        <v>15</v>
      </c>
      <c r="D105" s="5" t="s">
        <v>194</v>
      </c>
      <c r="E105" s="1" t="s">
        <v>195</v>
      </c>
      <c r="F105" s="6" t="s">
        <v>13</v>
      </c>
    </row>
    <row r="106" spans="1:6" x14ac:dyDescent="0.25">
      <c r="A106" s="1" t="s">
        <v>198</v>
      </c>
      <c r="B106" s="4">
        <v>45461</v>
      </c>
      <c r="C106" s="1" t="s">
        <v>112</v>
      </c>
      <c r="D106" s="9" t="s">
        <v>199</v>
      </c>
      <c r="E106" s="1" t="s">
        <v>200</v>
      </c>
      <c r="F106" s="6" t="s">
        <v>13</v>
      </c>
    </row>
    <row r="107" spans="1:6" x14ac:dyDescent="0.25">
      <c r="A107" s="1" t="s">
        <v>201</v>
      </c>
      <c r="B107" s="4">
        <v>45464</v>
      </c>
      <c r="C107" s="1" t="s">
        <v>10</v>
      </c>
      <c r="D107" s="5" t="s">
        <v>202</v>
      </c>
      <c r="E107" s="1" t="s">
        <v>203</v>
      </c>
      <c r="F107" s="6" t="s">
        <v>13</v>
      </c>
    </row>
    <row r="108" spans="1:6" x14ac:dyDescent="0.25">
      <c r="A108" s="1" t="s">
        <v>204</v>
      </c>
      <c r="B108" s="4">
        <v>45465</v>
      </c>
      <c r="C108" s="1" t="s">
        <v>15</v>
      </c>
      <c r="D108" s="5" t="s">
        <v>202</v>
      </c>
      <c r="E108" s="1" t="s">
        <v>203</v>
      </c>
      <c r="F108" s="6" t="s">
        <v>13</v>
      </c>
    </row>
    <row r="109" spans="1:6" x14ac:dyDescent="0.25">
      <c r="A109" s="1" t="s">
        <v>205</v>
      </c>
      <c r="B109" s="4">
        <v>45466</v>
      </c>
      <c r="C109" s="1" t="s">
        <v>27</v>
      </c>
      <c r="D109" s="5" t="s">
        <v>202</v>
      </c>
      <c r="E109" s="1" t="s">
        <v>203</v>
      </c>
      <c r="F109" s="6" t="s">
        <v>13</v>
      </c>
    </row>
    <row r="110" spans="1:6" x14ac:dyDescent="0.25">
      <c r="A110" s="1" t="s">
        <v>206</v>
      </c>
      <c r="B110" s="4">
        <v>45471</v>
      </c>
      <c r="C110" s="1" t="s">
        <v>10</v>
      </c>
      <c r="D110" s="5" t="s">
        <v>207</v>
      </c>
      <c r="E110" s="1" t="s">
        <v>208</v>
      </c>
      <c r="F110" s="6" t="s">
        <v>13</v>
      </c>
    </row>
    <row r="111" spans="1:6" x14ac:dyDescent="0.25">
      <c r="A111" s="1" t="s">
        <v>209</v>
      </c>
      <c r="B111" s="4">
        <v>45472</v>
      </c>
      <c r="C111" s="1" t="s">
        <v>15</v>
      </c>
      <c r="D111" s="5" t="s">
        <v>207</v>
      </c>
      <c r="E111" s="1" t="s">
        <v>208</v>
      </c>
      <c r="F111" s="6" t="s">
        <v>13</v>
      </c>
    </row>
    <row r="112" spans="1:6" x14ac:dyDescent="0.25">
      <c r="A112" s="1" t="s">
        <v>210</v>
      </c>
      <c r="B112" s="4">
        <v>45473</v>
      </c>
      <c r="C112" s="1" t="s">
        <v>27</v>
      </c>
      <c r="D112" s="5" t="s">
        <v>207</v>
      </c>
      <c r="E112" s="1" t="s">
        <v>208</v>
      </c>
      <c r="F112" s="6" t="s">
        <v>13</v>
      </c>
    </row>
    <row r="113" spans="1:6" x14ac:dyDescent="0.25">
      <c r="A113" s="1" t="s">
        <v>211</v>
      </c>
      <c r="B113" s="4">
        <v>45477</v>
      </c>
      <c r="C113" s="1" t="s">
        <v>29</v>
      </c>
      <c r="D113" s="5" t="s">
        <v>212</v>
      </c>
      <c r="E113" s="1" t="s">
        <v>213</v>
      </c>
      <c r="F113" s="6" t="s">
        <v>13</v>
      </c>
    </row>
    <row r="114" spans="1:6" x14ac:dyDescent="0.25">
      <c r="A114" s="1" t="s">
        <v>214</v>
      </c>
      <c r="B114" s="4">
        <v>45478</v>
      </c>
      <c r="C114" s="1" t="s">
        <v>10</v>
      </c>
      <c r="D114" s="5" t="s">
        <v>212</v>
      </c>
      <c r="E114" s="1" t="s">
        <v>213</v>
      </c>
      <c r="F114" s="6" t="s">
        <v>13</v>
      </c>
    </row>
    <row r="115" spans="1:6" x14ac:dyDescent="0.25">
      <c r="A115" s="1" t="s">
        <v>215</v>
      </c>
      <c r="B115" s="4">
        <v>45479</v>
      </c>
      <c r="C115" s="1" t="s">
        <v>15</v>
      </c>
      <c r="D115" s="5" t="s">
        <v>212</v>
      </c>
      <c r="E115" s="1" t="s">
        <v>213</v>
      </c>
      <c r="F115" s="6" t="s">
        <v>13</v>
      </c>
    </row>
    <row r="116" spans="1:6" x14ac:dyDescent="0.25">
      <c r="A116" s="1" t="s">
        <v>216</v>
      </c>
      <c r="B116" s="4">
        <v>45482</v>
      </c>
      <c r="C116" s="1" t="s">
        <v>112</v>
      </c>
      <c r="D116" s="5" t="s">
        <v>217</v>
      </c>
      <c r="E116" s="1" t="s">
        <v>218</v>
      </c>
      <c r="F116" s="6" t="s">
        <v>13</v>
      </c>
    </row>
    <row r="117" spans="1:6" x14ac:dyDescent="0.25">
      <c r="A117" s="1" t="s">
        <v>219</v>
      </c>
      <c r="B117" s="4">
        <v>45483</v>
      </c>
      <c r="C117" s="1" t="s">
        <v>114</v>
      </c>
      <c r="D117" s="5" t="s">
        <v>217</v>
      </c>
      <c r="E117" s="1" t="s">
        <v>218</v>
      </c>
      <c r="F117" s="6" t="s">
        <v>13</v>
      </c>
    </row>
    <row r="118" spans="1:6" x14ac:dyDescent="0.25">
      <c r="A118" s="1" t="s">
        <v>220</v>
      </c>
      <c r="B118" s="4">
        <v>45486</v>
      </c>
      <c r="C118" s="1" t="s">
        <v>15</v>
      </c>
      <c r="D118" s="5" t="s">
        <v>221</v>
      </c>
      <c r="E118" s="1" t="s">
        <v>222</v>
      </c>
      <c r="F118" s="6" t="s">
        <v>13</v>
      </c>
    </row>
    <row r="119" spans="1:6" x14ac:dyDescent="0.25">
      <c r="A119" s="1" t="s">
        <v>223</v>
      </c>
      <c r="B119" s="4">
        <v>45487</v>
      </c>
      <c r="C119" s="1" t="s">
        <v>27</v>
      </c>
      <c r="D119" s="5" t="s">
        <v>221</v>
      </c>
      <c r="E119" s="1" t="s">
        <v>222</v>
      </c>
      <c r="F119" s="6" t="s">
        <v>13</v>
      </c>
    </row>
    <row r="120" spans="1:6" x14ac:dyDescent="0.25">
      <c r="A120" s="1" t="s">
        <v>224</v>
      </c>
      <c r="B120" s="4">
        <v>45490</v>
      </c>
      <c r="C120" s="1" t="s">
        <v>114</v>
      </c>
      <c r="D120" s="5" t="s">
        <v>225</v>
      </c>
      <c r="E120" s="1" t="s">
        <v>226</v>
      </c>
      <c r="F120" s="6" t="s">
        <v>13</v>
      </c>
    </row>
    <row r="121" spans="1:6" x14ac:dyDescent="0.25">
      <c r="A121" s="1" t="s">
        <v>227</v>
      </c>
      <c r="B121" s="4">
        <v>45491</v>
      </c>
      <c r="C121" s="1" t="s">
        <v>29</v>
      </c>
      <c r="D121" s="5" t="s">
        <v>225</v>
      </c>
      <c r="E121" s="1" t="s">
        <v>226</v>
      </c>
      <c r="F121" s="6" t="s">
        <v>13</v>
      </c>
    </row>
    <row r="122" spans="1:6" x14ac:dyDescent="0.25">
      <c r="A122" s="1" t="s">
        <v>228</v>
      </c>
      <c r="B122" s="4">
        <v>45492</v>
      </c>
      <c r="C122" s="1" t="s">
        <v>10</v>
      </c>
      <c r="D122" s="5" t="s">
        <v>225</v>
      </c>
      <c r="E122" s="1" t="s">
        <v>226</v>
      </c>
      <c r="F122" s="6" t="s">
        <v>13</v>
      </c>
    </row>
    <row r="123" spans="1:6" x14ac:dyDescent="0.25">
      <c r="A123" s="1" t="s">
        <v>229</v>
      </c>
      <c r="B123" s="4">
        <v>45496</v>
      </c>
      <c r="C123" s="1" t="s">
        <v>112</v>
      </c>
      <c r="D123" s="5" t="s">
        <v>230</v>
      </c>
      <c r="E123" s="1" t="s">
        <v>231</v>
      </c>
      <c r="F123" s="6" t="s">
        <v>13</v>
      </c>
    </row>
    <row r="124" spans="1:6" x14ac:dyDescent="0.25">
      <c r="A124" s="1" t="s">
        <v>232</v>
      </c>
      <c r="B124" s="4">
        <v>45497</v>
      </c>
      <c r="C124" s="1" t="s">
        <v>114</v>
      </c>
      <c r="D124" s="5" t="s">
        <v>230</v>
      </c>
      <c r="E124" s="1" t="s">
        <v>231</v>
      </c>
      <c r="F124" s="6" t="s">
        <v>13</v>
      </c>
    </row>
    <row r="125" spans="1:6" x14ac:dyDescent="0.25">
      <c r="A125" s="1" t="s">
        <v>233</v>
      </c>
      <c r="B125" s="4">
        <v>45500</v>
      </c>
      <c r="C125" s="1" t="s">
        <v>15</v>
      </c>
      <c r="D125" s="5" t="s">
        <v>234</v>
      </c>
      <c r="E125" s="1" t="s">
        <v>235</v>
      </c>
      <c r="F125" s="6" t="s">
        <v>13</v>
      </c>
    </row>
    <row r="126" spans="1:6" x14ac:dyDescent="0.25">
      <c r="A126" s="1" t="s">
        <v>236</v>
      </c>
      <c r="B126" s="4">
        <v>45501</v>
      </c>
      <c r="C126" s="1" t="s">
        <v>27</v>
      </c>
      <c r="D126" s="5" t="s">
        <v>234</v>
      </c>
      <c r="E126" s="1" t="s">
        <v>235</v>
      </c>
      <c r="F126" s="6" t="s">
        <v>13</v>
      </c>
    </row>
    <row r="127" spans="1:6" x14ac:dyDescent="0.25">
      <c r="A127" s="1" t="s">
        <v>237</v>
      </c>
      <c r="B127" s="4">
        <v>45505</v>
      </c>
      <c r="C127" s="1" t="s">
        <v>29</v>
      </c>
      <c r="D127" s="5" t="s">
        <v>238</v>
      </c>
      <c r="E127" s="1" t="s">
        <v>239</v>
      </c>
      <c r="F127" s="6" t="s">
        <v>13</v>
      </c>
    </row>
    <row r="128" spans="1:6" x14ac:dyDescent="0.25">
      <c r="A128" s="1" t="s">
        <v>240</v>
      </c>
      <c r="B128" s="4">
        <v>45506</v>
      </c>
      <c r="C128" s="1" t="s">
        <v>10</v>
      </c>
      <c r="D128" s="5" t="s">
        <v>238</v>
      </c>
      <c r="E128" s="1" t="s">
        <v>239</v>
      </c>
      <c r="F128" s="6" t="s">
        <v>13</v>
      </c>
    </row>
    <row r="129" spans="1:6" x14ac:dyDescent="0.25">
      <c r="A129" s="1" t="s">
        <v>241</v>
      </c>
      <c r="B129" s="4">
        <v>45507</v>
      </c>
      <c r="C129" s="1" t="s">
        <v>15</v>
      </c>
      <c r="D129" s="5" t="s">
        <v>238</v>
      </c>
      <c r="E129" s="1" t="s">
        <v>239</v>
      </c>
      <c r="F129" s="6" t="s">
        <v>13</v>
      </c>
    </row>
    <row r="130" spans="1:6" x14ac:dyDescent="0.25">
      <c r="A130" s="1" t="s">
        <v>242</v>
      </c>
      <c r="B130" s="4">
        <v>45512</v>
      </c>
      <c r="C130" s="1" t="s">
        <v>29</v>
      </c>
      <c r="D130" s="5" t="s">
        <v>243</v>
      </c>
      <c r="E130" s="1" t="s">
        <v>244</v>
      </c>
      <c r="F130" s="6" t="s">
        <v>13</v>
      </c>
    </row>
    <row r="131" spans="1:6" x14ac:dyDescent="0.25">
      <c r="A131" s="1" t="s">
        <v>245</v>
      </c>
      <c r="B131" s="4">
        <v>45513</v>
      </c>
      <c r="C131" s="1" t="s">
        <v>10</v>
      </c>
      <c r="D131" s="5" t="s">
        <v>243</v>
      </c>
      <c r="E131" s="1" t="s">
        <v>244</v>
      </c>
      <c r="F131" s="6" t="s">
        <v>13</v>
      </c>
    </row>
    <row r="132" spans="1:6" x14ac:dyDescent="0.25">
      <c r="A132" s="1" t="s">
        <v>246</v>
      </c>
      <c r="B132" s="4">
        <v>45514</v>
      </c>
      <c r="C132" s="1" t="s">
        <v>15</v>
      </c>
      <c r="D132" s="5" t="s">
        <v>243</v>
      </c>
      <c r="E132" s="1" t="s">
        <v>244</v>
      </c>
      <c r="F132" s="6" t="s">
        <v>13</v>
      </c>
    </row>
    <row r="133" spans="1:6" x14ac:dyDescent="0.25">
      <c r="A133" s="1" t="s">
        <v>247</v>
      </c>
      <c r="B133" s="4">
        <v>45519</v>
      </c>
      <c r="C133" s="1" t="s">
        <v>29</v>
      </c>
      <c r="D133" s="5" t="s">
        <v>202</v>
      </c>
      <c r="E133" s="1" t="s">
        <v>203</v>
      </c>
      <c r="F133" s="6" t="s">
        <v>13</v>
      </c>
    </row>
    <row r="134" spans="1:6" x14ac:dyDescent="0.25">
      <c r="A134" s="1" t="s">
        <v>248</v>
      </c>
      <c r="B134" s="4">
        <v>45520</v>
      </c>
      <c r="C134" s="1" t="s">
        <v>10</v>
      </c>
      <c r="D134" s="5" t="s">
        <v>202</v>
      </c>
      <c r="E134" s="1" t="s">
        <v>203</v>
      </c>
      <c r="F134" s="6" t="s">
        <v>13</v>
      </c>
    </row>
    <row r="135" spans="1:6" x14ac:dyDescent="0.25">
      <c r="A135" s="1" t="s">
        <v>249</v>
      </c>
      <c r="B135" s="4">
        <v>45521</v>
      </c>
      <c r="C135" s="1" t="s">
        <v>15</v>
      </c>
      <c r="D135" s="5" t="s">
        <v>202</v>
      </c>
      <c r="E135" s="1" t="s">
        <v>203</v>
      </c>
      <c r="F135" s="6" t="s">
        <v>13</v>
      </c>
    </row>
    <row r="136" spans="1:6" x14ac:dyDescent="0.25">
      <c r="A136" s="1" t="s">
        <v>250</v>
      </c>
      <c r="B136" s="4">
        <v>45523</v>
      </c>
      <c r="C136" s="1" t="s">
        <v>110</v>
      </c>
      <c r="D136" s="5" t="s">
        <v>202</v>
      </c>
      <c r="E136" s="1" t="s">
        <v>203</v>
      </c>
      <c r="F136" s="6" t="s">
        <v>13</v>
      </c>
    </row>
    <row r="137" spans="1:6" x14ac:dyDescent="0.25">
      <c r="A137" s="1" t="s">
        <v>251</v>
      </c>
      <c r="B137" s="4">
        <v>45524</v>
      </c>
      <c r="C137" s="1" t="s">
        <v>112</v>
      </c>
      <c r="D137" s="5" t="s">
        <v>202</v>
      </c>
      <c r="E137" s="1" t="s">
        <v>203</v>
      </c>
      <c r="F137" s="6" t="s">
        <v>13</v>
      </c>
    </row>
    <row r="138" spans="1:6" x14ac:dyDescent="0.25">
      <c r="A138" s="1" t="s">
        <v>252</v>
      </c>
      <c r="B138" s="4">
        <v>45583</v>
      </c>
      <c r="C138" s="1" t="s">
        <v>10</v>
      </c>
      <c r="D138" s="5" t="s">
        <v>253</v>
      </c>
      <c r="E138" s="1" t="s">
        <v>254</v>
      </c>
      <c r="F138" s="1" t="s">
        <v>255</v>
      </c>
    </row>
    <row r="139" spans="1:6" x14ac:dyDescent="0.25">
      <c r="A139" s="1" t="s">
        <v>256</v>
      </c>
      <c r="B139" s="4">
        <v>45584</v>
      </c>
      <c r="C139" s="1" t="s">
        <v>15</v>
      </c>
      <c r="D139" s="5" t="s">
        <v>253</v>
      </c>
      <c r="E139" s="1" t="s">
        <v>254</v>
      </c>
      <c r="F139" s="1" t="s">
        <v>255</v>
      </c>
    </row>
    <row r="140" spans="1:6" x14ac:dyDescent="0.25">
      <c r="A140" s="1" t="s">
        <v>257</v>
      </c>
      <c r="B140" s="4">
        <v>45585</v>
      </c>
      <c r="C140" s="1" t="s">
        <v>27</v>
      </c>
      <c r="D140" s="5" t="s">
        <v>253</v>
      </c>
      <c r="E140" s="1" t="s">
        <v>254</v>
      </c>
      <c r="F140" s="1" t="s">
        <v>255</v>
      </c>
    </row>
    <row r="141" spans="1:6" x14ac:dyDescent="0.25">
      <c r="A141" s="1" t="s">
        <v>258</v>
      </c>
      <c r="B141" s="4">
        <v>45590</v>
      </c>
      <c r="C141" s="1" t="s">
        <v>10</v>
      </c>
      <c r="D141" s="5" t="s">
        <v>259</v>
      </c>
      <c r="E141" s="1" t="s">
        <v>260</v>
      </c>
      <c r="F141" s="1" t="s">
        <v>255</v>
      </c>
    </row>
    <row r="142" spans="1:6" x14ac:dyDescent="0.25">
      <c r="A142" s="1" t="s">
        <v>261</v>
      </c>
      <c r="B142" s="4">
        <v>45591</v>
      </c>
      <c r="C142" s="1" t="s">
        <v>15</v>
      </c>
      <c r="D142" s="5" t="s">
        <v>259</v>
      </c>
      <c r="E142" s="1" t="s">
        <v>260</v>
      </c>
      <c r="F142" s="1" t="s">
        <v>255</v>
      </c>
    </row>
    <row r="143" spans="1:6" x14ac:dyDescent="0.25">
      <c r="A143" s="1" t="s">
        <v>262</v>
      </c>
      <c r="B143" s="4">
        <v>45592</v>
      </c>
      <c r="C143" s="1" t="s">
        <v>27</v>
      </c>
      <c r="D143" s="5" t="s">
        <v>259</v>
      </c>
      <c r="E143" s="1" t="s">
        <v>260</v>
      </c>
      <c r="F143" s="1" t="s">
        <v>255</v>
      </c>
    </row>
    <row r="144" spans="1:6" x14ac:dyDescent="0.25">
      <c r="A144" s="1" t="s">
        <v>263</v>
      </c>
      <c r="B144" s="4">
        <v>45597</v>
      </c>
      <c r="C144" s="1" t="s">
        <v>10</v>
      </c>
      <c r="D144" s="5" t="s">
        <v>264</v>
      </c>
      <c r="E144" s="1" t="s">
        <v>265</v>
      </c>
      <c r="F144" s="1" t="s">
        <v>255</v>
      </c>
    </row>
    <row r="145" spans="1:6" x14ac:dyDescent="0.25">
      <c r="A145" s="1" t="s">
        <v>266</v>
      </c>
      <c r="B145" s="4">
        <v>45598</v>
      </c>
      <c r="C145" s="1" t="s">
        <v>15</v>
      </c>
      <c r="D145" s="5" t="s">
        <v>264</v>
      </c>
      <c r="E145" s="1" t="s">
        <v>265</v>
      </c>
      <c r="F145" s="1" t="s">
        <v>255</v>
      </c>
    </row>
    <row r="146" spans="1:6" x14ac:dyDescent="0.25">
      <c r="A146" s="1" t="s">
        <v>267</v>
      </c>
      <c r="B146" s="4">
        <v>45599</v>
      </c>
      <c r="C146" s="1" t="s">
        <v>27</v>
      </c>
      <c r="D146" s="5" t="s">
        <v>264</v>
      </c>
      <c r="E146" s="1" t="s">
        <v>265</v>
      </c>
      <c r="F146" s="1" t="s">
        <v>255</v>
      </c>
    </row>
    <row r="147" spans="1:6" x14ac:dyDescent="0.25">
      <c r="A147" s="1" t="s">
        <v>268</v>
      </c>
      <c r="B147" s="4">
        <v>45610</v>
      </c>
      <c r="C147" s="1" t="s">
        <v>29</v>
      </c>
      <c r="D147" s="5" t="s">
        <v>269</v>
      </c>
      <c r="E147" s="1" t="s">
        <v>270</v>
      </c>
      <c r="F147" s="1" t="s">
        <v>255</v>
      </c>
    </row>
    <row r="148" spans="1:6" x14ac:dyDescent="0.25">
      <c r="A148" s="1" t="s">
        <v>271</v>
      </c>
      <c r="B148" s="4">
        <v>45611</v>
      </c>
      <c r="C148" s="1" t="s">
        <v>10</v>
      </c>
      <c r="D148" s="5" t="s">
        <v>269</v>
      </c>
      <c r="E148" s="1" t="s">
        <v>270</v>
      </c>
      <c r="F148" s="1" t="s">
        <v>255</v>
      </c>
    </row>
    <row r="149" spans="1:6" x14ac:dyDescent="0.25">
      <c r="A149" s="1" t="s">
        <v>272</v>
      </c>
      <c r="B149" s="4">
        <v>45612</v>
      </c>
      <c r="C149" s="1" t="s">
        <v>15</v>
      </c>
      <c r="D149" s="5" t="s">
        <v>269</v>
      </c>
      <c r="E149" s="1" t="s">
        <v>270</v>
      </c>
      <c r="F149" s="1" t="s">
        <v>255</v>
      </c>
    </row>
    <row r="150" spans="1:6" x14ac:dyDescent="0.25">
      <c r="A150" s="1" t="s">
        <v>273</v>
      </c>
      <c r="B150" s="4">
        <v>45617</v>
      </c>
      <c r="C150" s="1" t="s">
        <v>29</v>
      </c>
      <c r="D150" s="5" t="s">
        <v>269</v>
      </c>
      <c r="E150" s="1" t="s">
        <v>270</v>
      </c>
      <c r="F150" s="1" t="s">
        <v>255</v>
      </c>
    </row>
    <row r="151" spans="1:6" x14ac:dyDescent="0.25">
      <c r="A151" s="1" t="s">
        <v>274</v>
      </c>
      <c r="B151" s="4">
        <v>45618</v>
      </c>
      <c r="C151" s="1" t="s">
        <v>10</v>
      </c>
      <c r="D151" s="5" t="s">
        <v>269</v>
      </c>
      <c r="E151" s="1" t="s">
        <v>270</v>
      </c>
      <c r="F151" s="1" t="s">
        <v>255</v>
      </c>
    </row>
    <row r="152" spans="1:6" x14ac:dyDescent="0.25">
      <c r="A152" s="1" t="s">
        <v>275</v>
      </c>
      <c r="B152" s="4">
        <v>45619</v>
      </c>
      <c r="C152" s="1" t="s">
        <v>15</v>
      </c>
      <c r="D152" s="5" t="s">
        <v>269</v>
      </c>
      <c r="E152" s="1" t="s">
        <v>270</v>
      </c>
      <c r="F152" s="1" t="s">
        <v>255</v>
      </c>
    </row>
    <row r="153" spans="1:6" x14ac:dyDescent="0.25">
      <c r="A153" s="1" t="s">
        <v>276</v>
      </c>
      <c r="B153" s="4">
        <v>45632</v>
      </c>
      <c r="C153" s="1" t="s">
        <v>10</v>
      </c>
      <c r="D153" s="5" t="s">
        <v>277</v>
      </c>
      <c r="E153" s="1" t="s">
        <v>278</v>
      </c>
      <c r="F153" s="1" t="s">
        <v>255</v>
      </c>
    </row>
    <row r="154" spans="1:6" x14ac:dyDescent="0.25">
      <c r="A154" s="1" t="s">
        <v>279</v>
      </c>
      <c r="B154" s="4">
        <v>45633</v>
      </c>
      <c r="C154" s="1" t="s">
        <v>15</v>
      </c>
      <c r="D154" s="5" t="s">
        <v>277</v>
      </c>
      <c r="E154" s="1" t="s">
        <v>278</v>
      </c>
      <c r="F154" s="1" t="s">
        <v>255</v>
      </c>
    </row>
    <row r="155" spans="1:6" x14ac:dyDescent="0.25">
      <c r="A155" s="1" t="s">
        <v>280</v>
      </c>
      <c r="B155" s="4">
        <v>45634</v>
      </c>
      <c r="C155" s="1" t="s">
        <v>27</v>
      </c>
      <c r="D155" s="5" t="s">
        <v>277</v>
      </c>
      <c r="E155" s="1" t="s">
        <v>278</v>
      </c>
      <c r="F155" s="1" t="s">
        <v>255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25D7-02EC-4598-AE58-E873A7A7FF20}">
  <sheetPr>
    <tabColor theme="9" tint="0.79998168889431442"/>
  </sheetPr>
  <dimension ref="A1:D157"/>
  <sheetViews>
    <sheetView workbookViewId="0">
      <selection activeCell="C11" sqref="C11"/>
    </sheetView>
  </sheetViews>
  <sheetFormatPr defaultRowHeight="15" x14ac:dyDescent="0.25"/>
  <cols>
    <col min="1" max="1" width="12.140625" customWidth="1"/>
    <col min="2" max="2" width="16" bestFit="1" customWidth="1"/>
    <col min="3" max="3" width="22.28515625" bestFit="1" customWidth="1"/>
    <col min="4" max="4" width="13" bestFit="1" customWidth="1"/>
  </cols>
  <sheetData>
    <row r="1" spans="1:4" x14ac:dyDescent="0.25">
      <c r="A1" s="12" t="s">
        <v>281</v>
      </c>
      <c r="B1" s="12" t="s">
        <v>282</v>
      </c>
      <c r="C1" s="1" t="s">
        <v>283</v>
      </c>
      <c r="D1" s="1" t="s">
        <v>284</v>
      </c>
    </row>
    <row r="2" spans="1:4" x14ac:dyDescent="0.25">
      <c r="A2" s="13">
        <v>45241</v>
      </c>
      <c r="B2" s="3" t="s">
        <v>285</v>
      </c>
      <c r="C2" s="14">
        <v>13295534436</v>
      </c>
      <c r="D2" s="1" t="s">
        <v>286</v>
      </c>
    </row>
    <row r="3" spans="1:4" x14ac:dyDescent="0.25">
      <c r="A3" s="13">
        <v>45239</v>
      </c>
      <c r="B3" s="15" t="s">
        <v>285</v>
      </c>
      <c r="C3" s="14">
        <v>11587214597</v>
      </c>
      <c r="D3" s="16" t="s">
        <v>286</v>
      </c>
    </row>
    <row r="4" spans="1:4" x14ac:dyDescent="0.25">
      <c r="A4" s="13">
        <v>45240</v>
      </c>
      <c r="B4" s="3" t="s">
        <v>285</v>
      </c>
      <c r="C4" s="14">
        <v>11542694528</v>
      </c>
      <c r="D4" s="1" t="s">
        <v>286</v>
      </c>
    </row>
    <row r="5" spans="1:4" x14ac:dyDescent="0.25">
      <c r="A5" s="13">
        <v>45242</v>
      </c>
      <c r="B5" s="3" t="s">
        <v>285</v>
      </c>
      <c r="C5" s="14">
        <v>7110556215</v>
      </c>
      <c r="D5" s="1" t="s">
        <v>286</v>
      </c>
    </row>
    <row r="6" spans="1:4" x14ac:dyDescent="0.25">
      <c r="A6" s="13">
        <v>45340</v>
      </c>
      <c r="B6" s="3" t="s">
        <v>287</v>
      </c>
      <c r="C6" s="14">
        <v>20038869</v>
      </c>
      <c r="D6" s="1" t="s">
        <v>288</v>
      </c>
    </row>
    <row r="7" spans="1:4" x14ac:dyDescent="0.25">
      <c r="A7" s="13">
        <v>45345</v>
      </c>
      <c r="B7" s="3" t="s">
        <v>287</v>
      </c>
      <c r="C7" s="14">
        <v>18814614</v>
      </c>
      <c r="D7" s="1" t="s">
        <v>288</v>
      </c>
    </row>
    <row r="8" spans="1:4" x14ac:dyDescent="0.25">
      <c r="A8" s="13">
        <v>45346</v>
      </c>
      <c r="B8" s="3" t="s">
        <v>287</v>
      </c>
      <c r="C8" s="14">
        <v>16552578</v>
      </c>
      <c r="D8" s="1" t="s">
        <v>288</v>
      </c>
    </row>
    <row r="9" spans="1:4" x14ac:dyDescent="0.25">
      <c r="A9" s="13">
        <v>45338</v>
      </c>
      <c r="B9" s="3" t="s">
        <v>287</v>
      </c>
      <c r="C9" s="14">
        <v>15584825</v>
      </c>
      <c r="D9" s="1" t="s">
        <v>288</v>
      </c>
    </row>
    <row r="10" spans="1:4" x14ac:dyDescent="0.25">
      <c r="A10" s="13">
        <v>45347</v>
      </c>
      <c r="B10" s="3" t="s">
        <v>287</v>
      </c>
      <c r="C10" s="14">
        <v>14317853</v>
      </c>
      <c r="D10" s="1" t="s">
        <v>288</v>
      </c>
    </row>
    <row r="11" spans="1:4" x14ac:dyDescent="0.25">
      <c r="A11" s="13">
        <v>45339</v>
      </c>
      <c r="B11" s="3" t="s">
        <v>287</v>
      </c>
      <c r="C11" s="14">
        <v>13024875</v>
      </c>
      <c r="D11" s="1" t="s">
        <v>288</v>
      </c>
    </row>
    <row r="12" spans="1:4" x14ac:dyDescent="0.25">
      <c r="A12" s="13">
        <v>45348</v>
      </c>
      <c r="B12" s="3" t="s">
        <v>287</v>
      </c>
      <c r="C12" s="14">
        <v>12201804</v>
      </c>
      <c r="D12" s="1" t="s">
        <v>288</v>
      </c>
    </row>
    <row r="13" spans="1:4" x14ac:dyDescent="0.25">
      <c r="A13" s="13">
        <v>45512</v>
      </c>
      <c r="B13" s="3" t="s">
        <v>289</v>
      </c>
      <c r="C13" s="3"/>
      <c r="D13" s="1" t="s">
        <v>290</v>
      </c>
    </row>
    <row r="14" spans="1:4" x14ac:dyDescent="0.25">
      <c r="A14" s="13">
        <v>45513</v>
      </c>
      <c r="B14" s="3" t="s">
        <v>289</v>
      </c>
      <c r="C14" s="3"/>
      <c r="D14" s="1" t="s">
        <v>290</v>
      </c>
    </row>
    <row r="15" spans="1:4" x14ac:dyDescent="0.25">
      <c r="A15" s="13">
        <v>45514</v>
      </c>
      <c r="B15" s="3" t="s">
        <v>289</v>
      </c>
      <c r="C15" s="3"/>
      <c r="D15" s="1" t="s">
        <v>290</v>
      </c>
    </row>
    <row r="16" spans="1:4" x14ac:dyDescent="0.25">
      <c r="A16" s="13">
        <v>45254</v>
      </c>
      <c r="B16" s="3" t="s">
        <v>291</v>
      </c>
      <c r="C16" s="14">
        <v>67088700</v>
      </c>
      <c r="D16" s="1" t="s">
        <v>292</v>
      </c>
    </row>
    <row r="17" spans="1:4" x14ac:dyDescent="0.25">
      <c r="A17" s="13">
        <v>45250</v>
      </c>
      <c r="B17" s="3" t="s">
        <v>291</v>
      </c>
      <c r="C17" s="14">
        <v>66908272</v>
      </c>
      <c r="D17" s="1" t="s">
        <v>292</v>
      </c>
    </row>
    <row r="18" spans="1:4" x14ac:dyDescent="0.25">
      <c r="A18" s="13">
        <v>45247</v>
      </c>
      <c r="B18" s="3" t="s">
        <v>291</v>
      </c>
      <c r="C18" s="14">
        <v>65241337</v>
      </c>
      <c r="D18" s="1" t="s">
        <v>292</v>
      </c>
    </row>
    <row r="19" spans="1:4" x14ac:dyDescent="0.25">
      <c r="A19" s="13">
        <v>45249</v>
      </c>
      <c r="B19" s="3" t="s">
        <v>291</v>
      </c>
      <c r="C19" s="14">
        <v>60886197</v>
      </c>
      <c r="D19" s="1" t="s">
        <v>292</v>
      </c>
    </row>
    <row r="20" spans="1:4" x14ac:dyDescent="0.25">
      <c r="A20" s="13">
        <v>45256</v>
      </c>
      <c r="B20" s="3" t="s">
        <v>291</v>
      </c>
      <c r="C20" s="14">
        <v>57907256</v>
      </c>
      <c r="D20" s="1" t="s">
        <v>292</v>
      </c>
    </row>
    <row r="21" spans="1:4" x14ac:dyDescent="0.25">
      <c r="A21" s="13">
        <v>45255</v>
      </c>
      <c r="B21" s="3" t="s">
        <v>291</v>
      </c>
      <c r="C21" s="14">
        <v>56501268</v>
      </c>
      <c r="D21" s="1" t="s">
        <v>292</v>
      </c>
    </row>
    <row r="22" spans="1:4" x14ac:dyDescent="0.25">
      <c r="A22" s="13">
        <v>45248</v>
      </c>
      <c r="B22" s="3" t="s">
        <v>291</v>
      </c>
      <c r="C22" s="14">
        <v>47712515</v>
      </c>
      <c r="D22" s="1" t="s">
        <v>292</v>
      </c>
    </row>
    <row r="23" spans="1:4" x14ac:dyDescent="0.25">
      <c r="A23" s="13">
        <v>45610</v>
      </c>
      <c r="B23" s="3" t="s">
        <v>293</v>
      </c>
      <c r="C23" s="3"/>
      <c r="D23" s="1" t="s">
        <v>294</v>
      </c>
    </row>
    <row r="24" spans="1:4" x14ac:dyDescent="0.25">
      <c r="A24" s="13">
        <v>45611</v>
      </c>
      <c r="B24" s="3" t="s">
        <v>293</v>
      </c>
      <c r="C24" s="3"/>
      <c r="D24" s="1" t="s">
        <v>294</v>
      </c>
    </row>
    <row r="25" spans="1:4" x14ac:dyDescent="0.25">
      <c r="A25" s="13">
        <v>45612</v>
      </c>
      <c r="B25" s="3" t="s">
        <v>293</v>
      </c>
      <c r="C25" s="3"/>
      <c r="D25" s="1" t="s">
        <v>294</v>
      </c>
    </row>
    <row r="26" spans="1:4" x14ac:dyDescent="0.25">
      <c r="A26" s="13">
        <v>45617</v>
      </c>
      <c r="B26" s="3" t="s">
        <v>293</v>
      </c>
      <c r="C26" s="3"/>
      <c r="D26" s="1" t="s">
        <v>294</v>
      </c>
    </row>
    <row r="27" spans="1:4" x14ac:dyDescent="0.25">
      <c r="A27" s="13">
        <v>45618</v>
      </c>
      <c r="B27" s="3" t="s">
        <v>293</v>
      </c>
      <c r="C27" s="3"/>
      <c r="D27" s="1" t="s">
        <v>294</v>
      </c>
    </row>
    <row r="28" spans="1:4" x14ac:dyDescent="0.25">
      <c r="A28" s="13">
        <v>45619</v>
      </c>
      <c r="B28" s="3" t="s">
        <v>293</v>
      </c>
      <c r="C28" s="3"/>
      <c r="D28" s="1" t="s">
        <v>294</v>
      </c>
    </row>
    <row r="29" spans="1:4" x14ac:dyDescent="0.25">
      <c r="A29" s="13">
        <v>45632</v>
      </c>
      <c r="B29" s="3" t="s">
        <v>293</v>
      </c>
      <c r="C29" s="3"/>
      <c r="D29" s="1" t="s">
        <v>294</v>
      </c>
    </row>
    <row r="30" spans="1:4" x14ac:dyDescent="0.25">
      <c r="A30" s="13">
        <v>45633</v>
      </c>
      <c r="B30" s="3" t="s">
        <v>293</v>
      </c>
      <c r="C30" s="3"/>
      <c r="D30" s="1" t="s">
        <v>294</v>
      </c>
    </row>
    <row r="31" spans="1:4" x14ac:dyDescent="0.25">
      <c r="A31" s="13">
        <v>45634</v>
      </c>
      <c r="B31" s="3" t="s">
        <v>293</v>
      </c>
      <c r="C31" s="3"/>
      <c r="D31" s="1" t="s">
        <v>294</v>
      </c>
    </row>
    <row r="32" spans="1:4" x14ac:dyDescent="0.25">
      <c r="A32" s="13">
        <v>45422</v>
      </c>
      <c r="B32" s="3" t="s">
        <v>295</v>
      </c>
      <c r="C32" s="14">
        <v>11810005</v>
      </c>
      <c r="D32" s="1" t="s">
        <v>290</v>
      </c>
    </row>
    <row r="33" spans="1:4" x14ac:dyDescent="0.25">
      <c r="A33" s="13">
        <v>45423</v>
      </c>
      <c r="B33" s="3" t="s">
        <v>295</v>
      </c>
      <c r="C33" s="14">
        <v>10944719</v>
      </c>
      <c r="D33" s="1" t="s">
        <v>290</v>
      </c>
    </row>
    <row r="34" spans="1:4" x14ac:dyDescent="0.25">
      <c r="A34" s="13">
        <v>45424</v>
      </c>
      <c r="B34" s="3" t="s">
        <v>295</v>
      </c>
      <c r="C34" s="14">
        <v>10361869</v>
      </c>
      <c r="D34" s="1" t="s">
        <v>290</v>
      </c>
    </row>
    <row r="35" spans="1:4" x14ac:dyDescent="0.25">
      <c r="A35" s="13">
        <v>45421</v>
      </c>
      <c r="B35" s="3" t="s">
        <v>295</v>
      </c>
      <c r="C35" s="14">
        <v>9418021</v>
      </c>
      <c r="D35" s="1" t="s">
        <v>290</v>
      </c>
    </row>
    <row r="36" spans="1:4" x14ac:dyDescent="0.25">
      <c r="A36" s="13">
        <v>45445</v>
      </c>
      <c r="B36" s="3" t="s">
        <v>295</v>
      </c>
      <c r="C36" s="3"/>
      <c r="D36" s="1" t="s">
        <v>290</v>
      </c>
    </row>
    <row r="37" spans="1:4" x14ac:dyDescent="0.25">
      <c r="A37" s="13">
        <v>45446</v>
      </c>
      <c r="B37" s="3" t="s">
        <v>295</v>
      </c>
      <c r="C37" s="3"/>
      <c r="D37" s="1" t="s">
        <v>290</v>
      </c>
    </row>
    <row r="38" spans="1:4" x14ac:dyDescent="0.25">
      <c r="A38" s="13">
        <v>45490</v>
      </c>
      <c r="B38" s="3" t="s">
        <v>296</v>
      </c>
      <c r="C38" s="3"/>
      <c r="D38" s="1" t="s">
        <v>290</v>
      </c>
    </row>
    <row r="39" spans="1:4" x14ac:dyDescent="0.25">
      <c r="A39" s="13">
        <v>45491</v>
      </c>
      <c r="B39" s="3" t="s">
        <v>296</v>
      </c>
      <c r="C39" s="3"/>
      <c r="D39" s="1" t="s">
        <v>290</v>
      </c>
    </row>
    <row r="40" spans="1:4" x14ac:dyDescent="0.25">
      <c r="A40" s="13">
        <v>45492</v>
      </c>
      <c r="B40" s="3" t="s">
        <v>296</v>
      </c>
      <c r="C40" s="3"/>
      <c r="D40" s="1" t="s">
        <v>290</v>
      </c>
    </row>
    <row r="41" spans="1:4" x14ac:dyDescent="0.25">
      <c r="A41" s="13">
        <v>45496</v>
      </c>
      <c r="B41" s="3" t="s">
        <v>296</v>
      </c>
      <c r="C41" s="3"/>
      <c r="D41" s="1" t="s">
        <v>290</v>
      </c>
    </row>
    <row r="42" spans="1:4" x14ac:dyDescent="0.25">
      <c r="A42" s="13">
        <v>45497</v>
      </c>
      <c r="B42" s="3" t="s">
        <v>296</v>
      </c>
      <c r="C42" s="3"/>
      <c r="D42" s="1" t="s">
        <v>290</v>
      </c>
    </row>
    <row r="43" spans="1:4" x14ac:dyDescent="0.25">
      <c r="A43" s="13">
        <v>45500</v>
      </c>
      <c r="B43" s="3" t="s">
        <v>296</v>
      </c>
      <c r="C43" s="3"/>
      <c r="D43" s="1" t="s">
        <v>290</v>
      </c>
    </row>
    <row r="44" spans="1:4" x14ac:dyDescent="0.25">
      <c r="A44" s="13">
        <v>45501</v>
      </c>
      <c r="B44" s="3" t="s">
        <v>296</v>
      </c>
      <c r="C44" s="3"/>
      <c r="D44" s="1" t="s">
        <v>290</v>
      </c>
    </row>
    <row r="45" spans="1:4" x14ac:dyDescent="0.25">
      <c r="A45" s="13">
        <v>45486</v>
      </c>
      <c r="B45" s="3" t="s">
        <v>297</v>
      </c>
      <c r="C45" s="3"/>
      <c r="D45" s="1" t="s">
        <v>290</v>
      </c>
    </row>
    <row r="46" spans="1:4" x14ac:dyDescent="0.25">
      <c r="A46" s="13">
        <v>45487</v>
      </c>
      <c r="B46" s="3" t="s">
        <v>297</v>
      </c>
      <c r="C46" s="3"/>
      <c r="D46" s="1" t="s">
        <v>290</v>
      </c>
    </row>
    <row r="47" spans="1:4" x14ac:dyDescent="0.25">
      <c r="A47" s="13">
        <v>45329</v>
      </c>
      <c r="B47" s="3" t="s">
        <v>298</v>
      </c>
      <c r="C47" s="14">
        <v>1894318542</v>
      </c>
      <c r="D47" s="1" t="s">
        <v>299</v>
      </c>
    </row>
    <row r="48" spans="1:4" x14ac:dyDescent="0.25">
      <c r="A48" s="13">
        <v>45330</v>
      </c>
      <c r="B48" s="3" t="s">
        <v>298</v>
      </c>
      <c r="C48" s="14">
        <v>1870816383</v>
      </c>
      <c r="D48" s="1" t="s">
        <v>299</v>
      </c>
    </row>
    <row r="49" spans="1:4" x14ac:dyDescent="0.25">
      <c r="A49" s="13">
        <v>45332</v>
      </c>
      <c r="B49" s="3" t="s">
        <v>298</v>
      </c>
      <c r="C49" s="14">
        <v>1502521247</v>
      </c>
      <c r="D49" s="1" t="s">
        <v>299</v>
      </c>
    </row>
    <row r="50" spans="1:4" x14ac:dyDescent="0.25">
      <c r="A50" s="13">
        <v>45331</v>
      </c>
      <c r="B50" s="3" t="s">
        <v>298</v>
      </c>
      <c r="C50" s="14">
        <v>1429249011</v>
      </c>
      <c r="D50" s="1" t="s">
        <v>299</v>
      </c>
    </row>
    <row r="51" spans="1:4" x14ac:dyDescent="0.25">
      <c r="A51" s="13">
        <v>45163</v>
      </c>
      <c r="B51" s="3" t="s">
        <v>300</v>
      </c>
      <c r="C51" s="14">
        <v>244487286</v>
      </c>
      <c r="D51" s="1" t="s">
        <v>301</v>
      </c>
    </row>
    <row r="52" spans="1:4" x14ac:dyDescent="0.25">
      <c r="A52" s="13">
        <v>45165</v>
      </c>
      <c r="B52" s="3" t="s">
        <v>300</v>
      </c>
      <c r="C52" s="14">
        <v>236410808</v>
      </c>
      <c r="D52" s="1" t="s">
        <v>301</v>
      </c>
    </row>
    <row r="53" spans="1:4" x14ac:dyDescent="0.25">
      <c r="A53" s="13">
        <v>45162</v>
      </c>
      <c r="B53" s="3" t="s">
        <v>300</v>
      </c>
      <c r="C53" s="14">
        <v>205709463</v>
      </c>
      <c r="D53" s="1" t="s">
        <v>301</v>
      </c>
    </row>
    <row r="54" spans="1:4" x14ac:dyDescent="0.25">
      <c r="A54" s="13">
        <v>45164</v>
      </c>
      <c r="B54" s="3" t="s">
        <v>300</v>
      </c>
      <c r="C54" s="14">
        <v>189960969</v>
      </c>
      <c r="D54" s="1" t="s">
        <v>301</v>
      </c>
    </row>
    <row r="55" spans="1:4" x14ac:dyDescent="0.25">
      <c r="A55" s="13">
        <v>45477</v>
      </c>
      <c r="B55" s="3" t="s">
        <v>302</v>
      </c>
      <c r="C55" s="3"/>
      <c r="D55" s="1" t="s">
        <v>290</v>
      </c>
    </row>
    <row r="56" spans="1:4" x14ac:dyDescent="0.25">
      <c r="A56" s="13">
        <v>45478</v>
      </c>
      <c r="B56" s="3" t="s">
        <v>302</v>
      </c>
      <c r="C56" s="3"/>
      <c r="D56" s="1" t="s">
        <v>290</v>
      </c>
    </row>
    <row r="57" spans="1:4" x14ac:dyDescent="0.25">
      <c r="A57" s="13">
        <v>45479</v>
      </c>
      <c r="B57" s="3" t="s">
        <v>302</v>
      </c>
      <c r="C57" s="3"/>
      <c r="D57" s="1" t="s">
        <v>290</v>
      </c>
    </row>
    <row r="58" spans="1:4" x14ac:dyDescent="0.25">
      <c r="A58" s="13">
        <v>45505</v>
      </c>
      <c r="B58" s="3" t="s">
        <v>303</v>
      </c>
      <c r="C58" s="3"/>
      <c r="D58" s="1" t="s">
        <v>304</v>
      </c>
    </row>
    <row r="59" spans="1:4" x14ac:dyDescent="0.25">
      <c r="A59" s="13">
        <v>45506</v>
      </c>
      <c r="B59" s="3" t="s">
        <v>303</v>
      </c>
      <c r="C59" s="3"/>
      <c r="D59" s="1" t="s">
        <v>304</v>
      </c>
    </row>
    <row r="60" spans="1:4" x14ac:dyDescent="0.25">
      <c r="A60" s="13">
        <v>45507</v>
      </c>
      <c r="B60" s="3" t="s">
        <v>303</v>
      </c>
      <c r="C60" s="3"/>
      <c r="D60" s="1" t="s">
        <v>304</v>
      </c>
    </row>
    <row r="61" spans="1:4" x14ac:dyDescent="0.25">
      <c r="A61" s="13">
        <v>45436</v>
      </c>
      <c r="B61" s="3" t="s">
        <v>305</v>
      </c>
      <c r="C61" s="3"/>
      <c r="D61" s="1" t="s">
        <v>290</v>
      </c>
    </row>
    <row r="62" spans="1:4" x14ac:dyDescent="0.25">
      <c r="A62" s="13">
        <v>45437</v>
      </c>
      <c r="B62" s="3" t="s">
        <v>305</v>
      </c>
      <c r="C62" s="3"/>
      <c r="D62" s="1" t="s">
        <v>290</v>
      </c>
    </row>
    <row r="63" spans="1:4" x14ac:dyDescent="0.25">
      <c r="A63" s="13">
        <v>45471</v>
      </c>
      <c r="B63" s="3" t="s">
        <v>306</v>
      </c>
      <c r="C63" s="3"/>
      <c r="D63" s="1" t="s">
        <v>290</v>
      </c>
    </row>
    <row r="64" spans="1:4" x14ac:dyDescent="0.25">
      <c r="A64" s="13">
        <v>45472</v>
      </c>
      <c r="B64" s="3" t="s">
        <v>306</v>
      </c>
      <c r="C64" s="3"/>
      <c r="D64" s="1" t="s">
        <v>290</v>
      </c>
    </row>
    <row r="65" spans="1:4" x14ac:dyDescent="0.25">
      <c r="A65" s="13">
        <v>45473</v>
      </c>
      <c r="B65" s="3" t="s">
        <v>306</v>
      </c>
      <c r="C65" s="3"/>
      <c r="D65" s="1" t="s">
        <v>290</v>
      </c>
    </row>
    <row r="66" spans="1:4" x14ac:dyDescent="0.25">
      <c r="A66" s="13">
        <v>45353</v>
      </c>
      <c r="B66" s="3" t="s">
        <v>158</v>
      </c>
      <c r="C66" s="14">
        <v>7707301</v>
      </c>
      <c r="D66" s="1" t="s">
        <v>307</v>
      </c>
    </row>
    <row r="67" spans="1:4" x14ac:dyDescent="0.25">
      <c r="A67" s="13">
        <v>45354</v>
      </c>
      <c r="B67" s="3" t="s">
        <v>158</v>
      </c>
      <c r="C67" s="14">
        <v>8522100</v>
      </c>
      <c r="D67" s="1" t="s">
        <v>307</v>
      </c>
    </row>
    <row r="68" spans="1:4" x14ac:dyDescent="0.25">
      <c r="A68" s="13">
        <v>45355</v>
      </c>
      <c r="B68" s="3" t="s">
        <v>158</v>
      </c>
      <c r="C68" s="14">
        <v>8368629</v>
      </c>
      <c r="D68" s="1" t="s">
        <v>307</v>
      </c>
    </row>
    <row r="69" spans="1:4" x14ac:dyDescent="0.25">
      <c r="A69" s="13">
        <v>45358</v>
      </c>
      <c r="B69" s="3" t="s">
        <v>158</v>
      </c>
      <c r="C69" s="14">
        <v>8125002</v>
      </c>
      <c r="D69" s="1" t="s">
        <v>307</v>
      </c>
    </row>
    <row r="70" spans="1:4" x14ac:dyDescent="0.25">
      <c r="A70" s="13">
        <v>45359</v>
      </c>
      <c r="B70" s="3" t="s">
        <v>158</v>
      </c>
      <c r="C70" s="14">
        <v>9500111</v>
      </c>
      <c r="D70" s="1" t="s">
        <v>307</v>
      </c>
    </row>
    <row r="71" spans="1:4" x14ac:dyDescent="0.25">
      <c r="A71" s="13">
        <v>45360</v>
      </c>
      <c r="B71" s="3" t="s">
        <v>158</v>
      </c>
      <c r="C71" s="14">
        <v>9314522</v>
      </c>
      <c r="D71" s="1" t="s">
        <v>307</v>
      </c>
    </row>
    <row r="72" spans="1:4" x14ac:dyDescent="0.25">
      <c r="A72" s="13">
        <v>45441</v>
      </c>
      <c r="B72" s="3" t="s">
        <v>308</v>
      </c>
      <c r="C72" s="3"/>
      <c r="D72" s="1" t="s">
        <v>290</v>
      </c>
    </row>
    <row r="73" spans="1:4" x14ac:dyDescent="0.25">
      <c r="A73" s="13">
        <v>45442</v>
      </c>
      <c r="B73" s="3" t="s">
        <v>308</v>
      </c>
      <c r="C73" s="3"/>
      <c r="D73" s="1" t="s">
        <v>290</v>
      </c>
    </row>
    <row r="74" spans="1:4" x14ac:dyDescent="0.25">
      <c r="A74" s="13">
        <v>45431</v>
      </c>
      <c r="B74" s="3" t="s">
        <v>309</v>
      </c>
      <c r="C74" s="14">
        <v>948609</v>
      </c>
      <c r="D74" s="1" t="s">
        <v>310</v>
      </c>
    </row>
    <row r="75" spans="1:4" x14ac:dyDescent="0.25">
      <c r="A75" s="13">
        <v>45429</v>
      </c>
      <c r="B75" s="3" t="s">
        <v>309</v>
      </c>
      <c r="C75" s="14">
        <v>945223</v>
      </c>
      <c r="D75" s="1" t="s">
        <v>310</v>
      </c>
    </row>
    <row r="76" spans="1:4" x14ac:dyDescent="0.25">
      <c r="A76" s="13">
        <v>45430</v>
      </c>
      <c r="B76" s="3" t="s">
        <v>309</v>
      </c>
      <c r="C76" s="14">
        <v>476399</v>
      </c>
      <c r="D76" s="1" t="s">
        <v>310</v>
      </c>
    </row>
    <row r="77" spans="1:4" x14ac:dyDescent="0.25">
      <c r="A77" s="13">
        <v>45482</v>
      </c>
      <c r="B77" s="3" t="s">
        <v>311</v>
      </c>
      <c r="C77" s="3"/>
      <c r="D77" s="1" t="s">
        <v>312</v>
      </c>
    </row>
    <row r="78" spans="1:4" x14ac:dyDescent="0.25">
      <c r="A78" s="13">
        <v>45483</v>
      </c>
      <c r="B78" s="3" t="s">
        <v>311</v>
      </c>
      <c r="C78" s="3"/>
      <c r="D78" s="1" t="s">
        <v>312</v>
      </c>
    </row>
    <row r="79" spans="1:4" x14ac:dyDescent="0.25">
      <c r="A79" s="13">
        <v>45450</v>
      </c>
      <c r="B79" s="3" t="s">
        <v>313</v>
      </c>
      <c r="C79" s="3"/>
      <c r="D79" s="1" t="s">
        <v>314</v>
      </c>
    </row>
    <row r="80" spans="1:4" x14ac:dyDescent="0.25">
      <c r="A80" s="13">
        <v>45451</v>
      </c>
      <c r="B80" s="3" t="s">
        <v>313</v>
      </c>
      <c r="C80" s="3"/>
      <c r="D80" s="1" t="s">
        <v>314</v>
      </c>
    </row>
    <row r="81" spans="1:4" x14ac:dyDescent="0.25">
      <c r="A81" s="13">
        <v>45452</v>
      </c>
      <c r="B81" s="3" t="s">
        <v>313</v>
      </c>
      <c r="C81" s="3"/>
      <c r="D81" s="1" t="s">
        <v>314</v>
      </c>
    </row>
    <row r="82" spans="1:4" x14ac:dyDescent="0.25">
      <c r="A82" s="13">
        <v>45456</v>
      </c>
      <c r="B82" s="3" t="s">
        <v>313</v>
      </c>
      <c r="C82" s="3"/>
      <c r="D82" s="1" t="s">
        <v>314</v>
      </c>
    </row>
    <row r="83" spans="1:4" x14ac:dyDescent="0.25">
      <c r="A83" s="13">
        <v>45457</v>
      </c>
      <c r="B83" s="3" t="s">
        <v>313</v>
      </c>
      <c r="C83" s="3"/>
      <c r="D83" s="1" t="s">
        <v>314</v>
      </c>
    </row>
    <row r="84" spans="1:4" x14ac:dyDescent="0.25">
      <c r="A84" s="13">
        <v>45458</v>
      </c>
      <c r="B84" s="3" t="s">
        <v>313</v>
      </c>
      <c r="C84" s="3"/>
      <c r="D84" s="1" t="s">
        <v>314</v>
      </c>
    </row>
    <row r="85" spans="1:4" x14ac:dyDescent="0.25">
      <c r="A85" s="13">
        <v>45461</v>
      </c>
      <c r="B85" s="3" t="s">
        <v>313</v>
      </c>
      <c r="C85" s="3"/>
      <c r="D85" s="1" t="s">
        <v>314</v>
      </c>
    </row>
    <row r="86" spans="1:4" x14ac:dyDescent="0.25">
      <c r="A86" s="13">
        <v>45464</v>
      </c>
      <c r="B86" s="3" t="s">
        <v>313</v>
      </c>
      <c r="C86" s="3"/>
      <c r="D86" s="1" t="s">
        <v>314</v>
      </c>
    </row>
    <row r="87" spans="1:4" x14ac:dyDescent="0.25">
      <c r="A87" s="13">
        <v>45465</v>
      </c>
      <c r="B87" s="3" t="s">
        <v>313</v>
      </c>
      <c r="C87" s="3"/>
      <c r="D87" s="1" t="s">
        <v>314</v>
      </c>
    </row>
    <row r="88" spans="1:4" x14ac:dyDescent="0.25">
      <c r="A88" s="13">
        <v>45466</v>
      </c>
      <c r="B88" s="3" t="s">
        <v>313</v>
      </c>
      <c r="C88" s="3"/>
      <c r="D88" s="1" t="s">
        <v>314</v>
      </c>
    </row>
    <row r="89" spans="1:4" x14ac:dyDescent="0.25">
      <c r="A89" s="13">
        <v>45519</v>
      </c>
      <c r="B89" s="3" t="s">
        <v>313</v>
      </c>
      <c r="C89" s="3"/>
      <c r="D89" s="1" t="s">
        <v>314</v>
      </c>
    </row>
    <row r="90" spans="1:4" x14ac:dyDescent="0.25">
      <c r="A90" s="13">
        <v>45520</v>
      </c>
      <c r="B90" s="3" t="s">
        <v>313</v>
      </c>
      <c r="C90" s="3"/>
      <c r="D90" s="1" t="s">
        <v>314</v>
      </c>
    </row>
    <row r="91" spans="1:4" x14ac:dyDescent="0.25">
      <c r="A91" s="13">
        <v>45521</v>
      </c>
      <c r="B91" s="3" t="s">
        <v>313</v>
      </c>
      <c r="C91" s="3"/>
      <c r="D91" s="1" t="s">
        <v>314</v>
      </c>
    </row>
    <row r="92" spans="1:4" x14ac:dyDescent="0.25">
      <c r="A92" s="13">
        <v>45523</v>
      </c>
      <c r="B92" s="3" t="s">
        <v>313</v>
      </c>
      <c r="C92" s="3"/>
      <c r="D92" s="1" t="s">
        <v>314</v>
      </c>
    </row>
    <row r="93" spans="1:4" x14ac:dyDescent="0.25">
      <c r="A93" s="13">
        <v>45524</v>
      </c>
      <c r="B93" s="3" t="s">
        <v>313</v>
      </c>
      <c r="C93" s="3"/>
      <c r="D93" s="1" t="s">
        <v>314</v>
      </c>
    </row>
    <row r="94" spans="1:4" x14ac:dyDescent="0.25">
      <c r="A94" s="13">
        <v>45002</v>
      </c>
      <c r="B94" s="3" t="s">
        <v>315</v>
      </c>
      <c r="C94" s="14">
        <v>8304442</v>
      </c>
      <c r="D94" s="1" t="s">
        <v>316</v>
      </c>
    </row>
    <row r="95" spans="1:4" x14ac:dyDescent="0.25">
      <c r="A95" s="13">
        <v>45003</v>
      </c>
      <c r="B95" s="3" t="s">
        <v>315</v>
      </c>
      <c r="C95" s="14">
        <v>14774858</v>
      </c>
      <c r="D95" s="1" t="s">
        <v>316</v>
      </c>
    </row>
    <row r="96" spans="1:4" x14ac:dyDescent="0.25">
      <c r="A96" s="13">
        <v>45009</v>
      </c>
      <c r="B96" s="3" t="s">
        <v>315</v>
      </c>
      <c r="C96" s="14">
        <v>8863532</v>
      </c>
      <c r="D96" s="1" t="s">
        <v>316</v>
      </c>
    </row>
    <row r="97" spans="1:4" x14ac:dyDescent="0.25">
      <c r="A97" s="13">
        <v>45010</v>
      </c>
      <c r="B97" s="3" t="s">
        <v>315</v>
      </c>
      <c r="C97" s="14">
        <v>12264914</v>
      </c>
      <c r="D97" s="1" t="s">
        <v>316</v>
      </c>
    </row>
    <row r="98" spans="1:4" x14ac:dyDescent="0.25">
      <c r="A98" s="13">
        <v>45016</v>
      </c>
      <c r="B98" s="3" t="s">
        <v>315</v>
      </c>
      <c r="C98" s="14">
        <v>13574948</v>
      </c>
      <c r="D98" s="1" t="s">
        <v>316</v>
      </c>
    </row>
    <row r="99" spans="1:4" x14ac:dyDescent="0.25">
      <c r="A99" s="13">
        <v>45017</v>
      </c>
      <c r="B99" s="3" t="s">
        <v>315</v>
      </c>
      <c r="C99" s="14">
        <v>13665354</v>
      </c>
      <c r="D99" s="1" t="s">
        <v>316</v>
      </c>
    </row>
    <row r="100" spans="1:4" x14ac:dyDescent="0.25">
      <c r="A100" s="13">
        <v>45018</v>
      </c>
      <c r="B100" s="3" t="s">
        <v>315</v>
      </c>
      <c r="C100" s="14">
        <v>11190935</v>
      </c>
      <c r="D100" s="1" t="s">
        <v>316</v>
      </c>
    </row>
    <row r="101" spans="1:4" x14ac:dyDescent="0.25">
      <c r="A101" s="13">
        <v>45029</v>
      </c>
      <c r="B101" s="3" t="s">
        <v>315</v>
      </c>
      <c r="C101" s="14">
        <v>13837195</v>
      </c>
      <c r="D101" s="1" t="s">
        <v>316</v>
      </c>
    </row>
    <row r="102" spans="1:4" x14ac:dyDescent="0.25">
      <c r="A102" s="13">
        <v>45030</v>
      </c>
      <c r="B102" s="3" t="s">
        <v>315</v>
      </c>
      <c r="C102" s="14">
        <v>12375565</v>
      </c>
      <c r="D102" s="1" t="s">
        <v>316</v>
      </c>
    </row>
    <row r="103" spans="1:4" x14ac:dyDescent="0.25">
      <c r="A103" s="13">
        <v>45031</v>
      </c>
      <c r="B103" s="3" t="s">
        <v>315</v>
      </c>
      <c r="C103" s="14">
        <v>9560385</v>
      </c>
      <c r="D103" s="1" t="s">
        <v>316</v>
      </c>
    </row>
    <row r="104" spans="1:4" x14ac:dyDescent="0.25">
      <c r="A104" s="13">
        <v>45037</v>
      </c>
      <c r="B104" s="3" t="s">
        <v>315</v>
      </c>
      <c r="C104" s="14">
        <v>8472993</v>
      </c>
      <c r="D104" s="1" t="s">
        <v>316</v>
      </c>
    </row>
    <row r="105" spans="1:4" x14ac:dyDescent="0.25">
      <c r="A105" s="13">
        <v>45038</v>
      </c>
      <c r="B105" s="3" t="s">
        <v>315</v>
      </c>
      <c r="C105" s="14">
        <v>12160668</v>
      </c>
      <c r="D105" s="1" t="s">
        <v>316</v>
      </c>
    </row>
    <row r="106" spans="1:4" x14ac:dyDescent="0.25">
      <c r="A106" s="13">
        <v>45039</v>
      </c>
      <c r="B106" s="3" t="s">
        <v>315</v>
      </c>
      <c r="C106" s="14">
        <v>8286923</v>
      </c>
      <c r="D106" s="1" t="s">
        <v>316</v>
      </c>
    </row>
    <row r="107" spans="1:4" x14ac:dyDescent="0.25">
      <c r="A107" s="13">
        <v>45044</v>
      </c>
      <c r="B107" s="3" t="s">
        <v>315</v>
      </c>
      <c r="C107" s="14">
        <v>8306460</v>
      </c>
      <c r="D107" s="1" t="s">
        <v>316</v>
      </c>
    </row>
    <row r="108" spans="1:4" x14ac:dyDescent="0.25">
      <c r="A108" s="13">
        <v>45045</v>
      </c>
      <c r="B108" s="3" t="s">
        <v>315</v>
      </c>
      <c r="C108" s="14">
        <v>14532441</v>
      </c>
      <c r="D108" s="1" t="s">
        <v>316</v>
      </c>
    </row>
    <row r="109" spans="1:4" x14ac:dyDescent="0.25">
      <c r="A109" s="13">
        <v>45046</v>
      </c>
      <c r="B109" s="3" t="s">
        <v>315</v>
      </c>
      <c r="C109" s="14">
        <v>10825530</v>
      </c>
      <c r="D109" s="1" t="s">
        <v>316</v>
      </c>
    </row>
    <row r="110" spans="1:4" x14ac:dyDescent="0.25">
      <c r="A110" s="13">
        <v>45051</v>
      </c>
      <c r="B110" s="3" t="s">
        <v>315</v>
      </c>
      <c r="C110" s="14">
        <v>9584051</v>
      </c>
      <c r="D110" s="1" t="s">
        <v>316</v>
      </c>
    </row>
    <row r="111" spans="1:4" x14ac:dyDescent="0.25">
      <c r="A111" s="13">
        <v>45052</v>
      </c>
      <c r="B111" s="3" t="s">
        <v>315</v>
      </c>
      <c r="C111" s="14">
        <v>14635489</v>
      </c>
      <c r="D111" s="1" t="s">
        <v>316</v>
      </c>
    </row>
    <row r="112" spans="1:4" x14ac:dyDescent="0.25">
      <c r="A112" s="13">
        <v>45053</v>
      </c>
      <c r="B112" s="3" t="s">
        <v>315</v>
      </c>
      <c r="C112" s="14">
        <v>14067374</v>
      </c>
      <c r="D112" s="1" t="s">
        <v>316</v>
      </c>
    </row>
    <row r="113" spans="1:4" x14ac:dyDescent="0.25">
      <c r="A113" s="13">
        <v>45058</v>
      </c>
      <c r="B113" s="3" t="s">
        <v>315</v>
      </c>
      <c r="C113" s="14">
        <v>10172784</v>
      </c>
      <c r="D113" s="1" t="s">
        <v>316</v>
      </c>
    </row>
    <row r="114" spans="1:4" x14ac:dyDescent="0.25">
      <c r="A114" s="13">
        <v>45059</v>
      </c>
      <c r="B114" s="3" t="s">
        <v>315</v>
      </c>
      <c r="C114" s="14">
        <v>12397712</v>
      </c>
      <c r="D114" s="1" t="s">
        <v>316</v>
      </c>
    </row>
    <row r="115" spans="1:4" x14ac:dyDescent="0.25">
      <c r="A115" s="13">
        <v>45060</v>
      </c>
      <c r="B115" s="3" t="s">
        <v>315</v>
      </c>
      <c r="C115" s="14">
        <v>12981254</v>
      </c>
      <c r="D115" s="1" t="s">
        <v>316</v>
      </c>
    </row>
    <row r="116" spans="1:4" x14ac:dyDescent="0.25">
      <c r="A116" s="13">
        <v>45065</v>
      </c>
      <c r="B116" s="3" t="s">
        <v>315</v>
      </c>
      <c r="C116" s="14">
        <v>9985142</v>
      </c>
      <c r="D116" s="1" t="s">
        <v>316</v>
      </c>
    </row>
    <row r="117" spans="1:4" x14ac:dyDescent="0.25">
      <c r="A117" s="13">
        <v>45066</v>
      </c>
      <c r="B117" s="3" t="s">
        <v>315</v>
      </c>
      <c r="C117" s="14">
        <v>8983741</v>
      </c>
      <c r="D117" s="1" t="s">
        <v>316</v>
      </c>
    </row>
    <row r="118" spans="1:4" x14ac:dyDescent="0.25">
      <c r="A118" s="13">
        <v>45067</v>
      </c>
      <c r="B118" s="3" t="s">
        <v>315</v>
      </c>
      <c r="C118" s="14">
        <v>14309539</v>
      </c>
      <c r="D118" s="1" t="s">
        <v>316</v>
      </c>
    </row>
    <row r="119" spans="1:4" x14ac:dyDescent="0.25">
      <c r="A119" s="13">
        <v>45072</v>
      </c>
      <c r="B119" s="3" t="s">
        <v>315</v>
      </c>
      <c r="C119" s="14">
        <v>14716386</v>
      </c>
      <c r="D119" s="1" t="s">
        <v>316</v>
      </c>
    </row>
    <row r="120" spans="1:4" x14ac:dyDescent="0.25">
      <c r="A120" s="13">
        <v>45073</v>
      </c>
      <c r="B120" s="3" t="s">
        <v>315</v>
      </c>
      <c r="C120" s="14">
        <v>13583774</v>
      </c>
      <c r="D120" s="1" t="s">
        <v>316</v>
      </c>
    </row>
    <row r="121" spans="1:4" x14ac:dyDescent="0.25">
      <c r="A121" s="13">
        <v>45074</v>
      </c>
      <c r="B121" s="3" t="s">
        <v>315</v>
      </c>
      <c r="C121" s="14">
        <v>9199837</v>
      </c>
      <c r="D121" s="1" t="s">
        <v>316</v>
      </c>
    </row>
    <row r="122" spans="1:4" x14ac:dyDescent="0.25">
      <c r="A122" s="13">
        <v>45079</v>
      </c>
      <c r="B122" s="3" t="s">
        <v>315</v>
      </c>
      <c r="C122" s="14">
        <v>13149357</v>
      </c>
      <c r="D122" s="1" t="s">
        <v>316</v>
      </c>
    </row>
    <row r="123" spans="1:4" x14ac:dyDescent="0.25">
      <c r="A123" s="13">
        <v>45080</v>
      </c>
      <c r="B123" s="3" t="s">
        <v>315</v>
      </c>
      <c r="C123" s="14">
        <v>11534253</v>
      </c>
      <c r="D123" s="1" t="s">
        <v>316</v>
      </c>
    </row>
    <row r="124" spans="1:4" x14ac:dyDescent="0.25">
      <c r="A124" s="13">
        <v>45081</v>
      </c>
      <c r="B124" s="3" t="s">
        <v>315</v>
      </c>
      <c r="C124" s="14">
        <v>9240011</v>
      </c>
      <c r="D124" s="1" t="s">
        <v>316</v>
      </c>
    </row>
    <row r="125" spans="1:4" x14ac:dyDescent="0.25">
      <c r="A125" s="13">
        <v>45086</v>
      </c>
      <c r="B125" s="3" t="s">
        <v>315</v>
      </c>
      <c r="C125" s="14">
        <v>12380079</v>
      </c>
      <c r="D125" s="1" t="s">
        <v>316</v>
      </c>
    </row>
    <row r="126" spans="1:4" x14ac:dyDescent="0.25">
      <c r="A126" s="13">
        <v>45087</v>
      </c>
      <c r="B126" s="3" t="s">
        <v>315</v>
      </c>
      <c r="C126" s="14">
        <v>12959335</v>
      </c>
      <c r="D126" s="1" t="s">
        <v>316</v>
      </c>
    </row>
    <row r="127" spans="1:4" x14ac:dyDescent="0.25">
      <c r="A127" s="13">
        <v>45093</v>
      </c>
      <c r="B127" s="3" t="s">
        <v>315</v>
      </c>
      <c r="C127" s="14">
        <v>9942444</v>
      </c>
      <c r="D127" s="1" t="s">
        <v>316</v>
      </c>
    </row>
    <row r="128" spans="1:4" x14ac:dyDescent="0.25">
      <c r="A128" s="13">
        <v>45094</v>
      </c>
      <c r="B128" s="3" t="s">
        <v>315</v>
      </c>
      <c r="C128" s="14">
        <v>9068017</v>
      </c>
      <c r="D128" s="1" t="s">
        <v>316</v>
      </c>
    </row>
    <row r="129" spans="1:4" x14ac:dyDescent="0.25">
      <c r="A129" s="13">
        <v>45100</v>
      </c>
      <c r="B129" s="3" t="s">
        <v>315</v>
      </c>
      <c r="C129" s="14">
        <v>13519827</v>
      </c>
      <c r="D129" s="1" t="s">
        <v>316</v>
      </c>
    </row>
    <row r="130" spans="1:4" x14ac:dyDescent="0.25">
      <c r="A130" s="13">
        <v>45101</v>
      </c>
      <c r="B130" s="3" t="s">
        <v>315</v>
      </c>
      <c r="C130" s="14">
        <v>11699272</v>
      </c>
      <c r="D130" s="1" t="s">
        <v>316</v>
      </c>
    </row>
    <row r="131" spans="1:4" x14ac:dyDescent="0.25">
      <c r="A131" s="13">
        <v>45107</v>
      </c>
      <c r="B131" s="3" t="s">
        <v>315</v>
      </c>
      <c r="C131" s="14">
        <v>9065238</v>
      </c>
      <c r="D131" s="1" t="s">
        <v>316</v>
      </c>
    </row>
    <row r="132" spans="1:4" x14ac:dyDescent="0.25">
      <c r="A132" s="13">
        <v>45108</v>
      </c>
      <c r="B132" s="3" t="s">
        <v>315</v>
      </c>
      <c r="C132" s="14">
        <v>14921490</v>
      </c>
      <c r="D132" s="1" t="s">
        <v>316</v>
      </c>
    </row>
    <row r="133" spans="1:4" x14ac:dyDescent="0.25">
      <c r="A133" s="13">
        <v>45114</v>
      </c>
      <c r="B133" s="3" t="s">
        <v>315</v>
      </c>
      <c r="C133" s="14">
        <v>14274572</v>
      </c>
      <c r="D133" s="1" t="s">
        <v>316</v>
      </c>
    </row>
    <row r="134" spans="1:4" x14ac:dyDescent="0.25">
      <c r="A134" s="13">
        <v>45115</v>
      </c>
      <c r="B134" s="3" t="s">
        <v>315</v>
      </c>
      <c r="C134" s="14">
        <v>10059901</v>
      </c>
      <c r="D134" s="1" t="s">
        <v>316</v>
      </c>
    </row>
    <row r="135" spans="1:4" x14ac:dyDescent="0.25">
      <c r="A135" s="13">
        <v>45121</v>
      </c>
      <c r="B135" s="3" t="s">
        <v>315</v>
      </c>
      <c r="C135" s="14">
        <v>12317758</v>
      </c>
      <c r="D135" s="1" t="s">
        <v>316</v>
      </c>
    </row>
    <row r="136" spans="1:4" x14ac:dyDescent="0.25">
      <c r="A136" s="13">
        <v>45122</v>
      </c>
      <c r="B136" s="3" t="s">
        <v>315</v>
      </c>
      <c r="C136" s="14">
        <v>8846816</v>
      </c>
      <c r="D136" s="1" t="s">
        <v>316</v>
      </c>
    </row>
    <row r="137" spans="1:4" x14ac:dyDescent="0.25">
      <c r="A137" s="13">
        <v>45129</v>
      </c>
      <c r="B137" s="3" t="s">
        <v>315</v>
      </c>
      <c r="C137" s="14">
        <v>12960703</v>
      </c>
      <c r="D137" s="1" t="s">
        <v>316</v>
      </c>
    </row>
    <row r="138" spans="1:4" x14ac:dyDescent="0.25">
      <c r="A138" s="13">
        <v>45130</v>
      </c>
      <c r="B138" s="3" t="s">
        <v>315</v>
      </c>
      <c r="C138" s="14">
        <v>9182795</v>
      </c>
      <c r="D138" s="1" t="s">
        <v>316</v>
      </c>
    </row>
    <row r="139" spans="1:4" x14ac:dyDescent="0.25">
      <c r="A139" s="13">
        <v>45135</v>
      </c>
      <c r="B139" s="3" t="s">
        <v>315</v>
      </c>
      <c r="C139" s="14">
        <v>8738291</v>
      </c>
      <c r="D139" s="1" t="s">
        <v>316</v>
      </c>
    </row>
    <row r="140" spans="1:4" x14ac:dyDescent="0.25">
      <c r="A140" s="13">
        <v>45136</v>
      </c>
      <c r="B140" s="3" t="s">
        <v>315</v>
      </c>
      <c r="C140" s="14">
        <v>8936314</v>
      </c>
      <c r="D140" s="1" t="s">
        <v>316</v>
      </c>
    </row>
    <row r="141" spans="1:4" x14ac:dyDescent="0.25">
      <c r="A141" s="13">
        <v>45141</v>
      </c>
      <c r="B141" s="3" t="s">
        <v>315</v>
      </c>
      <c r="C141" s="14">
        <v>12001607</v>
      </c>
      <c r="D141" s="1" t="s">
        <v>316</v>
      </c>
    </row>
    <row r="142" spans="1:4" x14ac:dyDescent="0.25">
      <c r="A142" s="13">
        <v>45142</v>
      </c>
      <c r="B142" s="3" t="s">
        <v>315</v>
      </c>
      <c r="C142" s="14">
        <v>12292781</v>
      </c>
      <c r="D142" s="1" t="s">
        <v>316</v>
      </c>
    </row>
    <row r="143" spans="1:4" x14ac:dyDescent="0.25">
      <c r="A143" s="13">
        <v>45143</v>
      </c>
      <c r="B143" s="3" t="s">
        <v>315</v>
      </c>
      <c r="C143" s="14">
        <v>8647142</v>
      </c>
      <c r="D143" s="1" t="s">
        <v>316</v>
      </c>
    </row>
    <row r="144" spans="1:4" x14ac:dyDescent="0.25">
      <c r="A144" s="13">
        <v>45145</v>
      </c>
      <c r="B144" s="3" t="s">
        <v>315</v>
      </c>
      <c r="C144" s="14">
        <v>13940592</v>
      </c>
      <c r="D144" s="1" t="s">
        <v>316</v>
      </c>
    </row>
    <row r="145" spans="1:4" x14ac:dyDescent="0.25">
      <c r="A145" s="13">
        <v>45146</v>
      </c>
      <c r="B145" s="3" t="s">
        <v>315</v>
      </c>
      <c r="C145" s="14">
        <v>8957239</v>
      </c>
      <c r="D145" s="1" t="s">
        <v>316</v>
      </c>
    </row>
    <row r="146" spans="1:4" x14ac:dyDescent="0.25">
      <c r="A146" s="13">
        <v>45147</v>
      </c>
      <c r="B146" s="3" t="s">
        <v>315</v>
      </c>
      <c r="C146" s="14">
        <v>10436051</v>
      </c>
      <c r="D146" s="1" t="s">
        <v>316</v>
      </c>
    </row>
    <row r="147" spans="1:4" x14ac:dyDescent="0.25">
      <c r="A147" s="13">
        <v>45583</v>
      </c>
      <c r="B147" s="3" t="s">
        <v>315</v>
      </c>
      <c r="C147" s="3"/>
      <c r="D147" s="1" t="s">
        <v>316</v>
      </c>
    </row>
    <row r="148" spans="1:4" x14ac:dyDescent="0.25">
      <c r="A148" s="13">
        <v>45584</v>
      </c>
      <c r="B148" s="3" t="s">
        <v>315</v>
      </c>
      <c r="C148" s="3"/>
      <c r="D148" s="1" t="s">
        <v>316</v>
      </c>
    </row>
    <row r="149" spans="1:4" x14ac:dyDescent="0.25">
      <c r="A149" s="13">
        <v>45585</v>
      </c>
      <c r="B149" s="3" t="s">
        <v>315</v>
      </c>
      <c r="C149" s="3"/>
      <c r="D149" s="1" t="s">
        <v>316</v>
      </c>
    </row>
    <row r="150" spans="1:4" x14ac:dyDescent="0.25">
      <c r="A150" s="13">
        <v>45590</v>
      </c>
      <c r="B150" s="3" t="s">
        <v>315</v>
      </c>
      <c r="C150" s="3"/>
      <c r="D150" s="1" t="s">
        <v>316</v>
      </c>
    </row>
    <row r="151" spans="1:4" x14ac:dyDescent="0.25">
      <c r="A151" s="13">
        <v>45591</v>
      </c>
      <c r="B151" s="3" t="s">
        <v>315</v>
      </c>
      <c r="C151" s="3"/>
      <c r="D151" s="1" t="s">
        <v>316</v>
      </c>
    </row>
    <row r="152" spans="1:4" x14ac:dyDescent="0.25">
      <c r="A152" s="13">
        <v>45592</v>
      </c>
      <c r="B152" s="3" t="s">
        <v>315</v>
      </c>
      <c r="C152" s="3"/>
      <c r="D152" s="1" t="s">
        <v>316</v>
      </c>
    </row>
    <row r="153" spans="1:4" x14ac:dyDescent="0.25">
      <c r="A153" s="13">
        <v>45597</v>
      </c>
      <c r="B153" s="3" t="s">
        <v>315</v>
      </c>
      <c r="C153" s="3"/>
      <c r="D153" s="1" t="s">
        <v>316</v>
      </c>
    </row>
    <row r="154" spans="1:4" x14ac:dyDescent="0.25">
      <c r="A154" s="13">
        <v>45598</v>
      </c>
      <c r="B154" s="3" t="s">
        <v>315</v>
      </c>
      <c r="C154" s="3"/>
      <c r="D154" s="1" t="s">
        <v>316</v>
      </c>
    </row>
    <row r="155" spans="1:4" x14ac:dyDescent="0.25">
      <c r="A155" s="13">
        <v>45599</v>
      </c>
      <c r="B155" s="3" t="s">
        <v>315</v>
      </c>
      <c r="C155" s="3"/>
      <c r="D155" s="1" t="s">
        <v>316</v>
      </c>
    </row>
    <row r="156" spans="1:4" x14ac:dyDescent="0.25">
      <c r="A156" s="13">
        <v>45598</v>
      </c>
      <c r="B156" s="3" t="s">
        <v>315</v>
      </c>
      <c r="C156" s="3"/>
      <c r="D156" s="1" t="s">
        <v>317</v>
      </c>
    </row>
    <row r="157" spans="1:4" x14ac:dyDescent="0.25">
      <c r="A157" s="13">
        <v>45599</v>
      </c>
      <c r="B157" s="3" t="s">
        <v>315</v>
      </c>
      <c r="C157" s="3"/>
      <c r="D157" s="1" t="s">
        <v>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B6D40-9795-4DEA-A971-0BEB06617C91}">
  <dimension ref="A1:R157"/>
  <sheetViews>
    <sheetView topLeftCell="A2" workbookViewId="0">
      <selection activeCell="E2" sqref="E2"/>
    </sheetView>
  </sheetViews>
  <sheetFormatPr defaultRowHeight="15" x14ac:dyDescent="0.25"/>
  <cols>
    <col min="1" max="1" width="14.85546875" customWidth="1"/>
    <col min="2" max="2" width="9.7109375" customWidth="1"/>
    <col min="3" max="3" width="25.85546875" customWidth="1"/>
    <col min="4" max="4" width="15.7109375" customWidth="1"/>
    <col min="5" max="5" width="17.85546875" bestFit="1" customWidth="1"/>
  </cols>
  <sheetData>
    <row r="1" spans="1:18" x14ac:dyDescent="0.25">
      <c r="A1" s="20" t="s">
        <v>281</v>
      </c>
      <c r="B1" s="20" t="s">
        <v>282</v>
      </c>
      <c r="C1" s="10" t="s">
        <v>283</v>
      </c>
      <c r="D1" s="10" t="s">
        <v>284</v>
      </c>
      <c r="E1" s="27" t="s">
        <v>318</v>
      </c>
      <c r="F1" s="1"/>
      <c r="G1" s="1"/>
      <c r="H1" s="1"/>
      <c r="I1" s="1"/>
      <c r="J1" s="1"/>
      <c r="K1" s="1"/>
      <c r="L1" s="1"/>
      <c r="M1" s="1"/>
      <c r="N1" s="1"/>
      <c r="O1" s="1"/>
      <c r="P1" s="1"/>
      <c r="Q1" s="1"/>
      <c r="R1" s="1"/>
    </row>
    <row r="2" spans="1:18" x14ac:dyDescent="0.25">
      <c r="A2" s="13">
        <v>45241</v>
      </c>
      <c r="B2" s="3" t="s">
        <v>285</v>
      </c>
      <c r="C2" s="14">
        <v>13295534436</v>
      </c>
      <c r="D2" s="1" t="s">
        <v>286</v>
      </c>
      <c r="E2" s="28">
        <f>Table2[[#This Row],[Revenue in local currency]] * IF(Table2[[#This Row],[Currency code]]="USD", 1, _xlfn.XLOOKUP(Table2[[#This Row],[Currency code]], 'Ex. 21-1'!$H$7:$H$18, 'Ex. 21-1'!$I$7:$I$18))</f>
        <v>14625087.879600001</v>
      </c>
      <c r="F2" s="1"/>
      <c r="G2" s="17" t="s">
        <v>319</v>
      </c>
      <c r="H2" s="17"/>
      <c r="I2" s="17"/>
      <c r="J2" s="17"/>
      <c r="K2" s="17"/>
      <c r="L2" s="17"/>
      <c r="M2" s="17"/>
      <c r="N2" s="17"/>
      <c r="O2" s="17"/>
      <c r="P2" s="17"/>
      <c r="Q2" s="17"/>
      <c r="R2" s="17"/>
    </row>
    <row r="3" spans="1:18" x14ac:dyDescent="0.25">
      <c r="A3" s="13">
        <v>45239</v>
      </c>
      <c r="B3" s="15" t="s">
        <v>285</v>
      </c>
      <c r="C3" s="14">
        <v>11587214597</v>
      </c>
      <c r="D3" s="16" t="s">
        <v>286</v>
      </c>
      <c r="E3" s="28">
        <f>Table2[[#This Row],[Revenue in local currency]] * IF(Table2[[#This Row],[Currency code]]="USD", 1, _xlfn.XLOOKUP(Table2[[#This Row],[Currency code]], 'Ex. 21-1'!$H$7:$H$18, 'Ex. 21-1'!$I$7:$I$18))</f>
        <v>12745936.056700001</v>
      </c>
      <c r="F3" s="1"/>
      <c r="G3" s="18" t="s">
        <v>320</v>
      </c>
      <c r="H3" s="17"/>
      <c r="I3" s="17"/>
      <c r="J3" s="17"/>
      <c r="K3" s="17"/>
      <c r="L3" s="17"/>
      <c r="M3" s="17"/>
      <c r="N3" s="17"/>
      <c r="O3" s="17"/>
      <c r="P3" s="17"/>
      <c r="Q3" s="17"/>
      <c r="R3" s="17"/>
    </row>
    <row r="4" spans="1:18" x14ac:dyDescent="0.25">
      <c r="A4" s="13">
        <v>45240</v>
      </c>
      <c r="B4" s="3" t="s">
        <v>285</v>
      </c>
      <c r="C4" s="14">
        <v>11542694528</v>
      </c>
      <c r="D4" s="1" t="s">
        <v>286</v>
      </c>
      <c r="E4" s="28">
        <f>Table2[[#This Row],[Revenue in local currency]] * IF(Table2[[#This Row],[Currency code]]="USD", 1, _xlfn.XLOOKUP(Table2[[#This Row],[Currency code]], 'Ex. 21-1'!$H$7:$H$18, 'Ex. 21-1'!$I$7:$I$18))</f>
        <v>12696963.980800001</v>
      </c>
      <c r="F4" s="1"/>
      <c r="G4" s="1"/>
      <c r="H4" s="1"/>
      <c r="I4" s="1"/>
      <c r="J4" s="1"/>
      <c r="K4" s="1"/>
      <c r="L4" s="1"/>
      <c r="M4" s="1"/>
      <c r="N4" s="1"/>
      <c r="O4" s="1"/>
      <c r="P4" s="1"/>
      <c r="Q4" s="1"/>
      <c r="R4" s="1"/>
    </row>
    <row r="5" spans="1:18" x14ac:dyDescent="0.25">
      <c r="A5" s="13">
        <v>45242</v>
      </c>
      <c r="B5" s="3" t="s">
        <v>285</v>
      </c>
      <c r="C5" s="14">
        <v>7110556215</v>
      </c>
      <c r="D5" s="1" t="s">
        <v>286</v>
      </c>
      <c r="E5" s="28">
        <f>Table2[[#This Row],[Revenue in local currency]] * IF(Table2[[#This Row],[Currency code]]="USD", 1, _xlfn.XLOOKUP(Table2[[#This Row],[Currency code]], 'Ex. 21-1'!$H$7:$H$18, 'Ex. 21-1'!$I$7:$I$18))</f>
        <v>7821611.8365000002</v>
      </c>
      <c r="F5" s="1"/>
      <c r="G5" s="1"/>
      <c r="H5" s="1"/>
      <c r="I5" s="1"/>
      <c r="J5" s="1"/>
      <c r="K5" s="1"/>
      <c r="L5" s="1"/>
      <c r="M5" s="1"/>
      <c r="N5" s="1"/>
      <c r="O5" s="1"/>
      <c r="P5" s="1"/>
      <c r="Q5" s="1"/>
      <c r="R5" s="1"/>
    </row>
    <row r="6" spans="1:18" ht="15.75" x14ac:dyDescent="0.25">
      <c r="A6" s="13">
        <v>45340</v>
      </c>
      <c r="B6" s="3" t="s">
        <v>287</v>
      </c>
      <c r="C6" s="14">
        <v>20038869</v>
      </c>
      <c r="D6" s="1" t="s">
        <v>288</v>
      </c>
      <c r="E6" s="28">
        <f>Table2[[#This Row],[Revenue in local currency]] * IF(Table2[[#This Row],[Currency code]]="USD", 1, _xlfn.XLOOKUP(Table2[[#This Row],[Currency code]], 'Ex. 21-1'!$H$7:$H$18, 'Ex. 21-1'!$I$7:$I$18))</f>
        <v>13426042.23</v>
      </c>
      <c r="F6" s="1"/>
      <c r="G6" s="1"/>
      <c r="H6" s="19" t="s">
        <v>321</v>
      </c>
      <c r="I6" s="19" t="s">
        <v>322</v>
      </c>
      <c r="J6" s="1"/>
      <c r="K6" s="1"/>
      <c r="L6" s="1"/>
      <c r="M6" s="1"/>
      <c r="N6" s="1"/>
      <c r="O6" s="1"/>
      <c r="P6" s="1"/>
      <c r="Q6" s="1"/>
      <c r="R6" s="1"/>
    </row>
    <row r="7" spans="1:18" ht="15.75" x14ac:dyDescent="0.25">
      <c r="A7" s="13">
        <v>45345</v>
      </c>
      <c r="B7" s="3" t="s">
        <v>287</v>
      </c>
      <c r="C7" s="14">
        <v>18814614</v>
      </c>
      <c r="D7" s="1" t="s">
        <v>288</v>
      </c>
      <c r="E7" s="28">
        <f>Table2[[#This Row],[Revenue in local currency]] * IF(Table2[[#This Row],[Currency code]]="USD", 1, _xlfn.XLOOKUP(Table2[[#This Row],[Currency code]], 'Ex. 21-1'!$H$7:$H$18, 'Ex. 21-1'!$I$7:$I$18))</f>
        <v>12605791.380000001</v>
      </c>
      <c r="F7" s="1"/>
      <c r="G7" s="1"/>
      <c r="H7" s="19" t="s">
        <v>286</v>
      </c>
      <c r="I7" s="19">
        <v>1.1000000000000001E-3</v>
      </c>
      <c r="J7" s="1"/>
      <c r="K7" s="1"/>
      <c r="L7" s="1"/>
      <c r="M7" s="1"/>
      <c r="N7" s="1"/>
      <c r="O7" s="1"/>
      <c r="P7" s="1"/>
      <c r="Q7" s="1"/>
      <c r="R7" s="1"/>
    </row>
    <row r="8" spans="1:18" ht="15.75" x14ac:dyDescent="0.25">
      <c r="A8" s="13">
        <v>45346</v>
      </c>
      <c r="B8" s="3" t="s">
        <v>287</v>
      </c>
      <c r="C8" s="14">
        <v>16552578</v>
      </c>
      <c r="D8" s="1" t="s">
        <v>288</v>
      </c>
      <c r="E8" s="28">
        <f>Table2[[#This Row],[Revenue in local currency]] * IF(Table2[[#This Row],[Currency code]]="USD", 1, _xlfn.XLOOKUP(Table2[[#This Row],[Currency code]], 'Ex. 21-1'!$H$7:$H$18, 'Ex. 21-1'!$I$7:$I$18))</f>
        <v>11090227.26</v>
      </c>
      <c r="F8" s="1"/>
      <c r="G8" s="1"/>
      <c r="H8" s="19" t="s">
        <v>288</v>
      </c>
      <c r="I8" s="19">
        <v>0.67</v>
      </c>
      <c r="J8" s="1"/>
      <c r="K8" s="1"/>
      <c r="L8" s="1"/>
      <c r="M8" s="1"/>
      <c r="N8" s="1"/>
      <c r="O8" s="1"/>
      <c r="P8" s="1"/>
      <c r="Q8" s="1"/>
      <c r="R8" s="1"/>
    </row>
    <row r="9" spans="1:18" ht="15.75" x14ac:dyDescent="0.25">
      <c r="A9" s="13">
        <v>45338</v>
      </c>
      <c r="B9" s="3" t="s">
        <v>287</v>
      </c>
      <c r="C9" s="14">
        <v>15584825</v>
      </c>
      <c r="D9" s="1" t="s">
        <v>288</v>
      </c>
      <c r="E9" s="28">
        <f>Table2[[#This Row],[Revenue in local currency]] * IF(Table2[[#This Row],[Currency code]]="USD", 1, _xlfn.XLOOKUP(Table2[[#This Row],[Currency code]], 'Ex. 21-1'!$H$7:$H$18, 'Ex. 21-1'!$I$7:$I$18))</f>
        <v>10441832.75</v>
      </c>
      <c r="F9" s="1"/>
      <c r="G9" s="1"/>
      <c r="H9" s="19" t="s">
        <v>292</v>
      </c>
      <c r="I9" s="19">
        <v>0.2</v>
      </c>
      <c r="J9" s="1"/>
      <c r="K9" s="1"/>
      <c r="L9" s="1"/>
      <c r="M9" s="1"/>
      <c r="N9" s="1"/>
      <c r="O9" s="1"/>
      <c r="P9" s="1"/>
      <c r="Q9" s="1"/>
      <c r="R9" s="1"/>
    </row>
    <row r="10" spans="1:18" ht="15.75" x14ac:dyDescent="0.25">
      <c r="A10" s="13">
        <v>45347</v>
      </c>
      <c r="B10" s="3" t="s">
        <v>287</v>
      </c>
      <c r="C10" s="14">
        <v>14317853</v>
      </c>
      <c r="D10" s="1" t="s">
        <v>288</v>
      </c>
      <c r="E10" s="28">
        <f>Table2[[#This Row],[Revenue in local currency]] * IF(Table2[[#This Row],[Currency code]]="USD", 1, _xlfn.XLOOKUP(Table2[[#This Row],[Currency code]], 'Ex. 21-1'!$H$7:$H$18, 'Ex. 21-1'!$I$7:$I$18))</f>
        <v>9592961.5099999998</v>
      </c>
      <c r="F10" s="1"/>
      <c r="G10" s="1"/>
      <c r="H10" s="19" t="s">
        <v>294</v>
      </c>
      <c r="I10" s="19">
        <v>0.73</v>
      </c>
      <c r="J10" s="1"/>
      <c r="K10" s="1"/>
      <c r="L10" s="1"/>
      <c r="M10" s="1"/>
      <c r="N10" s="1"/>
      <c r="O10" s="1"/>
      <c r="P10" s="1"/>
      <c r="Q10" s="1"/>
      <c r="R10" s="1"/>
    </row>
    <row r="11" spans="1:18" ht="15.75" x14ac:dyDescent="0.25">
      <c r="A11" s="13">
        <v>45339</v>
      </c>
      <c r="B11" s="3" t="s">
        <v>287</v>
      </c>
      <c r="C11" s="14">
        <v>13024875</v>
      </c>
      <c r="D11" s="1" t="s">
        <v>288</v>
      </c>
      <c r="E11" s="28">
        <f>Table2[[#This Row],[Revenue in local currency]] * IF(Table2[[#This Row],[Currency code]]="USD", 1, _xlfn.XLOOKUP(Table2[[#This Row],[Currency code]], 'Ex. 21-1'!$H$7:$H$18, 'Ex. 21-1'!$I$7:$I$18))</f>
        <v>8726666.25</v>
      </c>
      <c r="F11" s="1"/>
      <c r="G11" s="1"/>
      <c r="H11" s="19" t="s">
        <v>312</v>
      </c>
      <c r="I11" s="19">
        <v>1.1000000000000001</v>
      </c>
      <c r="J11" s="1"/>
      <c r="K11" s="1"/>
      <c r="L11" s="1"/>
      <c r="M11" s="1"/>
      <c r="N11" s="1"/>
      <c r="O11" s="1"/>
      <c r="P11" s="1"/>
      <c r="Q11" s="1"/>
      <c r="R11" s="1"/>
    </row>
    <row r="12" spans="1:18" ht="15.75" x14ac:dyDescent="0.25">
      <c r="A12" s="13">
        <v>45348</v>
      </c>
      <c r="B12" s="3" t="s">
        <v>287</v>
      </c>
      <c r="C12" s="14">
        <v>12201804</v>
      </c>
      <c r="D12" s="1" t="s">
        <v>288</v>
      </c>
      <c r="E12" s="28">
        <f>Table2[[#This Row],[Revenue in local currency]] * IF(Table2[[#This Row],[Currency code]]="USD", 1, _xlfn.XLOOKUP(Table2[[#This Row],[Currency code]], 'Ex. 21-1'!$H$7:$H$18, 'Ex. 21-1'!$I$7:$I$18))</f>
        <v>8175208.6800000006</v>
      </c>
      <c r="F12" s="1"/>
      <c r="G12" s="1"/>
      <c r="H12" s="19" t="s">
        <v>290</v>
      </c>
      <c r="I12" s="19">
        <v>1.0900000000000001</v>
      </c>
      <c r="J12" s="1"/>
      <c r="K12" s="1"/>
      <c r="L12" s="1"/>
      <c r="M12" s="1"/>
      <c r="N12" s="1"/>
      <c r="O12" s="1"/>
      <c r="P12" s="1"/>
      <c r="Q12" s="1"/>
      <c r="R12" s="1"/>
    </row>
    <row r="13" spans="1:18" ht="15.75" x14ac:dyDescent="0.25">
      <c r="A13" s="13">
        <v>45512</v>
      </c>
      <c r="B13" s="3" t="s">
        <v>289</v>
      </c>
      <c r="C13" s="3"/>
      <c r="D13" s="1" t="s">
        <v>290</v>
      </c>
      <c r="E13" s="28">
        <f>Table2[[#This Row],[Revenue in local currency]] * IF(Table2[[#This Row],[Currency code]]="USD", 1, _xlfn.XLOOKUP(Table2[[#This Row],[Currency code]], 'Ex. 21-1'!$H$7:$H$18, 'Ex. 21-1'!$I$7:$I$18))</f>
        <v>0</v>
      </c>
      <c r="F13" s="1"/>
      <c r="G13" s="1"/>
      <c r="H13" s="19" t="s">
        <v>314</v>
      </c>
      <c r="I13" s="19">
        <v>1.27</v>
      </c>
      <c r="J13" s="1"/>
      <c r="K13" s="1"/>
      <c r="L13" s="1"/>
      <c r="M13" s="1"/>
      <c r="N13" s="1"/>
      <c r="O13" s="1"/>
      <c r="P13" s="1"/>
      <c r="Q13" s="1"/>
      <c r="R13" s="1"/>
    </row>
    <row r="14" spans="1:18" ht="15.75" x14ac:dyDescent="0.25">
      <c r="A14" s="13">
        <v>45513</v>
      </c>
      <c r="B14" s="3" t="s">
        <v>289</v>
      </c>
      <c r="C14" s="3"/>
      <c r="D14" s="1" t="s">
        <v>290</v>
      </c>
      <c r="E14" s="28">
        <f>Table2[[#This Row],[Revenue in local currency]] * IF(Table2[[#This Row],[Currency code]]="USD", 1, _xlfn.XLOOKUP(Table2[[#This Row],[Currency code]], 'Ex. 21-1'!$H$7:$H$18, 'Ex. 21-1'!$I$7:$I$18))</f>
        <v>0</v>
      </c>
      <c r="F14" s="1"/>
      <c r="G14" s="1"/>
      <c r="H14" s="19" t="s">
        <v>299</v>
      </c>
      <c r="I14" s="19">
        <v>6.4000000000000003E-3</v>
      </c>
      <c r="J14" s="1"/>
      <c r="K14" s="1"/>
      <c r="L14" s="1"/>
      <c r="M14" s="1"/>
      <c r="N14" s="1"/>
      <c r="O14" s="1"/>
      <c r="P14" s="1"/>
      <c r="Q14" s="1"/>
      <c r="R14" s="1"/>
    </row>
    <row r="15" spans="1:18" ht="15.75" x14ac:dyDescent="0.25">
      <c r="A15" s="13">
        <v>45514</v>
      </c>
      <c r="B15" s="3" t="s">
        <v>289</v>
      </c>
      <c r="C15" s="3"/>
      <c r="D15" s="1" t="s">
        <v>290</v>
      </c>
      <c r="E15" s="28">
        <f>Table2[[#This Row],[Revenue in local currency]] * IF(Table2[[#This Row],[Currency code]]="USD", 1, _xlfn.XLOOKUP(Table2[[#This Row],[Currency code]], 'Ex. 21-1'!$H$7:$H$18, 'Ex. 21-1'!$I$7:$I$18))</f>
        <v>0</v>
      </c>
      <c r="F15" s="1"/>
      <c r="G15" s="1"/>
      <c r="H15" s="19" t="s">
        <v>301</v>
      </c>
      <c r="I15" s="19">
        <v>0.06</v>
      </c>
      <c r="J15" s="1"/>
      <c r="K15" s="1"/>
      <c r="L15" s="1"/>
      <c r="M15" s="1"/>
      <c r="N15" s="1"/>
      <c r="O15" s="1"/>
      <c r="P15" s="1"/>
      <c r="Q15" s="1"/>
      <c r="R15" s="1"/>
    </row>
    <row r="16" spans="1:18" ht="15.75" x14ac:dyDescent="0.25">
      <c r="A16" s="13">
        <v>45254</v>
      </c>
      <c r="B16" s="3" t="s">
        <v>291</v>
      </c>
      <c r="C16" s="14">
        <v>67088700</v>
      </c>
      <c r="D16" s="1" t="s">
        <v>292</v>
      </c>
      <c r="E16" s="28">
        <f>Table2[[#This Row],[Revenue in local currency]] * IF(Table2[[#This Row],[Currency code]]="USD", 1, _xlfn.XLOOKUP(Table2[[#This Row],[Currency code]], 'Ex. 21-1'!$H$7:$H$18, 'Ex. 21-1'!$I$7:$I$18))</f>
        <v>13417740</v>
      </c>
      <c r="F16" s="1"/>
      <c r="G16" s="1"/>
      <c r="H16" s="19" t="s">
        <v>304</v>
      </c>
      <c r="I16" s="19">
        <v>0.26</v>
      </c>
      <c r="J16" s="1"/>
      <c r="K16" s="1"/>
      <c r="L16" s="1"/>
      <c r="M16" s="1"/>
      <c r="N16" s="1"/>
      <c r="O16" s="1"/>
      <c r="P16" s="1"/>
      <c r="Q16" s="1"/>
      <c r="R16" s="1"/>
    </row>
    <row r="17" spans="1:18" ht="15.75" x14ac:dyDescent="0.25">
      <c r="A17" s="13">
        <v>45250</v>
      </c>
      <c r="B17" s="3" t="s">
        <v>291</v>
      </c>
      <c r="C17" s="14">
        <v>66908272</v>
      </c>
      <c r="D17" s="1" t="s">
        <v>292</v>
      </c>
      <c r="E17" s="28">
        <f>Table2[[#This Row],[Revenue in local currency]] * IF(Table2[[#This Row],[Currency code]]="USD", 1, _xlfn.XLOOKUP(Table2[[#This Row],[Currency code]], 'Ex. 21-1'!$H$7:$H$18, 'Ex. 21-1'!$I$7:$I$18))</f>
        <v>13381654.4</v>
      </c>
      <c r="F17" s="1"/>
      <c r="G17" s="1"/>
      <c r="H17" s="19" t="s">
        <v>310</v>
      </c>
      <c r="I17" s="19">
        <v>9.2999999999999999E-2</v>
      </c>
      <c r="J17" s="1"/>
      <c r="K17" s="1"/>
      <c r="L17" s="1"/>
      <c r="M17" s="1"/>
      <c r="N17" s="1"/>
      <c r="O17" s="1"/>
      <c r="P17" s="1"/>
      <c r="Q17" s="1"/>
      <c r="R17" s="1"/>
    </row>
    <row r="18" spans="1:18" ht="15.75" x14ac:dyDescent="0.25">
      <c r="A18" s="13">
        <v>45247</v>
      </c>
      <c r="B18" s="3" t="s">
        <v>291</v>
      </c>
      <c r="C18" s="14">
        <v>65241337</v>
      </c>
      <c r="D18" s="1" t="s">
        <v>292</v>
      </c>
      <c r="E18" s="28">
        <f>Table2[[#This Row],[Revenue in local currency]] * IF(Table2[[#This Row],[Currency code]]="USD", 1, _xlfn.XLOOKUP(Table2[[#This Row],[Currency code]], 'Ex. 21-1'!$H$7:$H$18, 'Ex. 21-1'!$I$7:$I$18))</f>
        <v>13048267.4</v>
      </c>
      <c r="F18" s="1"/>
      <c r="G18" s="1"/>
      <c r="H18" s="19" t="s">
        <v>307</v>
      </c>
      <c r="I18" s="19">
        <v>0.74</v>
      </c>
      <c r="J18" s="1"/>
      <c r="K18" s="1"/>
      <c r="L18" s="1"/>
      <c r="M18" s="1"/>
      <c r="N18" s="1"/>
      <c r="O18" s="1"/>
      <c r="P18" s="1"/>
      <c r="Q18" s="1"/>
      <c r="R18" s="1"/>
    </row>
    <row r="19" spans="1:18" x14ac:dyDescent="0.25">
      <c r="A19" s="13">
        <v>45249</v>
      </c>
      <c r="B19" s="3" t="s">
        <v>291</v>
      </c>
      <c r="C19" s="14">
        <v>60886197</v>
      </c>
      <c r="D19" s="1" t="s">
        <v>292</v>
      </c>
      <c r="E19" s="28">
        <f>Table2[[#This Row],[Revenue in local currency]] * IF(Table2[[#This Row],[Currency code]]="USD", 1, _xlfn.XLOOKUP(Table2[[#This Row],[Currency code]], 'Ex. 21-1'!$H$7:$H$18, 'Ex. 21-1'!$I$7:$I$18))</f>
        <v>12177239.4</v>
      </c>
      <c r="F19" s="1"/>
      <c r="G19" s="1"/>
      <c r="H19" s="1"/>
      <c r="I19" s="1"/>
      <c r="J19" s="1"/>
      <c r="K19" s="1"/>
      <c r="L19" s="1"/>
      <c r="M19" s="1"/>
      <c r="N19" s="1"/>
      <c r="O19" s="1"/>
      <c r="P19" s="1"/>
      <c r="Q19" s="1"/>
      <c r="R19" s="1"/>
    </row>
    <row r="20" spans="1:18" x14ac:dyDescent="0.25">
      <c r="A20" s="13">
        <v>45256</v>
      </c>
      <c r="B20" s="3" t="s">
        <v>291</v>
      </c>
      <c r="C20" s="14">
        <v>57907256</v>
      </c>
      <c r="D20" s="1" t="s">
        <v>292</v>
      </c>
      <c r="E20" s="28">
        <f>Table2[[#This Row],[Revenue in local currency]] * IF(Table2[[#This Row],[Currency code]]="USD", 1, _xlfn.XLOOKUP(Table2[[#This Row],[Currency code]], 'Ex. 21-1'!$H$7:$H$18, 'Ex. 21-1'!$I$7:$I$18))</f>
        <v>11581451.200000001</v>
      </c>
      <c r="F20" s="1"/>
      <c r="G20" s="1"/>
      <c r="H20" s="1"/>
      <c r="I20" s="1"/>
      <c r="J20" s="1"/>
      <c r="K20" s="1"/>
      <c r="L20" s="1"/>
      <c r="M20" s="1"/>
      <c r="N20" s="1"/>
      <c r="O20" s="1"/>
      <c r="P20" s="1"/>
      <c r="Q20" s="1"/>
      <c r="R20" s="1"/>
    </row>
    <row r="21" spans="1:18" x14ac:dyDescent="0.25">
      <c r="A21" s="13">
        <v>45255</v>
      </c>
      <c r="B21" s="3" t="s">
        <v>291</v>
      </c>
      <c r="C21" s="14">
        <v>56501268</v>
      </c>
      <c r="D21" s="1" t="s">
        <v>292</v>
      </c>
      <c r="E21" s="28">
        <f>Table2[[#This Row],[Revenue in local currency]] * IF(Table2[[#This Row],[Currency code]]="USD", 1, _xlfn.XLOOKUP(Table2[[#This Row],[Currency code]], 'Ex. 21-1'!$H$7:$H$18, 'Ex. 21-1'!$I$7:$I$18))</f>
        <v>11300253.600000001</v>
      </c>
      <c r="F21" s="1"/>
      <c r="G21" s="1"/>
      <c r="H21" s="1"/>
      <c r="I21" s="1"/>
      <c r="J21" s="1"/>
      <c r="K21" s="1"/>
      <c r="L21" s="1"/>
      <c r="M21" s="1"/>
      <c r="N21" s="1"/>
      <c r="O21" s="1"/>
      <c r="P21" s="1"/>
      <c r="Q21" s="1"/>
      <c r="R21" s="1"/>
    </row>
    <row r="22" spans="1:18" x14ac:dyDescent="0.25">
      <c r="A22" s="13">
        <v>45248</v>
      </c>
      <c r="B22" s="3" t="s">
        <v>291</v>
      </c>
      <c r="C22" s="14">
        <v>47712515</v>
      </c>
      <c r="D22" s="1" t="s">
        <v>292</v>
      </c>
      <c r="E22" s="28">
        <f>Table2[[#This Row],[Revenue in local currency]] * IF(Table2[[#This Row],[Currency code]]="USD", 1, _xlfn.XLOOKUP(Table2[[#This Row],[Currency code]], 'Ex. 21-1'!$H$7:$H$18, 'Ex. 21-1'!$I$7:$I$18))</f>
        <v>9542503</v>
      </c>
      <c r="F22" s="1"/>
      <c r="G22" s="1"/>
      <c r="H22" s="1"/>
      <c r="I22" s="1"/>
      <c r="J22" s="1"/>
      <c r="K22" s="1"/>
      <c r="L22" s="1"/>
      <c r="M22" s="1"/>
      <c r="N22" s="1"/>
      <c r="O22" s="1"/>
      <c r="P22" s="1"/>
      <c r="Q22" s="1"/>
      <c r="R22" s="1"/>
    </row>
    <row r="23" spans="1:18" x14ac:dyDescent="0.25">
      <c r="A23" s="13">
        <v>45610</v>
      </c>
      <c r="B23" s="3" t="s">
        <v>293</v>
      </c>
      <c r="C23" s="3"/>
      <c r="D23" s="1" t="s">
        <v>294</v>
      </c>
      <c r="E23" s="28">
        <f>Table2[[#This Row],[Revenue in local currency]] * IF(Table2[[#This Row],[Currency code]]="USD", 1, _xlfn.XLOOKUP(Table2[[#This Row],[Currency code]], 'Ex. 21-1'!$H$7:$H$18, 'Ex. 21-1'!$I$7:$I$18))</f>
        <v>0</v>
      </c>
      <c r="F23" s="1"/>
      <c r="G23" s="1"/>
      <c r="H23" s="1"/>
      <c r="I23" s="1"/>
      <c r="J23" s="1"/>
      <c r="K23" s="1"/>
      <c r="L23" s="1"/>
      <c r="M23" s="1"/>
      <c r="N23" s="1"/>
      <c r="O23" s="1"/>
      <c r="P23" s="1"/>
      <c r="Q23" s="1"/>
      <c r="R23" s="1"/>
    </row>
    <row r="24" spans="1:18" x14ac:dyDescent="0.25">
      <c r="A24" s="13">
        <v>45611</v>
      </c>
      <c r="B24" s="3" t="s">
        <v>293</v>
      </c>
      <c r="C24" s="3"/>
      <c r="D24" s="1" t="s">
        <v>294</v>
      </c>
      <c r="E24" s="28">
        <f>Table2[[#This Row],[Revenue in local currency]] * IF(Table2[[#This Row],[Currency code]]="USD", 1, _xlfn.XLOOKUP(Table2[[#This Row],[Currency code]], 'Ex. 21-1'!$H$7:$H$18, 'Ex. 21-1'!$I$7:$I$18))</f>
        <v>0</v>
      </c>
      <c r="F24" s="1"/>
      <c r="G24" s="1"/>
      <c r="H24" s="1"/>
      <c r="I24" s="1"/>
      <c r="J24" s="1"/>
      <c r="K24" s="1"/>
      <c r="L24" s="1"/>
      <c r="M24" s="1"/>
      <c r="N24" s="1"/>
      <c r="O24" s="1"/>
      <c r="P24" s="1"/>
      <c r="Q24" s="1"/>
      <c r="R24" s="1"/>
    </row>
    <row r="25" spans="1:18" x14ac:dyDescent="0.25">
      <c r="A25" s="13">
        <v>45612</v>
      </c>
      <c r="B25" s="3" t="s">
        <v>293</v>
      </c>
      <c r="C25" s="3"/>
      <c r="D25" s="1" t="s">
        <v>294</v>
      </c>
      <c r="E25" s="28">
        <f>Table2[[#This Row],[Revenue in local currency]] * IF(Table2[[#This Row],[Currency code]]="USD", 1, _xlfn.XLOOKUP(Table2[[#This Row],[Currency code]], 'Ex. 21-1'!$H$7:$H$18, 'Ex. 21-1'!$I$7:$I$18))</f>
        <v>0</v>
      </c>
      <c r="F25" s="1"/>
      <c r="G25" s="1"/>
      <c r="H25" s="1"/>
      <c r="I25" s="1"/>
      <c r="J25" s="1"/>
      <c r="K25" s="1"/>
      <c r="L25" s="1"/>
      <c r="M25" s="1"/>
      <c r="N25" s="1"/>
      <c r="O25" s="1"/>
      <c r="P25" s="1"/>
      <c r="Q25" s="1"/>
      <c r="R25" s="1"/>
    </row>
    <row r="26" spans="1:18" x14ac:dyDescent="0.25">
      <c r="A26" s="13">
        <v>45617</v>
      </c>
      <c r="B26" s="3" t="s">
        <v>293</v>
      </c>
      <c r="C26" s="3"/>
      <c r="D26" s="1" t="s">
        <v>294</v>
      </c>
      <c r="E26" s="28">
        <f>Table2[[#This Row],[Revenue in local currency]] * IF(Table2[[#This Row],[Currency code]]="USD", 1, _xlfn.XLOOKUP(Table2[[#This Row],[Currency code]], 'Ex. 21-1'!$H$7:$H$18, 'Ex. 21-1'!$I$7:$I$18))</f>
        <v>0</v>
      </c>
      <c r="F26" s="1"/>
      <c r="G26" s="1"/>
      <c r="H26" s="1"/>
      <c r="I26" s="1"/>
      <c r="J26" s="1"/>
      <c r="K26" s="1"/>
      <c r="L26" s="1"/>
      <c r="M26" s="1"/>
      <c r="N26" s="1"/>
      <c r="O26" s="1"/>
      <c r="P26" s="1"/>
      <c r="Q26" s="1"/>
      <c r="R26" s="1"/>
    </row>
    <row r="27" spans="1:18" x14ac:dyDescent="0.25">
      <c r="A27" s="13">
        <v>45618</v>
      </c>
      <c r="B27" s="3" t="s">
        <v>293</v>
      </c>
      <c r="C27" s="3"/>
      <c r="D27" s="1" t="s">
        <v>294</v>
      </c>
      <c r="E27" s="28">
        <f>Table2[[#This Row],[Revenue in local currency]] * IF(Table2[[#This Row],[Currency code]]="USD", 1, _xlfn.XLOOKUP(Table2[[#This Row],[Currency code]], 'Ex. 21-1'!$H$7:$H$18, 'Ex. 21-1'!$I$7:$I$18))</f>
        <v>0</v>
      </c>
      <c r="F27" s="1"/>
      <c r="G27" s="1"/>
      <c r="H27" s="1"/>
      <c r="I27" s="1"/>
      <c r="J27" s="1"/>
      <c r="K27" s="1"/>
      <c r="L27" s="1"/>
      <c r="M27" s="1"/>
      <c r="N27" s="1"/>
      <c r="O27" s="1"/>
      <c r="P27" s="1"/>
      <c r="Q27" s="1"/>
      <c r="R27" s="1"/>
    </row>
    <row r="28" spans="1:18" x14ac:dyDescent="0.25">
      <c r="A28" s="13">
        <v>45619</v>
      </c>
      <c r="B28" s="3" t="s">
        <v>293</v>
      </c>
      <c r="C28" s="3"/>
      <c r="D28" s="1" t="s">
        <v>294</v>
      </c>
      <c r="E28" s="28">
        <f>Table2[[#This Row],[Revenue in local currency]] * IF(Table2[[#This Row],[Currency code]]="USD", 1, _xlfn.XLOOKUP(Table2[[#This Row],[Currency code]], 'Ex. 21-1'!$H$7:$H$18, 'Ex. 21-1'!$I$7:$I$18))</f>
        <v>0</v>
      </c>
      <c r="F28" s="1"/>
      <c r="G28" s="1"/>
      <c r="H28" s="1"/>
      <c r="I28" s="1"/>
      <c r="J28" s="1"/>
      <c r="K28" s="1"/>
      <c r="L28" s="1"/>
      <c r="M28" s="1"/>
      <c r="N28" s="1"/>
      <c r="O28" s="1"/>
      <c r="P28" s="1"/>
      <c r="Q28" s="1"/>
      <c r="R28" s="1"/>
    </row>
    <row r="29" spans="1:18" x14ac:dyDescent="0.25">
      <c r="A29" s="13">
        <v>45632</v>
      </c>
      <c r="B29" s="3" t="s">
        <v>293</v>
      </c>
      <c r="C29" s="3"/>
      <c r="D29" s="1" t="s">
        <v>294</v>
      </c>
      <c r="E29" s="28">
        <f>Table2[[#This Row],[Revenue in local currency]] * IF(Table2[[#This Row],[Currency code]]="USD", 1, _xlfn.XLOOKUP(Table2[[#This Row],[Currency code]], 'Ex. 21-1'!$H$7:$H$18, 'Ex. 21-1'!$I$7:$I$18))</f>
        <v>0</v>
      </c>
      <c r="F29" s="1"/>
      <c r="G29" s="1"/>
      <c r="H29" s="1"/>
      <c r="I29" s="1"/>
      <c r="J29" s="1"/>
      <c r="K29" s="1"/>
      <c r="L29" s="1"/>
      <c r="M29" s="1"/>
      <c r="N29" s="1"/>
      <c r="O29" s="1"/>
      <c r="P29" s="1"/>
      <c r="Q29" s="1"/>
      <c r="R29" s="1"/>
    </row>
    <row r="30" spans="1:18" x14ac:dyDescent="0.25">
      <c r="A30" s="13">
        <v>45633</v>
      </c>
      <c r="B30" s="3" t="s">
        <v>293</v>
      </c>
      <c r="C30" s="3"/>
      <c r="D30" s="1" t="s">
        <v>294</v>
      </c>
      <c r="E30" s="28">
        <f>Table2[[#This Row],[Revenue in local currency]] * IF(Table2[[#This Row],[Currency code]]="USD", 1, _xlfn.XLOOKUP(Table2[[#This Row],[Currency code]], 'Ex. 21-1'!$H$7:$H$18, 'Ex. 21-1'!$I$7:$I$18))</f>
        <v>0</v>
      </c>
      <c r="F30" s="1"/>
      <c r="G30" s="1"/>
      <c r="H30" s="1"/>
      <c r="I30" s="1"/>
      <c r="J30" s="1"/>
      <c r="K30" s="1"/>
      <c r="L30" s="1"/>
      <c r="M30" s="1"/>
      <c r="N30" s="1"/>
      <c r="O30" s="1"/>
      <c r="P30" s="1"/>
      <c r="Q30" s="1"/>
      <c r="R30" s="1"/>
    </row>
    <row r="31" spans="1:18" x14ac:dyDescent="0.25">
      <c r="A31" s="13">
        <v>45634</v>
      </c>
      <c r="B31" s="3" t="s">
        <v>293</v>
      </c>
      <c r="C31" s="3"/>
      <c r="D31" s="1" t="s">
        <v>294</v>
      </c>
      <c r="E31" s="28">
        <f>Table2[[#This Row],[Revenue in local currency]] * IF(Table2[[#This Row],[Currency code]]="USD", 1, _xlfn.XLOOKUP(Table2[[#This Row],[Currency code]], 'Ex. 21-1'!$H$7:$H$18, 'Ex. 21-1'!$I$7:$I$18))</f>
        <v>0</v>
      </c>
      <c r="F31" s="1"/>
      <c r="G31" s="1"/>
      <c r="H31" s="1"/>
      <c r="I31" s="1"/>
      <c r="J31" s="1"/>
      <c r="K31" s="1"/>
      <c r="L31" s="1"/>
      <c r="M31" s="1"/>
      <c r="N31" s="1"/>
      <c r="O31" s="1"/>
      <c r="P31" s="1"/>
      <c r="Q31" s="1"/>
      <c r="R31" s="1"/>
    </row>
    <row r="32" spans="1:18" x14ac:dyDescent="0.25">
      <c r="A32" s="13">
        <v>45422</v>
      </c>
      <c r="B32" s="3" t="s">
        <v>295</v>
      </c>
      <c r="C32" s="14">
        <v>11810005</v>
      </c>
      <c r="D32" s="1" t="s">
        <v>290</v>
      </c>
      <c r="E32" s="28">
        <f>Table2[[#This Row],[Revenue in local currency]] * IF(Table2[[#This Row],[Currency code]]="USD", 1, _xlfn.XLOOKUP(Table2[[#This Row],[Currency code]], 'Ex. 21-1'!$H$7:$H$18, 'Ex. 21-1'!$I$7:$I$18))</f>
        <v>12872905.450000001</v>
      </c>
      <c r="F32" s="1"/>
      <c r="G32" s="1"/>
      <c r="H32" s="1"/>
      <c r="I32" s="1"/>
      <c r="J32" s="1"/>
      <c r="K32" s="1"/>
      <c r="L32" s="1"/>
      <c r="M32" s="1"/>
      <c r="N32" s="1"/>
      <c r="O32" s="1"/>
      <c r="P32" s="1"/>
      <c r="Q32" s="1"/>
      <c r="R32" s="1"/>
    </row>
    <row r="33" spans="1:18" x14ac:dyDescent="0.25">
      <c r="A33" s="13">
        <v>45423</v>
      </c>
      <c r="B33" s="3" t="s">
        <v>295</v>
      </c>
      <c r="C33" s="14">
        <v>10944719</v>
      </c>
      <c r="D33" s="1" t="s">
        <v>290</v>
      </c>
      <c r="E33" s="28">
        <f>Table2[[#This Row],[Revenue in local currency]] * IF(Table2[[#This Row],[Currency code]]="USD", 1, _xlfn.XLOOKUP(Table2[[#This Row],[Currency code]], 'Ex. 21-1'!$H$7:$H$18, 'Ex. 21-1'!$I$7:$I$18))</f>
        <v>11929743.710000001</v>
      </c>
      <c r="F33" s="1"/>
      <c r="G33" s="1"/>
      <c r="H33" s="1"/>
      <c r="I33" s="1"/>
      <c r="J33" s="1"/>
      <c r="K33" s="1"/>
      <c r="L33" s="1"/>
      <c r="M33" s="1"/>
      <c r="N33" s="1"/>
      <c r="O33" s="1"/>
      <c r="P33" s="1"/>
      <c r="Q33" s="1"/>
      <c r="R33" s="1"/>
    </row>
    <row r="34" spans="1:18" x14ac:dyDescent="0.25">
      <c r="A34" s="13">
        <v>45424</v>
      </c>
      <c r="B34" s="3" t="s">
        <v>295</v>
      </c>
      <c r="C34" s="14">
        <v>10361869</v>
      </c>
      <c r="D34" s="1" t="s">
        <v>290</v>
      </c>
      <c r="E34" s="28">
        <f>Table2[[#This Row],[Revenue in local currency]] * IF(Table2[[#This Row],[Currency code]]="USD", 1, _xlfn.XLOOKUP(Table2[[#This Row],[Currency code]], 'Ex. 21-1'!$H$7:$H$18, 'Ex. 21-1'!$I$7:$I$18))</f>
        <v>11294437.210000001</v>
      </c>
      <c r="F34" s="1"/>
      <c r="G34" s="1"/>
      <c r="H34" s="1"/>
      <c r="I34" s="1"/>
      <c r="J34" s="1"/>
      <c r="K34" s="1"/>
      <c r="L34" s="1"/>
      <c r="M34" s="1"/>
      <c r="N34" s="1"/>
      <c r="O34" s="1"/>
      <c r="P34" s="1"/>
      <c r="Q34" s="1"/>
      <c r="R34" s="1"/>
    </row>
    <row r="35" spans="1:18" x14ac:dyDescent="0.25">
      <c r="A35" s="13">
        <v>45421</v>
      </c>
      <c r="B35" s="3" t="s">
        <v>295</v>
      </c>
      <c r="C35" s="14">
        <v>9418021</v>
      </c>
      <c r="D35" s="1" t="s">
        <v>290</v>
      </c>
      <c r="E35" s="28">
        <f>Table2[[#This Row],[Revenue in local currency]] * IF(Table2[[#This Row],[Currency code]]="USD", 1, _xlfn.XLOOKUP(Table2[[#This Row],[Currency code]], 'Ex. 21-1'!$H$7:$H$18, 'Ex. 21-1'!$I$7:$I$18))</f>
        <v>10265642.890000001</v>
      </c>
      <c r="F35" s="1"/>
      <c r="G35" s="1"/>
      <c r="H35" s="1"/>
      <c r="I35" s="1"/>
      <c r="J35" s="1"/>
      <c r="K35" s="1"/>
      <c r="L35" s="1"/>
      <c r="M35" s="1"/>
      <c r="N35" s="1"/>
      <c r="O35" s="1"/>
      <c r="P35" s="1"/>
      <c r="Q35" s="1"/>
      <c r="R35" s="1"/>
    </row>
    <row r="36" spans="1:18" x14ac:dyDescent="0.25">
      <c r="A36" s="13">
        <v>45445</v>
      </c>
      <c r="B36" s="3" t="s">
        <v>295</v>
      </c>
      <c r="C36" s="3"/>
      <c r="D36" s="1" t="s">
        <v>290</v>
      </c>
      <c r="E36" s="28">
        <f>Table2[[#This Row],[Revenue in local currency]] * IF(Table2[[#This Row],[Currency code]]="USD", 1, _xlfn.XLOOKUP(Table2[[#This Row],[Currency code]], 'Ex. 21-1'!$H$7:$H$18, 'Ex. 21-1'!$I$7:$I$18))</f>
        <v>0</v>
      </c>
      <c r="F36" s="1"/>
      <c r="G36" s="1"/>
      <c r="H36" s="1"/>
      <c r="I36" s="1"/>
      <c r="J36" s="1"/>
      <c r="K36" s="1"/>
      <c r="L36" s="1"/>
      <c r="M36" s="1"/>
      <c r="N36" s="1"/>
      <c r="O36" s="1"/>
      <c r="P36" s="1"/>
      <c r="Q36" s="1"/>
      <c r="R36" s="1"/>
    </row>
    <row r="37" spans="1:18" x14ac:dyDescent="0.25">
      <c r="A37" s="13">
        <v>45446</v>
      </c>
      <c r="B37" s="3" t="s">
        <v>295</v>
      </c>
      <c r="C37" s="3"/>
      <c r="D37" s="1" t="s">
        <v>290</v>
      </c>
      <c r="E37" s="28">
        <f>Table2[[#This Row],[Revenue in local currency]] * IF(Table2[[#This Row],[Currency code]]="USD", 1, _xlfn.XLOOKUP(Table2[[#This Row],[Currency code]], 'Ex. 21-1'!$H$7:$H$18, 'Ex. 21-1'!$I$7:$I$18))</f>
        <v>0</v>
      </c>
      <c r="F37" s="1"/>
      <c r="G37" s="1"/>
      <c r="H37" s="1"/>
      <c r="I37" s="1"/>
      <c r="J37" s="1"/>
      <c r="K37" s="1"/>
      <c r="L37" s="1"/>
      <c r="M37" s="1"/>
      <c r="N37" s="1"/>
      <c r="O37" s="1"/>
      <c r="P37" s="1"/>
      <c r="Q37" s="1"/>
      <c r="R37" s="1"/>
    </row>
    <row r="38" spans="1:18" x14ac:dyDescent="0.25">
      <c r="A38" s="13">
        <v>45490</v>
      </c>
      <c r="B38" s="3" t="s">
        <v>296</v>
      </c>
      <c r="C38" s="3"/>
      <c r="D38" s="1" t="s">
        <v>290</v>
      </c>
      <c r="E38" s="28">
        <f>Table2[[#This Row],[Revenue in local currency]] * IF(Table2[[#This Row],[Currency code]]="USD", 1, _xlfn.XLOOKUP(Table2[[#This Row],[Currency code]], 'Ex. 21-1'!$H$7:$H$18, 'Ex. 21-1'!$I$7:$I$18))</f>
        <v>0</v>
      </c>
      <c r="F38" s="1"/>
      <c r="G38" s="1"/>
      <c r="H38" s="1"/>
      <c r="I38" s="1"/>
      <c r="J38" s="1"/>
      <c r="K38" s="1"/>
      <c r="L38" s="1"/>
      <c r="M38" s="1"/>
      <c r="N38" s="1"/>
      <c r="O38" s="1"/>
      <c r="P38" s="1"/>
      <c r="Q38" s="1"/>
      <c r="R38" s="1"/>
    </row>
    <row r="39" spans="1:18" x14ac:dyDescent="0.25">
      <c r="A39" s="13">
        <v>45491</v>
      </c>
      <c r="B39" s="3" t="s">
        <v>296</v>
      </c>
      <c r="C39" s="3"/>
      <c r="D39" s="1" t="s">
        <v>290</v>
      </c>
      <c r="E39" s="28">
        <f>Table2[[#This Row],[Revenue in local currency]] * IF(Table2[[#This Row],[Currency code]]="USD", 1, _xlfn.XLOOKUP(Table2[[#This Row],[Currency code]], 'Ex. 21-1'!$H$7:$H$18, 'Ex. 21-1'!$I$7:$I$18))</f>
        <v>0</v>
      </c>
      <c r="F39" s="1"/>
      <c r="G39" s="1"/>
      <c r="H39" s="1"/>
      <c r="I39" s="1"/>
      <c r="J39" s="1"/>
      <c r="K39" s="1"/>
      <c r="L39" s="1"/>
      <c r="M39" s="1"/>
      <c r="N39" s="1"/>
      <c r="O39" s="1"/>
      <c r="P39" s="1"/>
      <c r="Q39" s="1"/>
      <c r="R39" s="1"/>
    </row>
    <row r="40" spans="1:18" x14ac:dyDescent="0.25">
      <c r="A40" s="13">
        <v>45492</v>
      </c>
      <c r="B40" s="3" t="s">
        <v>296</v>
      </c>
      <c r="C40" s="3"/>
      <c r="D40" s="1" t="s">
        <v>290</v>
      </c>
      <c r="E40" s="28">
        <f>Table2[[#This Row],[Revenue in local currency]] * IF(Table2[[#This Row],[Currency code]]="USD", 1, _xlfn.XLOOKUP(Table2[[#This Row],[Currency code]], 'Ex. 21-1'!$H$7:$H$18, 'Ex. 21-1'!$I$7:$I$18))</f>
        <v>0</v>
      </c>
      <c r="F40" s="1"/>
      <c r="G40" s="1"/>
      <c r="H40" s="1"/>
      <c r="I40" s="1"/>
      <c r="J40" s="1"/>
      <c r="K40" s="1"/>
      <c r="L40" s="1"/>
      <c r="M40" s="1"/>
      <c r="N40" s="1"/>
      <c r="O40" s="1"/>
      <c r="P40" s="1"/>
      <c r="Q40" s="1"/>
      <c r="R40" s="1"/>
    </row>
    <row r="41" spans="1:18" x14ac:dyDescent="0.25">
      <c r="A41" s="13">
        <v>45496</v>
      </c>
      <c r="B41" s="3" t="s">
        <v>296</v>
      </c>
      <c r="C41" s="3"/>
      <c r="D41" s="1" t="s">
        <v>290</v>
      </c>
      <c r="E41" s="28">
        <f>Table2[[#This Row],[Revenue in local currency]] * IF(Table2[[#This Row],[Currency code]]="USD", 1, _xlfn.XLOOKUP(Table2[[#This Row],[Currency code]], 'Ex. 21-1'!$H$7:$H$18, 'Ex. 21-1'!$I$7:$I$18))</f>
        <v>0</v>
      </c>
      <c r="F41" s="1"/>
      <c r="G41" s="1"/>
      <c r="H41" s="1"/>
      <c r="I41" s="1"/>
      <c r="J41" s="1"/>
      <c r="K41" s="1"/>
      <c r="L41" s="1"/>
      <c r="M41" s="1"/>
      <c r="N41" s="1"/>
      <c r="O41" s="1"/>
      <c r="P41" s="1"/>
      <c r="Q41" s="1"/>
      <c r="R41" s="1"/>
    </row>
    <row r="42" spans="1:18" x14ac:dyDescent="0.25">
      <c r="A42" s="13">
        <v>45497</v>
      </c>
      <c r="B42" s="3" t="s">
        <v>296</v>
      </c>
      <c r="C42" s="3"/>
      <c r="D42" s="1" t="s">
        <v>290</v>
      </c>
      <c r="E42" s="28">
        <f>Table2[[#This Row],[Revenue in local currency]] * IF(Table2[[#This Row],[Currency code]]="USD", 1, _xlfn.XLOOKUP(Table2[[#This Row],[Currency code]], 'Ex. 21-1'!$H$7:$H$18, 'Ex. 21-1'!$I$7:$I$18))</f>
        <v>0</v>
      </c>
      <c r="F42" s="1"/>
      <c r="G42" s="1"/>
      <c r="H42" s="1"/>
      <c r="I42" s="1"/>
      <c r="J42" s="1"/>
      <c r="K42" s="1"/>
      <c r="L42" s="1"/>
      <c r="M42" s="1"/>
      <c r="N42" s="1"/>
      <c r="O42" s="1"/>
      <c r="P42" s="1"/>
      <c r="Q42" s="1"/>
      <c r="R42" s="1"/>
    </row>
    <row r="43" spans="1:18" x14ac:dyDescent="0.25">
      <c r="A43" s="13">
        <v>45500</v>
      </c>
      <c r="B43" s="3" t="s">
        <v>296</v>
      </c>
      <c r="C43" s="3"/>
      <c r="D43" s="1" t="s">
        <v>290</v>
      </c>
      <c r="E43" s="28">
        <f>Table2[[#This Row],[Revenue in local currency]] * IF(Table2[[#This Row],[Currency code]]="USD", 1, _xlfn.XLOOKUP(Table2[[#This Row],[Currency code]], 'Ex. 21-1'!$H$7:$H$18, 'Ex. 21-1'!$I$7:$I$18))</f>
        <v>0</v>
      </c>
      <c r="F43" s="1"/>
      <c r="G43" s="1"/>
      <c r="H43" s="1"/>
      <c r="I43" s="1"/>
      <c r="J43" s="1"/>
      <c r="K43" s="1"/>
      <c r="L43" s="1"/>
      <c r="M43" s="1"/>
      <c r="N43" s="1"/>
      <c r="O43" s="1"/>
      <c r="P43" s="1"/>
      <c r="Q43" s="1"/>
      <c r="R43" s="1"/>
    </row>
    <row r="44" spans="1:18" x14ac:dyDescent="0.25">
      <c r="A44" s="13">
        <v>45501</v>
      </c>
      <c r="B44" s="3" t="s">
        <v>296</v>
      </c>
      <c r="C44" s="3"/>
      <c r="D44" s="1" t="s">
        <v>290</v>
      </c>
      <c r="E44" s="28">
        <f>Table2[[#This Row],[Revenue in local currency]] * IF(Table2[[#This Row],[Currency code]]="USD", 1, _xlfn.XLOOKUP(Table2[[#This Row],[Currency code]], 'Ex. 21-1'!$H$7:$H$18, 'Ex. 21-1'!$I$7:$I$18))</f>
        <v>0</v>
      </c>
      <c r="F44" s="1"/>
      <c r="G44" s="1"/>
      <c r="H44" s="1"/>
      <c r="I44" s="1"/>
      <c r="J44" s="1"/>
      <c r="K44" s="1"/>
      <c r="L44" s="1"/>
      <c r="M44" s="1"/>
      <c r="N44" s="1"/>
      <c r="O44" s="1"/>
      <c r="P44" s="1"/>
      <c r="Q44" s="1"/>
      <c r="R44" s="1"/>
    </row>
    <row r="45" spans="1:18" x14ac:dyDescent="0.25">
      <c r="A45" s="13">
        <v>45486</v>
      </c>
      <c r="B45" s="3" t="s">
        <v>297</v>
      </c>
      <c r="C45" s="3"/>
      <c r="D45" s="1" t="s">
        <v>290</v>
      </c>
      <c r="E45" s="28">
        <f>Table2[[#This Row],[Revenue in local currency]] * IF(Table2[[#This Row],[Currency code]]="USD", 1, _xlfn.XLOOKUP(Table2[[#This Row],[Currency code]], 'Ex. 21-1'!$H$7:$H$18, 'Ex. 21-1'!$I$7:$I$18))</f>
        <v>0</v>
      </c>
      <c r="F45" s="1"/>
      <c r="G45" s="1"/>
      <c r="H45" s="1"/>
      <c r="I45" s="1"/>
      <c r="J45" s="1"/>
      <c r="K45" s="1"/>
      <c r="L45" s="1"/>
      <c r="M45" s="1"/>
      <c r="N45" s="1"/>
      <c r="O45" s="1"/>
      <c r="P45" s="1"/>
      <c r="Q45" s="1"/>
      <c r="R45" s="1"/>
    </row>
    <row r="46" spans="1:18" x14ac:dyDescent="0.25">
      <c r="A46" s="13">
        <v>45487</v>
      </c>
      <c r="B46" s="3" t="s">
        <v>297</v>
      </c>
      <c r="C46" s="3"/>
      <c r="D46" s="1" t="s">
        <v>290</v>
      </c>
      <c r="E46" s="28">
        <f>Table2[[#This Row],[Revenue in local currency]] * IF(Table2[[#This Row],[Currency code]]="USD", 1, _xlfn.XLOOKUP(Table2[[#This Row],[Currency code]], 'Ex. 21-1'!$H$7:$H$18, 'Ex. 21-1'!$I$7:$I$18))</f>
        <v>0</v>
      </c>
      <c r="F46" s="1"/>
      <c r="G46" s="1"/>
      <c r="H46" s="1"/>
      <c r="I46" s="1"/>
      <c r="J46" s="1"/>
      <c r="K46" s="1"/>
      <c r="L46" s="1"/>
      <c r="M46" s="1"/>
      <c r="N46" s="1"/>
      <c r="O46" s="1"/>
      <c r="P46" s="1"/>
      <c r="Q46" s="1"/>
      <c r="R46" s="1"/>
    </row>
    <row r="47" spans="1:18" x14ac:dyDescent="0.25">
      <c r="A47" s="13">
        <v>45329</v>
      </c>
      <c r="B47" s="3" t="s">
        <v>298</v>
      </c>
      <c r="C47" s="14">
        <v>1894318542</v>
      </c>
      <c r="D47" s="1" t="s">
        <v>299</v>
      </c>
      <c r="E47" s="28">
        <f>Table2[[#This Row],[Revenue in local currency]] * IF(Table2[[#This Row],[Currency code]]="USD", 1, _xlfn.XLOOKUP(Table2[[#This Row],[Currency code]], 'Ex. 21-1'!$H$7:$H$18, 'Ex. 21-1'!$I$7:$I$18))</f>
        <v>12123638.6688</v>
      </c>
      <c r="F47" s="1"/>
      <c r="G47" s="1"/>
      <c r="H47" s="1"/>
      <c r="I47" s="1"/>
      <c r="J47" s="1"/>
      <c r="K47" s="1"/>
      <c r="L47" s="1"/>
      <c r="M47" s="1"/>
      <c r="N47" s="1"/>
      <c r="O47" s="1"/>
      <c r="P47" s="1"/>
      <c r="Q47" s="1"/>
      <c r="R47" s="1"/>
    </row>
    <row r="48" spans="1:18" x14ac:dyDescent="0.25">
      <c r="A48" s="13">
        <v>45330</v>
      </c>
      <c r="B48" s="3" t="s">
        <v>298</v>
      </c>
      <c r="C48" s="14">
        <v>1870816383</v>
      </c>
      <c r="D48" s="1" t="s">
        <v>299</v>
      </c>
      <c r="E48" s="28">
        <f>Table2[[#This Row],[Revenue in local currency]] * IF(Table2[[#This Row],[Currency code]]="USD", 1, _xlfn.XLOOKUP(Table2[[#This Row],[Currency code]], 'Ex. 21-1'!$H$7:$H$18, 'Ex. 21-1'!$I$7:$I$18))</f>
        <v>11973224.851200001</v>
      </c>
      <c r="F48" s="1"/>
      <c r="G48" s="1"/>
      <c r="H48" s="1"/>
      <c r="I48" s="1"/>
      <c r="J48" s="1"/>
      <c r="K48" s="1"/>
      <c r="L48" s="1"/>
      <c r="M48" s="1"/>
      <c r="N48" s="1"/>
      <c r="O48" s="1"/>
      <c r="P48" s="1"/>
      <c r="Q48" s="1"/>
      <c r="R48" s="1"/>
    </row>
    <row r="49" spans="1:18" x14ac:dyDescent="0.25">
      <c r="A49" s="13">
        <v>45332</v>
      </c>
      <c r="B49" s="3" t="s">
        <v>298</v>
      </c>
      <c r="C49" s="14">
        <v>1502521247</v>
      </c>
      <c r="D49" s="1" t="s">
        <v>299</v>
      </c>
      <c r="E49" s="28">
        <f>Table2[[#This Row],[Revenue in local currency]] * IF(Table2[[#This Row],[Currency code]]="USD", 1, _xlfn.XLOOKUP(Table2[[#This Row],[Currency code]], 'Ex. 21-1'!$H$7:$H$18, 'Ex. 21-1'!$I$7:$I$18))</f>
        <v>9616135.980800001</v>
      </c>
      <c r="F49" s="1"/>
      <c r="G49" s="1"/>
      <c r="H49" s="1"/>
      <c r="I49" s="1"/>
      <c r="J49" s="1"/>
      <c r="K49" s="1"/>
      <c r="L49" s="1"/>
      <c r="M49" s="1"/>
      <c r="N49" s="1"/>
      <c r="O49" s="1"/>
      <c r="P49" s="1"/>
      <c r="Q49" s="1"/>
      <c r="R49" s="1"/>
    </row>
    <row r="50" spans="1:18" x14ac:dyDescent="0.25">
      <c r="A50" s="13">
        <v>45331</v>
      </c>
      <c r="B50" s="3" t="s">
        <v>298</v>
      </c>
      <c r="C50" s="14">
        <v>1429249011</v>
      </c>
      <c r="D50" s="1" t="s">
        <v>299</v>
      </c>
      <c r="E50" s="28">
        <f>Table2[[#This Row],[Revenue in local currency]] * IF(Table2[[#This Row],[Currency code]]="USD", 1, _xlfn.XLOOKUP(Table2[[#This Row],[Currency code]], 'Ex. 21-1'!$H$7:$H$18, 'Ex. 21-1'!$I$7:$I$18))</f>
        <v>9147193.6704000011</v>
      </c>
      <c r="F50" s="1"/>
      <c r="G50" s="1"/>
      <c r="H50" s="1"/>
      <c r="I50" s="1"/>
      <c r="J50" s="1"/>
      <c r="K50" s="1"/>
      <c r="L50" s="1"/>
      <c r="M50" s="1"/>
      <c r="N50" s="1"/>
      <c r="O50" s="1"/>
      <c r="P50" s="1"/>
      <c r="Q50" s="1"/>
      <c r="R50" s="1"/>
    </row>
    <row r="51" spans="1:18" x14ac:dyDescent="0.25">
      <c r="A51" s="13">
        <v>45163</v>
      </c>
      <c r="B51" s="3" t="s">
        <v>300</v>
      </c>
      <c r="C51" s="14">
        <v>244487286</v>
      </c>
      <c r="D51" s="1" t="s">
        <v>301</v>
      </c>
      <c r="E51" s="28">
        <f>Table2[[#This Row],[Revenue in local currency]] * IF(Table2[[#This Row],[Currency code]]="USD", 1, _xlfn.XLOOKUP(Table2[[#This Row],[Currency code]], 'Ex. 21-1'!$H$7:$H$18, 'Ex. 21-1'!$I$7:$I$18))</f>
        <v>14669237.16</v>
      </c>
      <c r="F51" s="1"/>
      <c r="G51" s="1"/>
      <c r="H51" s="1"/>
      <c r="I51" s="1"/>
      <c r="J51" s="1"/>
      <c r="K51" s="1"/>
      <c r="L51" s="1"/>
      <c r="M51" s="1"/>
      <c r="N51" s="1"/>
      <c r="O51" s="1"/>
      <c r="P51" s="1"/>
      <c r="Q51" s="1"/>
      <c r="R51" s="1"/>
    </row>
    <row r="52" spans="1:18" x14ac:dyDescent="0.25">
      <c r="A52" s="13">
        <v>45165</v>
      </c>
      <c r="B52" s="3" t="s">
        <v>300</v>
      </c>
      <c r="C52" s="14">
        <v>236410808</v>
      </c>
      <c r="D52" s="1" t="s">
        <v>301</v>
      </c>
      <c r="E52" s="28">
        <f>Table2[[#This Row],[Revenue in local currency]] * IF(Table2[[#This Row],[Currency code]]="USD", 1, _xlfn.XLOOKUP(Table2[[#This Row],[Currency code]], 'Ex. 21-1'!$H$7:$H$18, 'Ex. 21-1'!$I$7:$I$18))</f>
        <v>14184648.479999999</v>
      </c>
      <c r="F52" s="1"/>
      <c r="G52" s="1"/>
      <c r="H52" s="1"/>
      <c r="I52" s="1"/>
      <c r="J52" s="1"/>
      <c r="K52" s="1"/>
      <c r="L52" s="1"/>
      <c r="M52" s="1"/>
      <c r="N52" s="1"/>
      <c r="O52" s="1"/>
      <c r="P52" s="1"/>
      <c r="Q52" s="1"/>
      <c r="R52" s="1"/>
    </row>
    <row r="53" spans="1:18" x14ac:dyDescent="0.25">
      <c r="A53" s="13">
        <v>45162</v>
      </c>
      <c r="B53" s="3" t="s">
        <v>300</v>
      </c>
      <c r="C53" s="14">
        <v>205709463</v>
      </c>
      <c r="D53" s="1" t="s">
        <v>301</v>
      </c>
      <c r="E53" s="28">
        <f>Table2[[#This Row],[Revenue in local currency]] * IF(Table2[[#This Row],[Currency code]]="USD", 1, _xlfn.XLOOKUP(Table2[[#This Row],[Currency code]], 'Ex. 21-1'!$H$7:$H$18, 'Ex. 21-1'!$I$7:$I$18))</f>
        <v>12342567.779999999</v>
      </c>
      <c r="F53" s="1"/>
      <c r="G53" s="1"/>
      <c r="H53" s="1"/>
      <c r="I53" s="1"/>
      <c r="J53" s="1"/>
      <c r="K53" s="1"/>
      <c r="L53" s="1"/>
      <c r="M53" s="1"/>
      <c r="N53" s="1"/>
      <c r="O53" s="1"/>
      <c r="P53" s="1"/>
      <c r="Q53" s="1"/>
      <c r="R53" s="1"/>
    </row>
    <row r="54" spans="1:18" x14ac:dyDescent="0.25">
      <c r="A54" s="13">
        <v>45164</v>
      </c>
      <c r="B54" s="3" t="s">
        <v>300</v>
      </c>
      <c r="C54" s="14">
        <v>189960969</v>
      </c>
      <c r="D54" s="1" t="s">
        <v>301</v>
      </c>
      <c r="E54" s="28">
        <f>Table2[[#This Row],[Revenue in local currency]] * IF(Table2[[#This Row],[Currency code]]="USD", 1, _xlfn.XLOOKUP(Table2[[#This Row],[Currency code]], 'Ex. 21-1'!$H$7:$H$18, 'Ex. 21-1'!$I$7:$I$18))</f>
        <v>11397658.139999999</v>
      </c>
      <c r="F54" s="1"/>
      <c r="G54" s="1"/>
      <c r="H54" s="1"/>
      <c r="I54" s="1"/>
      <c r="J54" s="1"/>
      <c r="K54" s="1"/>
      <c r="L54" s="1"/>
      <c r="M54" s="1"/>
      <c r="N54" s="1"/>
      <c r="O54" s="1"/>
      <c r="P54" s="1"/>
      <c r="Q54" s="1"/>
      <c r="R54" s="1"/>
    </row>
    <row r="55" spans="1:18" x14ac:dyDescent="0.25">
      <c r="A55" s="13">
        <v>45477</v>
      </c>
      <c r="B55" s="3" t="s">
        <v>302</v>
      </c>
      <c r="C55" s="3"/>
      <c r="D55" s="1" t="s">
        <v>290</v>
      </c>
      <c r="E55" s="28">
        <f>Table2[[#This Row],[Revenue in local currency]] * IF(Table2[[#This Row],[Currency code]]="USD", 1, _xlfn.XLOOKUP(Table2[[#This Row],[Currency code]], 'Ex. 21-1'!$H$7:$H$18, 'Ex. 21-1'!$I$7:$I$18))</f>
        <v>0</v>
      </c>
      <c r="F55" s="1"/>
      <c r="G55" s="1"/>
      <c r="H55" s="1"/>
      <c r="I55" s="1"/>
      <c r="J55" s="1"/>
      <c r="K55" s="1"/>
      <c r="L55" s="1"/>
      <c r="M55" s="1"/>
      <c r="N55" s="1"/>
      <c r="O55" s="1"/>
      <c r="P55" s="1"/>
      <c r="Q55" s="1"/>
      <c r="R55" s="1"/>
    </row>
    <row r="56" spans="1:18" x14ac:dyDescent="0.25">
      <c r="A56" s="13">
        <v>45478</v>
      </c>
      <c r="B56" s="3" t="s">
        <v>302</v>
      </c>
      <c r="C56" s="3"/>
      <c r="D56" s="1" t="s">
        <v>290</v>
      </c>
      <c r="E56" s="28">
        <f>Table2[[#This Row],[Revenue in local currency]] * IF(Table2[[#This Row],[Currency code]]="USD", 1, _xlfn.XLOOKUP(Table2[[#This Row],[Currency code]], 'Ex. 21-1'!$H$7:$H$18, 'Ex. 21-1'!$I$7:$I$18))</f>
        <v>0</v>
      </c>
      <c r="F56" s="1"/>
      <c r="G56" s="1"/>
      <c r="H56" s="1"/>
      <c r="I56" s="1"/>
      <c r="J56" s="1"/>
      <c r="K56" s="1"/>
      <c r="L56" s="1"/>
      <c r="M56" s="1"/>
      <c r="N56" s="1"/>
      <c r="O56" s="1"/>
      <c r="P56" s="1"/>
      <c r="Q56" s="1"/>
      <c r="R56" s="1"/>
    </row>
    <row r="57" spans="1:18" x14ac:dyDescent="0.25">
      <c r="A57" s="13">
        <v>45479</v>
      </c>
      <c r="B57" s="3" t="s">
        <v>302</v>
      </c>
      <c r="C57" s="3"/>
      <c r="D57" s="1" t="s">
        <v>290</v>
      </c>
      <c r="E57" s="28">
        <f>Table2[[#This Row],[Revenue in local currency]] * IF(Table2[[#This Row],[Currency code]]="USD", 1, _xlfn.XLOOKUP(Table2[[#This Row],[Currency code]], 'Ex. 21-1'!$H$7:$H$18, 'Ex. 21-1'!$I$7:$I$18))</f>
        <v>0</v>
      </c>
      <c r="F57" s="1"/>
      <c r="G57" s="1"/>
      <c r="H57" s="1"/>
      <c r="I57" s="1"/>
      <c r="J57" s="1"/>
      <c r="K57" s="1"/>
      <c r="L57" s="1"/>
      <c r="M57" s="1"/>
      <c r="N57" s="1"/>
      <c r="O57" s="1"/>
      <c r="P57" s="1"/>
      <c r="Q57" s="1"/>
      <c r="R57" s="1"/>
    </row>
    <row r="58" spans="1:18" x14ac:dyDescent="0.25">
      <c r="A58" s="13">
        <v>45505</v>
      </c>
      <c r="B58" s="3" t="s">
        <v>303</v>
      </c>
      <c r="C58" s="3"/>
      <c r="D58" s="1" t="s">
        <v>304</v>
      </c>
      <c r="E58" s="28">
        <f>Table2[[#This Row],[Revenue in local currency]] * IF(Table2[[#This Row],[Currency code]]="USD", 1, _xlfn.XLOOKUP(Table2[[#This Row],[Currency code]], 'Ex. 21-1'!$H$7:$H$18, 'Ex. 21-1'!$I$7:$I$18))</f>
        <v>0</v>
      </c>
      <c r="F58" s="1"/>
      <c r="G58" s="1"/>
      <c r="H58" s="1"/>
      <c r="I58" s="1"/>
      <c r="J58" s="1"/>
      <c r="K58" s="1"/>
      <c r="L58" s="1"/>
      <c r="M58" s="1"/>
      <c r="N58" s="1"/>
      <c r="O58" s="1"/>
      <c r="P58" s="1"/>
      <c r="Q58" s="1"/>
      <c r="R58" s="1"/>
    </row>
    <row r="59" spans="1:18" x14ac:dyDescent="0.25">
      <c r="A59" s="13">
        <v>45506</v>
      </c>
      <c r="B59" s="3" t="s">
        <v>303</v>
      </c>
      <c r="C59" s="3"/>
      <c r="D59" s="1" t="s">
        <v>304</v>
      </c>
      <c r="E59" s="28">
        <f>Table2[[#This Row],[Revenue in local currency]] * IF(Table2[[#This Row],[Currency code]]="USD", 1, _xlfn.XLOOKUP(Table2[[#This Row],[Currency code]], 'Ex. 21-1'!$H$7:$H$18, 'Ex. 21-1'!$I$7:$I$18))</f>
        <v>0</v>
      </c>
      <c r="F59" s="1"/>
      <c r="G59" s="1"/>
      <c r="H59" s="1"/>
      <c r="I59" s="1"/>
      <c r="J59" s="1"/>
      <c r="K59" s="1"/>
      <c r="L59" s="1"/>
      <c r="M59" s="1"/>
      <c r="N59" s="1"/>
      <c r="O59" s="1"/>
      <c r="P59" s="1"/>
      <c r="Q59" s="1"/>
      <c r="R59" s="1"/>
    </row>
    <row r="60" spans="1:18" x14ac:dyDescent="0.25">
      <c r="A60" s="13">
        <v>45507</v>
      </c>
      <c r="B60" s="3" t="s">
        <v>303</v>
      </c>
      <c r="C60" s="3"/>
      <c r="D60" s="1" t="s">
        <v>304</v>
      </c>
      <c r="E60" s="28">
        <f>Table2[[#This Row],[Revenue in local currency]] * IF(Table2[[#This Row],[Currency code]]="USD", 1, _xlfn.XLOOKUP(Table2[[#This Row],[Currency code]], 'Ex. 21-1'!$H$7:$H$18, 'Ex. 21-1'!$I$7:$I$18))</f>
        <v>0</v>
      </c>
      <c r="F60" s="1"/>
      <c r="G60" s="1"/>
      <c r="H60" s="1"/>
      <c r="I60" s="1"/>
      <c r="J60" s="1"/>
      <c r="K60" s="1"/>
      <c r="L60" s="1"/>
      <c r="M60" s="1"/>
      <c r="N60" s="1"/>
      <c r="O60" s="1"/>
      <c r="P60" s="1"/>
      <c r="Q60" s="1"/>
      <c r="R60" s="1"/>
    </row>
    <row r="61" spans="1:18" x14ac:dyDescent="0.25">
      <c r="A61" s="13">
        <v>45436</v>
      </c>
      <c r="B61" s="3" t="s">
        <v>305</v>
      </c>
      <c r="C61" s="3"/>
      <c r="D61" s="1" t="s">
        <v>290</v>
      </c>
      <c r="E61" s="28">
        <f>Table2[[#This Row],[Revenue in local currency]] * IF(Table2[[#This Row],[Currency code]]="USD", 1, _xlfn.XLOOKUP(Table2[[#This Row],[Currency code]], 'Ex. 21-1'!$H$7:$H$18, 'Ex. 21-1'!$I$7:$I$18))</f>
        <v>0</v>
      </c>
      <c r="F61" s="1"/>
      <c r="G61" s="1"/>
      <c r="H61" s="1"/>
      <c r="I61" s="1"/>
      <c r="J61" s="1"/>
      <c r="K61" s="1"/>
      <c r="L61" s="1"/>
      <c r="M61" s="1"/>
      <c r="N61" s="1"/>
      <c r="O61" s="1"/>
      <c r="P61" s="1"/>
      <c r="Q61" s="1"/>
      <c r="R61" s="1"/>
    </row>
    <row r="62" spans="1:18" x14ac:dyDescent="0.25">
      <c r="A62" s="13">
        <v>45437</v>
      </c>
      <c r="B62" s="3" t="s">
        <v>305</v>
      </c>
      <c r="C62" s="3"/>
      <c r="D62" s="1" t="s">
        <v>290</v>
      </c>
      <c r="E62" s="28">
        <f>Table2[[#This Row],[Revenue in local currency]] * IF(Table2[[#This Row],[Currency code]]="USD", 1, _xlfn.XLOOKUP(Table2[[#This Row],[Currency code]], 'Ex. 21-1'!$H$7:$H$18, 'Ex. 21-1'!$I$7:$I$18))</f>
        <v>0</v>
      </c>
      <c r="F62" s="1"/>
      <c r="G62" s="1"/>
      <c r="H62" s="1"/>
      <c r="I62" s="1"/>
      <c r="J62" s="1"/>
      <c r="K62" s="1"/>
      <c r="L62" s="1"/>
      <c r="M62" s="1"/>
      <c r="N62" s="1"/>
      <c r="O62" s="1"/>
      <c r="P62" s="1"/>
      <c r="Q62" s="1"/>
      <c r="R62" s="1"/>
    </row>
    <row r="63" spans="1:18" x14ac:dyDescent="0.25">
      <c r="A63" s="13">
        <v>45471</v>
      </c>
      <c r="B63" s="3" t="s">
        <v>306</v>
      </c>
      <c r="C63" s="3"/>
      <c r="D63" s="1" t="s">
        <v>290</v>
      </c>
      <c r="E63" s="28">
        <f>Table2[[#This Row],[Revenue in local currency]] * IF(Table2[[#This Row],[Currency code]]="USD", 1, _xlfn.XLOOKUP(Table2[[#This Row],[Currency code]], 'Ex. 21-1'!$H$7:$H$18, 'Ex. 21-1'!$I$7:$I$18))</f>
        <v>0</v>
      </c>
      <c r="F63" s="1"/>
      <c r="G63" s="1"/>
      <c r="H63" s="1"/>
      <c r="I63" s="1"/>
      <c r="J63" s="1"/>
      <c r="K63" s="1"/>
      <c r="L63" s="1"/>
      <c r="M63" s="1"/>
      <c r="N63" s="1"/>
      <c r="O63" s="1"/>
      <c r="P63" s="1"/>
      <c r="Q63" s="1"/>
      <c r="R63" s="1"/>
    </row>
    <row r="64" spans="1:18" x14ac:dyDescent="0.25">
      <c r="A64" s="13">
        <v>45472</v>
      </c>
      <c r="B64" s="3" t="s">
        <v>306</v>
      </c>
      <c r="C64" s="3"/>
      <c r="D64" s="1" t="s">
        <v>290</v>
      </c>
      <c r="E64" s="28">
        <f>Table2[[#This Row],[Revenue in local currency]] * IF(Table2[[#This Row],[Currency code]]="USD", 1, _xlfn.XLOOKUP(Table2[[#This Row],[Currency code]], 'Ex. 21-1'!$H$7:$H$18, 'Ex. 21-1'!$I$7:$I$18))</f>
        <v>0</v>
      </c>
      <c r="F64" s="1"/>
      <c r="G64" s="1"/>
      <c r="H64" s="1"/>
      <c r="I64" s="1"/>
      <c r="J64" s="1"/>
      <c r="K64" s="1"/>
      <c r="L64" s="1"/>
      <c r="M64" s="1"/>
      <c r="N64" s="1"/>
      <c r="O64" s="1"/>
      <c r="P64" s="1"/>
      <c r="Q64" s="1"/>
      <c r="R64" s="1"/>
    </row>
    <row r="65" spans="1:18" x14ac:dyDescent="0.25">
      <c r="A65" s="13">
        <v>45473</v>
      </c>
      <c r="B65" s="3" t="s">
        <v>306</v>
      </c>
      <c r="C65" s="3"/>
      <c r="D65" s="1" t="s">
        <v>290</v>
      </c>
      <c r="E65" s="28">
        <f>Table2[[#This Row],[Revenue in local currency]] * IF(Table2[[#This Row],[Currency code]]="USD", 1, _xlfn.XLOOKUP(Table2[[#This Row],[Currency code]], 'Ex. 21-1'!$H$7:$H$18, 'Ex. 21-1'!$I$7:$I$18))</f>
        <v>0</v>
      </c>
      <c r="F65" s="1"/>
      <c r="G65" s="1"/>
      <c r="H65" s="1"/>
      <c r="I65" s="1"/>
      <c r="J65" s="1"/>
      <c r="K65" s="1"/>
      <c r="L65" s="1"/>
      <c r="M65" s="1"/>
      <c r="N65" s="1"/>
      <c r="O65" s="1"/>
      <c r="P65" s="1"/>
      <c r="Q65" s="1"/>
      <c r="R65" s="1"/>
    </row>
    <row r="66" spans="1:18" x14ac:dyDescent="0.25">
      <c r="A66" s="13">
        <v>45353</v>
      </c>
      <c r="B66" s="3" t="s">
        <v>158</v>
      </c>
      <c r="C66" s="14">
        <v>7707301</v>
      </c>
      <c r="D66" s="1" t="s">
        <v>307</v>
      </c>
      <c r="E66" s="28">
        <f>Table2[[#This Row],[Revenue in local currency]] * IF(Table2[[#This Row],[Currency code]]="USD", 1, _xlfn.XLOOKUP(Table2[[#This Row],[Currency code]], 'Ex. 21-1'!$H$7:$H$18, 'Ex. 21-1'!$I$7:$I$18))</f>
        <v>5703402.7400000002</v>
      </c>
      <c r="F66" s="1"/>
      <c r="G66" s="1"/>
      <c r="H66" s="1"/>
      <c r="I66" s="1"/>
      <c r="J66" s="1"/>
      <c r="K66" s="1"/>
      <c r="L66" s="1"/>
      <c r="M66" s="1"/>
      <c r="N66" s="1"/>
      <c r="O66" s="1"/>
      <c r="P66" s="1"/>
      <c r="Q66" s="1"/>
      <c r="R66" s="1"/>
    </row>
    <row r="67" spans="1:18" x14ac:dyDescent="0.25">
      <c r="A67" s="13">
        <v>45354</v>
      </c>
      <c r="B67" s="3" t="s">
        <v>158</v>
      </c>
      <c r="C67" s="14">
        <v>8522100</v>
      </c>
      <c r="D67" s="1" t="s">
        <v>307</v>
      </c>
      <c r="E67" s="28">
        <f>Table2[[#This Row],[Revenue in local currency]] * IF(Table2[[#This Row],[Currency code]]="USD", 1, _xlfn.XLOOKUP(Table2[[#This Row],[Currency code]], 'Ex. 21-1'!$H$7:$H$18, 'Ex. 21-1'!$I$7:$I$18))</f>
        <v>6306354</v>
      </c>
      <c r="F67" s="1"/>
      <c r="G67" s="1"/>
      <c r="H67" s="1"/>
      <c r="I67" s="1"/>
      <c r="J67" s="1"/>
      <c r="K67" s="1"/>
      <c r="L67" s="1"/>
      <c r="M67" s="1"/>
      <c r="N67" s="1"/>
      <c r="O67" s="1"/>
      <c r="P67" s="1"/>
      <c r="Q67" s="1"/>
      <c r="R67" s="1"/>
    </row>
    <row r="68" spans="1:18" x14ac:dyDescent="0.25">
      <c r="A68" s="13">
        <v>45355</v>
      </c>
      <c r="B68" s="3" t="s">
        <v>158</v>
      </c>
      <c r="C68" s="14">
        <v>8368629</v>
      </c>
      <c r="D68" s="1" t="s">
        <v>307</v>
      </c>
      <c r="E68" s="28">
        <f>Table2[[#This Row],[Revenue in local currency]] * IF(Table2[[#This Row],[Currency code]]="USD", 1, _xlfn.XLOOKUP(Table2[[#This Row],[Currency code]], 'Ex. 21-1'!$H$7:$H$18, 'Ex. 21-1'!$I$7:$I$18))</f>
        <v>6192785.46</v>
      </c>
      <c r="F68" s="1"/>
      <c r="G68" s="1"/>
      <c r="H68" s="1"/>
      <c r="I68" s="1"/>
      <c r="J68" s="1"/>
      <c r="K68" s="1"/>
      <c r="L68" s="1"/>
      <c r="M68" s="1"/>
      <c r="N68" s="1"/>
      <c r="O68" s="1"/>
      <c r="P68" s="1"/>
      <c r="Q68" s="1"/>
      <c r="R68" s="1"/>
    </row>
    <row r="69" spans="1:18" x14ac:dyDescent="0.25">
      <c r="A69" s="13">
        <v>45358</v>
      </c>
      <c r="B69" s="3" t="s">
        <v>158</v>
      </c>
      <c r="C69" s="14">
        <v>8125002</v>
      </c>
      <c r="D69" s="1" t="s">
        <v>307</v>
      </c>
      <c r="E69" s="28">
        <f>Table2[[#This Row],[Revenue in local currency]] * IF(Table2[[#This Row],[Currency code]]="USD", 1, _xlfn.XLOOKUP(Table2[[#This Row],[Currency code]], 'Ex. 21-1'!$H$7:$H$18, 'Ex. 21-1'!$I$7:$I$18))</f>
        <v>6012501.4799999995</v>
      </c>
      <c r="F69" s="1"/>
      <c r="G69" s="1"/>
      <c r="H69" s="1"/>
      <c r="I69" s="1"/>
      <c r="J69" s="1"/>
      <c r="K69" s="1"/>
      <c r="L69" s="1"/>
      <c r="M69" s="1"/>
      <c r="N69" s="1"/>
      <c r="O69" s="1"/>
      <c r="P69" s="1"/>
      <c r="Q69" s="1"/>
      <c r="R69" s="1"/>
    </row>
    <row r="70" spans="1:18" x14ac:dyDescent="0.25">
      <c r="A70" s="13">
        <v>45359</v>
      </c>
      <c r="B70" s="3" t="s">
        <v>158</v>
      </c>
      <c r="C70" s="14">
        <v>9500111</v>
      </c>
      <c r="D70" s="1" t="s">
        <v>307</v>
      </c>
      <c r="E70" s="28">
        <f>Table2[[#This Row],[Revenue in local currency]] * IF(Table2[[#This Row],[Currency code]]="USD", 1, _xlfn.XLOOKUP(Table2[[#This Row],[Currency code]], 'Ex. 21-1'!$H$7:$H$18, 'Ex. 21-1'!$I$7:$I$18))</f>
        <v>7030082.1399999997</v>
      </c>
      <c r="F70" s="1"/>
      <c r="G70" s="1"/>
      <c r="H70" s="1"/>
      <c r="I70" s="1"/>
      <c r="J70" s="1"/>
      <c r="K70" s="1"/>
      <c r="L70" s="1"/>
      <c r="M70" s="1"/>
      <c r="N70" s="1"/>
      <c r="O70" s="1"/>
      <c r="P70" s="1"/>
      <c r="Q70" s="1"/>
      <c r="R70" s="1"/>
    </row>
    <row r="71" spans="1:18" x14ac:dyDescent="0.25">
      <c r="A71" s="13">
        <v>45360</v>
      </c>
      <c r="B71" s="3" t="s">
        <v>158</v>
      </c>
      <c r="C71" s="14">
        <v>9314522</v>
      </c>
      <c r="D71" s="1" t="s">
        <v>307</v>
      </c>
      <c r="E71" s="28">
        <f>Table2[[#This Row],[Revenue in local currency]] * IF(Table2[[#This Row],[Currency code]]="USD", 1, _xlfn.XLOOKUP(Table2[[#This Row],[Currency code]], 'Ex. 21-1'!$H$7:$H$18, 'Ex. 21-1'!$I$7:$I$18))</f>
        <v>6892746.2800000003</v>
      </c>
      <c r="F71" s="1"/>
      <c r="G71" s="1"/>
      <c r="H71" s="1"/>
      <c r="I71" s="1"/>
      <c r="J71" s="1"/>
      <c r="K71" s="1"/>
      <c r="L71" s="1"/>
      <c r="M71" s="1"/>
      <c r="N71" s="1"/>
      <c r="O71" s="1"/>
      <c r="P71" s="1"/>
      <c r="Q71" s="1"/>
      <c r="R71" s="1"/>
    </row>
    <row r="72" spans="1:18" x14ac:dyDescent="0.25">
      <c r="A72" s="13">
        <v>45441</v>
      </c>
      <c r="B72" s="3" t="s">
        <v>308</v>
      </c>
      <c r="C72" s="3"/>
      <c r="D72" s="1" t="s">
        <v>290</v>
      </c>
      <c r="E72" s="28">
        <f>Table2[[#This Row],[Revenue in local currency]] * IF(Table2[[#This Row],[Currency code]]="USD", 1, _xlfn.XLOOKUP(Table2[[#This Row],[Currency code]], 'Ex. 21-1'!$H$7:$H$18, 'Ex. 21-1'!$I$7:$I$18))</f>
        <v>0</v>
      </c>
      <c r="F72" s="1"/>
      <c r="G72" s="1"/>
      <c r="H72" s="1"/>
      <c r="I72" s="1"/>
      <c r="J72" s="1"/>
      <c r="K72" s="1"/>
      <c r="L72" s="1"/>
      <c r="M72" s="1"/>
      <c r="N72" s="1"/>
      <c r="O72" s="1"/>
      <c r="P72" s="1"/>
      <c r="Q72" s="1"/>
      <c r="R72" s="1"/>
    </row>
    <row r="73" spans="1:18" x14ac:dyDescent="0.25">
      <c r="A73" s="13">
        <v>45442</v>
      </c>
      <c r="B73" s="3" t="s">
        <v>308</v>
      </c>
      <c r="C73" s="3"/>
      <c r="D73" s="1" t="s">
        <v>290</v>
      </c>
      <c r="E73" s="28">
        <f>Table2[[#This Row],[Revenue in local currency]] * IF(Table2[[#This Row],[Currency code]]="USD", 1, _xlfn.XLOOKUP(Table2[[#This Row],[Currency code]], 'Ex. 21-1'!$H$7:$H$18, 'Ex. 21-1'!$I$7:$I$18))</f>
        <v>0</v>
      </c>
      <c r="F73" s="1"/>
      <c r="G73" s="1"/>
      <c r="H73" s="1"/>
      <c r="I73" s="1"/>
      <c r="J73" s="1"/>
      <c r="K73" s="1"/>
      <c r="L73" s="1"/>
      <c r="M73" s="1"/>
      <c r="N73" s="1"/>
      <c r="O73" s="1"/>
      <c r="P73" s="1"/>
      <c r="Q73" s="1"/>
      <c r="R73" s="1"/>
    </row>
    <row r="74" spans="1:18" x14ac:dyDescent="0.25">
      <c r="A74" s="13">
        <v>45431</v>
      </c>
      <c r="B74" s="3" t="s">
        <v>309</v>
      </c>
      <c r="C74" s="14">
        <v>948609</v>
      </c>
      <c r="D74" s="1" t="s">
        <v>310</v>
      </c>
      <c r="E74" s="28">
        <f>Table2[[#This Row],[Revenue in local currency]] * IF(Table2[[#This Row],[Currency code]]="USD", 1, _xlfn.XLOOKUP(Table2[[#This Row],[Currency code]], 'Ex. 21-1'!$H$7:$H$18, 'Ex. 21-1'!$I$7:$I$18))</f>
        <v>88220.637000000002</v>
      </c>
      <c r="F74" s="1"/>
      <c r="G74" s="1"/>
      <c r="H74" s="1"/>
      <c r="I74" s="1"/>
      <c r="J74" s="1"/>
      <c r="K74" s="1"/>
      <c r="L74" s="1"/>
      <c r="M74" s="1"/>
      <c r="N74" s="1"/>
      <c r="O74" s="1"/>
      <c r="P74" s="1"/>
      <c r="Q74" s="1"/>
      <c r="R74" s="1"/>
    </row>
    <row r="75" spans="1:18" x14ac:dyDescent="0.25">
      <c r="A75" s="13">
        <v>45429</v>
      </c>
      <c r="B75" s="3" t="s">
        <v>309</v>
      </c>
      <c r="C75" s="14">
        <v>945223</v>
      </c>
      <c r="D75" s="1" t="s">
        <v>310</v>
      </c>
      <c r="E75" s="28">
        <f>Table2[[#This Row],[Revenue in local currency]] * IF(Table2[[#This Row],[Currency code]]="USD", 1, _xlfn.XLOOKUP(Table2[[#This Row],[Currency code]], 'Ex. 21-1'!$H$7:$H$18, 'Ex. 21-1'!$I$7:$I$18))</f>
        <v>87905.739000000001</v>
      </c>
      <c r="F75" s="1"/>
      <c r="G75" s="1"/>
      <c r="H75" s="1"/>
      <c r="I75" s="1"/>
      <c r="J75" s="1"/>
      <c r="K75" s="1"/>
      <c r="L75" s="1"/>
      <c r="M75" s="1"/>
      <c r="N75" s="1"/>
      <c r="O75" s="1"/>
      <c r="P75" s="1"/>
      <c r="Q75" s="1"/>
      <c r="R75" s="1"/>
    </row>
    <row r="76" spans="1:18" x14ac:dyDescent="0.25">
      <c r="A76" s="13">
        <v>45430</v>
      </c>
      <c r="B76" s="3" t="s">
        <v>309</v>
      </c>
      <c r="C76" s="14">
        <v>476399</v>
      </c>
      <c r="D76" s="1" t="s">
        <v>310</v>
      </c>
      <c r="E76" s="28">
        <f>Table2[[#This Row],[Revenue in local currency]] * IF(Table2[[#This Row],[Currency code]]="USD", 1, _xlfn.XLOOKUP(Table2[[#This Row],[Currency code]], 'Ex. 21-1'!$H$7:$H$18, 'Ex. 21-1'!$I$7:$I$18))</f>
        <v>44305.106999999996</v>
      </c>
      <c r="F76" s="1"/>
      <c r="G76" s="1"/>
      <c r="H76" s="1"/>
      <c r="I76" s="1"/>
      <c r="J76" s="1"/>
      <c r="K76" s="1"/>
      <c r="L76" s="1"/>
      <c r="M76" s="1"/>
      <c r="N76" s="1"/>
      <c r="O76" s="1"/>
      <c r="P76" s="1"/>
      <c r="Q76" s="1"/>
      <c r="R76" s="1"/>
    </row>
    <row r="77" spans="1:18" x14ac:dyDescent="0.25">
      <c r="A77" s="13">
        <v>45482</v>
      </c>
      <c r="B77" s="3" t="s">
        <v>311</v>
      </c>
      <c r="C77" s="3"/>
      <c r="D77" s="1" t="s">
        <v>312</v>
      </c>
      <c r="E77" s="28">
        <f>Table2[[#This Row],[Revenue in local currency]] * IF(Table2[[#This Row],[Currency code]]="USD", 1, _xlfn.XLOOKUP(Table2[[#This Row],[Currency code]], 'Ex. 21-1'!$H$7:$H$18, 'Ex. 21-1'!$I$7:$I$18))</f>
        <v>0</v>
      </c>
      <c r="F77" s="1"/>
      <c r="G77" s="1"/>
      <c r="H77" s="1"/>
      <c r="I77" s="1"/>
      <c r="J77" s="1"/>
      <c r="K77" s="1"/>
      <c r="L77" s="1"/>
      <c r="M77" s="1"/>
      <c r="N77" s="1"/>
      <c r="O77" s="1"/>
      <c r="P77" s="1"/>
      <c r="Q77" s="1"/>
      <c r="R77" s="1"/>
    </row>
    <row r="78" spans="1:18" x14ac:dyDescent="0.25">
      <c r="A78" s="13">
        <v>45483</v>
      </c>
      <c r="B78" s="3" t="s">
        <v>311</v>
      </c>
      <c r="C78" s="3"/>
      <c r="D78" s="1" t="s">
        <v>312</v>
      </c>
      <c r="E78" s="28">
        <f>Table2[[#This Row],[Revenue in local currency]] * IF(Table2[[#This Row],[Currency code]]="USD", 1, _xlfn.XLOOKUP(Table2[[#This Row],[Currency code]], 'Ex. 21-1'!$H$7:$H$18, 'Ex. 21-1'!$I$7:$I$18))</f>
        <v>0</v>
      </c>
      <c r="F78" s="1"/>
      <c r="G78" s="1"/>
      <c r="H78" s="1"/>
      <c r="I78" s="1"/>
      <c r="J78" s="1"/>
      <c r="K78" s="1"/>
      <c r="L78" s="1"/>
      <c r="M78" s="1"/>
      <c r="N78" s="1"/>
      <c r="O78" s="1"/>
      <c r="P78" s="1"/>
      <c r="Q78" s="1"/>
      <c r="R78" s="1"/>
    </row>
    <row r="79" spans="1:18" x14ac:dyDescent="0.25">
      <c r="A79" s="13">
        <v>45450</v>
      </c>
      <c r="B79" s="3" t="s">
        <v>313</v>
      </c>
      <c r="C79" s="3"/>
      <c r="D79" s="1" t="s">
        <v>314</v>
      </c>
      <c r="E79" s="28">
        <f>Table2[[#This Row],[Revenue in local currency]] * IF(Table2[[#This Row],[Currency code]]="USD", 1, _xlfn.XLOOKUP(Table2[[#This Row],[Currency code]], 'Ex. 21-1'!$H$7:$H$18, 'Ex. 21-1'!$I$7:$I$18))</f>
        <v>0</v>
      </c>
      <c r="F79" s="1"/>
      <c r="G79" s="1"/>
      <c r="H79" s="1"/>
      <c r="I79" s="1"/>
      <c r="J79" s="1"/>
      <c r="K79" s="1"/>
      <c r="L79" s="1"/>
      <c r="M79" s="1"/>
      <c r="N79" s="1"/>
      <c r="O79" s="1"/>
      <c r="P79" s="1"/>
      <c r="Q79" s="1"/>
      <c r="R79" s="1"/>
    </row>
    <row r="80" spans="1:18" x14ac:dyDescent="0.25">
      <c r="A80" s="13">
        <v>45451</v>
      </c>
      <c r="B80" s="3" t="s">
        <v>313</v>
      </c>
      <c r="C80" s="3"/>
      <c r="D80" s="1" t="s">
        <v>314</v>
      </c>
      <c r="E80" s="28">
        <f>Table2[[#This Row],[Revenue in local currency]] * IF(Table2[[#This Row],[Currency code]]="USD", 1, _xlfn.XLOOKUP(Table2[[#This Row],[Currency code]], 'Ex. 21-1'!$H$7:$H$18, 'Ex. 21-1'!$I$7:$I$18))</f>
        <v>0</v>
      </c>
      <c r="F80" s="1"/>
      <c r="G80" s="1"/>
      <c r="H80" s="1"/>
      <c r="I80" s="1"/>
      <c r="J80" s="1"/>
      <c r="K80" s="1"/>
      <c r="L80" s="1"/>
      <c r="M80" s="1"/>
      <c r="N80" s="1"/>
      <c r="O80" s="1"/>
      <c r="P80" s="1"/>
      <c r="Q80" s="1"/>
      <c r="R80" s="1"/>
    </row>
    <row r="81" spans="1:18" x14ac:dyDescent="0.25">
      <c r="A81" s="13">
        <v>45452</v>
      </c>
      <c r="B81" s="3" t="s">
        <v>313</v>
      </c>
      <c r="C81" s="3"/>
      <c r="D81" s="1" t="s">
        <v>314</v>
      </c>
      <c r="E81" s="28">
        <f>Table2[[#This Row],[Revenue in local currency]] * IF(Table2[[#This Row],[Currency code]]="USD", 1, _xlfn.XLOOKUP(Table2[[#This Row],[Currency code]], 'Ex. 21-1'!$H$7:$H$18, 'Ex. 21-1'!$I$7:$I$18))</f>
        <v>0</v>
      </c>
      <c r="F81" s="1"/>
      <c r="G81" s="1"/>
      <c r="H81" s="1"/>
      <c r="I81" s="1"/>
      <c r="J81" s="1"/>
      <c r="K81" s="1"/>
      <c r="L81" s="1"/>
      <c r="M81" s="1"/>
      <c r="N81" s="1"/>
      <c r="O81" s="1"/>
      <c r="P81" s="1"/>
      <c r="Q81" s="1"/>
      <c r="R81" s="1"/>
    </row>
    <row r="82" spans="1:18" x14ac:dyDescent="0.25">
      <c r="A82" s="13">
        <v>45456</v>
      </c>
      <c r="B82" s="3" t="s">
        <v>313</v>
      </c>
      <c r="C82" s="3"/>
      <c r="D82" s="1" t="s">
        <v>314</v>
      </c>
      <c r="E82" s="28">
        <f>Table2[[#This Row],[Revenue in local currency]] * IF(Table2[[#This Row],[Currency code]]="USD", 1, _xlfn.XLOOKUP(Table2[[#This Row],[Currency code]], 'Ex. 21-1'!$H$7:$H$18, 'Ex. 21-1'!$I$7:$I$18))</f>
        <v>0</v>
      </c>
      <c r="F82" s="1"/>
      <c r="G82" s="1"/>
      <c r="H82" s="1"/>
      <c r="I82" s="1"/>
      <c r="J82" s="1"/>
      <c r="K82" s="1"/>
      <c r="L82" s="1"/>
      <c r="M82" s="1"/>
      <c r="N82" s="1"/>
      <c r="O82" s="1"/>
      <c r="P82" s="1"/>
      <c r="Q82" s="1"/>
      <c r="R82" s="1"/>
    </row>
    <row r="83" spans="1:18" x14ac:dyDescent="0.25">
      <c r="A83" s="13">
        <v>45457</v>
      </c>
      <c r="B83" s="3" t="s">
        <v>313</v>
      </c>
      <c r="C83" s="3"/>
      <c r="D83" s="1" t="s">
        <v>314</v>
      </c>
      <c r="E83" s="28">
        <f>Table2[[#This Row],[Revenue in local currency]] * IF(Table2[[#This Row],[Currency code]]="USD", 1, _xlfn.XLOOKUP(Table2[[#This Row],[Currency code]], 'Ex. 21-1'!$H$7:$H$18, 'Ex. 21-1'!$I$7:$I$18))</f>
        <v>0</v>
      </c>
      <c r="F83" s="1"/>
      <c r="G83" s="1"/>
      <c r="H83" s="1"/>
      <c r="I83" s="1"/>
      <c r="J83" s="1"/>
      <c r="K83" s="1"/>
      <c r="L83" s="1"/>
      <c r="M83" s="1"/>
      <c r="N83" s="1"/>
      <c r="O83" s="1"/>
      <c r="P83" s="1"/>
      <c r="Q83" s="1"/>
      <c r="R83" s="1"/>
    </row>
    <row r="84" spans="1:18" x14ac:dyDescent="0.25">
      <c r="A84" s="13">
        <v>45458</v>
      </c>
      <c r="B84" s="3" t="s">
        <v>313</v>
      </c>
      <c r="C84" s="3"/>
      <c r="D84" s="1" t="s">
        <v>314</v>
      </c>
      <c r="E84" s="28">
        <f>Table2[[#This Row],[Revenue in local currency]] * IF(Table2[[#This Row],[Currency code]]="USD", 1, _xlfn.XLOOKUP(Table2[[#This Row],[Currency code]], 'Ex. 21-1'!$H$7:$H$18, 'Ex. 21-1'!$I$7:$I$18))</f>
        <v>0</v>
      </c>
      <c r="F84" s="1"/>
      <c r="G84" s="1"/>
      <c r="H84" s="1"/>
      <c r="I84" s="1"/>
      <c r="J84" s="1"/>
      <c r="K84" s="1"/>
      <c r="L84" s="1"/>
      <c r="M84" s="1"/>
      <c r="N84" s="1"/>
      <c r="O84" s="1"/>
      <c r="P84" s="1"/>
      <c r="Q84" s="1"/>
      <c r="R84" s="1"/>
    </row>
    <row r="85" spans="1:18" x14ac:dyDescent="0.25">
      <c r="A85" s="13">
        <v>45461</v>
      </c>
      <c r="B85" s="3" t="s">
        <v>313</v>
      </c>
      <c r="C85" s="3"/>
      <c r="D85" s="1" t="s">
        <v>314</v>
      </c>
      <c r="E85" s="28">
        <f>Table2[[#This Row],[Revenue in local currency]] * IF(Table2[[#This Row],[Currency code]]="USD", 1, _xlfn.XLOOKUP(Table2[[#This Row],[Currency code]], 'Ex. 21-1'!$H$7:$H$18, 'Ex. 21-1'!$I$7:$I$18))</f>
        <v>0</v>
      </c>
      <c r="F85" s="1"/>
      <c r="G85" s="1"/>
      <c r="H85" s="1"/>
      <c r="I85" s="1"/>
      <c r="J85" s="1"/>
      <c r="K85" s="1"/>
      <c r="L85" s="1"/>
      <c r="M85" s="1"/>
      <c r="N85" s="1"/>
      <c r="O85" s="1"/>
      <c r="P85" s="1"/>
      <c r="Q85" s="1"/>
      <c r="R85" s="1"/>
    </row>
    <row r="86" spans="1:18" x14ac:dyDescent="0.25">
      <c r="A86" s="13">
        <v>45464</v>
      </c>
      <c r="B86" s="3" t="s">
        <v>313</v>
      </c>
      <c r="C86" s="3"/>
      <c r="D86" s="1" t="s">
        <v>314</v>
      </c>
      <c r="E86" s="28">
        <f>Table2[[#This Row],[Revenue in local currency]] * IF(Table2[[#This Row],[Currency code]]="USD", 1, _xlfn.XLOOKUP(Table2[[#This Row],[Currency code]], 'Ex. 21-1'!$H$7:$H$18, 'Ex. 21-1'!$I$7:$I$18))</f>
        <v>0</v>
      </c>
      <c r="F86" s="1"/>
      <c r="G86" s="1"/>
      <c r="H86" s="1"/>
      <c r="I86" s="1"/>
      <c r="J86" s="1"/>
      <c r="K86" s="1"/>
      <c r="L86" s="1"/>
      <c r="M86" s="1"/>
      <c r="N86" s="1"/>
      <c r="O86" s="1"/>
      <c r="P86" s="1"/>
      <c r="Q86" s="1"/>
      <c r="R86" s="1"/>
    </row>
    <row r="87" spans="1:18" x14ac:dyDescent="0.25">
      <c r="A87" s="13">
        <v>45465</v>
      </c>
      <c r="B87" s="3" t="s">
        <v>313</v>
      </c>
      <c r="C87" s="3"/>
      <c r="D87" s="1" t="s">
        <v>314</v>
      </c>
      <c r="E87" s="28">
        <f>Table2[[#This Row],[Revenue in local currency]] * IF(Table2[[#This Row],[Currency code]]="USD", 1, _xlfn.XLOOKUP(Table2[[#This Row],[Currency code]], 'Ex. 21-1'!$H$7:$H$18, 'Ex. 21-1'!$I$7:$I$18))</f>
        <v>0</v>
      </c>
      <c r="F87" s="1"/>
      <c r="G87" s="1"/>
      <c r="H87" s="1"/>
      <c r="I87" s="1"/>
      <c r="J87" s="1"/>
      <c r="K87" s="1"/>
      <c r="L87" s="1"/>
      <c r="M87" s="1"/>
      <c r="N87" s="1"/>
      <c r="O87" s="1"/>
      <c r="P87" s="1"/>
      <c r="Q87" s="1"/>
      <c r="R87" s="1"/>
    </row>
    <row r="88" spans="1:18" x14ac:dyDescent="0.25">
      <c r="A88" s="13">
        <v>45466</v>
      </c>
      <c r="B88" s="3" t="s">
        <v>313</v>
      </c>
      <c r="C88" s="3"/>
      <c r="D88" s="1" t="s">
        <v>314</v>
      </c>
      <c r="E88" s="28">
        <f>Table2[[#This Row],[Revenue in local currency]] * IF(Table2[[#This Row],[Currency code]]="USD", 1, _xlfn.XLOOKUP(Table2[[#This Row],[Currency code]], 'Ex. 21-1'!$H$7:$H$18, 'Ex. 21-1'!$I$7:$I$18))</f>
        <v>0</v>
      </c>
      <c r="F88" s="1"/>
      <c r="G88" s="1"/>
      <c r="H88" s="1"/>
      <c r="I88" s="1"/>
      <c r="J88" s="1"/>
      <c r="K88" s="1"/>
      <c r="L88" s="1"/>
      <c r="M88" s="1"/>
      <c r="N88" s="1"/>
      <c r="O88" s="1"/>
      <c r="P88" s="1"/>
      <c r="Q88" s="1"/>
      <c r="R88" s="1"/>
    </row>
    <row r="89" spans="1:18" x14ac:dyDescent="0.25">
      <c r="A89" s="13">
        <v>45519</v>
      </c>
      <c r="B89" s="3" t="s">
        <v>313</v>
      </c>
      <c r="C89" s="3"/>
      <c r="D89" s="1" t="s">
        <v>314</v>
      </c>
      <c r="E89" s="28">
        <f>Table2[[#This Row],[Revenue in local currency]] * IF(Table2[[#This Row],[Currency code]]="USD", 1, _xlfn.XLOOKUP(Table2[[#This Row],[Currency code]], 'Ex. 21-1'!$H$7:$H$18, 'Ex. 21-1'!$I$7:$I$18))</f>
        <v>0</v>
      </c>
      <c r="F89" s="1"/>
      <c r="G89" s="1"/>
      <c r="H89" s="1"/>
      <c r="I89" s="1"/>
      <c r="J89" s="1"/>
      <c r="K89" s="1"/>
      <c r="L89" s="1"/>
      <c r="M89" s="1"/>
      <c r="N89" s="1"/>
      <c r="O89" s="1"/>
      <c r="P89" s="1"/>
      <c r="Q89" s="1"/>
      <c r="R89" s="1"/>
    </row>
    <row r="90" spans="1:18" x14ac:dyDescent="0.25">
      <c r="A90" s="13">
        <v>45520</v>
      </c>
      <c r="B90" s="3" t="s">
        <v>313</v>
      </c>
      <c r="C90" s="3"/>
      <c r="D90" s="1" t="s">
        <v>314</v>
      </c>
      <c r="E90" s="28">
        <f>Table2[[#This Row],[Revenue in local currency]] * IF(Table2[[#This Row],[Currency code]]="USD", 1, _xlfn.XLOOKUP(Table2[[#This Row],[Currency code]], 'Ex. 21-1'!$H$7:$H$18, 'Ex. 21-1'!$I$7:$I$18))</f>
        <v>0</v>
      </c>
      <c r="F90" s="1"/>
      <c r="G90" s="1"/>
      <c r="H90" s="1"/>
      <c r="I90" s="1"/>
      <c r="J90" s="1"/>
      <c r="K90" s="1"/>
      <c r="L90" s="1"/>
      <c r="M90" s="1"/>
      <c r="N90" s="1"/>
      <c r="O90" s="1"/>
      <c r="P90" s="1"/>
      <c r="Q90" s="1"/>
      <c r="R90" s="1"/>
    </row>
    <row r="91" spans="1:18" x14ac:dyDescent="0.25">
      <c r="A91" s="13">
        <v>45521</v>
      </c>
      <c r="B91" s="3" t="s">
        <v>313</v>
      </c>
      <c r="C91" s="3"/>
      <c r="D91" s="1" t="s">
        <v>314</v>
      </c>
      <c r="E91" s="28">
        <f>Table2[[#This Row],[Revenue in local currency]] * IF(Table2[[#This Row],[Currency code]]="USD", 1, _xlfn.XLOOKUP(Table2[[#This Row],[Currency code]], 'Ex. 21-1'!$H$7:$H$18, 'Ex. 21-1'!$I$7:$I$18))</f>
        <v>0</v>
      </c>
      <c r="F91" s="1"/>
      <c r="G91" s="1"/>
      <c r="H91" s="1"/>
      <c r="I91" s="1"/>
      <c r="J91" s="1"/>
      <c r="K91" s="1"/>
      <c r="L91" s="1"/>
      <c r="M91" s="1"/>
      <c r="N91" s="1"/>
      <c r="O91" s="1"/>
      <c r="P91" s="1"/>
      <c r="Q91" s="1"/>
      <c r="R91" s="1"/>
    </row>
    <row r="92" spans="1:18" x14ac:dyDescent="0.25">
      <c r="A92" s="13">
        <v>45523</v>
      </c>
      <c r="B92" s="3" t="s">
        <v>313</v>
      </c>
      <c r="C92" s="3"/>
      <c r="D92" s="1" t="s">
        <v>314</v>
      </c>
      <c r="E92" s="28">
        <f>Table2[[#This Row],[Revenue in local currency]] * IF(Table2[[#This Row],[Currency code]]="USD", 1, _xlfn.XLOOKUP(Table2[[#This Row],[Currency code]], 'Ex. 21-1'!$H$7:$H$18, 'Ex. 21-1'!$I$7:$I$18))</f>
        <v>0</v>
      </c>
      <c r="F92" s="1"/>
      <c r="G92" s="1"/>
      <c r="H92" s="1"/>
      <c r="I92" s="1"/>
      <c r="J92" s="1"/>
      <c r="K92" s="1"/>
      <c r="L92" s="1"/>
      <c r="M92" s="1"/>
      <c r="N92" s="1"/>
      <c r="O92" s="1"/>
      <c r="P92" s="1"/>
      <c r="Q92" s="1"/>
      <c r="R92" s="1"/>
    </row>
    <row r="93" spans="1:18" x14ac:dyDescent="0.25">
      <c r="A93" s="13">
        <v>45524</v>
      </c>
      <c r="B93" s="3" t="s">
        <v>313</v>
      </c>
      <c r="C93" s="3"/>
      <c r="D93" s="1" t="s">
        <v>314</v>
      </c>
      <c r="E93" s="28">
        <f>Table2[[#This Row],[Revenue in local currency]] * IF(Table2[[#This Row],[Currency code]]="USD", 1, _xlfn.XLOOKUP(Table2[[#This Row],[Currency code]], 'Ex. 21-1'!$H$7:$H$18, 'Ex. 21-1'!$I$7:$I$18))</f>
        <v>0</v>
      </c>
      <c r="F93" s="1"/>
      <c r="G93" s="1"/>
      <c r="H93" s="1"/>
      <c r="I93" s="1"/>
      <c r="J93" s="1"/>
      <c r="K93" s="1"/>
      <c r="L93" s="1"/>
      <c r="M93" s="1"/>
      <c r="N93" s="1"/>
      <c r="O93" s="1"/>
      <c r="P93" s="1"/>
      <c r="Q93" s="1"/>
      <c r="R93" s="1"/>
    </row>
    <row r="94" spans="1:18" x14ac:dyDescent="0.25">
      <c r="A94" s="13">
        <v>45002</v>
      </c>
      <c r="B94" s="3" t="s">
        <v>315</v>
      </c>
      <c r="C94" s="14">
        <v>8304442</v>
      </c>
      <c r="D94" s="1" t="s">
        <v>316</v>
      </c>
      <c r="E94" s="28">
        <f>Table2[[#This Row],[Revenue in local currency]] * IF(Table2[[#This Row],[Currency code]]="USD", 1, _xlfn.XLOOKUP(Table2[[#This Row],[Currency code]], 'Ex. 21-1'!$H$7:$H$18, 'Ex. 21-1'!$I$7:$I$18))</f>
        <v>8304442</v>
      </c>
      <c r="F94" s="1"/>
      <c r="G94" s="1"/>
      <c r="H94" s="1"/>
      <c r="I94" s="1"/>
      <c r="J94" s="1"/>
      <c r="K94" s="1"/>
      <c r="L94" s="1"/>
      <c r="M94" s="1"/>
      <c r="N94" s="1"/>
      <c r="O94" s="1"/>
      <c r="P94" s="1"/>
      <c r="Q94" s="1"/>
      <c r="R94" s="1"/>
    </row>
    <row r="95" spans="1:18" x14ac:dyDescent="0.25">
      <c r="A95" s="13">
        <v>45003</v>
      </c>
      <c r="B95" s="3" t="s">
        <v>315</v>
      </c>
      <c r="C95" s="14">
        <v>14774858</v>
      </c>
      <c r="D95" s="1" t="s">
        <v>316</v>
      </c>
      <c r="E95" s="28">
        <f>Table2[[#This Row],[Revenue in local currency]] * IF(Table2[[#This Row],[Currency code]]="USD", 1, _xlfn.XLOOKUP(Table2[[#This Row],[Currency code]], 'Ex. 21-1'!$H$7:$H$18, 'Ex. 21-1'!$I$7:$I$18))</f>
        <v>14774858</v>
      </c>
      <c r="F95" s="1"/>
      <c r="G95" s="1"/>
      <c r="H95" s="1"/>
      <c r="I95" s="1"/>
      <c r="J95" s="1"/>
      <c r="K95" s="1"/>
      <c r="L95" s="1"/>
      <c r="M95" s="1"/>
      <c r="N95" s="1"/>
      <c r="O95" s="1"/>
      <c r="P95" s="1"/>
      <c r="Q95" s="1"/>
      <c r="R95" s="1"/>
    </row>
    <row r="96" spans="1:18" x14ac:dyDescent="0.25">
      <c r="A96" s="13">
        <v>45009</v>
      </c>
      <c r="B96" s="3" t="s">
        <v>315</v>
      </c>
      <c r="C96" s="14">
        <v>8863532</v>
      </c>
      <c r="D96" s="1" t="s">
        <v>316</v>
      </c>
      <c r="E96" s="28">
        <f>Table2[[#This Row],[Revenue in local currency]] * IF(Table2[[#This Row],[Currency code]]="USD", 1, _xlfn.XLOOKUP(Table2[[#This Row],[Currency code]], 'Ex. 21-1'!$H$7:$H$18, 'Ex. 21-1'!$I$7:$I$18))</f>
        <v>8863532</v>
      </c>
      <c r="F96" s="1"/>
      <c r="G96" s="1"/>
      <c r="H96" s="1"/>
      <c r="I96" s="1"/>
      <c r="J96" s="1"/>
      <c r="K96" s="1"/>
      <c r="L96" s="1"/>
      <c r="M96" s="1"/>
      <c r="N96" s="1"/>
      <c r="O96" s="1"/>
      <c r="P96" s="1"/>
      <c r="Q96" s="1"/>
      <c r="R96" s="1"/>
    </row>
    <row r="97" spans="1:18" x14ac:dyDescent="0.25">
      <c r="A97" s="13">
        <v>45010</v>
      </c>
      <c r="B97" s="3" t="s">
        <v>315</v>
      </c>
      <c r="C97" s="14">
        <v>12264914</v>
      </c>
      <c r="D97" s="1" t="s">
        <v>316</v>
      </c>
      <c r="E97" s="28">
        <f>Table2[[#This Row],[Revenue in local currency]] * IF(Table2[[#This Row],[Currency code]]="USD", 1, _xlfn.XLOOKUP(Table2[[#This Row],[Currency code]], 'Ex. 21-1'!$H$7:$H$18, 'Ex. 21-1'!$I$7:$I$18))</f>
        <v>12264914</v>
      </c>
      <c r="F97" s="1"/>
      <c r="G97" s="1"/>
      <c r="H97" s="1"/>
      <c r="I97" s="1"/>
      <c r="J97" s="1"/>
      <c r="K97" s="1"/>
      <c r="L97" s="1"/>
      <c r="M97" s="1"/>
      <c r="N97" s="1"/>
      <c r="O97" s="1"/>
      <c r="P97" s="1"/>
      <c r="Q97" s="1"/>
      <c r="R97" s="1"/>
    </row>
    <row r="98" spans="1:18" x14ac:dyDescent="0.25">
      <c r="A98" s="13">
        <v>45016</v>
      </c>
      <c r="B98" s="3" t="s">
        <v>315</v>
      </c>
      <c r="C98" s="14">
        <v>13574948</v>
      </c>
      <c r="D98" s="1" t="s">
        <v>316</v>
      </c>
      <c r="E98" s="28">
        <f>Table2[[#This Row],[Revenue in local currency]] * IF(Table2[[#This Row],[Currency code]]="USD", 1, _xlfn.XLOOKUP(Table2[[#This Row],[Currency code]], 'Ex. 21-1'!$H$7:$H$18, 'Ex. 21-1'!$I$7:$I$18))</f>
        <v>13574948</v>
      </c>
      <c r="F98" s="1"/>
      <c r="G98" s="1"/>
      <c r="H98" s="1"/>
      <c r="I98" s="1"/>
      <c r="J98" s="1"/>
      <c r="K98" s="1"/>
      <c r="L98" s="1"/>
      <c r="M98" s="1"/>
      <c r="N98" s="1"/>
      <c r="O98" s="1"/>
      <c r="P98" s="1"/>
      <c r="Q98" s="1"/>
      <c r="R98" s="1"/>
    </row>
    <row r="99" spans="1:18" x14ac:dyDescent="0.25">
      <c r="A99" s="13">
        <v>45017</v>
      </c>
      <c r="B99" s="3" t="s">
        <v>315</v>
      </c>
      <c r="C99" s="14">
        <v>13665354</v>
      </c>
      <c r="D99" s="1" t="s">
        <v>316</v>
      </c>
      <c r="E99" s="28">
        <f>Table2[[#This Row],[Revenue in local currency]] * IF(Table2[[#This Row],[Currency code]]="USD", 1, _xlfn.XLOOKUP(Table2[[#This Row],[Currency code]], 'Ex. 21-1'!$H$7:$H$18, 'Ex. 21-1'!$I$7:$I$18))</f>
        <v>13665354</v>
      </c>
      <c r="F99" s="1"/>
      <c r="G99" s="1"/>
      <c r="H99" s="1"/>
      <c r="I99" s="1"/>
      <c r="J99" s="1"/>
      <c r="K99" s="1"/>
      <c r="L99" s="1"/>
      <c r="M99" s="1"/>
      <c r="N99" s="1"/>
      <c r="O99" s="1"/>
      <c r="P99" s="1"/>
      <c r="Q99" s="1"/>
      <c r="R99" s="1"/>
    </row>
    <row r="100" spans="1:18" x14ac:dyDescent="0.25">
      <c r="A100" s="13">
        <v>45018</v>
      </c>
      <c r="B100" s="3" t="s">
        <v>315</v>
      </c>
      <c r="C100" s="14">
        <v>11190935</v>
      </c>
      <c r="D100" s="1" t="s">
        <v>316</v>
      </c>
      <c r="E100" s="28">
        <f>Table2[[#This Row],[Revenue in local currency]] * IF(Table2[[#This Row],[Currency code]]="USD", 1, _xlfn.XLOOKUP(Table2[[#This Row],[Currency code]], 'Ex. 21-1'!$H$7:$H$18, 'Ex. 21-1'!$I$7:$I$18))</f>
        <v>11190935</v>
      </c>
      <c r="F100" s="1"/>
      <c r="G100" s="1"/>
      <c r="H100" s="1"/>
      <c r="I100" s="1"/>
      <c r="J100" s="1"/>
      <c r="K100" s="1"/>
      <c r="L100" s="1"/>
      <c r="M100" s="1"/>
      <c r="N100" s="1"/>
      <c r="O100" s="1"/>
      <c r="P100" s="1"/>
      <c r="Q100" s="1"/>
      <c r="R100" s="1"/>
    </row>
    <row r="101" spans="1:18" x14ac:dyDescent="0.25">
      <c r="A101" s="13">
        <v>45029</v>
      </c>
      <c r="B101" s="3" t="s">
        <v>315</v>
      </c>
      <c r="C101" s="14">
        <v>13837195</v>
      </c>
      <c r="D101" s="1" t="s">
        <v>316</v>
      </c>
      <c r="E101" s="28">
        <f>Table2[[#This Row],[Revenue in local currency]] * IF(Table2[[#This Row],[Currency code]]="USD", 1, _xlfn.XLOOKUP(Table2[[#This Row],[Currency code]], 'Ex. 21-1'!$H$7:$H$18, 'Ex. 21-1'!$I$7:$I$18))</f>
        <v>13837195</v>
      </c>
      <c r="F101" s="1"/>
      <c r="G101" s="1"/>
      <c r="H101" s="1"/>
      <c r="I101" s="1"/>
      <c r="J101" s="1"/>
      <c r="K101" s="1"/>
      <c r="L101" s="1"/>
      <c r="M101" s="1"/>
      <c r="N101" s="1"/>
      <c r="O101" s="1"/>
      <c r="P101" s="1"/>
      <c r="Q101" s="1"/>
      <c r="R101" s="1"/>
    </row>
    <row r="102" spans="1:18" x14ac:dyDescent="0.25">
      <c r="A102" s="13">
        <v>45030</v>
      </c>
      <c r="B102" s="3" t="s">
        <v>315</v>
      </c>
      <c r="C102" s="14">
        <v>12375565</v>
      </c>
      <c r="D102" s="1" t="s">
        <v>316</v>
      </c>
      <c r="E102" s="28">
        <f>Table2[[#This Row],[Revenue in local currency]] * IF(Table2[[#This Row],[Currency code]]="USD", 1, _xlfn.XLOOKUP(Table2[[#This Row],[Currency code]], 'Ex. 21-1'!$H$7:$H$18, 'Ex. 21-1'!$I$7:$I$18))</f>
        <v>12375565</v>
      </c>
      <c r="F102" s="1"/>
      <c r="G102" s="1"/>
      <c r="H102" s="1"/>
      <c r="I102" s="1"/>
      <c r="J102" s="1"/>
      <c r="K102" s="1"/>
      <c r="L102" s="1"/>
      <c r="M102" s="1"/>
      <c r="N102" s="1"/>
      <c r="O102" s="1"/>
      <c r="P102" s="1"/>
      <c r="Q102" s="1"/>
      <c r="R102" s="1"/>
    </row>
    <row r="103" spans="1:18" x14ac:dyDescent="0.25">
      <c r="A103" s="13">
        <v>45031</v>
      </c>
      <c r="B103" s="3" t="s">
        <v>315</v>
      </c>
      <c r="C103" s="14">
        <v>9560385</v>
      </c>
      <c r="D103" s="1" t="s">
        <v>316</v>
      </c>
      <c r="E103" s="28">
        <f>Table2[[#This Row],[Revenue in local currency]] * IF(Table2[[#This Row],[Currency code]]="USD", 1, _xlfn.XLOOKUP(Table2[[#This Row],[Currency code]], 'Ex. 21-1'!$H$7:$H$18, 'Ex. 21-1'!$I$7:$I$18))</f>
        <v>9560385</v>
      </c>
      <c r="F103" s="1"/>
      <c r="G103" s="1"/>
      <c r="H103" s="1"/>
      <c r="I103" s="1"/>
      <c r="J103" s="1"/>
      <c r="K103" s="1"/>
      <c r="L103" s="1"/>
      <c r="M103" s="1"/>
      <c r="N103" s="1"/>
      <c r="O103" s="1"/>
      <c r="P103" s="1"/>
      <c r="Q103" s="1"/>
      <c r="R103" s="1"/>
    </row>
    <row r="104" spans="1:18" x14ac:dyDescent="0.25">
      <c r="A104" s="13">
        <v>45037</v>
      </c>
      <c r="B104" s="3" t="s">
        <v>315</v>
      </c>
      <c r="C104" s="14">
        <v>8472993</v>
      </c>
      <c r="D104" s="1" t="s">
        <v>316</v>
      </c>
      <c r="E104" s="28">
        <f>Table2[[#This Row],[Revenue in local currency]] * IF(Table2[[#This Row],[Currency code]]="USD", 1, _xlfn.XLOOKUP(Table2[[#This Row],[Currency code]], 'Ex. 21-1'!$H$7:$H$18, 'Ex. 21-1'!$I$7:$I$18))</f>
        <v>8472993</v>
      </c>
      <c r="F104" s="1"/>
      <c r="G104" s="1"/>
      <c r="H104" s="1"/>
      <c r="I104" s="1"/>
      <c r="J104" s="1"/>
      <c r="K104" s="1"/>
      <c r="L104" s="1"/>
      <c r="M104" s="1"/>
      <c r="N104" s="1"/>
      <c r="O104" s="1"/>
      <c r="P104" s="1"/>
      <c r="Q104" s="1"/>
      <c r="R104" s="1"/>
    </row>
    <row r="105" spans="1:18" x14ac:dyDescent="0.25">
      <c r="A105" s="13">
        <v>45038</v>
      </c>
      <c r="B105" s="3" t="s">
        <v>315</v>
      </c>
      <c r="C105" s="14">
        <v>12160668</v>
      </c>
      <c r="D105" s="1" t="s">
        <v>316</v>
      </c>
      <c r="E105" s="28">
        <f>Table2[[#This Row],[Revenue in local currency]] * IF(Table2[[#This Row],[Currency code]]="USD", 1, _xlfn.XLOOKUP(Table2[[#This Row],[Currency code]], 'Ex. 21-1'!$H$7:$H$18, 'Ex. 21-1'!$I$7:$I$18))</f>
        <v>12160668</v>
      </c>
      <c r="F105" s="1"/>
      <c r="G105" s="1"/>
      <c r="H105" s="1"/>
      <c r="I105" s="1"/>
      <c r="J105" s="1"/>
      <c r="K105" s="1"/>
      <c r="L105" s="1"/>
      <c r="M105" s="1"/>
      <c r="N105" s="1"/>
      <c r="O105" s="1"/>
      <c r="P105" s="1"/>
      <c r="Q105" s="1"/>
      <c r="R105" s="1"/>
    </row>
    <row r="106" spans="1:18" x14ac:dyDescent="0.25">
      <c r="A106" s="13">
        <v>45039</v>
      </c>
      <c r="B106" s="3" t="s">
        <v>315</v>
      </c>
      <c r="C106" s="14">
        <v>8286923</v>
      </c>
      <c r="D106" s="1" t="s">
        <v>316</v>
      </c>
      <c r="E106" s="28">
        <f>Table2[[#This Row],[Revenue in local currency]] * IF(Table2[[#This Row],[Currency code]]="USD", 1, _xlfn.XLOOKUP(Table2[[#This Row],[Currency code]], 'Ex. 21-1'!$H$7:$H$18, 'Ex. 21-1'!$I$7:$I$18))</f>
        <v>8286923</v>
      </c>
      <c r="F106" s="1"/>
      <c r="G106" s="1"/>
      <c r="H106" s="1"/>
      <c r="I106" s="1"/>
      <c r="J106" s="1"/>
      <c r="K106" s="1"/>
      <c r="L106" s="1"/>
      <c r="M106" s="1"/>
      <c r="N106" s="1"/>
      <c r="O106" s="1"/>
      <c r="P106" s="1"/>
      <c r="Q106" s="1"/>
      <c r="R106" s="1"/>
    </row>
    <row r="107" spans="1:18" x14ac:dyDescent="0.25">
      <c r="A107" s="13">
        <v>45044</v>
      </c>
      <c r="B107" s="3" t="s">
        <v>315</v>
      </c>
      <c r="C107" s="14">
        <v>8306460</v>
      </c>
      <c r="D107" s="1" t="s">
        <v>316</v>
      </c>
      <c r="E107" s="28">
        <f>Table2[[#This Row],[Revenue in local currency]] * IF(Table2[[#This Row],[Currency code]]="USD", 1, _xlfn.XLOOKUP(Table2[[#This Row],[Currency code]], 'Ex. 21-1'!$H$7:$H$18, 'Ex. 21-1'!$I$7:$I$18))</f>
        <v>8306460</v>
      </c>
      <c r="F107" s="1"/>
      <c r="G107" s="1"/>
      <c r="H107" s="1"/>
      <c r="I107" s="1"/>
      <c r="J107" s="1"/>
      <c r="K107" s="1"/>
      <c r="L107" s="1"/>
      <c r="M107" s="1"/>
      <c r="N107" s="1"/>
      <c r="O107" s="1"/>
      <c r="P107" s="1"/>
      <c r="Q107" s="1"/>
      <c r="R107" s="1"/>
    </row>
    <row r="108" spans="1:18" x14ac:dyDescent="0.25">
      <c r="A108" s="13">
        <v>45045</v>
      </c>
      <c r="B108" s="3" t="s">
        <v>315</v>
      </c>
      <c r="C108" s="14">
        <v>14532441</v>
      </c>
      <c r="D108" s="1" t="s">
        <v>316</v>
      </c>
      <c r="E108" s="28">
        <f>Table2[[#This Row],[Revenue in local currency]] * IF(Table2[[#This Row],[Currency code]]="USD", 1, _xlfn.XLOOKUP(Table2[[#This Row],[Currency code]], 'Ex. 21-1'!$H$7:$H$18, 'Ex. 21-1'!$I$7:$I$18))</f>
        <v>14532441</v>
      </c>
      <c r="F108" s="1"/>
      <c r="G108" s="1"/>
      <c r="H108" s="1"/>
      <c r="I108" s="1"/>
      <c r="J108" s="1"/>
      <c r="K108" s="1"/>
      <c r="L108" s="1"/>
      <c r="M108" s="1"/>
      <c r="N108" s="1"/>
      <c r="O108" s="1"/>
      <c r="P108" s="1"/>
      <c r="Q108" s="1"/>
      <c r="R108" s="1"/>
    </row>
    <row r="109" spans="1:18" x14ac:dyDescent="0.25">
      <c r="A109" s="13">
        <v>45046</v>
      </c>
      <c r="B109" s="3" t="s">
        <v>315</v>
      </c>
      <c r="C109" s="14">
        <v>10825530</v>
      </c>
      <c r="D109" s="1" t="s">
        <v>316</v>
      </c>
      <c r="E109" s="28">
        <f>Table2[[#This Row],[Revenue in local currency]] * IF(Table2[[#This Row],[Currency code]]="USD", 1, _xlfn.XLOOKUP(Table2[[#This Row],[Currency code]], 'Ex. 21-1'!$H$7:$H$18, 'Ex. 21-1'!$I$7:$I$18))</f>
        <v>10825530</v>
      </c>
      <c r="F109" s="1"/>
      <c r="G109" s="1"/>
      <c r="H109" s="1"/>
      <c r="I109" s="1"/>
      <c r="J109" s="1"/>
      <c r="K109" s="1"/>
      <c r="L109" s="1"/>
      <c r="M109" s="1"/>
      <c r="N109" s="1"/>
      <c r="O109" s="1"/>
      <c r="P109" s="1"/>
      <c r="Q109" s="1"/>
      <c r="R109" s="1"/>
    </row>
    <row r="110" spans="1:18" x14ac:dyDescent="0.25">
      <c r="A110" s="13">
        <v>45051</v>
      </c>
      <c r="B110" s="3" t="s">
        <v>315</v>
      </c>
      <c r="C110" s="14">
        <v>9584051</v>
      </c>
      <c r="D110" s="1" t="s">
        <v>316</v>
      </c>
      <c r="E110" s="28">
        <f>Table2[[#This Row],[Revenue in local currency]] * IF(Table2[[#This Row],[Currency code]]="USD", 1, _xlfn.XLOOKUP(Table2[[#This Row],[Currency code]], 'Ex. 21-1'!$H$7:$H$18, 'Ex. 21-1'!$I$7:$I$18))</f>
        <v>9584051</v>
      </c>
      <c r="F110" s="1"/>
      <c r="G110" s="1"/>
      <c r="H110" s="1"/>
      <c r="I110" s="1"/>
      <c r="J110" s="1"/>
      <c r="K110" s="1"/>
      <c r="L110" s="1"/>
      <c r="M110" s="1"/>
      <c r="N110" s="1"/>
      <c r="O110" s="1"/>
      <c r="P110" s="1"/>
      <c r="Q110" s="1"/>
      <c r="R110" s="1"/>
    </row>
    <row r="111" spans="1:18" x14ac:dyDescent="0.25">
      <c r="A111" s="13">
        <v>45052</v>
      </c>
      <c r="B111" s="3" t="s">
        <v>315</v>
      </c>
      <c r="C111" s="14">
        <v>14635489</v>
      </c>
      <c r="D111" s="1" t="s">
        <v>316</v>
      </c>
      <c r="E111" s="28">
        <f>Table2[[#This Row],[Revenue in local currency]] * IF(Table2[[#This Row],[Currency code]]="USD", 1, _xlfn.XLOOKUP(Table2[[#This Row],[Currency code]], 'Ex. 21-1'!$H$7:$H$18, 'Ex. 21-1'!$I$7:$I$18))</f>
        <v>14635489</v>
      </c>
      <c r="F111" s="1"/>
      <c r="G111" s="1"/>
      <c r="H111" s="1"/>
      <c r="I111" s="1"/>
      <c r="J111" s="1"/>
      <c r="K111" s="1"/>
      <c r="L111" s="1"/>
      <c r="M111" s="1"/>
      <c r="N111" s="1"/>
      <c r="O111" s="1"/>
      <c r="P111" s="1"/>
      <c r="Q111" s="1"/>
      <c r="R111" s="1"/>
    </row>
    <row r="112" spans="1:18" x14ac:dyDescent="0.25">
      <c r="A112" s="13">
        <v>45053</v>
      </c>
      <c r="B112" s="3" t="s">
        <v>315</v>
      </c>
      <c r="C112" s="14">
        <v>14067374</v>
      </c>
      <c r="D112" s="1" t="s">
        <v>316</v>
      </c>
      <c r="E112" s="28">
        <f>Table2[[#This Row],[Revenue in local currency]] * IF(Table2[[#This Row],[Currency code]]="USD", 1, _xlfn.XLOOKUP(Table2[[#This Row],[Currency code]], 'Ex. 21-1'!$H$7:$H$18, 'Ex. 21-1'!$I$7:$I$18))</f>
        <v>14067374</v>
      </c>
      <c r="F112" s="1"/>
      <c r="G112" s="1"/>
      <c r="H112" s="1"/>
      <c r="I112" s="1"/>
      <c r="J112" s="1"/>
      <c r="K112" s="1"/>
      <c r="L112" s="1"/>
      <c r="M112" s="1"/>
      <c r="N112" s="1"/>
      <c r="O112" s="1"/>
      <c r="P112" s="1"/>
      <c r="Q112" s="1"/>
      <c r="R112" s="1"/>
    </row>
    <row r="113" spans="1:18" x14ac:dyDescent="0.25">
      <c r="A113" s="13">
        <v>45058</v>
      </c>
      <c r="B113" s="3" t="s">
        <v>315</v>
      </c>
      <c r="C113" s="14">
        <v>10172784</v>
      </c>
      <c r="D113" s="1" t="s">
        <v>316</v>
      </c>
      <c r="E113" s="28">
        <f>Table2[[#This Row],[Revenue in local currency]] * IF(Table2[[#This Row],[Currency code]]="USD", 1, _xlfn.XLOOKUP(Table2[[#This Row],[Currency code]], 'Ex. 21-1'!$H$7:$H$18, 'Ex. 21-1'!$I$7:$I$18))</f>
        <v>10172784</v>
      </c>
      <c r="F113" s="1"/>
      <c r="G113" s="1"/>
      <c r="H113" s="1"/>
      <c r="I113" s="1"/>
      <c r="J113" s="1"/>
      <c r="K113" s="1"/>
      <c r="L113" s="1"/>
      <c r="M113" s="1"/>
      <c r="N113" s="1"/>
      <c r="O113" s="1"/>
      <c r="P113" s="1"/>
      <c r="Q113" s="1"/>
      <c r="R113" s="1"/>
    </row>
    <row r="114" spans="1:18" x14ac:dyDescent="0.25">
      <c r="A114" s="13">
        <v>45059</v>
      </c>
      <c r="B114" s="3" t="s">
        <v>315</v>
      </c>
      <c r="C114" s="14">
        <v>12397712</v>
      </c>
      <c r="D114" s="1" t="s">
        <v>316</v>
      </c>
      <c r="E114" s="28">
        <f>Table2[[#This Row],[Revenue in local currency]] * IF(Table2[[#This Row],[Currency code]]="USD", 1, _xlfn.XLOOKUP(Table2[[#This Row],[Currency code]], 'Ex. 21-1'!$H$7:$H$18, 'Ex. 21-1'!$I$7:$I$18))</f>
        <v>12397712</v>
      </c>
      <c r="F114" s="1"/>
      <c r="G114" s="1"/>
      <c r="H114" s="1"/>
      <c r="I114" s="1"/>
      <c r="J114" s="1"/>
      <c r="K114" s="1"/>
      <c r="L114" s="1"/>
      <c r="M114" s="1"/>
      <c r="N114" s="1"/>
      <c r="O114" s="1"/>
      <c r="P114" s="1"/>
      <c r="Q114" s="1"/>
      <c r="R114" s="1"/>
    </row>
    <row r="115" spans="1:18" x14ac:dyDescent="0.25">
      <c r="A115" s="13">
        <v>45060</v>
      </c>
      <c r="B115" s="3" t="s">
        <v>315</v>
      </c>
      <c r="C115" s="14">
        <v>12981254</v>
      </c>
      <c r="D115" s="1" t="s">
        <v>316</v>
      </c>
      <c r="E115" s="28">
        <f>Table2[[#This Row],[Revenue in local currency]] * IF(Table2[[#This Row],[Currency code]]="USD", 1, _xlfn.XLOOKUP(Table2[[#This Row],[Currency code]], 'Ex. 21-1'!$H$7:$H$18, 'Ex. 21-1'!$I$7:$I$18))</f>
        <v>12981254</v>
      </c>
      <c r="F115" s="1"/>
      <c r="G115" s="1"/>
      <c r="H115" s="1"/>
      <c r="I115" s="1"/>
      <c r="J115" s="1"/>
      <c r="K115" s="1"/>
      <c r="L115" s="1"/>
      <c r="M115" s="1"/>
      <c r="N115" s="1"/>
      <c r="O115" s="1"/>
      <c r="P115" s="1"/>
      <c r="Q115" s="1"/>
      <c r="R115" s="1"/>
    </row>
    <row r="116" spans="1:18" x14ac:dyDescent="0.25">
      <c r="A116" s="13">
        <v>45065</v>
      </c>
      <c r="B116" s="3" t="s">
        <v>315</v>
      </c>
      <c r="C116" s="14">
        <v>9985142</v>
      </c>
      <c r="D116" s="1" t="s">
        <v>316</v>
      </c>
      <c r="E116" s="28">
        <f>Table2[[#This Row],[Revenue in local currency]] * IF(Table2[[#This Row],[Currency code]]="USD", 1, _xlfn.XLOOKUP(Table2[[#This Row],[Currency code]], 'Ex. 21-1'!$H$7:$H$18, 'Ex. 21-1'!$I$7:$I$18))</f>
        <v>9985142</v>
      </c>
      <c r="F116" s="1"/>
      <c r="G116" s="1"/>
      <c r="H116" s="1"/>
      <c r="I116" s="1"/>
      <c r="J116" s="1"/>
      <c r="K116" s="1"/>
      <c r="L116" s="1"/>
      <c r="M116" s="1"/>
      <c r="N116" s="1"/>
      <c r="O116" s="1"/>
      <c r="P116" s="1"/>
      <c r="Q116" s="1"/>
      <c r="R116" s="1"/>
    </row>
    <row r="117" spans="1:18" x14ac:dyDescent="0.25">
      <c r="A117" s="13">
        <v>45066</v>
      </c>
      <c r="B117" s="3" t="s">
        <v>315</v>
      </c>
      <c r="C117" s="14">
        <v>8983741</v>
      </c>
      <c r="D117" s="1" t="s">
        <v>316</v>
      </c>
      <c r="E117" s="28">
        <f>Table2[[#This Row],[Revenue in local currency]] * IF(Table2[[#This Row],[Currency code]]="USD", 1, _xlfn.XLOOKUP(Table2[[#This Row],[Currency code]], 'Ex. 21-1'!$H$7:$H$18, 'Ex. 21-1'!$I$7:$I$18))</f>
        <v>8983741</v>
      </c>
      <c r="F117" s="1"/>
      <c r="G117" s="1"/>
      <c r="H117" s="1"/>
      <c r="I117" s="1"/>
      <c r="J117" s="1"/>
      <c r="K117" s="1"/>
      <c r="L117" s="1"/>
      <c r="M117" s="1"/>
      <c r="N117" s="1"/>
      <c r="O117" s="1"/>
      <c r="P117" s="1"/>
      <c r="Q117" s="1"/>
      <c r="R117" s="1"/>
    </row>
    <row r="118" spans="1:18" x14ac:dyDescent="0.25">
      <c r="A118" s="13">
        <v>45067</v>
      </c>
      <c r="B118" s="3" t="s">
        <v>315</v>
      </c>
      <c r="C118" s="14">
        <v>14309539</v>
      </c>
      <c r="D118" s="1" t="s">
        <v>316</v>
      </c>
      <c r="E118" s="28">
        <f>Table2[[#This Row],[Revenue in local currency]] * IF(Table2[[#This Row],[Currency code]]="USD", 1, _xlfn.XLOOKUP(Table2[[#This Row],[Currency code]], 'Ex. 21-1'!$H$7:$H$18, 'Ex. 21-1'!$I$7:$I$18))</f>
        <v>14309539</v>
      </c>
      <c r="F118" s="1"/>
      <c r="G118" s="1"/>
      <c r="H118" s="1"/>
      <c r="I118" s="1"/>
      <c r="J118" s="1"/>
      <c r="K118" s="1"/>
      <c r="L118" s="1"/>
      <c r="M118" s="1"/>
      <c r="N118" s="1"/>
      <c r="O118" s="1"/>
      <c r="P118" s="1"/>
      <c r="Q118" s="1"/>
      <c r="R118" s="1"/>
    </row>
    <row r="119" spans="1:18" x14ac:dyDescent="0.25">
      <c r="A119" s="13">
        <v>45072</v>
      </c>
      <c r="B119" s="3" t="s">
        <v>315</v>
      </c>
      <c r="C119" s="14">
        <v>14716386</v>
      </c>
      <c r="D119" s="1" t="s">
        <v>316</v>
      </c>
      <c r="E119" s="28">
        <f>Table2[[#This Row],[Revenue in local currency]] * IF(Table2[[#This Row],[Currency code]]="USD", 1, _xlfn.XLOOKUP(Table2[[#This Row],[Currency code]], 'Ex. 21-1'!$H$7:$H$18, 'Ex. 21-1'!$I$7:$I$18))</f>
        <v>14716386</v>
      </c>
      <c r="F119" s="1"/>
      <c r="G119" s="1"/>
      <c r="H119" s="1"/>
      <c r="I119" s="1"/>
      <c r="J119" s="1"/>
      <c r="K119" s="1"/>
      <c r="L119" s="1"/>
      <c r="M119" s="1"/>
      <c r="N119" s="1"/>
      <c r="O119" s="1"/>
      <c r="P119" s="1"/>
      <c r="Q119" s="1"/>
      <c r="R119" s="1"/>
    </row>
    <row r="120" spans="1:18" x14ac:dyDescent="0.25">
      <c r="A120" s="13">
        <v>45073</v>
      </c>
      <c r="B120" s="3" t="s">
        <v>315</v>
      </c>
      <c r="C120" s="14">
        <v>13583774</v>
      </c>
      <c r="D120" s="1" t="s">
        <v>316</v>
      </c>
      <c r="E120" s="28">
        <f>Table2[[#This Row],[Revenue in local currency]] * IF(Table2[[#This Row],[Currency code]]="USD", 1, _xlfn.XLOOKUP(Table2[[#This Row],[Currency code]], 'Ex. 21-1'!$H$7:$H$18, 'Ex. 21-1'!$I$7:$I$18))</f>
        <v>13583774</v>
      </c>
      <c r="F120" s="1"/>
      <c r="G120" s="1"/>
      <c r="H120" s="1"/>
      <c r="I120" s="1"/>
      <c r="J120" s="1"/>
      <c r="K120" s="1"/>
      <c r="L120" s="1"/>
      <c r="M120" s="1"/>
      <c r="N120" s="1"/>
      <c r="O120" s="1"/>
      <c r="P120" s="1"/>
      <c r="Q120" s="1"/>
      <c r="R120" s="1"/>
    </row>
    <row r="121" spans="1:18" x14ac:dyDescent="0.25">
      <c r="A121" s="13">
        <v>45074</v>
      </c>
      <c r="B121" s="3" t="s">
        <v>315</v>
      </c>
      <c r="C121" s="14">
        <v>9199837</v>
      </c>
      <c r="D121" s="1" t="s">
        <v>316</v>
      </c>
      <c r="E121" s="28">
        <f>Table2[[#This Row],[Revenue in local currency]] * IF(Table2[[#This Row],[Currency code]]="USD", 1, _xlfn.XLOOKUP(Table2[[#This Row],[Currency code]], 'Ex. 21-1'!$H$7:$H$18, 'Ex. 21-1'!$I$7:$I$18))</f>
        <v>9199837</v>
      </c>
      <c r="F121" s="1"/>
      <c r="G121" s="1"/>
      <c r="H121" s="1"/>
      <c r="I121" s="1"/>
      <c r="J121" s="1"/>
      <c r="K121" s="1"/>
      <c r="L121" s="1"/>
      <c r="M121" s="1"/>
      <c r="N121" s="1"/>
      <c r="O121" s="1"/>
      <c r="P121" s="1"/>
      <c r="Q121" s="1"/>
      <c r="R121" s="1"/>
    </row>
    <row r="122" spans="1:18" x14ac:dyDescent="0.25">
      <c r="A122" s="13">
        <v>45079</v>
      </c>
      <c r="B122" s="3" t="s">
        <v>315</v>
      </c>
      <c r="C122" s="14">
        <v>13149357</v>
      </c>
      <c r="D122" s="1" t="s">
        <v>316</v>
      </c>
      <c r="E122" s="28">
        <f>Table2[[#This Row],[Revenue in local currency]] * IF(Table2[[#This Row],[Currency code]]="USD", 1, _xlfn.XLOOKUP(Table2[[#This Row],[Currency code]], 'Ex. 21-1'!$H$7:$H$18, 'Ex. 21-1'!$I$7:$I$18))</f>
        <v>13149357</v>
      </c>
      <c r="F122" s="1"/>
      <c r="G122" s="1"/>
      <c r="H122" s="1"/>
      <c r="I122" s="1"/>
      <c r="J122" s="1"/>
      <c r="K122" s="1"/>
      <c r="L122" s="1"/>
      <c r="M122" s="1"/>
      <c r="N122" s="1"/>
      <c r="O122" s="1"/>
      <c r="P122" s="1"/>
      <c r="Q122" s="1"/>
      <c r="R122" s="1"/>
    </row>
    <row r="123" spans="1:18" x14ac:dyDescent="0.25">
      <c r="A123" s="13">
        <v>45080</v>
      </c>
      <c r="B123" s="3" t="s">
        <v>315</v>
      </c>
      <c r="C123" s="14">
        <v>11534253</v>
      </c>
      <c r="D123" s="1" t="s">
        <v>316</v>
      </c>
      <c r="E123" s="28">
        <f>Table2[[#This Row],[Revenue in local currency]] * IF(Table2[[#This Row],[Currency code]]="USD", 1, _xlfn.XLOOKUP(Table2[[#This Row],[Currency code]], 'Ex. 21-1'!$H$7:$H$18, 'Ex. 21-1'!$I$7:$I$18))</f>
        <v>11534253</v>
      </c>
      <c r="F123" s="1"/>
      <c r="G123" s="1"/>
      <c r="H123" s="1"/>
      <c r="I123" s="1"/>
      <c r="J123" s="1"/>
      <c r="K123" s="1"/>
      <c r="L123" s="1"/>
      <c r="M123" s="1"/>
      <c r="N123" s="1"/>
      <c r="O123" s="1"/>
      <c r="P123" s="1"/>
      <c r="Q123" s="1"/>
      <c r="R123" s="1"/>
    </row>
    <row r="124" spans="1:18" x14ac:dyDescent="0.25">
      <c r="A124" s="13">
        <v>45081</v>
      </c>
      <c r="B124" s="3" t="s">
        <v>315</v>
      </c>
      <c r="C124" s="14">
        <v>9240011</v>
      </c>
      <c r="D124" s="1" t="s">
        <v>316</v>
      </c>
      <c r="E124" s="28">
        <f>Table2[[#This Row],[Revenue in local currency]] * IF(Table2[[#This Row],[Currency code]]="USD", 1, _xlfn.XLOOKUP(Table2[[#This Row],[Currency code]], 'Ex. 21-1'!$H$7:$H$18, 'Ex. 21-1'!$I$7:$I$18))</f>
        <v>9240011</v>
      </c>
      <c r="F124" s="1"/>
      <c r="G124" s="1"/>
      <c r="H124" s="1"/>
      <c r="I124" s="1"/>
      <c r="J124" s="1"/>
      <c r="K124" s="1"/>
      <c r="L124" s="1"/>
      <c r="M124" s="1"/>
      <c r="N124" s="1"/>
      <c r="O124" s="1"/>
      <c r="P124" s="1"/>
      <c r="Q124" s="1"/>
      <c r="R124" s="1"/>
    </row>
    <row r="125" spans="1:18" x14ac:dyDescent="0.25">
      <c r="A125" s="13">
        <v>45086</v>
      </c>
      <c r="B125" s="3" t="s">
        <v>315</v>
      </c>
      <c r="C125" s="14">
        <v>12380079</v>
      </c>
      <c r="D125" s="1" t="s">
        <v>316</v>
      </c>
      <c r="E125" s="28">
        <f>Table2[[#This Row],[Revenue in local currency]] * IF(Table2[[#This Row],[Currency code]]="USD", 1, _xlfn.XLOOKUP(Table2[[#This Row],[Currency code]], 'Ex. 21-1'!$H$7:$H$18, 'Ex. 21-1'!$I$7:$I$18))</f>
        <v>12380079</v>
      </c>
      <c r="F125" s="1"/>
      <c r="G125" s="1"/>
      <c r="H125" s="1"/>
      <c r="I125" s="1"/>
      <c r="J125" s="1"/>
      <c r="K125" s="1"/>
      <c r="L125" s="1"/>
      <c r="M125" s="1"/>
      <c r="N125" s="1"/>
      <c r="O125" s="1"/>
      <c r="P125" s="1"/>
      <c r="Q125" s="1"/>
      <c r="R125" s="1"/>
    </row>
    <row r="126" spans="1:18" x14ac:dyDescent="0.25">
      <c r="A126" s="13">
        <v>45087</v>
      </c>
      <c r="B126" s="3" t="s">
        <v>315</v>
      </c>
      <c r="C126" s="14">
        <v>12959335</v>
      </c>
      <c r="D126" s="1" t="s">
        <v>316</v>
      </c>
      <c r="E126" s="28">
        <f>Table2[[#This Row],[Revenue in local currency]] * IF(Table2[[#This Row],[Currency code]]="USD", 1, _xlfn.XLOOKUP(Table2[[#This Row],[Currency code]], 'Ex. 21-1'!$H$7:$H$18, 'Ex. 21-1'!$I$7:$I$18))</f>
        <v>12959335</v>
      </c>
      <c r="F126" s="1"/>
      <c r="G126" s="1"/>
      <c r="H126" s="1"/>
      <c r="I126" s="1"/>
      <c r="J126" s="1"/>
      <c r="K126" s="1"/>
      <c r="L126" s="1"/>
      <c r="M126" s="1"/>
      <c r="N126" s="1"/>
      <c r="O126" s="1"/>
      <c r="P126" s="1"/>
      <c r="Q126" s="1"/>
      <c r="R126" s="1"/>
    </row>
    <row r="127" spans="1:18" x14ac:dyDescent="0.25">
      <c r="A127" s="13">
        <v>45093</v>
      </c>
      <c r="B127" s="3" t="s">
        <v>315</v>
      </c>
      <c r="C127" s="14">
        <v>9942444</v>
      </c>
      <c r="D127" s="1" t="s">
        <v>316</v>
      </c>
      <c r="E127" s="28">
        <f>Table2[[#This Row],[Revenue in local currency]] * IF(Table2[[#This Row],[Currency code]]="USD", 1, _xlfn.XLOOKUP(Table2[[#This Row],[Currency code]], 'Ex. 21-1'!$H$7:$H$18, 'Ex. 21-1'!$I$7:$I$18))</f>
        <v>9942444</v>
      </c>
      <c r="F127" s="1"/>
      <c r="G127" s="1"/>
      <c r="H127" s="1"/>
      <c r="I127" s="1"/>
      <c r="J127" s="1"/>
      <c r="K127" s="1"/>
      <c r="L127" s="1"/>
      <c r="M127" s="1"/>
      <c r="N127" s="1"/>
      <c r="O127" s="1"/>
      <c r="P127" s="1"/>
      <c r="Q127" s="1"/>
      <c r="R127" s="1"/>
    </row>
    <row r="128" spans="1:18" x14ac:dyDescent="0.25">
      <c r="A128" s="13">
        <v>45094</v>
      </c>
      <c r="B128" s="3" t="s">
        <v>315</v>
      </c>
      <c r="C128" s="14">
        <v>9068017</v>
      </c>
      <c r="D128" s="1" t="s">
        <v>316</v>
      </c>
      <c r="E128" s="28">
        <f>Table2[[#This Row],[Revenue in local currency]] * IF(Table2[[#This Row],[Currency code]]="USD", 1, _xlfn.XLOOKUP(Table2[[#This Row],[Currency code]], 'Ex. 21-1'!$H$7:$H$18, 'Ex. 21-1'!$I$7:$I$18))</f>
        <v>9068017</v>
      </c>
      <c r="F128" s="1"/>
      <c r="G128" s="1"/>
      <c r="H128" s="1"/>
      <c r="I128" s="1"/>
      <c r="J128" s="1"/>
      <c r="K128" s="1"/>
      <c r="L128" s="1"/>
      <c r="M128" s="1"/>
      <c r="N128" s="1"/>
      <c r="O128" s="1"/>
      <c r="P128" s="1"/>
      <c r="Q128" s="1"/>
      <c r="R128" s="1"/>
    </row>
    <row r="129" spans="1:18" x14ac:dyDescent="0.25">
      <c r="A129" s="13">
        <v>45100</v>
      </c>
      <c r="B129" s="3" t="s">
        <v>315</v>
      </c>
      <c r="C129" s="14">
        <v>13519827</v>
      </c>
      <c r="D129" s="1" t="s">
        <v>316</v>
      </c>
      <c r="E129" s="28">
        <f>Table2[[#This Row],[Revenue in local currency]] * IF(Table2[[#This Row],[Currency code]]="USD", 1, _xlfn.XLOOKUP(Table2[[#This Row],[Currency code]], 'Ex. 21-1'!$H$7:$H$18, 'Ex. 21-1'!$I$7:$I$18))</f>
        <v>13519827</v>
      </c>
      <c r="F129" s="1"/>
      <c r="G129" s="1"/>
      <c r="H129" s="1"/>
      <c r="I129" s="1"/>
      <c r="J129" s="1"/>
      <c r="K129" s="1"/>
      <c r="L129" s="1"/>
      <c r="M129" s="1"/>
      <c r="N129" s="1"/>
      <c r="O129" s="1"/>
      <c r="P129" s="1"/>
      <c r="Q129" s="1"/>
      <c r="R129" s="1"/>
    </row>
    <row r="130" spans="1:18" x14ac:dyDescent="0.25">
      <c r="A130" s="13">
        <v>45101</v>
      </c>
      <c r="B130" s="3" t="s">
        <v>315</v>
      </c>
      <c r="C130" s="14">
        <v>11699272</v>
      </c>
      <c r="D130" s="1" t="s">
        <v>316</v>
      </c>
      <c r="E130" s="28">
        <f>Table2[[#This Row],[Revenue in local currency]] * IF(Table2[[#This Row],[Currency code]]="USD", 1, _xlfn.XLOOKUP(Table2[[#This Row],[Currency code]], 'Ex. 21-1'!$H$7:$H$18, 'Ex. 21-1'!$I$7:$I$18))</f>
        <v>11699272</v>
      </c>
      <c r="F130" s="1"/>
      <c r="G130" s="1"/>
      <c r="H130" s="1"/>
      <c r="I130" s="1"/>
      <c r="J130" s="1"/>
      <c r="K130" s="1"/>
      <c r="L130" s="1"/>
      <c r="M130" s="1"/>
      <c r="N130" s="1"/>
      <c r="O130" s="1"/>
      <c r="P130" s="1"/>
      <c r="Q130" s="1"/>
      <c r="R130" s="1"/>
    </row>
    <row r="131" spans="1:18" x14ac:dyDescent="0.25">
      <c r="A131" s="13">
        <v>45107</v>
      </c>
      <c r="B131" s="3" t="s">
        <v>315</v>
      </c>
      <c r="C131" s="14">
        <v>9065238</v>
      </c>
      <c r="D131" s="1" t="s">
        <v>316</v>
      </c>
      <c r="E131" s="28">
        <f>Table2[[#This Row],[Revenue in local currency]] * IF(Table2[[#This Row],[Currency code]]="USD", 1, _xlfn.XLOOKUP(Table2[[#This Row],[Currency code]], 'Ex. 21-1'!$H$7:$H$18, 'Ex. 21-1'!$I$7:$I$18))</f>
        <v>9065238</v>
      </c>
      <c r="F131" s="1"/>
      <c r="G131" s="1"/>
      <c r="H131" s="1"/>
      <c r="I131" s="1"/>
      <c r="J131" s="1"/>
      <c r="K131" s="1"/>
      <c r="L131" s="1"/>
      <c r="M131" s="1"/>
      <c r="N131" s="1"/>
      <c r="O131" s="1"/>
      <c r="P131" s="1"/>
      <c r="Q131" s="1"/>
      <c r="R131" s="1"/>
    </row>
    <row r="132" spans="1:18" x14ac:dyDescent="0.25">
      <c r="A132" s="13">
        <v>45108</v>
      </c>
      <c r="B132" s="3" t="s">
        <v>315</v>
      </c>
      <c r="C132" s="14">
        <v>14921490</v>
      </c>
      <c r="D132" s="1" t="s">
        <v>316</v>
      </c>
      <c r="E132" s="28">
        <f>Table2[[#This Row],[Revenue in local currency]] * IF(Table2[[#This Row],[Currency code]]="USD", 1, _xlfn.XLOOKUP(Table2[[#This Row],[Currency code]], 'Ex. 21-1'!$H$7:$H$18, 'Ex. 21-1'!$I$7:$I$18))</f>
        <v>14921490</v>
      </c>
      <c r="F132" s="1"/>
      <c r="G132" s="1"/>
      <c r="H132" s="1"/>
      <c r="I132" s="1"/>
      <c r="J132" s="1"/>
      <c r="K132" s="1"/>
      <c r="L132" s="1"/>
      <c r="M132" s="1"/>
      <c r="N132" s="1"/>
      <c r="O132" s="1"/>
      <c r="P132" s="1"/>
      <c r="Q132" s="1"/>
      <c r="R132" s="1"/>
    </row>
    <row r="133" spans="1:18" x14ac:dyDescent="0.25">
      <c r="A133" s="13">
        <v>45114</v>
      </c>
      <c r="B133" s="3" t="s">
        <v>315</v>
      </c>
      <c r="C133" s="14">
        <v>14274572</v>
      </c>
      <c r="D133" s="1" t="s">
        <v>316</v>
      </c>
      <c r="E133" s="28">
        <f>Table2[[#This Row],[Revenue in local currency]] * IF(Table2[[#This Row],[Currency code]]="USD", 1, _xlfn.XLOOKUP(Table2[[#This Row],[Currency code]], 'Ex. 21-1'!$H$7:$H$18, 'Ex. 21-1'!$I$7:$I$18))</f>
        <v>14274572</v>
      </c>
      <c r="F133" s="1"/>
      <c r="G133" s="1"/>
      <c r="H133" s="1"/>
      <c r="I133" s="1"/>
      <c r="J133" s="1"/>
      <c r="K133" s="1"/>
      <c r="L133" s="1"/>
      <c r="M133" s="1"/>
      <c r="N133" s="1"/>
      <c r="O133" s="1"/>
      <c r="P133" s="1"/>
      <c r="Q133" s="1"/>
      <c r="R133" s="1"/>
    </row>
    <row r="134" spans="1:18" x14ac:dyDescent="0.25">
      <c r="A134" s="13">
        <v>45115</v>
      </c>
      <c r="B134" s="3" t="s">
        <v>315</v>
      </c>
      <c r="C134" s="14">
        <v>10059901</v>
      </c>
      <c r="D134" s="1" t="s">
        <v>316</v>
      </c>
      <c r="E134" s="28">
        <f>Table2[[#This Row],[Revenue in local currency]] * IF(Table2[[#This Row],[Currency code]]="USD", 1, _xlfn.XLOOKUP(Table2[[#This Row],[Currency code]], 'Ex. 21-1'!$H$7:$H$18, 'Ex. 21-1'!$I$7:$I$18))</f>
        <v>10059901</v>
      </c>
      <c r="F134" s="1"/>
      <c r="G134" s="1"/>
      <c r="H134" s="1"/>
      <c r="I134" s="1"/>
      <c r="J134" s="1"/>
      <c r="K134" s="1"/>
      <c r="L134" s="1"/>
      <c r="M134" s="1"/>
      <c r="N134" s="1"/>
      <c r="O134" s="1"/>
      <c r="P134" s="1"/>
      <c r="Q134" s="1"/>
      <c r="R134" s="1"/>
    </row>
    <row r="135" spans="1:18" x14ac:dyDescent="0.25">
      <c r="A135" s="13">
        <v>45121</v>
      </c>
      <c r="B135" s="3" t="s">
        <v>315</v>
      </c>
      <c r="C135" s="14">
        <v>12317758</v>
      </c>
      <c r="D135" s="1" t="s">
        <v>316</v>
      </c>
      <c r="E135" s="28">
        <f>Table2[[#This Row],[Revenue in local currency]] * IF(Table2[[#This Row],[Currency code]]="USD", 1, _xlfn.XLOOKUP(Table2[[#This Row],[Currency code]], 'Ex. 21-1'!$H$7:$H$18, 'Ex. 21-1'!$I$7:$I$18))</f>
        <v>12317758</v>
      </c>
      <c r="F135" s="1"/>
      <c r="G135" s="1"/>
      <c r="H135" s="1"/>
      <c r="I135" s="1"/>
      <c r="J135" s="1"/>
      <c r="K135" s="1"/>
      <c r="L135" s="1"/>
      <c r="M135" s="1"/>
      <c r="N135" s="1"/>
      <c r="O135" s="1"/>
      <c r="P135" s="1"/>
      <c r="Q135" s="1"/>
      <c r="R135" s="1"/>
    </row>
    <row r="136" spans="1:18" x14ac:dyDescent="0.25">
      <c r="A136" s="13">
        <v>45122</v>
      </c>
      <c r="B136" s="3" t="s">
        <v>315</v>
      </c>
      <c r="C136" s="14">
        <v>8846816</v>
      </c>
      <c r="D136" s="1" t="s">
        <v>316</v>
      </c>
      <c r="E136" s="28">
        <f>Table2[[#This Row],[Revenue in local currency]] * IF(Table2[[#This Row],[Currency code]]="USD", 1, _xlfn.XLOOKUP(Table2[[#This Row],[Currency code]], 'Ex. 21-1'!$H$7:$H$18, 'Ex. 21-1'!$I$7:$I$18))</f>
        <v>8846816</v>
      </c>
      <c r="F136" s="1"/>
      <c r="G136" s="1"/>
      <c r="H136" s="1"/>
      <c r="I136" s="1"/>
      <c r="J136" s="1"/>
      <c r="K136" s="1"/>
      <c r="L136" s="1"/>
      <c r="M136" s="1"/>
      <c r="N136" s="1"/>
      <c r="O136" s="1"/>
      <c r="P136" s="1"/>
      <c r="Q136" s="1"/>
      <c r="R136" s="1"/>
    </row>
    <row r="137" spans="1:18" x14ac:dyDescent="0.25">
      <c r="A137" s="13">
        <v>45129</v>
      </c>
      <c r="B137" s="3" t="s">
        <v>315</v>
      </c>
      <c r="C137" s="14">
        <v>12960703</v>
      </c>
      <c r="D137" s="1" t="s">
        <v>316</v>
      </c>
      <c r="E137" s="28">
        <f>Table2[[#This Row],[Revenue in local currency]] * IF(Table2[[#This Row],[Currency code]]="USD", 1, _xlfn.XLOOKUP(Table2[[#This Row],[Currency code]], 'Ex. 21-1'!$H$7:$H$18, 'Ex. 21-1'!$I$7:$I$18))</f>
        <v>12960703</v>
      </c>
      <c r="F137" s="1"/>
      <c r="G137" s="1"/>
      <c r="H137" s="1"/>
      <c r="I137" s="1"/>
      <c r="J137" s="1"/>
      <c r="K137" s="1"/>
      <c r="L137" s="1"/>
      <c r="M137" s="1"/>
      <c r="N137" s="1"/>
      <c r="O137" s="1"/>
      <c r="P137" s="1"/>
      <c r="Q137" s="1"/>
      <c r="R137" s="1"/>
    </row>
    <row r="138" spans="1:18" x14ac:dyDescent="0.25">
      <c r="A138" s="13">
        <v>45130</v>
      </c>
      <c r="B138" s="3" t="s">
        <v>315</v>
      </c>
      <c r="C138" s="14">
        <v>9182795</v>
      </c>
      <c r="D138" s="1" t="s">
        <v>316</v>
      </c>
      <c r="E138" s="28">
        <f>Table2[[#This Row],[Revenue in local currency]] * IF(Table2[[#This Row],[Currency code]]="USD", 1, _xlfn.XLOOKUP(Table2[[#This Row],[Currency code]], 'Ex. 21-1'!$H$7:$H$18, 'Ex. 21-1'!$I$7:$I$18))</f>
        <v>9182795</v>
      </c>
      <c r="F138" s="1"/>
      <c r="G138" s="1"/>
      <c r="H138" s="1"/>
      <c r="I138" s="1"/>
      <c r="J138" s="1"/>
      <c r="K138" s="1"/>
      <c r="L138" s="1"/>
      <c r="M138" s="1"/>
      <c r="N138" s="1"/>
      <c r="O138" s="1"/>
      <c r="P138" s="1"/>
      <c r="Q138" s="1"/>
      <c r="R138" s="1"/>
    </row>
    <row r="139" spans="1:18" x14ac:dyDescent="0.25">
      <c r="A139" s="13">
        <v>45135</v>
      </c>
      <c r="B139" s="3" t="s">
        <v>315</v>
      </c>
      <c r="C139" s="14">
        <v>8738291</v>
      </c>
      <c r="D139" s="1" t="s">
        <v>316</v>
      </c>
      <c r="E139" s="28">
        <f>Table2[[#This Row],[Revenue in local currency]] * IF(Table2[[#This Row],[Currency code]]="USD", 1, _xlfn.XLOOKUP(Table2[[#This Row],[Currency code]], 'Ex. 21-1'!$H$7:$H$18, 'Ex. 21-1'!$I$7:$I$18))</f>
        <v>8738291</v>
      </c>
      <c r="F139" s="1"/>
      <c r="G139" s="1"/>
      <c r="H139" s="1"/>
      <c r="I139" s="1"/>
      <c r="J139" s="1"/>
      <c r="K139" s="1"/>
      <c r="L139" s="1"/>
      <c r="M139" s="1"/>
      <c r="N139" s="1"/>
      <c r="O139" s="1"/>
      <c r="P139" s="1"/>
      <c r="Q139" s="1"/>
      <c r="R139" s="1"/>
    </row>
    <row r="140" spans="1:18" x14ac:dyDescent="0.25">
      <c r="A140" s="13">
        <v>45136</v>
      </c>
      <c r="B140" s="3" t="s">
        <v>315</v>
      </c>
      <c r="C140" s="14">
        <v>8936314</v>
      </c>
      <c r="D140" s="1" t="s">
        <v>316</v>
      </c>
      <c r="E140" s="28">
        <f>Table2[[#This Row],[Revenue in local currency]] * IF(Table2[[#This Row],[Currency code]]="USD", 1, _xlfn.XLOOKUP(Table2[[#This Row],[Currency code]], 'Ex. 21-1'!$H$7:$H$18, 'Ex. 21-1'!$I$7:$I$18))</f>
        <v>8936314</v>
      </c>
      <c r="F140" s="1"/>
      <c r="G140" s="1"/>
      <c r="H140" s="1"/>
      <c r="I140" s="1"/>
      <c r="J140" s="1"/>
      <c r="K140" s="1"/>
      <c r="L140" s="1"/>
      <c r="M140" s="1"/>
      <c r="N140" s="1"/>
      <c r="O140" s="1"/>
      <c r="P140" s="1"/>
      <c r="Q140" s="1"/>
      <c r="R140" s="1"/>
    </row>
    <row r="141" spans="1:18" x14ac:dyDescent="0.25">
      <c r="A141" s="13">
        <v>45141</v>
      </c>
      <c r="B141" s="3" t="s">
        <v>315</v>
      </c>
      <c r="C141" s="14">
        <v>12001607</v>
      </c>
      <c r="D141" s="1" t="s">
        <v>316</v>
      </c>
      <c r="E141" s="28">
        <f>Table2[[#This Row],[Revenue in local currency]] * IF(Table2[[#This Row],[Currency code]]="USD", 1, _xlfn.XLOOKUP(Table2[[#This Row],[Currency code]], 'Ex. 21-1'!$H$7:$H$18, 'Ex. 21-1'!$I$7:$I$18))</f>
        <v>12001607</v>
      </c>
      <c r="F141" s="1"/>
      <c r="G141" s="1"/>
      <c r="H141" s="1"/>
      <c r="I141" s="1"/>
      <c r="J141" s="1"/>
      <c r="K141" s="1"/>
      <c r="L141" s="1"/>
      <c r="M141" s="1"/>
      <c r="N141" s="1"/>
      <c r="O141" s="1"/>
      <c r="P141" s="1"/>
      <c r="Q141" s="1"/>
      <c r="R141" s="1"/>
    </row>
    <row r="142" spans="1:18" x14ac:dyDescent="0.25">
      <c r="A142" s="13">
        <v>45142</v>
      </c>
      <c r="B142" s="3" t="s">
        <v>315</v>
      </c>
      <c r="C142" s="14">
        <v>12292781</v>
      </c>
      <c r="D142" s="1" t="s">
        <v>316</v>
      </c>
      <c r="E142" s="28">
        <f>Table2[[#This Row],[Revenue in local currency]] * IF(Table2[[#This Row],[Currency code]]="USD", 1, _xlfn.XLOOKUP(Table2[[#This Row],[Currency code]], 'Ex. 21-1'!$H$7:$H$18, 'Ex. 21-1'!$I$7:$I$18))</f>
        <v>12292781</v>
      </c>
      <c r="F142" s="1"/>
      <c r="G142" s="1"/>
      <c r="H142" s="1"/>
      <c r="I142" s="1"/>
      <c r="J142" s="1"/>
      <c r="K142" s="1"/>
      <c r="L142" s="1"/>
      <c r="M142" s="1"/>
      <c r="N142" s="1"/>
      <c r="O142" s="1"/>
      <c r="P142" s="1"/>
      <c r="Q142" s="1"/>
      <c r="R142" s="1"/>
    </row>
    <row r="143" spans="1:18" x14ac:dyDescent="0.25">
      <c r="A143" s="13">
        <v>45143</v>
      </c>
      <c r="B143" s="3" t="s">
        <v>315</v>
      </c>
      <c r="C143" s="14">
        <v>8647142</v>
      </c>
      <c r="D143" s="1" t="s">
        <v>316</v>
      </c>
      <c r="E143" s="28">
        <f>Table2[[#This Row],[Revenue in local currency]] * IF(Table2[[#This Row],[Currency code]]="USD", 1, _xlfn.XLOOKUP(Table2[[#This Row],[Currency code]], 'Ex. 21-1'!$H$7:$H$18, 'Ex. 21-1'!$I$7:$I$18))</f>
        <v>8647142</v>
      </c>
      <c r="F143" s="1"/>
      <c r="G143" s="1"/>
      <c r="H143" s="1"/>
      <c r="I143" s="1"/>
      <c r="J143" s="1"/>
      <c r="K143" s="1"/>
      <c r="L143" s="1"/>
      <c r="M143" s="1"/>
      <c r="N143" s="1"/>
      <c r="O143" s="1"/>
      <c r="P143" s="1"/>
      <c r="Q143" s="1"/>
      <c r="R143" s="1"/>
    </row>
    <row r="144" spans="1:18" x14ac:dyDescent="0.25">
      <c r="A144" s="13">
        <v>45145</v>
      </c>
      <c r="B144" s="3" t="s">
        <v>315</v>
      </c>
      <c r="C144" s="14">
        <v>13940592</v>
      </c>
      <c r="D144" s="1" t="s">
        <v>316</v>
      </c>
      <c r="E144" s="28">
        <f>Table2[[#This Row],[Revenue in local currency]] * IF(Table2[[#This Row],[Currency code]]="USD", 1, _xlfn.XLOOKUP(Table2[[#This Row],[Currency code]], 'Ex. 21-1'!$H$7:$H$18, 'Ex. 21-1'!$I$7:$I$18))</f>
        <v>13940592</v>
      </c>
      <c r="F144" s="1"/>
      <c r="G144" s="1"/>
      <c r="H144" s="1"/>
      <c r="I144" s="1"/>
      <c r="J144" s="1"/>
      <c r="K144" s="1"/>
      <c r="L144" s="1"/>
      <c r="M144" s="1"/>
      <c r="N144" s="1"/>
      <c r="O144" s="1"/>
      <c r="P144" s="1"/>
      <c r="Q144" s="1"/>
      <c r="R144" s="1"/>
    </row>
    <row r="145" spans="1:18" x14ac:dyDescent="0.25">
      <c r="A145" s="13">
        <v>45146</v>
      </c>
      <c r="B145" s="3" t="s">
        <v>315</v>
      </c>
      <c r="C145" s="14">
        <v>8957239</v>
      </c>
      <c r="D145" s="1" t="s">
        <v>316</v>
      </c>
      <c r="E145" s="28">
        <f>Table2[[#This Row],[Revenue in local currency]] * IF(Table2[[#This Row],[Currency code]]="USD", 1, _xlfn.XLOOKUP(Table2[[#This Row],[Currency code]], 'Ex. 21-1'!$H$7:$H$18, 'Ex. 21-1'!$I$7:$I$18))</f>
        <v>8957239</v>
      </c>
      <c r="F145" s="1"/>
      <c r="G145" s="1"/>
      <c r="H145" s="1"/>
      <c r="I145" s="1"/>
      <c r="J145" s="1"/>
      <c r="K145" s="1"/>
      <c r="L145" s="1"/>
      <c r="M145" s="1"/>
      <c r="N145" s="1"/>
      <c r="O145" s="1"/>
      <c r="P145" s="1"/>
      <c r="Q145" s="1"/>
      <c r="R145" s="1"/>
    </row>
    <row r="146" spans="1:18" x14ac:dyDescent="0.25">
      <c r="A146" s="13">
        <v>45147</v>
      </c>
      <c r="B146" s="3" t="s">
        <v>315</v>
      </c>
      <c r="C146" s="14">
        <v>10436051</v>
      </c>
      <c r="D146" s="1" t="s">
        <v>316</v>
      </c>
      <c r="E146" s="28">
        <f>Table2[[#This Row],[Revenue in local currency]] * IF(Table2[[#This Row],[Currency code]]="USD", 1, _xlfn.XLOOKUP(Table2[[#This Row],[Currency code]], 'Ex. 21-1'!$H$7:$H$18, 'Ex. 21-1'!$I$7:$I$18))</f>
        <v>10436051</v>
      </c>
      <c r="F146" s="1"/>
      <c r="G146" s="1"/>
      <c r="H146" s="1"/>
      <c r="I146" s="1"/>
      <c r="J146" s="1"/>
      <c r="K146" s="1"/>
      <c r="L146" s="1"/>
      <c r="M146" s="1"/>
      <c r="N146" s="1"/>
      <c r="O146" s="1"/>
      <c r="P146" s="1"/>
      <c r="Q146" s="1"/>
      <c r="R146" s="1"/>
    </row>
    <row r="147" spans="1:18" x14ac:dyDescent="0.25">
      <c r="A147" s="13">
        <v>45583</v>
      </c>
      <c r="B147" s="3" t="s">
        <v>315</v>
      </c>
      <c r="C147" s="3"/>
      <c r="D147" s="1" t="s">
        <v>316</v>
      </c>
      <c r="E147" s="28">
        <f>Table2[[#This Row],[Revenue in local currency]] * IF(Table2[[#This Row],[Currency code]]="USD", 1, _xlfn.XLOOKUP(Table2[[#This Row],[Currency code]], 'Ex. 21-1'!$H$7:$H$18, 'Ex. 21-1'!$I$7:$I$18))</f>
        <v>0</v>
      </c>
      <c r="F147" s="1"/>
      <c r="G147" s="1"/>
      <c r="H147" s="1"/>
      <c r="I147" s="1"/>
      <c r="J147" s="1"/>
      <c r="K147" s="1"/>
      <c r="L147" s="1"/>
      <c r="M147" s="1"/>
      <c r="N147" s="1"/>
      <c r="O147" s="1"/>
      <c r="P147" s="1"/>
      <c r="Q147" s="1"/>
      <c r="R147" s="1"/>
    </row>
    <row r="148" spans="1:18" x14ac:dyDescent="0.25">
      <c r="A148" s="13">
        <v>45584</v>
      </c>
      <c r="B148" s="3" t="s">
        <v>315</v>
      </c>
      <c r="C148" s="3"/>
      <c r="D148" s="1" t="s">
        <v>316</v>
      </c>
      <c r="E148" s="28">
        <f>Table2[[#This Row],[Revenue in local currency]] * IF(Table2[[#This Row],[Currency code]]="USD", 1, _xlfn.XLOOKUP(Table2[[#This Row],[Currency code]], 'Ex. 21-1'!$H$7:$H$18, 'Ex. 21-1'!$I$7:$I$18))</f>
        <v>0</v>
      </c>
      <c r="F148" s="1"/>
      <c r="G148" s="1"/>
      <c r="H148" s="1"/>
      <c r="I148" s="1"/>
      <c r="J148" s="1"/>
      <c r="K148" s="1"/>
      <c r="L148" s="1"/>
      <c r="M148" s="1"/>
      <c r="N148" s="1"/>
      <c r="O148" s="1"/>
      <c r="P148" s="1"/>
      <c r="Q148" s="1"/>
      <c r="R148" s="1"/>
    </row>
    <row r="149" spans="1:18" x14ac:dyDescent="0.25">
      <c r="A149" s="13">
        <v>45585</v>
      </c>
      <c r="B149" s="3" t="s">
        <v>315</v>
      </c>
      <c r="C149" s="3"/>
      <c r="D149" s="1" t="s">
        <v>316</v>
      </c>
      <c r="E149" s="28">
        <f>Table2[[#This Row],[Revenue in local currency]] * IF(Table2[[#This Row],[Currency code]]="USD", 1, _xlfn.XLOOKUP(Table2[[#This Row],[Currency code]], 'Ex. 21-1'!$H$7:$H$18, 'Ex. 21-1'!$I$7:$I$18))</f>
        <v>0</v>
      </c>
      <c r="F149" s="1"/>
      <c r="G149" s="1"/>
      <c r="H149" s="1"/>
      <c r="I149" s="1"/>
      <c r="J149" s="1"/>
      <c r="K149" s="1"/>
      <c r="L149" s="1"/>
      <c r="M149" s="1"/>
      <c r="N149" s="1"/>
      <c r="O149" s="1"/>
      <c r="P149" s="1"/>
      <c r="Q149" s="1"/>
      <c r="R149" s="1"/>
    </row>
    <row r="150" spans="1:18" x14ac:dyDescent="0.25">
      <c r="A150" s="13">
        <v>45590</v>
      </c>
      <c r="B150" s="3" t="s">
        <v>315</v>
      </c>
      <c r="C150" s="3"/>
      <c r="D150" s="1" t="s">
        <v>316</v>
      </c>
      <c r="E150" s="28">
        <f>Table2[[#This Row],[Revenue in local currency]] * IF(Table2[[#This Row],[Currency code]]="USD", 1, _xlfn.XLOOKUP(Table2[[#This Row],[Currency code]], 'Ex. 21-1'!$H$7:$H$18, 'Ex. 21-1'!$I$7:$I$18))</f>
        <v>0</v>
      </c>
      <c r="F150" s="1"/>
      <c r="G150" s="1"/>
      <c r="H150" s="1"/>
      <c r="I150" s="1"/>
      <c r="J150" s="1"/>
      <c r="K150" s="1"/>
      <c r="L150" s="1"/>
      <c r="M150" s="1"/>
      <c r="N150" s="1"/>
      <c r="O150" s="1"/>
      <c r="P150" s="1"/>
      <c r="Q150" s="1"/>
      <c r="R150" s="1"/>
    </row>
    <row r="151" spans="1:18" x14ac:dyDescent="0.25">
      <c r="A151" s="13">
        <v>45591</v>
      </c>
      <c r="B151" s="3" t="s">
        <v>315</v>
      </c>
      <c r="C151" s="3"/>
      <c r="D151" s="1" t="s">
        <v>316</v>
      </c>
      <c r="E151" s="28">
        <f>Table2[[#This Row],[Revenue in local currency]] * IF(Table2[[#This Row],[Currency code]]="USD", 1, _xlfn.XLOOKUP(Table2[[#This Row],[Currency code]], 'Ex. 21-1'!$H$7:$H$18, 'Ex. 21-1'!$I$7:$I$18))</f>
        <v>0</v>
      </c>
      <c r="F151" s="1"/>
      <c r="G151" s="1"/>
      <c r="H151" s="1"/>
      <c r="I151" s="1"/>
      <c r="J151" s="1"/>
      <c r="K151" s="1"/>
      <c r="L151" s="1"/>
      <c r="M151" s="1"/>
      <c r="N151" s="1"/>
      <c r="O151" s="1"/>
      <c r="P151" s="1"/>
      <c r="Q151" s="1"/>
      <c r="R151" s="1"/>
    </row>
    <row r="152" spans="1:18" x14ac:dyDescent="0.25">
      <c r="A152" s="13">
        <v>45592</v>
      </c>
      <c r="B152" s="3" t="s">
        <v>315</v>
      </c>
      <c r="C152" s="3"/>
      <c r="D152" s="1" t="s">
        <v>316</v>
      </c>
      <c r="E152" s="28">
        <f>Table2[[#This Row],[Revenue in local currency]] * IF(Table2[[#This Row],[Currency code]]="USD", 1, _xlfn.XLOOKUP(Table2[[#This Row],[Currency code]], 'Ex. 21-1'!$H$7:$H$18, 'Ex. 21-1'!$I$7:$I$18))</f>
        <v>0</v>
      </c>
      <c r="F152" s="1"/>
      <c r="G152" s="1"/>
      <c r="H152" s="1"/>
      <c r="I152" s="1"/>
      <c r="J152" s="1"/>
      <c r="K152" s="1"/>
      <c r="L152" s="1"/>
      <c r="M152" s="1"/>
      <c r="N152" s="1"/>
      <c r="O152" s="1"/>
      <c r="P152" s="1"/>
      <c r="Q152" s="1"/>
      <c r="R152" s="1"/>
    </row>
    <row r="153" spans="1:18" x14ac:dyDescent="0.25">
      <c r="A153" s="13">
        <v>45597</v>
      </c>
      <c r="B153" s="3" t="s">
        <v>315</v>
      </c>
      <c r="C153" s="3"/>
      <c r="D153" s="1" t="s">
        <v>316</v>
      </c>
      <c r="E153" s="28">
        <f>Table2[[#This Row],[Revenue in local currency]] * IF(Table2[[#This Row],[Currency code]]="USD", 1, _xlfn.XLOOKUP(Table2[[#This Row],[Currency code]], 'Ex. 21-1'!$H$7:$H$18, 'Ex. 21-1'!$I$7:$I$18))</f>
        <v>0</v>
      </c>
      <c r="F153" s="1"/>
      <c r="G153" s="1"/>
      <c r="H153" s="1"/>
      <c r="I153" s="1"/>
      <c r="J153" s="1"/>
      <c r="K153" s="1"/>
      <c r="L153" s="1"/>
      <c r="M153" s="1"/>
      <c r="N153" s="1"/>
      <c r="O153" s="1"/>
      <c r="P153" s="1"/>
      <c r="Q153" s="1"/>
      <c r="R153" s="1"/>
    </row>
    <row r="154" spans="1:18" x14ac:dyDescent="0.25">
      <c r="A154" s="13">
        <v>45598</v>
      </c>
      <c r="B154" s="3" t="s">
        <v>315</v>
      </c>
      <c r="C154" s="3"/>
      <c r="D154" s="1" t="s">
        <v>316</v>
      </c>
      <c r="E154" s="28">
        <f>Table2[[#This Row],[Revenue in local currency]] * IF(Table2[[#This Row],[Currency code]]="USD", 1, _xlfn.XLOOKUP(Table2[[#This Row],[Currency code]], 'Ex. 21-1'!$H$7:$H$18, 'Ex. 21-1'!$I$7:$I$18))</f>
        <v>0</v>
      </c>
      <c r="F154" s="1"/>
      <c r="G154" s="1"/>
      <c r="H154" s="1"/>
      <c r="I154" s="1"/>
      <c r="J154" s="1"/>
      <c r="K154" s="1"/>
      <c r="L154" s="1"/>
      <c r="M154" s="1"/>
      <c r="N154" s="1"/>
      <c r="O154" s="1"/>
      <c r="P154" s="1"/>
      <c r="Q154" s="1"/>
      <c r="R154" s="1"/>
    </row>
    <row r="155" spans="1:18" x14ac:dyDescent="0.25">
      <c r="A155" s="13">
        <v>45599</v>
      </c>
      <c r="B155" s="3" t="s">
        <v>315</v>
      </c>
      <c r="C155" s="3"/>
      <c r="D155" s="1" t="s">
        <v>316</v>
      </c>
      <c r="E155" s="28">
        <f>Table2[[#This Row],[Revenue in local currency]] * IF(Table2[[#This Row],[Currency code]]="USD", 1, _xlfn.XLOOKUP(Table2[[#This Row],[Currency code]], 'Ex. 21-1'!$H$7:$H$18, 'Ex. 21-1'!$I$7:$I$18))</f>
        <v>0</v>
      </c>
      <c r="F155" s="1"/>
      <c r="G155" s="1"/>
      <c r="H155" s="1"/>
      <c r="I155" s="1"/>
      <c r="J155" s="1"/>
      <c r="K155" s="1"/>
      <c r="L155" s="1"/>
      <c r="M155" s="1"/>
      <c r="N155" s="1"/>
      <c r="O155" s="1"/>
      <c r="P155" s="1"/>
      <c r="Q155" s="1"/>
      <c r="R155" s="1"/>
    </row>
    <row r="156" spans="1:18" x14ac:dyDescent="0.25">
      <c r="A156" s="13">
        <v>45598</v>
      </c>
      <c r="B156" s="3" t="s">
        <v>315</v>
      </c>
      <c r="C156" s="3"/>
      <c r="D156" s="1" t="s">
        <v>316</v>
      </c>
      <c r="E156" s="28">
        <f>Table2[[#This Row],[Revenue in local currency]] * IF(Table2[[#This Row],[Currency code]]="USD", 1, _xlfn.XLOOKUP(Table2[[#This Row],[Currency code]], 'Ex. 21-1'!$H$7:$H$18, 'Ex. 21-1'!$I$7:$I$18))</f>
        <v>0</v>
      </c>
      <c r="F156" s="1"/>
      <c r="G156" s="1"/>
      <c r="H156" s="1"/>
      <c r="I156" s="1"/>
      <c r="J156" s="1"/>
      <c r="K156" s="1"/>
      <c r="L156" s="1"/>
      <c r="M156" s="1"/>
      <c r="N156" s="1"/>
      <c r="O156" s="1"/>
      <c r="P156" s="1"/>
      <c r="Q156" s="1"/>
      <c r="R156" s="1"/>
    </row>
    <row r="157" spans="1:18" x14ac:dyDescent="0.25">
      <c r="A157" s="13">
        <v>45599</v>
      </c>
      <c r="B157" s="3" t="s">
        <v>315</v>
      </c>
      <c r="C157" s="3"/>
      <c r="D157" s="1" t="s">
        <v>316</v>
      </c>
      <c r="E157" s="28">
        <f>Table2[[#This Row],[Revenue in local currency]] * IF(Table2[[#This Row],[Currency code]]="USD", 1, _xlfn.XLOOKUP(Table2[[#This Row],[Currency code]], 'Ex. 21-1'!$H$7:$H$18, 'Ex. 21-1'!$I$7:$I$18))</f>
        <v>0</v>
      </c>
      <c r="F157" s="1"/>
      <c r="G157" s="1"/>
      <c r="H157" s="1"/>
      <c r="I157" s="1"/>
      <c r="J157" s="1"/>
      <c r="K157" s="1"/>
      <c r="L157" s="1"/>
      <c r="M157" s="1"/>
      <c r="N157" s="1"/>
      <c r="O157" s="1"/>
      <c r="P157" s="1"/>
      <c r="Q157" s="1"/>
      <c r="R157"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8260B-7A2D-4022-89CD-19F23103622C}">
  <dimension ref="A1:G155"/>
  <sheetViews>
    <sheetView workbookViewId="0"/>
  </sheetViews>
  <sheetFormatPr defaultRowHeight="15" x14ac:dyDescent="0.25"/>
  <cols>
    <col min="1" max="1" width="14.42578125" customWidth="1"/>
    <col min="2" max="2" width="12.28515625" customWidth="1"/>
    <col min="3" max="3" width="13.5703125" customWidth="1"/>
    <col min="4" max="4" width="21.140625" customWidth="1"/>
    <col min="5" max="5" width="28.5703125" customWidth="1"/>
    <col min="6" max="6" width="20" customWidth="1"/>
    <col min="7" max="7" width="24.85546875" customWidth="1"/>
  </cols>
  <sheetData>
    <row r="1" spans="1:7" ht="16.5" x14ac:dyDescent="0.3">
      <c r="A1" t="s">
        <v>3</v>
      </c>
      <c r="B1" t="s">
        <v>4</v>
      </c>
      <c r="C1" t="s">
        <v>5</v>
      </c>
      <c r="D1" s="21" t="s">
        <v>6</v>
      </c>
      <c r="E1" t="s">
        <v>7</v>
      </c>
      <c r="F1" t="s">
        <v>8</v>
      </c>
      <c r="G1" s="22" t="s">
        <v>318</v>
      </c>
    </row>
    <row r="2" spans="1:7" x14ac:dyDescent="0.25">
      <c r="A2" t="s">
        <v>9</v>
      </c>
      <c r="B2" s="23">
        <f t="shared" ref="B2:B33" si="0">DATEVALUE(MID(A2,FIND(",", A2)+2,LEN(A2)))</f>
        <v>45002</v>
      </c>
      <c r="C2" t="str">
        <f t="shared" ref="C2:C33" si="1">TEXT(B2,"dddd")</f>
        <v>Friday</v>
      </c>
      <c r="D2" s="24" t="s">
        <v>11</v>
      </c>
      <c r="E2" t="s">
        <v>12</v>
      </c>
      <c r="F2" t="s">
        <v>13</v>
      </c>
      <c r="G2" s="25">
        <f>VLOOKUP(B2, Table2[#All],5,FALSE)</f>
        <v>8304442</v>
      </c>
    </row>
    <row r="3" spans="1:7" x14ac:dyDescent="0.25">
      <c r="A3" t="s">
        <v>14</v>
      </c>
      <c r="B3" s="23">
        <f t="shared" si="0"/>
        <v>45003</v>
      </c>
      <c r="C3" t="str">
        <f t="shared" si="1"/>
        <v>Saturday</v>
      </c>
      <c r="D3" s="24" t="s">
        <v>11</v>
      </c>
      <c r="E3" t="s">
        <v>12</v>
      </c>
      <c r="F3" t="s">
        <v>13</v>
      </c>
      <c r="G3" s="25">
        <f>VLOOKUP(B3, Table2[#All],5,FALSE)</f>
        <v>14774858</v>
      </c>
    </row>
    <row r="4" spans="1:7" x14ac:dyDescent="0.25">
      <c r="A4" t="s">
        <v>16</v>
      </c>
      <c r="B4" s="23">
        <f t="shared" si="0"/>
        <v>45009</v>
      </c>
      <c r="C4" t="str">
        <f t="shared" si="1"/>
        <v>Friday</v>
      </c>
      <c r="D4" s="24" t="s">
        <v>17</v>
      </c>
      <c r="E4" t="s">
        <v>18</v>
      </c>
      <c r="F4" t="s">
        <v>19</v>
      </c>
      <c r="G4" s="25">
        <f>VLOOKUP(B4, Table2[#All],5,FALSE)</f>
        <v>8863532</v>
      </c>
    </row>
    <row r="5" spans="1:7" x14ac:dyDescent="0.25">
      <c r="A5" t="s">
        <v>20</v>
      </c>
      <c r="B5" s="23">
        <f t="shared" si="0"/>
        <v>45010</v>
      </c>
      <c r="C5" t="str">
        <f t="shared" si="1"/>
        <v>Saturday</v>
      </c>
      <c r="D5" s="24" t="s">
        <v>17</v>
      </c>
      <c r="E5" t="s">
        <v>18</v>
      </c>
      <c r="F5" t="s">
        <v>19</v>
      </c>
      <c r="G5" s="25">
        <f>VLOOKUP(B5, Table2[#All],5,FALSE)</f>
        <v>12264914</v>
      </c>
    </row>
    <row r="6" spans="1:7" x14ac:dyDescent="0.25">
      <c r="A6" t="s">
        <v>21</v>
      </c>
      <c r="B6" s="23">
        <f t="shared" si="0"/>
        <v>45016</v>
      </c>
      <c r="C6" t="str">
        <f t="shared" si="1"/>
        <v>Friday</v>
      </c>
      <c r="D6" s="24" t="s">
        <v>22</v>
      </c>
      <c r="E6" t="s">
        <v>23</v>
      </c>
      <c r="F6" t="s">
        <v>24</v>
      </c>
      <c r="G6" s="25">
        <f>VLOOKUP(B6, Table2[#All],5,FALSE)</f>
        <v>13574948</v>
      </c>
    </row>
    <row r="7" spans="1:7" x14ac:dyDescent="0.25">
      <c r="A7" t="s">
        <v>25</v>
      </c>
      <c r="B7" s="23">
        <f t="shared" si="0"/>
        <v>45017</v>
      </c>
      <c r="C7" t="str">
        <f t="shared" si="1"/>
        <v>Saturday</v>
      </c>
      <c r="D7" s="24" t="s">
        <v>22</v>
      </c>
      <c r="E7" t="s">
        <v>23</v>
      </c>
      <c r="F7" t="s">
        <v>19</v>
      </c>
      <c r="G7" s="25">
        <f>VLOOKUP(B7, Table2[#All],5,FALSE)</f>
        <v>13665354</v>
      </c>
    </row>
    <row r="8" spans="1:7" x14ac:dyDescent="0.25">
      <c r="A8" t="s">
        <v>26</v>
      </c>
      <c r="B8" s="23">
        <f t="shared" si="0"/>
        <v>45018</v>
      </c>
      <c r="C8" t="str">
        <f t="shared" si="1"/>
        <v>Sunday</v>
      </c>
      <c r="D8" s="24" t="s">
        <v>22</v>
      </c>
      <c r="E8" t="s">
        <v>23</v>
      </c>
      <c r="F8" t="s">
        <v>19</v>
      </c>
      <c r="G8" s="25">
        <f>VLOOKUP(B8, Table2[#All],5,FALSE)</f>
        <v>11190935</v>
      </c>
    </row>
    <row r="9" spans="1:7" x14ac:dyDescent="0.25">
      <c r="A9" t="s">
        <v>28</v>
      </c>
      <c r="B9" s="23">
        <f t="shared" si="0"/>
        <v>45029</v>
      </c>
      <c r="C9" t="str">
        <f t="shared" si="1"/>
        <v>Thursday</v>
      </c>
      <c r="D9" s="24" t="s">
        <v>30</v>
      </c>
      <c r="E9" t="s">
        <v>31</v>
      </c>
      <c r="F9" t="s">
        <v>19</v>
      </c>
      <c r="G9" s="25">
        <f>VLOOKUP(B9, Table2[#All],5,FALSE)</f>
        <v>13837195</v>
      </c>
    </row>
    <row r="10" spans="1:7" x14ac:dyDescent="0.25">
      <c r="A10" t="s">
        <v>32</v>
      </c>
      <c r="B10" s="23">
        <f t="shared" si="0"/>
        <v>45030</v>
      </c>
      <c r="C10" t="str">
        <f t="shared" si="1"/>
        <v>Friday</v>
      </c>
      <c r="D10" s="24" t="s">
        <v>30</v>
      </c>
      <c r="E10" t="s">
        <v>31</v>
      </c>
      <c r="F10" t="s">
        <v>19</v>
      </c>
      <c r="G10" s="25">
        <f>VLOOKUP(B10, Table2[#All],5,FALSE)</f>
        <v>12375565</v>
      </c>
    </row>
    <row r="11" spans="1:7" x14ac:dyDescent="0.25">
      <c r="A11" t="s">
        <v>33</v>
      </c>
      <c r="B11" s="23">
        <f t="shared" si="0"/>
        <v>45031</v>
      </c>
      <c r="C11" t="str">
        <f t="shared" si="1"/>
        <v>Saturday</v>
      </c>
      <c r="D11" s="24" t="s">
        <v>30</v>
      </c>
      <c r="E11" t="s">
        <v>31</v>
      </c>
      <c r="F11" t="s">
        <v>19</v>
      </c>
      <c r="G11" s="25">
        <f>VLOOKUP(B11, Table2[#All],5,FALSE)</f>
        <v>9560385</v>
      </c>
    </row>
    <row r="12" spans="1:7" x14ac:dyDescent="0.25">
      <c r="A12" t="s">
        <v>34</v>
      </c>
      <c r="B12" s="23">
        <f t="shared" si="0"/>
        <v>45037</v>
      </c>
      <c r="C12" t="str">
        <f t="shared" si="1"/>
        <v>Friday</v>
      </c>
      <c r="D12" s="24" t="s">
        <v>35</v>
      </c>
      <c r="E12" t="s">
        <v>36</v>
      </c>
      <c r="F12" t="s">
        <v>19</v>
      </c>
      <c r="G12" s="25">
        <f>VLOOKUP(B12, Table2[#All],5,FALSE)</f>
        <v>8472993</v>
      </c>
    </row>
    <row r="13" spans="1:7" x14ac:dyDescent="0.25">
      <c r="A13" t="s">
        <v>37</v>
      </c>
      <c r="B13" s="23">
        <f t="shared" si="0"/>
        <v>45038</v>
      </c>
      <c r="C13" t="str">
        <f t="shared" si="1"/>
        <v>Saturday</v>
      </c>
      <c r="D13" s="24" t="s">
        <v>35</v>
      </c>
      <c r="E13" t="s">
        <v>36</v>
      </c>
      <c r="F13" t="s">
        <v>19</v>
      </c>
      <c r="G13" s="25">
        <f>VLOOKUP(B13, Table2[#All],5,FALSE)</f>
        <v>12160668</v>
      </c>
    </row>
    <row r="14" spans="1:7" x14ac:dyDescent="0.25">
      <c r="A14" t="s">
        <v>38</v>
      </c>
      <c r="B14" s="23">
        <f t="shared" si="0"/>
        <v>45039</v>
      </c>
      <c r="C14" t="str">
        <f t="shared" si="1"/>
        <v>Sunday</v>
      </c>
      <c r="D14" s="24" t="s">
        <v>35</v>
      </c>
      <c r="E14" t="s">
        <v>36</v>
      </c>
      <c r="F14" t="s">
        <v>19</v>
      </c>
      <c r="G14" s="25">
        <f>VLOOKUP(B14, Table2[#All],5,FALSE)</f>
        <v>8286923</v>
      </c>
    </row>
    <row r="15" spans="1:7" x14ac:dyDescent="0.25">
      <c r="A15" t="s">
        <v>39</v>
      </c>
      <c r="B15" s="23">
        <f t="shared" si="0"/>
        <v>45044</v>
      </c>
      <c r="C15" t="str">
        <f t="shared" si="1"/>
        <v>Friday</v>
      </c>
      <c r="D15" s="24" t="s">
        <v>40</v>
      </c>
      <c r="E15" t="s">
        <v>41</v>
      </c>
      <c r="F15" t="s">
        <v>19</v>
      </c>
      <c r="G15" s="25">
        <f>VLOOKUP(B15, Table2[#All],5,FALSE)</f>
        <v>8306460</v>
      </c>
    </row>
    <row r="16" spans="1:7" x14ac:dyDescent="0.25">
      <c r="A16" t="s">
        <v>42</v>
      </c>
      <c r="B16" s="23">
        <f t="shared" si="0"/>
        <v>45045</v>
      </c>
      <c r="C16" t="str">
        <f t="shared" si="1"/>
        <v>Saturday</v>
      </c>
      <c r="D16" s="24" t="s">
        <v>40</v>
      </c>
      <c r="E16" t="s">
        <v>41</v>
      </c>
      <c r="F16" t="s">
        <v>19</v>
      </c>
      <c r="G16" s="25">
        <f>VLOOKUP(B16, Table2[#All],5,FALSE)</f>
        <v>14532441</v>
      </c>
    </row>
    <row r="17" spans="1:7" x14ac:dyDescent="0.25">
      <c r="A17" t="s">
        <v>43</v>
      </c>
      <c r="B17" s="23">
        <f t="shared" si="0"/>
        <v>45046</v>
      </c>
      <c r="C17" t="str">
        <f t="shared" si="1"/>
        <v>Sunday</v>
      </c>
      <c r="D17" s="24" t="s">
        <v>40</v>
      </c>
      <c r="E17" t="s">
        <v>41</v>
      </c>
      <c r="F17" t="s">
        <v>24</v>
      </c>
      <c r="G17" s="25">
        <f>VLOOKUP(B17, Table2[#All],5,FALSE)</f>
        <v>10825530</v>
      </c>
    </row>
    <row r="18" spans="1:7" x14ac:dyDescent="0.25">
      <c r="A18" t="s">
        <v>44</v>
      </c>
      <c r="B18" s="23">
        <f t="shared" si="0"/>
        <v>45051</v>
      </c>
      <c r="C18" t="str">
        <f t="shared" si="1"/>
        <v>Friday</v>
      </c>
      <c r="D18" s="24" t="s">
        <v>45</v>
      </c>
      <c r="E18" t="s">
        <v>46</v>
      </c>
      <c r="F18" t="s">
        <v>47</v>
      </c>
      <c r="G18" s="25">
        <f>VLOOKUP(B18, Table2[#All],5,FALSE)</f>
        <v>9584051</v>
      </c>
    </row>
    <row r="19" spans="1:7" x14ac:dyDescent="0.25">
      <c r="A19" t="s">
        <v>48</v>
      </c>
      <c r="B19" s="23">
        <f t="shared" si="0"/>
        <v>45052</v>
      </c>
      <c r="C19" t="str">
        <f t="shared" si="1"/>
        <v>Saturday</v>
      </c>
      <c r="D19" s="24" t="s">
        <v>45</v>
      </c>
      <c r="E19" t="s">
        <v>46</v>
      </c>
      <c r="F19" t="s">
        <v>47</v>
      </c>
      <c r="G19" s="25">
        <f>VLOOKUP(B19, Table2[#All],5,FALSE)</f>
        <v>14635489</v>
      </c>
    </row>
    <row r="20" spans="1:7" x14ac:dyDescent="0.25">
      <c r="A20" t="s">
        <v>49</v>
      </c>
      <c r="B20" s="23">
        <f t="shared" si="0"/>
        <v>45053</v>
      </c>
      <c r="C20" t="str">
        <f t="shared" si="1"/>
        <v>Sunday</v>
      </c>
      <c r="D20" s="24" t="s">
        <v>45</v>
      </c>
      <c r="E20" t="s">
        <v>46</v>
      </c>
      <c r="F20" t="s">
        <v>47</v>
      </c>
      <c r="G20" s="25">
        <f>VLOOKUP(B20, Table2[#All],5,FALSE)</f>
        <v>14067374</v>
      </c>
    </row>
    <row r="21" spans="1:7" x14ac:dyDescent="0.25">
      <c r="A21" t="s">
        <v>50</v>
      </c>
      <c r="B21" s="23">
        <f t="shared" si="0"/>
        <v>45058</v>
      </c>
      <c r="C21" t="str">
        <f t="shared" si="1"/>
        <v>Friday</v>
      </c>
      <c r="D21" s="24" t="s">
        <v>51</v>
      </c>
      <c r="E21" t="s">
        <v>52</v>
      </c>
      <c r="F21" t="s">
        <v>47</v>
      </c>
      <c r="G21" s="25">
        <f>VLOOKUP(B21, Table2[#All],5,FALSE)</f>
        <v>10172784</v>
      </c>
    </row>
    <row r="22" spans="1:7" x14ac:dyDescent="0.25">
      <c r="A22" t="s">
        <v>53</v>
      </c>
      <c r="B22" s="23">
        <f t="shared" si="0"/>
        <v>45059</v>
      </c>
      <c r="C22" t="str">
        <f t="shared" si="1"/>
        <v>Saturday</v>
      </c>
      <c r="D22" s="24" t="s">
        <v>51</v>
      </c>
      <c r="E22" t="s">
        <v>52</v>
      </c>
      <c r="F22" t="s">
        <v>47</v>
      </c>
      <c r="G22" s="25">
        <f>VLOOKUP(B22, Table2[#All],5,FALSE)</f>
        <v>12397712</v>
      </c>
    </row>
    <row r="23" spans="1:7" x14ac:dyDescent="0.25">
      <c r="A23" t="s">
        <v>54</v>
      </c>
      <c r="B23" s="23">
        <f t="shared" si="0"/>
        <v>45060</v>
      </c>
      <c r="C23" t="str">
        <f t="shared" si="1"/>
        <v>Sunday</v>
      </c>
      <c r="D23" s="24" t="s">
        <v>51</v>
      </c>
      <c r="E23" t="s">
        <v>52</v>
      </c>
      <c r="F23" t="s">
        <v>47</v>
      </c>
      <c r="G23" s="25">
        <f>VLOOKUP(B23, Table2[#All],5,FALSE)</f>
        <v>12981254</v>
      </c>
    </row>
    <row r="24" spans="1:7" x14ac:dyDescent="0.25">
      <c r="A24" t="s">
        <v>55</v>
      </c>
      <c r="B24" s="23">
        <f t="shared" si="0"/>
        <v>45065</v>
      </c>
      <c r="C24" t="str">
        <f t="shared" si="1"/>
        <v>Friday</v>
      </c>
      <c r="D24" s="24" t="s">
        <v>56</v>
      </c>
      <c r="E24" t="s">
        <v>57</v>
      </c>
      <c r="F24" t="s">
        <v>47</v>
      </c>
      <c r="G24" s="25">
        <f>VLOOKUP(B24, Table2[#All],5,FALSE)</f>
        <v>9985142</v>
      </c>
    </row>
    <row r="25" spans="1:7" x14ac:dyDescent="0.25">
      <c r="A25" t="s">
        <v>58</v>
      </c>
      <c r="B25" s="23">
        <f t="shared" si="0"/>
        <v>45066</v>
      </c>
      <c r="C25" t="str">
        <f t="shared" si="1"/>
        <v>Saturday</v>
      </c>
      <c r="D25" s="24" t="s">
        <v>56</v>
      </c>
      <c r="E25" t="s">
        <v>57</v>
      </c>
      <c r="F25" t="s">
        <v>47</v>
      </c>
      <c r="G25" s="25">
        <f>VLOOKUP(B25, Table2[#All],5,FALSE)</f>
        <v>8983741</v>
      </c>
    </row>
    <row r="26" spans="1:7" x14ac:dyDescent="0.25">
      <c r="A26" t="s">
        <v>59</v>
      </c>
      <c r="B26" s="23">
        <f t="shared" si="0"/>
        <v>45067</v>
      </c>
      <c r="C26" t="str">
        <f t="shared" si="1"/>
        <v>Sunday</v>
      </c>
      <c r="D26" s="24" t="s">
        <v>56</v>
      </c>
      <c r="E26" t="s">
        <v>57</v>
      </c>
      <c r="F26" t="s">
        <v>47</v>
      </c>
      <c r="G26" s="25">
        <f>VLOOKUP(B26, Table2[#All],5,FALSE)</f>
        <v>14309539</v>
      </c>
    </row>
    <row r="27" spans="1:7" x14ac:dyDescent="0.25">
      <c r="A27" t="s">
        <v>60</v>
      </c>
      <c r="B27" s="23">
        <f t="shared" si="0"/>
        <v>45072</v>
      </c>
      <c r="C27" t="str">
        <f t="shared" si="1"/>
        <v>Friday</v>
      </c>
      <c r="D27" s="24" t="s">
        <v>61</v>
      </c>
      <c r="E27" t="s">
        <v>62</v>
      </c>
      <c r="F27" t="s">
        <v>47</v>
      </c>
      <c r="G27" s="25">
        <f>VLOOKUP(B27, Table2[#All],5,FALSE)</f>
        <v>14716386</v>
      </c>
    </row>
    <row r="28" spans="1:7" x14ac:dyDescent="0.25">
      <c r="A28" t="s">
        <v>63</v>
      </c>
      <c r="B28" s="23">
        <f t="shared" si="0"/>
        <v>45073</v>
      </c>
      <c r="C28" t="str">
        <f t="shared" si="1"/>
        <v>Saturday</v>
      </c>
      <c r="D28" s="24" t="s">
        <v>61</v>
      </c>
      <c r="E28" t="s">
        <v>62</v>
      </c>
      <c r="F28" t="s">
        <v>47</v>
      </c>
      <c r="G28" s="25">
        <f>VLOOKUP(B28, Table2[#All],5,FALSE)</f>
        <v>13583774</v>
      </c>
    </row>
    <row r="29" spans="1:7" x14ac:dyDescent="0.25">
      <c r="A29" t="s">
        <v>64</v>
      </c>
      <c r="B29" s="23">
        <f t="shared" si="0"/>
        <v>45074</v>
      </c>
      <c r="C29" t="str">
        <f t="shared" si="1"/>
        <v>Sunday</v>
      </c>
      <c r="D29" s="24" t="s">
        <v>61</v>
      </c>
      <c r="E29" t="s">
        <v>62</v>
      </c>
      <c r="F29" t="s">
        <v>47</v>
      </c>
      <c r="G29" s="25">
        <f>VLOOKUP(B29, Table2[#All],5,FALSE)</f>
        <v>9199837</v>
      </c>
    </row>
    <row r="30" spans="1:7" x14ac:dyDescent="0.25">
      <c r="A30" t="s">
        <v>65</v>
      </c>
      <c r="B30" s="23">
        <f t="shared" si="0"/>
        <v>45079</v>
      </c>
      <c r="C30" t="str">
        <f t="shared" si="1"/>
        <v>Friday</v>
      </c>
      <c r="D30" s="24" t="s">
        <v>66</v>
      </c>
      <c r="E30" t="s">
        <v>67</v>
      </c>
      <c r="F30" t="s">
        <v>68</v>
      </c>
      <c r="G30" s="25">
        <f>VLOOKUP(B30, Table2[#All],5,FALSE)</f>
        <v>13149357</v>
      </c>
    </row>
    <row r="31" spans="1:7" x14ac:dyDescent="0.25">
      <c r="A31" t="s">
        <v>69</v>
      </c>
      <c r="B31" s="23">
        <f t="shared" si="0"/>
        <v>45080</v>
      </c>
      <c r="C31" t="str">
        <f t="shared" si="1"/>
        <v>Saturday</v>
      </c>
      <c r="D31" s="24" t="s">
        <v>66</v>
      </c>
      <c r="E31" t="s">
        <v>67</v>
      </c>
      <c r="F31" t="s">
        <v>68</v>
      </c>
      <c r="G31" s="25">
        <f>VLOOKUP(B31, Table2[#All],5,FALSE)</f>
        <v>11534253</v>
      </c>
    </row>
    <row r="32" spans="1:7" x14ac:dyDescent="0.25">
      <c r="A32" t="s">
        <v>70</v>
      </c>
      <c r="B32" s="23">
        <f t="shared" si="0"/>
        <v>45081</v>
      </c>
      <c r="C32" t="str">
        <f t="shared" si="1"/>
        <v>Sunday</v>
      </c>
      <c r="D32" s="24" t="s">
        <v>66</v>
      </c>
      <c r="E32" t="s">
        <v>67</v>
      </c>
      <c r="F32" t="s">
        <v>24</v>
      </c>
      <c r="G32" s="25">
        <f>VLOOKUP(B32, Table2[#All],5,FALSE)</f>
        <v>9240011</v>
      </c>
    </row>
    <row r="33" spans="1:7" x14ac:dyDescent="0.25">
      <c r="A33" t="s">
        <v>71</v>
      </c>
      <c r="B33" s="23">
        <f t="shared" si="0"/>
        <v>45086</v>
      </c>
      <c r="C33" t="str">
        <f t="shared" si="1"/>
        <v>Friday</v>
      </c>
      <c r="D33" s="24" t="s">
        <v>72</v>
      </c>
      <c r="E33" t="s">
        <v>73</v>
      </c>
      <c r="F33" t="s">
        <v>68</v>
      </c>
      <c r="G33" s="25">
        <f>VLOOKUP(B33, Table2[#All],5,FALSE)</f>
        <v>12380079</v>
      </c>
    </row>
    <row r="34" spans="1:7" x14ac:dyDescent="0.25">
      <c r="A34" t="s">
        <v>74</v>
      </c>
      <c r="B34" s="23">
        <f t="shared" ref="B34:B65" si="2">DATEVALUE(MID(A34,FIND(",", A34)+2,LEN(A34)))</f>
        <v>45087</v>
      </c>
      <c r="C34" t="str">
        <f t="shared" ref="C34:C65" si="3">TEXT(B34,"dddd")</f>
        <v>Saturday</v>
      </c>
      <c r="D34" s="24" t="s">
        <v>72</v>
      </c>
      <c r="E34" t="s">
        <v>73</v>
      </c>
      <c r="F34" t="s">
        <v>68</v>
      </c>
      <c r="G34" s="25">
        <f>VLOOKUP(B34, Table2[#All],5,FALSE)</f>
        <v>12959335</v>
      </c>
    </row>
    <row r="35" spans="1:7" x14ac:dyDescent="0.25">
      <c r="A35" t="s">
        <v>75</v>
      </c>
      <c r="B35" s="23">
        <f t="shared" si="2"/>
        <v>45093</v>
      </c>
      <c r="C35" t="str">
        <f t="shared" si="3"/>
        <v>Friday</v>
      </c>
      <c r="D35" s="24" t="s">
        <v>76</v>
      </c>
      <c r="E35" t="s">
        <v>77</v>
      </c>
      <c r="F35" t="s">
        <v>68</v>
      </c>
      <c r="G35" s="25">
        <f>VLOOKUP(B35, Table2[#All],5,FALSE)</f>
        <v>9942444</v>
      </c>
    </row>
    <row r="36" spans="1:7" x14ac:dyDescent="0.25">
      <c r="A36" t="s">
        <v>78</v>
      </c>
      <c r="B36" s="23">
        <f t="shared" si="2"/>
        <v>45094</v>
      </c>
      <c r="C36" t="str">
        <f t="shared" si="3"/>
        <v>Saturday</v>
      </c>
      <c r="D36" s="24" t="s">
        <v>76</v>
      </c>
      <c r="E36" t="s">
        <v>77</v>
      </c>
      <c r="F36" t="s">
        <v>68</v>
      </c>
      <c r="G36" s="25">
        <f>VLOOKUP(B36, Table2[#All],5,FALSE)</f>
        <v>9068017</v>
      </c>
    </row>
    <row r="37" spans="1:7" x14ac:dyDescent="0.25">
      <c r="A37" t="s">
        <v>79</v>
      </c>
      <c r="B37" s="23">
        <f t="shared" si="2"/>
        <v>45100</v>
      </c>
      <c r="C37" t="str">
        <f t="shared" si="3"/>
        <v>Friday</v>
      </c>
      <c r="D37" s="24" t="s">
        <v>80</v>
      </c>
      <c r="E37" t="s">
        <v>81</v>
      </c>
      <c r="F37" t="s">
        <v>68</v>
      </c>
      <c r="G37" s="25">
        <f>VLOOKUP(B37, Table2[#All],5,FALSE)</f>
        <v>13519827</v>
      </c>
    </row>
    <row r="38" spans="1:7" x14ac:dyDescent="0.25">
      <c r="A38" t="s">
        <v>82</v>
      </c>
      <c r="B38" s="23">
        <f t="shared" si="2"/>
        <v>45101</v>
      </c>
      <c r="C38" t="str">
        <f t="shared" si="3"/>
        <v>Saturday</v>
      </c>
      <c r="D38" s="24" t="s">
        <v>80</v>
      </c>
      <c r="E38" t="s">
        <v>81</v>
      </c>
      <c r="F38" t="s">
        <v>68</v>
      </c>
      <c r="G38" s="25">
        <f>VLOOKUP(B38, Table2[#All],5,FALSE)</f>
        <v>11699272</v>
      </c>
    </row>
    <row r="39" spans="1:7" x14ac:dyDescent="0.25">
      <c r="A39" t="s">
        <v>83</v>
      </c>
      <c r="B39" s="23">
        <f t="shared" si="2"/>
        <v>45107</v>
      </c>
      <c r="C39" t="str">
        <f t="shared" si="3"/>
        <v>Friday</v>
      </c>
      <c r="D39" s="24" t="s">
        <v>84</v>
      </c>
      <c r="E39" t="s">
        <v>85</v>
      </c>
      <c r="F39" t="s">
        <v>24</v>
      </c>
      <c r="G39" s="25">
        <f>VLOOKUP(B39, Table2[#All],5,FALSE)</f>
        <v>9065238</v>
      </c>
    </row>
    <row r="40" spans="1:7" x14ac:dyDescent="0.25">
      <c r="A40" t="s">
        <v>86</v>
      </c>
      <c r="B40" s="23">
        <f t="shared" si="2"/>
        <v>45108</v>
      </c>
      <c r="C40" t="str">
        <f t="shared" si="3"/>
        <v>Saturday</v>
      </c>
      <c r="D40" s="24" t="s">
        <v>84</v>
      </c>
      <c r="E40" t="s">
        <v>85</v>
      </c>
      <c r="F40" t="s">
        <v>24</v>
      </c>
      <c r="G40" s="25">
        <f>VLOOKUP(B40, Table2[#All],5,FALSE)</f>
        <v>14921490</v>
      </c>
    </row>
    <row r="41" spans="1:7" x14ac:dyDescent="0.25">
      <c r="A41" t="s">
        <v>87</v>
      </c>
      <c r="B41" s="23">
        <f t="shared" si="2"/>
        <v>45114</v>
      </c>
      <c r="C41" t="str">
        <f t="shared" si="3"/>
        <v>Friday</v>
      </c>
      <c r="D41" s="24" t="s">
        <v>88</v>
      </c>
      <c r="E41" t="s">
        <v>89</v>
      </c>
      <c r="F41" t="s">
        <v>24</v>
      </c>
      <c r="G41" s="25">
        <f>VLOOKUP(B41, Table2[#All],5,FALSE)</f>
        <v>14274572</v>
      </c>
    </row>
    <row r="42" spans="1:7" x14ac:dyDescent="0.25">
      <c r="A42" t="s">
        <v>90</v>
      </c>
      <c r="B42" s="23">
        <f t="shared" si="2"/>
        <v>45115</v>
      </c>
      <c r="C42" t="str">
        <f t="shared" si="3"/>
        <v>Saturday</v>
      </c>
      <c r="D42" s="24" t="s">
        <v>88</v>
      </c>
      <c r="E42" t="s">
        <v>89</v>
      </c>
      <c r="F42" t="s">
        <v>24</v>
      </c>
      <c r="G42" s="25">
        <f>VLOOKUP(B42, Table2[#All],5,FALSE)</f>
        <v>10059901</v>
      </c>
    </row>
    <row r="43" spans="1:7" x14ac:dyDescent="0.25">
      <c r="A43" t="s">
        <v>91</v>
      </c>
      <c r="B43" s="23">
        <f t="shared" si="2"/>
        <v>45121</v>
      </c>
      <c r="C43" t="str">
        <f t="shared" si="3"/>
        <v>Friday</v>
      </c>
      <c r="D43" s="24" t="s">
        <v>92</v>
      </c>
      <c r="E43" t="s">
        <v>93</v>
      </c>
      <c r="F43" t="s">
        <v>24</v>
      </c>
      <c r="G43" s="25">
        <f>VLOOKUP(B43, Table2[#All],5,FALSE)</f>
        <v>12317758</v>
      </c>
    </row>
    <row r="44" spans="1:7" x14ac:dyDescent="0.25">
      <c r="A44" t="s">
        <v>94</v>
      </c>
      <c r="B44" s="23">
        <f t="shared" si="2"/>
        <v>45122</v>
      </c>
      <c r="C44" t="str">
        <f t="shared" si="3"/>
        <v>Saturday</v>
      </c>
      <c r="D44" s="24" t="s">
        <v>92</v>
      </c>
      <c r="E44" t="s">
        <v>93</v>
      </c>
      <c r="F44" t="s">
        <v>24</v>
      </c>
      <c r="G44" s="25">
        <f>VLOOKUP(B44, Table2[#All],5,FALSE)</f>
        <v>8846816</v>
      </c>
    </row>
    <row r="45" spans="1:7" x14ac:dyDescent="0.25">
      <c r="A45" t="s">
        <v>95</v>
      </c>
      <c r="B45" s="23">
        <f t="shared" si="2"/>
        <v>45129</v>
      </c>
      <c r="C45" t="str">
        <f t="shared" si="3"/>
        <v>Saturday</v>
      </c>
      <c r="D45" s="24" t="s">
        <v>96</v>
      </c>
      <c r="E45" t="s">
        <v>97</v>
      </c>
      <c r="F45" t="s">
        <v>24</v>
      </c>
      <c r="G45" s="25">
        <f>VLOOKUP(B45, Table2[#All],5,FALSE)</f>
        <v>12960703</v>
      </c>
    </row>
    <row r="46" spans="1:7" x14ac:dyDescent="0.25">
      <c r="A46" t="s">
        <v>98</v>
      </c>
      <c r="B46" s="23">
        <f t="shared" si="2"/>
        <v>45130</v>
      </c>
      <c r="C46" t="str">
        <f t="shared" si="3"/>
        <v>Sunday</v>
      </c>
      <c r="D46" s="24" t="s">
        <v>96</v>
      </c>
      <c r="E46" t="s">
        <v>97</v>
      </c>
      <c r="F46" t="s">
        <v>24</v>
      </c>
      <c r="G46" s="25">
        <f>VLOOKUP(B46, Table2[#All],5,FALSE)</f>
        <v>9182795</v>
      </c>
    </row>
    <row r="47" spans="1:7" x14ac:dyDescent="0.25">
      <c r="A47" t="s">
        <v>99</v>
      </c>
      <c r="B47" s="23">
        <f t="shared" si="2"/>
        <v>45135</v>
      </c>
      <c r="C47" t="str">
        <f t="shared" si="3"/>
        <v>Friday</v>
      </c>
      <c r="D47" s="24" t="s">
        <v>100</v>
      </c>
      <c r="E47" t="s">
        <v>101</v>
      </c>
      <c r="F47" t="s">
        <v>102</v>
      </c>
      <c r="G47" s="25">
        <f>VLOOKUP(B47, Table2[#All],5,FALSE)</f>
        <v>8738291</v>
      </c>
    </row>
    <row r="48" spans="1:7" x14ac:dyDescent="0.25">
      <c r="A48" t="s">
        <v>103</v>
      </c>
      <c r="B48" s="23">
        <f t="shared" si="2"/>
        <v>45136</v>
      </c>
      <c r="C48" t="str">
        <f t="shared" si="3"/>
        <v>Saturday</v>
      </c>
      <c r="D48" s="24" t="s">
        <v>100</v>
      </c>
      <c r="E48" t="s">
        <v>101</v>
      </c>
      <c r="F48" t="s">
        <v>102</v>
      </c>
      <c r="G48" s="25">
        <f>VLOOKUP(B48, Table2[#All],5,FALSE)</f>
        <v>8936314</v>
      </c>
    </row>
    <row r="49" spans="1:7" x14ac:dyDescent="0.25">
      <c r="A49" t="s">
        <v>104</v>
      </c>
      <c r="B49" s="23">
        <f t="shared" si="2"/>
        <v>45141</v>
      </c>
      <c r="C49" t="str">
        <f t="shared" si="3"/>
        <v>Thursday</v>
      </c>
      <c r="D49" s="24" t="s">
        <v>105</v>
      </c>
      <c r="E49" t="s">
        <v>106</v>
      </c>
      <c r="F49" t="s">
        <v>102</v>
      </c>
      <c r="G49" s="25">
        <f>VLOOKUP(B49, Table2[#All],5,FALSE)</f>
        <v>12001607</v>
      </c>
    </row>
    <row r="50" spans="1:7" x14ac:dyDescent="0.25">
      <c r="A50" t="s">
        <v>107</v>
      </c>
      <c r="B50" s="23">
        <f t="shared" si="2"/>
        <v>45142</v>
      </c>
      <c r="C50" t="str">
        <f t="shared" si="3"/>
        <v>Friday</v>
      </c>
      <c r="D50" s="24" t="s">
        <v>105</v>
      </c>
      <c r="E50" t="s">
        <v>106</v>
      </c>
      <c r="F50" t="s">
        <v>102</v>
      </c>
      <c r="G50" s="25">
        <f>VLOOKUP(B50, Table2[#All],5,FALSE)</f>
        <v>12292781</v>
      </c>
    </row>
    <row r="51" spans="1:7" x14ac:dyDescent="0.25">
      <c r="A51" t="s">
        <v>108</v>
      </c>
      <c r="B51" s="23">
        <f t="shared" si="2"/>
        <v>45143</v>
      </c>
      <c r="C51" t="str">
        <f t="shared" si="3"/>
        <v>Saturday</v>
      </c>
      <c r="D51" s="24" t="s">
        <v>105</v>
      </c>
      <c r="E51" t="s">
        <v>106</v>
      </c>
      <c r="F51" t="s">
        <v>102</v>
      </c>
      <c r="G51" s="25">
        <f>VLOOKUP(B51, Table2[#All],5,FALSE)</f>
        <v>8647142</v>
      </c>
    </row>
    <row r="52" spans="1:7" x14ac:dyDescent="0.25">
      <c r="A52" t="s">
        <v>109</v>
      </c>
      <c r="B52" s="23">
        <f t="shared" si="2"/>
        <v>45145</v>
      </c>
      <c r="C52" t="str">
        <f t="shared" si="3"/>
        <v>Monday</v>
      </c>
      <c r="D52" s="24" t="s">
        <v>105</v>
      </c>
      <c r="E52" t="s">
        <v>106</v>
      </c>
      <c r="F52" t="s">
        <v>102</v>
      </c>
      <c r="G52" s="25">
        <f>VLOOKUP(B52, Table2[#All],5,FALSE)</f>
        <v>13940592</v>
      </c>
    </row>
    <row r="53" spans="1:7" x14ac:dyDescent="0.25">
      <c r="A53" t="s">
        <v>111</v>
      </c>
      <c r="B53" s="23">
        <f t="shared" si="2"/>
        <v>45146</v>
      </c>
      <c r="C53" t="str">
        <f t="shared" si="3"/>
        <v>Tuesday</v>
      </c>
      <c r="D53" s="24" t="s">
        <v>105</v>
      </c>
      <c r="E53" t="s">
        <v>106</v>
      </c>
      <c r="F53" t="s">
        <v>102</v>
      </c>
      <c r="G53" s="25">
        <f>VLOOKUP(B53, Table2[#All],5,FALSE)</f>
        <v>8957239</v>
      </c>
    </row>
    <row r="54" spans="1:7" x14ac:dyDescent="0.25">
      <c r="A54" t="s">
        <v>113</v>
      </c>
      <c r="B54" s="23">
        <f t="shared" si="2"/>
        <v>45147</v>
      </c>
      <c r="C54" t="str">
        <f t="shared" si="3"/>
        <v>Wednesday</v>
      </c>
      <c r="D54" s="24" t="s">
        <v>105</v>
      </c>
      <c r="E54" t="s">
        <v>106</v>
      </c>
      <c r="F54" t="s">
        <v>102</v>
      </c>
      <c r="G54" s="25">
        <f>VLOOKUP(B54, Table2[#All],5,FALSE)</f>
        <v>10436051</v>
      </c>
    </row>
    <row r="55" spans="1:7" x14ac:dyDescent="0.25">
      <c r="A55" t="s">
        <v>115</v>
      </c>
      <c r="B55" s="23">
        <f t="shared" si="2"/>
        <v>45162</v>
      </c>
      <c r="C55" t="str">
        <f t="shared" si="3"/>
        <v>Thursday</v>
      </c>
      <c r="D55" s="24" t="s">
        <v>116</v>
      </c>
      <c r="E55" t="s">
        <v>117</v>
      </c>
      <c r="F55" t="s">
        <v>118</v>
      </c>
      <c r="G55" s="25">
        <f>VLOOKUP(B55, Table2[#All],5,FALSE)</f>
        <v>12342567.779999999</v>
      </c>
    </row>
    <row r="56" spans="1:7" x14ac:dyDescent="0.25">
      <c r="A56" t="s">
        <v>119</v>
      </c>
      <c r="B56" s="23">
        <f t="shared" si="2"/>
        <v>45163</v>
      </c>
      <c r="C56" t="str">
        <f t="shared" si="3"/>
        <v>Friday</v>
      </c>
      <c r="D56" s="24" t="s">
        <v>116</v>
      </c>
      <c r="E56" t="s">
        <v>117</v>
      </c>
      <c r="F56" t="s">
        <v>118</v>
      </c>
      <c r="G56" s="25">
        <f>VLOOKUP(B56, Table2[#All],5,FALSE)</f>
        <v>14669237.16</v>
      </c>
    </row>
    <row r="57" spans="1:7" x14ac:dyDescent="0.25">
      <c r="A57" t="s">
        <v>120</v>
      </c>
      <c r="B57" s="23">
        <f t="shared" si="2"/>
        <v>45164</v>
      </c>
      <c r="C57" t="str">
        <f t="shared" si="3"/>
        <v>Saturday</v>
      </c>
      <c r="D57" s="24" t="s">
        <v>116</v>
      </c>
      <c r="E57" t="s">
        <v>117</v>
      </c>
      <c r="F57" t="s">
        <v>118</v>
      </c>
      <c r="G57" s="25">
        <f>VLOOKUP(B57, Table2[#All],5,FALSE)</f>
        <v>11397658.139999999</v>
      </c>
    </row>
    <row r="58" spans="1:7" x14ac:dyDescent="0.25">
      <c r="A58" t="s">
        <v>121</v>
      </c>
      <c r="B58" s="23">
        <f t="shared" si="2"/>
        <v>45165</v>
      </c>
      <c r="C58" t="str">
        <f t="shared" si="3"/>
        <v>Sunday</v>
      </c>
      <c r="D58" s="24" t="s">
        <v>116</v>
      </c>
      <c r="E58" t="s">
        <v>117</v>
      </c>
      <c r="F58" t="s">
        <v>118</v>
      </c>
      <c r="G58" s="25">
        <f>VLOOKUP(B58, Table2[#All],5,FALSE)</f>
        <v>14184648.479999999</v>
      </c>
    </row>
    <row r="59" spans="1:7" x14ac:dyDescent="0.25">
      <c r="A59" t="s">
        <v>122</v>
      </c>
      <c r="B59" s="23">
        <f t="shared" si="2"/>
        <v>45239</v>
      </c>
      <c r="C59" t="str">
        <f t="shared" si="3"/>
        <v>Thursday</v>
      </c>
      <c r="D59" s="24" t="s">
        <v>123</v>
      </c>
      <c r="E59" t="s">
        <v>124</v>
      </c>
      <c r="F59" t="s">
        <v>118</v>
      </c>
      <c r="G59" s="25">
        <f>VLOOKUP(B59, Table2[#All],5,FALSE)</f>
        <v>12745936.056700001</v>
      </c>
    </row>
    <row r="60" spans="1:7" x14ac:dyDescent="0.25">
      <c r="A60" t="s">
        <v>125</v>
      </c>
      <c r="B60" s="23">
        <f t="shared" si="2"/>
        <v>45240</v>
      </c>
      <c r="C60" t="str">
        <f t="shared" si="3"/>
        <v>Friday</v>
      </c>
      <c r="D60" s="24" t="s">
        <v>123</v>
      </c>
      <c r="E60" t="s">
        <v>124</v>
      </c>
      <c r="F60" t="s">
        <v>118</v>
      </c>
      <c r="G60" s="25">
        <f>VLOOKUP(B60, Table2[#All],5,FALSE)</f>
        <v>12696963.980800001</v>
      </c>
    </row>
    <row r="61" spans="1:7" x14ac:dyDescent="0.25">
      <c r="A61" t="s">
        <v>126</v>
      </c>
      <c r="B61" s="23">
        <f t="shared" si="2"/>
        <v>45241</v>
      </c>
      <c r="C61" t="str">
        <f t="shared" si="3"/>
        <v>Saturday</v>
      </c>
      <c r="D61" s="24" t="s">
        <v>123</v>
      </c>
      <c r="E61" t="s">
        <v>124</v>
      </c>
      <c r="F61" t="s">
        <v>118</v>
      </c>
      <c r="G61" s="25">
        <f>VLOOKUP(B61, Table2[#All],5,FALSE)</f>
        <v>14625087.879600001</v>
      </c>
    </row>
    <row r="62" spans="1:7" x14ac:dyDescent="0.25">
      <c r="A62" t="s">
        <v>127</v>
      </c>
      <c r="B62" s="23">
        <f t="shared" si="2"/>
        <v>45242</v>
      </c>
      <c r="C62" t="str">
        <f t="shared" si="3"/>
        <v>Sunday</v>
      </c>
      <c r="D62" s="24" t="s">
        <v>123</v>
      </c>
      <c r="E62" t="s">
        <v>124</v>
      </c>
      <c r="F62" t="s">
        <v>118</v>
      </c>
      <c r="G62" s="25">
        <f>VLOOKUP(B62, Table2[#All],5,FALSE)</f>
        <v>7821611.8365000002</v>
      </c>
    </row>
    <row r="63" spans="1:7" x14ac:dyDescent="0.25">
      <c r="A63" t="s">
        <v>128</v>
      </c>
      <c r="B63" s="23">
        <f t="shared" si="2"/>
        <v>45247</v>
      </c>
      <c r="C63" t="str">
        <f t="shared" si="3"/>
        <v>Friday</v>
      </c>
      <c r="D63" s="24" t="s">
        <v>129</v>
      </c>
      <c r="E63" t="s">
        <v>130</v>
      </c>
      <c r="F63" t="s">
        <v>118</v>
      </c>
      <c r="G63" s="25">
        <f>VLOOKUP(B63, Table2[#All],5,FALSE)</f>
        <v>13048267.4</v>
      </c>
    </row>
    <row r="64" spans="1:7" x14ac:dyDescent="0.25">
      <c r="A64" t="s">
        <v>131</v>
      </c>
      <c r="B64" s="23">
        <f t="shared" si="2"/>
        <v>45248</v>
      </c>
      <c r="C64" t="str">
        <f t="shared" si="3"/>
        <v>Saturday</v>
      </c>
      <c r="D64" s="24" t="s">
        <v>129</v>
      </c>
      <c r="E64" t="s">
        <v>130</v>
      </c>
      <c r="F64" t="s">
        <v>118</v>
      </c>
      <c r="G64" s="25">
        <f>VLOOKUP(B64, Table2[#All],5,FALSE)</f>
        <v>9542503</v>
      </c>
    </row>
    <row r="65" spans="1:7" x14ac:dyDescent="0.25">
      <c r="A65" t="s">
        <v>132</v>
      </c>
      <c r="B65" s="23">
        <f t="shared" si="2"/>
        <v>45249</v>
      </c>
      <c r="C65" t="str">
        <f t="shared" si="3"/>
        <v>Sunday</v>
      </c>
      <c r="D65" s="24" t="s">
        <v>129</v>
      </c>
      <c r="E65" t="s">
        <v>130</v>
      </c>
      <c r="F65" t="s">
        <v>118</v>
      </c>
      <c r="G65" s="25">
        <f>VLOOKUP(B65, Table2[#All],5,FALSE)</f>
        <v>12177239.4</v>
      </c>
    </row>
    <row r="66" spans="1:7" x14ac:dyDescent="0.25">
      <c r="A66" t="s">
        <v>133</v>
      </c>
      <c r="B66" s="23">
        <f t="shared" ref="B66:B97" si="4">DATEVALUE(MID(A66,FIND(",", A66)+2,LEN(A66)))</f>
        <v>45250</v>
      </c>
      <c r="C66" t="str">
        <f t="shared" ref="C66:C97" si="5">TEXT(B66,"dddd")</f>
        <v>Monday</v>
      </c>
      <c r="D66" s="24" t="s">
        <v>129</v>
      </c>
      <c r="E66" t="s">
        <v>130</v>
      </c>
      <c r="F66" t="s">
        <v>118</v>
      </c>
      <c r="G66" s="25">
        <f>VLOOKUP(B66, Table2[#All],5,FALSE)</f>
        <v>13381654.4</v>
      </c>
    </row>
    <row r="67" spans="1:7" x14ac:dyDescent="0.25">
      <c r="A67" t="s">
        <v>134</v>
      </c>
      <c r="B67" s="23">
        <f t="shared" si="4"/>
        <v>45254</v>
      </c>
      <c r="C67" t="str">
        <f t="shared" si="5"/>
        <v>Friday</v>
      </c>
      <c r="D67" s="24" t="s">
        <v>135</v>
      </c>
      <c r="E67" t="s">
        <v>136</v>
      </c>
      <c r="F67" t="s">
        <v>118</v>
      </c>
      <c r="G67" s="25">
        <f>VLOOKUP(B67, Table2[#All],5,FALSE)</f>
        <v>13417740</v>
      </c>
    </row>
    <row r="68" spans="1:7" x14ac:dyDescent="0.25">
      <c r="A68" t="s">
        <v>137</v>
      </c>
      <c r="B68" s="23">
        <f t="shared" si="4"/>
        <v>45255</v>
      </c>
      <c r="C68" t="str">
        <f t="shared" si="5"/>
        <v>Saturday</v>
      </c>
      <c r="D68" s="24" t="s">
        <v>135</v>
      </c>
      <c r="E68" t="s">
        <v>136</v>
      </c>
      <c r="F68" t="s">
        <v>118</v>
      </c>
      <c r="G68" s="25">
        <f>VLOOKUP(B68, Table2[#All],5,FALSE)</f>
        <v>11300253.600000001</v>
      </c>
    </row>
    <row r="69" spans="1:7" x14ac:dyDescent="0.25">
      <c r="A69" t="s">
        <v>138</v>
      </c>
      <c r="B69" s="23">
        <f t="shared" si="4"/>
        <v>45256</v>
      </c>
      <c r="C69" t="str">
        <f t="shared" si="5"/>
        <v>Sunday</v>
      </c>
      <c r="D69" s="24" t="s">
        <v>135</v>
      </c>
      <c r="E69" t="s">
        <v>136</v>
      </c>
      <c r="F69" t="s">
        <v>118</v>
      </c>
      <c r="G69" s="25">
        <f>VLOOKUP(B69, Table2[#All],5,FALSE)</f>
        <v>11581451.200000001</v>
      </c>
    </row>
    <row r="70" spans="1:7" x14ac:dyDescent="0.25">
      <c r="A70" t="s">
        <v>139</v>
      </c>
      <c r="B70" s="23">
        <f t="shared" si="4"/>
        <v>45329</v>
      </c>
      <c r="C70" t="str">
        <f t="shared" si="5"/>
        <v>Wednesday</v>
      </c>
      <c r="D70" s="24" t="s">
        <v>140</v>
      </c>
      <c r="E70" t="s">
        <v>141</v>
      </c>
      <c r="F70" t="s">
        <v>142</v>
      </c>
      <c r="G70" s="25">
        <f>VLOOKUP(B70, Table2[#All],5,FALSE)</f>
        <v>12123638.6688</v>
      </c>
    </row>
    <row r="71" spans="1:7" x14ac:dyDescent="0.25">
      <c r="A71" t="s">
        <v>143</v>
      </c>
      <c r="B71" s="23">
        <f t="shared" si="4"/>
        <v>45330</v>
      </c>
      <c r="C71" t="str">
        <f t="shared" si="5"/>
        <v>Thursday</v>
      </c>
      <c r="D71" s="24" t="s">
        <v>140</v>
      </c>
      <c r="E71" t="s">
        <v>141</v>
      </c>
      <c r="F71" t="s">
        <v>142</v>
      </c>
      <c r="G71" s="25">
        <f>VLOOKUP(B71, Table2[#All],5,FALSE)</f>
        <v>11973224.851200001</v>
      </c>
    </row>
    <row r="72" spans="1:7" x14ac:dyDescent="0.25">
      <c r="A72" t="s">
        <v>144</v>
      </c>
      <c r="B72" s="23">
        <f t="shared" si="4"/>
        <v>45331</v>
      </c>
      <c r="C72" t="str">
        <f t="shared" si="5"/>
        <v>Friday</v>
      </c>
      <c r="D72" s="24" t="s">
        <v>140</v>
      </c>
      <c r="E72" t="s">
        <v>141</v>
      </c>
      <c r="F72" t="s">
        <v>142</v>
      </c>
      <c r="G72" s="25">
        <f>VLOOKUP(B72, Table2[#All],5,FALSE)</f>
        <v>9147193.6704000011</v>
      </c>
    </row>
    <row r="73" spans="1:7" x14ac:dyDescent="0.25">
      <c r="A73" t="s">
        <v>145</v>
      </c>
      <c r="B73" s="23">
        <f t="shared" si="4"/>
        <v>45332</v>
      </c>
      <c r="C73" t="str">
        <f t="shared" si="5"/>
        <v>Saturday</v>
      </c>
      <c r="D73" s="24" t="s">
        <v>140</v>
      </c>
      <c r="E73" t="s">
        <v>141</v>
      </c>
      <c r="F73" t="s">
        <v>142</v>
      </c>
      <c r="G73" s="25">
        <f>VLOOKUP(B73, Table2[#All],5,FALSE)</f>
        <v>9616135.980800001</v>
      </c>
    </row>
    <row r="74" spans="1:7" x14ac:dyDescent="0.25">
      <c r="A74" t="s">
        <v>146</v>
      </c>
      <c r="B74" s="23">
        <f t="shared" si="4"/>
        <v>45338</v>
      </c>
      <c r="C74" t="str">
        <f t="shared" si="5"/>
        <v>Friday</v>
      </c>
      <c r="D74" s="24" t="s">
        <v>147</v>
      </c>
      <c r="E74" t="s">
        <v>148</v>
      </c>
      <c r="F74" t="s">
        <v>118</v>
      </c>
      <c r="G74" s="25">
        <f>VLOOKUP(B74, Table2[#All],5,FALSE)</f>
        <v>10441832.75</v>
      </c>
    </row>
    <row r="75" spans="1:7" x14ac:dyDescent="0.25">
      <c r="A75" t="s">
        <v>149</v>
      </c>
      <c r="B75" s="23">
        <f t="shared" si="4"/>
        <v>45339</v>
      </c>
      <c r="C75" t="str">
        <f t="shared" si="5"/>
        <v>Saturday</v>
      </c>
      <c r="D75" s="24" t="s">
        <v>147</v>
      </c>
      <c r="E75" t="s">
        <v>148</v>
      </c>
      <c r="F75" t="s">
        <v>118</v>
      </c>
      <c r="G75" s="25">
        <f>VLOOKUP(B75, Table2[#All],5,FALSE)</f>
        <v>8726666.25</v>
      </c>
    </row>
    <row r="76" spans="1:7" x14ac:dyDescent="0.25">
      <c r="A76" t="s">
        <v>150</v>
      </c>
      <c r="B76" s="23">
        <f t="shared" si="4"/>
        <v>45340</v>
      </c>
      <c r="C76" t="str">
        <f t="shared" si="5"/>
        <v>Sunday</v>
      </c>
      <c r="D76" s="24" t="s">
        <v>147</v>
      </c>
      <c r="E76" t="s">
        <v>148</v>
      </c>
      <c r="F76" t="s">
        <v>118</v>
      </c>
      <c r="G76" s="25">
        <f>VLOOKUP(B76, Table2[#All],5,FALSE)</f>
        <v>13426042.23</v>
      </c>
    </row>
    <row r="77" spans="1:7" x14ac:dyDescent="0.25">
      <c r="A77" t="s">
        <v>151</v>
      </c>
      <c r="B77" s="23">
        <f t="shared" si="4"/>
        <v>45345</v>
      </c>
      <c r="C77" t="str">
        <f t="shared" si="5"/>
        <v>Friday</v>
      </c>
      <c r="D77" s="24" t="s">
        <v>152</v>
      </c>
      <c r="E77" t="s">
        <v>153</v>
      </c>
      <c r="F77" t="s">
        <v>118</v>
      </c>
      <c r="G77" s="25">
        <f>VLOOKUP(B77, Table2[#All],5,FALSE)</f>
        <v>12605791.380000001</v>
      </c>
    </row>
    <row r="78" spans="1:7" x14ac:dyDescent="0.25">
      <c r="A78" t="s">
        <v>154</v>
      </c>
      <c r="B78" s="23">
        <f t="shared" si="4"/>
        <v>45346</v>
      </c>
      <c r="C78" t="str">
        <f t="shared" si="5"/>
        <v>Saturday</v>
      </c>
      <c r="D78" s="24" t="s">
        <v>152</v>
      </c>
      <c r="E78" t="s">
        <v>153</v>
      </c>
      <c r="F78" t="s">
        <v>118</v>
      </c>
      <c r="G78" s="25">
        <f>VLOOKUP(B78, Table2[#All],5,FALSE)</f>
        <v>11090227.26</v>
      </c>
    </row>
    <row r="79" spans="1:7" x14ac:dyDescent="0.25">
      <c r="A79" t="s">
        <v>155</v>
      </c>
      <c r="B79" s="23">
        <f t="shared" si="4"/>
        <v>45347</v>
      </c>
      <c r="C79" t="str">
        <f t="shared" si="5"/>
        <v>Sunday</v>
      </c>
      <c r="D79" s="24" t="s">
        <v>152</v>
      </c>
      <c r="E79" t="s">
        <v>153</v>
      </c>
      <c r="F79" t="s">
        <v>118</v>
      </c>
      <c r="G79" s="25">
        <f>VLOOKUP(B79, Table2[#All],5,FALSE)</f>
        <v>9592961.5099999998</v>
      </c>
    </row>
    <row r="80" spans="1:7" x14ac:dyDescent="0.25">
      <c r="A80" t="s">
        <v>156</v>
      </c>
      <c r="B80" s="23">
        <f t="shared" si="4"/>
        <v>45348</v>
      </c>
      <c r="C80" t="str">
        <f t="shared" si="5"/>
        <v>Monday</v>
      </c>
      <c r="D80" s="24" t="s">
        <v>152</v>
      </c>
      <c r="E80" t="s">
        <v>153</v>
      </c>
      <c r="F80" t="s">
        <v>118</v>
      </c>
      <c r="G80" s="25">
        <f>VLOOKUP(B80, Table2[#All],5,FALSE)</f>
        <v>8175208.6800000006</v>
      </c>
    </row>
    <row r="81" spans="1:7" x14ac:dyDescent="0.25">
      <c r="A81" t="s">
        <v>157</v>
      </c>
      <c r="B81" s="23">
        <f t="shared" si="4"/>
        <v>45353</v>
      </c>
      <c r="C81" t="str">
        <f t="shared" si="5"/>
        <v>Saturday</v>
      </c>
      <c r="D81" s="24" t="s">
        <v>158</v>
      </c>
      <c r="E81" t="s">
        <v>159</v>
      </c>
      <c r="F81" t="s">
        <v>118</v>
      </c>
      <c r="G81" s="25">
        <f>VLOOKUP(B81, Table2[#All],5,FALSE)</f>
        <v>5703402.7400000002</v>
      </c>
    </row>
    <row r="82" spans="1:7" x14ac:dyDescent="0.25">
      <c r="A82" t="s">
        <v>160</v>
      </c>
      <c r="B82" s="23">
        <f t="shared" si="4"/>
        <v>45354</v>
      </c>
      <c r="C82" t="str">
        <f t="shared" si="5"/>
        <v>Sunday</v>
      </c>
      <c r="D82" s="24" t="s">
        <v>158</v>
      </c>
      <c r="E82" t="s">
        <v>159</v>
      </c>
      <c r="F82" t="s">
        <v>118</v>
      </c>
      <c r="G82" s="25">
        <f>VLOOKUP(B82, Table2[#All],5,FALSE)</f>
        <v>6306354</v>
      </c>
    </row>
    <row r="83" spans="1:7" x14ac:dyDescent="0.25">
      <c r="A83" t="s">
        <v>161</v>
      </c>
      <c r="B83" s="23">
        <f t="shared" si="4"/>
        <v>45355</v>
      </c>
      <c r="C83" t="str">
        <f t="shared" si="5"/>
        <v>Monday</v>
      </c>
      <c r="D83" s="24" t="s">
        <v>158</v>
      </c>
      <c r="E83" t="s">
        <v>159</v>
      </c>
      <c r="F83" t="s">
        <v>118</v>
      </c>
      <c r="G83" s="25">
        <f>VLOOKUP(B83, Table2[#All],5,FALSE)</f>
        <v>6192785.46</v>
      </c>
    </row>
    <row r="84" spans="1:7" x14ac:dyDescent="0.25">
      <c r="A84" t="s">
        <v>162</v>
      </c>
      <c r="B84" s="23">
        <f t="shared" si="4"/>
        <v>45358</v>
      </c>
      <c r="C84" t="str">
        <f t="shared" si="5"/>
        <v>Thursday</v>
      </c>
      <c r="D84" s="24" t="s">
        <v>158</v>
      </c>
      <c r="E84" t="s">
        <v>159</v>
      </c>
      <c r="F84" t="s">
        <v>118</v>
      </c>
      <c r="G84" s="25">
        <f>VLOOKUP(B84, Table2[#All],5,FALSE)</f>
        <v>6012501.4799999995</v>
      </c>
    </row>
    <row r="85" spans="1:7" x14ac:dyDescent="0.25">
      <c r="A85" t="s">
        <v>163</v>
      </c>
      <c r="B85" s="23">
        <f t="shared" si="4"/>
        <v>45359</v>
      </c>
      <c r="C85" t="str">
        <f t="shared" si="5"/>
        <v>Friday</v>
      </c>
      <c r="D85" s="24" t="s">
        <v>158</v>
      </c>
      <c r="E85" t="s">
        <v>159</v>
      </c>
      <c r="F85" t="s">
        <v>118</v>
      </c>
      <c r="G85" s="25">
        <f>VLOOKUP(B85, Table2[#All],5,FALSE)</f>
        <v>7030082.1399999997</v>
      </c>
    </row>
    <row r="86" spans="1:7" x14ac:dyDescent="0.25">
      <c r="A86" t="s">
        <v>164</v>
      </c>
      <c r="B86" s="23">
        <f t="shared" si="4"/>
        <v>45360</v>
      </c>
      <c r="C86" t="str">
        <f t="shared" si="5"/>
        <v>Saturday</v>
      </c>
      <c r="D86" s="24" t="s">
        <v>158</v>
      </c>
      <c r="E86" t="s">
        <v>159</v>
      </c>
      <c r="F86" t="s">
        <v>118</v>
      </c>
      <c r="G86" s="25">
        <f>VLOOKUP(B86, Table2[#All],5,FALSE)</f>
        <v>6892746.2800000003</v>
      </c>
    </row>
    <row r="87" spans="1:7" x14ac:dyDescent="0.25">
      <c r="A87" t="s">
        <v>165</v>
      </c>
      <c r="B87" s="23">
        <f t="shared" si="4"/>
        <v>45421</v>
      </c>
      <c r="C87" t="str">
        <f t="shared" si="5"/>
        <v>Thursday</v>
      </c>
      <c r="D87" s="24" t="s">
        <v>166</v>
      </c>
      <c r="E87" t="s">
        <v>167</v>
      </c>
      <c r="F87" t="s">
        <v>13</v>
      </c>
      <c r="G87" s="25">
        <f>VLOOKUP(B87, Table2[#All],5,FALSE)</f>
        <v>10265642.890000001</v>
      </c>
    </row>
    <row r="88" spans="1:7" x14ac:dyDescent="0.25">
      <c r="A88" t="s">
        <v>168</v>
      </c>
      <c r="B88" s="23">
        <f t="shared" si="4"/>
        <v>45422</v>
      </c>
      <c r="C88" t="str">
        <f t="shared" si="5"/>
        <v>Friday</v>
      </c>
      <c r="D88" s="24" t="s">
        <v>166</v>
      </c>
      <c r="E88" t="s">
        <v>167</v>
      </c>
      <c r="F88" t="s">
        <v>13</v>
      </c>
      <c r="G88" s="25">
        <f>VLOOKUP(B88, Table2[#All],5,FALSE)</f>
        <v>12872905.450000001</v>
      </c>
    </row>
    <row r="89" spans="1:7" x14ac:dyDescent="0.25">
      <c r="A89" t="s">
        <v>169</v>
      </c>
      <c r="B89" s="23">
        <f t="shared" si="4"/>
        <v>45423</v>
      </c>
      <c r="C89" t="str">
        <f t="shared" si="5"/>
        <v>Saturday</v>
      </c>
      <c r="D89" s="24" t="s">
        <v>166</v>
      </c>
      <c r="E89" t="s">
        <v>167</v>
      </c>
      <c r="F89" t="s">
        <v>13</v>
      </c>
      <c r="G89" s="25">
        <f>VLOOKUP(B89, Table2[#All],5,FALSE)</f>
        <v>11929743.710000001</v>
      </c>
    </row>
    <row r="90" spans="1:7" x14ac:dyDescent="0.25">
      <c r="A90" t="s">
        <v>170</v>
      </c>
      <c r="B90" s="23">
        <f t="shared" si="4"/>
        <v>45424</v>
      </c>
      <c r="C90" t="str">
        <f t="shared" si="5"/>
        <v>Sunday</v>
      </c>
      <c r="D90" s="24" t="s">
        <v>166</v>
      </c>
      <c r="E90" t="s">
        <v>167</v>
      </c>
      <c r="F90" t="s">
        <v>13</v>
      </c>
      <c r="G90" s="25">
        <f>VLOOKUP(B90, Table2[#All],5,FALSE)</f>
        <v>11294437.210000001</v>
      </c>
    </row>
    <row r="91" spans="1:7" x14ac:dyDescent="0.25">
      <c r="A91" t="s">
        <v>171</v>
      </c>
      <c r="B91" s="23">
        <f t="shared" si="4"/>
        <v>45429</v>
      </c>
      <c r="C91" t="str">
        <f t="shared" si="5"/>
        <v>Friday</v>
      </c>
      <c r="D91" s="24" t="s">
        <v>172</v>
      </c>
      <c r="E91" t="s">
        <v>173</v>
      </c>
      <c r="F91" t="s">
        <v>13</v>
      </c>
      <c r="G91" s="25">
        <f>VLOOKUP(B91, Table2[#All],5,FALSE)</f>
        <v>87905.739000000001</v>
      </c>
    </row>
    <row r="92" spans="1:7" x14ac:dyDescent="0.25">
      <c r="A92" t="s">
        <v>174</v>
      </c>
      <c r="B92" s="23">
        <f t="shared" si="4"/>
        <v>45430</v>
      </c>
      <c r="C92" t="str">
        <f t="shared" si="5"/>
        <v>Saturday</v>
      </c>
      <c r="D92" s="24" t="s">
        <v>172</v>
      </c>
      <c r="E92" t="s">
        <v>173</v>
      </c>
      <c r="F92" t="s">
        <v>13</v>
      </c>
      <c r="G92" s="25">
        <f>VLOOKUP(B92, Table2[#All],5,FALSE)</f>
        <v>44305.106999999996</v>
      </c>
    </row>
    <row r="93" spans="1:7" x14ac:dyDescent="0.25">
      <c r="A93" t="s">
        <v>175</v>
      </c>
      <c r="B93" s="23">
        <f t="shared" si="4"/>
        <v>45431</v>
      </c>
      <c r="C93" t="str">
        <f t="shared" si="5"/>
        <v>Sunday</v>
      </c>
      <c r="D93" s="24" t="s">
        <v>172</v>
      </c>
      <c r="E93" t="s">
        <v>173</v>
      </c>
      <c r="F93" t="s">
        <v>13</v>
      </c>
      <c r="G93" s="25">
        <f>VLOOKUP(B93, Table2[#All],5,FALSE)</f>
        <v>88220.637000000002</v>
      </c>
    </row>
    <row r="94" spans="1:7" x14ac:dyDescent="0.25">
      <c r="A94" t="s">
        <v>176</v>
      </c>
      <c r="B94" s="23">
        <f t="shared" si="4"/>
        <v>45436</v>
      </c>
      <c r="C94" t="str">
        <f t="shared" si="5"/>
        <v>Friday</v>
      </c>
      <c r="D94" s="24" t="s">
        <v>177</v>
      </c>
      <c r="E94" t="s">
        <v>178</v>
      </c>
      <c r="F94" t="s">
        <v>13</v>
      </c>
      <c r="G94" s="25">
        <f>VLOOKUP(B94, Table2[#All],5,FALSE)</f>
        <v>0</v>
      </c>
    </row>
    <row r="95" spans="1:7" x14ac:dyDescent="0.25">
      <c r="A95" t="s">
        <v>179</v>
      </c>
      <c r="B95" s="23">
        <f t="shared" si="4"/>
        <v>45437</v>
      </c>
      <c r="C95" t="str">
        <f t="shared" si="5"/>
        <v>Saturday</v>
      </c>
      <c r="D95" s="24" t="s">
        <v>177</v>
      </c>
      <c r="E95" t="s">
        <v>178</v>
      </c>
      <c r="F95" t="s">
        <v>13</v>
      </c>
      <c r="G95" s="25">
        <f>VLOOKUP(B95, Table2[#All],5,FALSE)</f>
        <v>0</v>
      </c>
    </row>
    <row r="96" spans="1:7" x14ac:dyDescent="0.25">
      <c r="A96" t="s">
        <v>180</v>
      </c>
      <c r="B96" s="23">
        <f t="shared" si="4"/>
        <v>45441</v>
      </c>
      <c r="C96" t="str">
        <f t="shared" si="5"/>
        <v>Wednesday</v>
      </c>
      <c r="D96" s="24" t="s">
        <v>181</v>
      </c>
      <c r="E96" t="s">
        <v>182</v>
      </c>
      <c r="F96" t="s">
        <v>13</v>
      </c>
      <c r="G96" s="25">
        <f>VLOOKUP(B96, Table2[#All],5,FALSE)</f>
        <v>0</v>
      </c>
    </row>
    <row r="97" spans="1:7" x14ac:dyDescent="0.25">
      <c r="A97" t="s">
        <v>183</v>
      </c>
      <c r="B97" s="23">
        <f t="shared" si="4"/>
        <v>45442</v>
      </c>
      <c r="C97" t="str">
        <f t="shared" si="5"/>
        <v>Thursday</v>
      </c>
      <c r="D97" s="24" t="s">
        <v>181</v>
      </c>
      <c r="E97" t="s">
        <v>182</v>
      </c>
      <c r="F97" t="s">
        <v>13</v>
      </c>
      <c r="G97" s="25">
        <f>VLOOKUP(B97, Table2[#All],5,FALSE)</f>
        <v>0</v>
      </c>
    </row>
    <row r="98" spans="1:7" x14ac:dyDescent="0.25">
      <c r="A98" t="s">
        <v>184</v>
      </c>
      <c r="B98" s="23">
        <f t="shared" ref="B98:B129" si="6">DATEVALUE(MID(A98,FIND(",", A98)+2,LEN(A98)))</f>
        <v>45445</v>
      </c>
      <c r="C98" t="str">
        <f t="shared" ref="C98:C129" si="7">TEXT(B98,"dddd")</f>
        <v>Sunday</v>
      </c>
      <c r="D98" s="24" t="s">
        <v>185</v>
      </c>
      <c r="E98" t="s">
        <v>186</v>
      </c>
      <c r="F98" t="s">
        <v>13</v>
      </c>
      <c r="G98" s="25">
        <f>VLOOKUP(B98, Table2[#All],5,FALSE)</f>
        <v>0</v>
      </c>
    </row>
    <row r="99" spans="1:7" x14ac:dyDescent="0.25">
      <c r="A99" t="s">
        <v>187</v>
      </c>
      <c r="B99" s="23">
        <f t="shared" si="6"/>
        <v>45446</v>
      </c>
      <c r="C99" t="str">
        <f t="shared" si="7"/>
        <v>Monday</v>
      </c>
      <c r="D99" s="24" t="s">
        <v>185</v>
      </c>
      <c r="E99" t="s">
        <v>186</v>
      </c>
      <c r="F99" t="s">
        <v>13</v>
      </c>
      <c r="G99" s="25">
        <f>VLOOKUP(B99, Table2[#All],5,FALSE)</f>
        <v>0</v>
      </c>
    </row>
    <row r="100" spans="1:7" x14ac:dyDescent="0.25">
      <c r="A100" t="s">
        <v>188</v>
      </c>
      <c r="B100" s="23">
        <f t="shared" si="6"/>
        <v>45450</v>
      </c>
      <c r="C100" t="str">
        <f t="shared" si="7"/>
        <v>Friday</v>
      </c>
      <c r="D100" s="24" t="s">
        <v>189</v>
      </c>
      <c r="E100" t="s">
        <v>190</v>
      </c>
      <c r="F100" t="s">
        <v>13</v>
      </c>
      <c r="G100" s="25">
        <f>VLOOKUP(B100, Table2[#All],5,FALSE)</f>
        <v>0</v>
      </c>
    </row>
    <row r="101" spans="1:7" x14ac:dyDescent="0.25">
      <c r="A101" t="s">
        <v>191</v>
      </c>
      <c r="B101" s="23">
        <f t="shared" si="6"/>
        <v>45451</v>
      </c>
      <c r="C101" t="str">
        <f t="shared" si="7"/>
        <v>Saturday</v>
      </c>
      <c r="D101" s="24" t="s">
        <v>189</v>
      </c>
      <c r="E101" t="s">
        <v>190</v>
      </c>
      <c r="F101" t="s">
        <v>13</v>
      </c>
      <c r="G101" s="25">
        <f>VLOOKUP(B101, Table2[#All],5,FALSE)</f>
        <v>0</v>
      </c>
    </row>
    <row r="102" spans="1:7" x14ac:dyDescent="0.25">
      <c r="A102" t="s">
        <v>192</v>
      </c>
      <c r="B102" s="23">
        <f t="shared" si="6"/>
        <v>45452</v>
      </c>
      <c r="C102" t="str">
        <f t="shared" si="7"/>
        <v>Sunday</v>
      </c>
      <c r="D102" s="24" t="s">
        <v>189</v>
      </c>
      <c r="E102" t="s">
        <v>190</v>
      </c>
      <c r="F102" t="s">
        <v>13</v>
      </c>
      <c r="G102" s="25">
        <f>VLOOKUP(B102, Table2[#All],5,FALSE)</f>
        <v>0</v>
      </c>
    </row>
    <row r="103" spans="1:7" x14ac:dyDescent="0.25">
      <c r="A103" t="s">
        <v>193</v>
      </c>
      <c r="B103" s="23">
        <f t="shared" si="6"/>
        <v>45456</v>
      </c>
      <c r="C103" t="str">
        <f t="shared" si="7"/>
        <v>Thursday</v>
      </c>
      <c r="D103" s="24" t="s">
        <v>194</v>
      </c>
      <c r="E103" t="s">
        <v>195</v>
      </c>
      <c r="F103" t="s">
        <v>13</v>
      </c>
      <c r="G103" s="25">
        <f>VLOOKUP(B103, Table2[#All],5,FALSE)</f>
        <v>0</v>
      </c>
    </row>
    <row r="104" spans="1:7" x14ac:dyDescent="0.25">
      <c r="A104" t="s">
        <v>196</v>
      </c>
      <c r="B104" s="23">
        <f t="shared" si="6"/>
        <v>45457</v>
      </c>
      <c r="C104" t="str">
        <f t="shared" si="7"/>
        <v>Friday</v>
      </c>
      <c r="D104" s="24" t="s">
        <v>194</v>
      </c>
      <c r="E104" t="s">
        <v>195</v>
      </c>
      <c r="F104" t="s">
        <v>13</v>
      </c>
      <c r="G104" s="25">
        <f>VLOOKUP(B104, Table2[#All],5,FALSE)</f>
        <v>0</v>
      </c>
    </row>
    <row r="105" spans="1:7" x14ac:dyDescent="0.25">
      <c r="A105" t="s">
        <v>197</v>
      </c>
      <c r="B105" s="23">
        <f t="shared" si="6"/>
        <v>45458</v>
      </c>
      <c r="C105" t="str">
        <f t="shared" si="7"/>
        <v>Saturday</v>
      </c>
      <c r="D105" s="24" t="s">
        <v>194</v>
      </c>
      <c r="E105" t="s">
        <v>195</v>
      </c>
      <c r="F105" t="s">
        <v>13</v>
      </c>
      <c r="G105" s="25">
        <f>VLOOKUP(B105, Table2[#All],5,FALSE)</f>
        <v>0</v>
      </c>
    </row>
    <row r="106" spans="1:7" x14ac:dyDescent="0.25">
      <c r="A106" t="s">
        <v>198</v>
      </c>
      <c r="B106" s="23">
        <f t="shared" si="6"/>
        <v>45461</v>
      </c>
      <c r="C106" t="str">
        <f t="shared" si="7"/>
        <v>Tuesday</v>
      </c>
      <c r="D106" s="26" t="s">
        <v>199</v>
      </c>
      <c r="E106" t="s">
        <v>200</v>
      </c>
      <c r="F106" t="s">
        <v>13</v>
      </c>
      <c r="G106" s="25">
        <f>VLOOKUP(B106, Table2[#All],5,FALSE)</f>
        <v>0</v>
      </c>
    </row>
    <row r="107" spans="1:7" x14ac:dyDescent="0.25">
      <c r="A107" t="s">
        <v>201</v>
      </c>
      <c r="B107" s="23">
        <f t="shared" si="6"/>
        <v>45464</v>
      </c>
      <c r="C107" t="str">
        <f t="shared" si="7"/>
        <v>Friday</v>
      </c>
      <c r="D107" s="24" t="s">
        <v>202</v>
      </c>
      <c r="E107" t="s">
        <v>203</v>
      </c>
      <c r="F107" t="s">
        <v>13</v>
      </c>
      <c r="G107" s="25">
        <f>VLOOKUP(B107, Table2[#All],5,FALSE)</f>
        <v>0</v>
      </c>
    </row>
    <row r="108" spans="1:7" x14ac:dyDescent="0.25">
      <c r="A108" t="s">
        <v>204</v>
      </c>
      <c r="B108" s="23">
        <f t="shared" si="6"/>
        <v>45465</v>
      </c>
      <c r="C108" t="str">
        <f t="shared" si="7"/>
        <v>Saturday</v>
      </c>
      <c r="D108" s="24" t="s">
        <v>202</v>
      </c>
      <c r="E108" t="s">
        <v>203</v>
      </c>
      <c r="F108" t="s">
        <v>13</v>
      </c>
      <c r="G108" s="25">
        <f>VLOOKUP(B108, Table2[#All],5,FALSE)</f>
        <v>0</v>
      </c>
    </row>
    <row r="109" spans="1:7" x14ac:dyDescent="0.25">
      <c r="A109" t="s">
        <v>205</v>
      </c>
      <c r="B109" s="23">
        <f t="shared" si="6"/>
        <v>45466</v>
      </c>
      <c r="C109" t="str">
        <f t="shared" si="7"/>
        <v>Sunday</v>
      </c>
      <c r="D109" s="24" t="s">
        <v>202</v>
      </c>
      <c r="E109" t="s">
        <v>203</v>
      </c>
      <c r="F109" t="s">
        <v>13</v>
      </c>
      <c r="G109" s="25">
        <f>VLOOKUP(B109, Table2[#All],5,FALSE)</f>
        <v>0</v>
      </c>
    </row>
    <row r="110" spans="1:7" x14ac:dyDescent="0.25">
      <c r="A110" t="s">
        <v>206</v>
      </c>
      <c r="B110" s="23">
        <f t="shared" si="6"/>
        <v>45471</v>
      </c>
      <c r="C110" t="str">
        <f t="shared" si="7"/>
        <v>Friday</v>
      </c>
      <c r="D110" s="24" t="s">
        <v>207</v>
      </c>
      <c r="E110" t="s">
        <v>208</v>
      </c>
      <c r="F110" t="s">
        <v>13</v>
      </c>
      <c r="G110" s="25">
        <f>VLOOKUP(B110, Table2[#All],5,FALSE)</f>
        <v>0</v>
      </c>
    </row>
    <row r="111" spans="1:7" x14ac:dyDescent="0.25">
      <c r="A111" t="s">
        <v>209</v>
      </c>
      <c r="B111" s="23">
        <f t="shared" si="6"/>
        <v>45472</v>
      </c>
      <c r="C111" t="str">
        <f t="shared" si="7"/>
        <v>Saturday</v>
      </c>
      <c r="D111" s="24" t="s">
        <v>207</v>
      </c>
      <c r="E111" t="s">
        <v>208</v>
      </c>
      <c r="F111" t="s">
        <v>13</v>
      </c>
      <c r="G111" s="25">
        <f>VLOOKUP(B111, Table2[#All],5,FALSE)</f>
        <v>0</v>
      </c>
    </row>
    <row r="112" spans="1:7" x14ac:dyDescent="0.25">
      <c r="A112" t="s">
        <v>210</v>
      </c>
      <c r="B112" s="23">
        <f t="shared" si="6"/>
        <v>45473</v>
      </c>
      <c r="C112" t="str">
        <f t="shared" si="7"/>
        <v>Sunday</v>
      </c>
      <c r="D112" s="24" t="s">
        <v>207</v>
      </c>
      <c r="E112" t="s">
        <v>208</v>
      </c>
      <c r="F112" t="s">
        <v>13</v>
      </c>
      <c r="G112" s="25">
        <f>VLOOKUP(B112, Table2[#All],5,FALSE)</f>
        <v>0</v>
      </c>
    </row>
    <row r="113" spans="1:7" x14ac:dyDescent="0.25">
      <c r="A113" t="s">
        <v>211</v>
      </c>
      <c r="B113" s="23">
        <f t="shared" si="6"/>
        <v>45477</v>
      </c>
      <c r="C113" t="str">
        <f t="shared" si="7"/>
        <v>Thursday</v>
      </c>
      <c r="D113" s="24" t="s">
        <v>212</v>
      </c>
      <c r="E113" t="s">
        <v>213</v>
      </c>
      <c r="F113" t="s">
        <v>13</v>
      </c>
      <c r="G113" s="25">
        <f>VLOOKUP(B113, Table2[#All],5,FALSE)</f>
        <v>0</v>
      </c>
    </row>
    <row r="114" spans="1:7" x14ac:dyDescent="0.25">
      <c r="A114" t="s">
        <v>214</v>
      </c>
      <c r="B114" s="23">
        <f t="shared" si="6"/>
        <v>45478</v>
      </c>
      <c r="C114" t="str">
        <f t="shared" si="7"/>
        <v>Friday</v>
      </c>
      <c r="D114" s="24" t="s">
        <v>212</v>
      </c>
      <c r="E114" t="s">
        <v>213</v>
      </c>
      <c r="F114" t="s">
        <v>13</v>
      </c>
      <c r="G114" s="25">
        <f>VLOOKUP(B114, Table2[#All],5,FALSE)</f>
        <v>0</v>
      </c>
    </row>
    <row r="115" spans="1:7" x14ac:dyDescent="0.25">
      <c r="A115" t="s">
        <v>215</v>
      </c>
      <c r="B115" s="23">
        <f t="shared" si="6"/>
        <v>45479</v>
      </c>
      <c r="C115" t="str">
        <f t="shared" si="7"/>
        <v>Saturday</v>
      </c>
      <c r="D115" s="24" t="s">
        <v>212</v>
      </c>
      <c r="E115" t="s">
        <v>213</v>
      </c>
      <c r="F115" t="s">
        <v>13</v>
      </c>
      <c r="G115" s="25">
        <f>VLOOKUP(B115, Table2[#All],5,FALSE)</f>
        <v>0</v>
      </c>
    </row>
    <row r="116" spans="1:7" x14ac:dyDescent="0.25">
      <c r="A116" t="s">
        <v>216</v>
      </c>
      <c r="B116" s="23">
        <f t="shared" si="6"/>
        <v>45482</v>
      </c>
      <c r="C116" t="str">
        <f t="shared" si="7"/>
        <v>Tuesday</v>
      </c>
      <c r="D116" s="24" t="s">
        <v>217</v>
      </c>
      <c r="E116" t="s">
        <v>218</v>
      </c>
      <c r="F116" t="s">
        <v>13</v>
      </c>
      <c r="G116" s="25">
        <f>VLOOKUP(B116, Table2[#All],5,FALSE)</f>
        <v>0</v>
      </c>
    </row>
    <row r="117" spans="1:7" x14ac:dyDescent="0.25">
      <c r="A117" t="s">
        <v>219</v>
      </c>
      <c r="B117" s="23">
        <f t="shared" si="6"/>
        <v>45483</v>
      </c>
      <c r="C117" t="str">
        <f t="shared" si="7"/>
        <v>Wednesday</v>
      </c>
      <c r="D117" s="24" t="s">
        <v>217</v>
      </c>
      <c r="E117" t="s">
        <v>218</v>
      </c>
      <c r="F117" t="s">
        <v>13</v>
      </c>
      <c r="G117" s="25">
        <f>VLOOKUP(B117, Table2[#All],5,FALSE)</f>
        <v>0</v>
      </c>
    </row>
    <row r="118" spans="1:7" x14ac:dyDescent="0.25">
      <c r="A118" t="s">
        <v>220</v>
      </c>
      <c r="B118" s="23">
        <f t="shared" si="6"/>
        <v>45486</v>
      </c>
      <c r="C118" t="str">
        <f t="shared" si="7"/>
        <v>Saturday</v>
      </c>
      <c r="D118" s="24" t="s">
        <v>221</v>
      </c>
      <c r="E118" t="s">
        <v>222</v>
      </c>
      <c r="F118" t="s">
        <v>13</v>
      </c>
      <c r="G118" s="25">
        <f>VLOOKUP(B118, Table2[#All],5,FALSE)</f>
        <v>0</v>
      </c>
    </row>
    <row r="119" spans="1:7" x14ac:dyDescent="0.25">
      <c r="A119" t="s">
        <v>223</v>
      </c>
      <c r="B119" s="23">
        <f t="shared" si="6"/>
        <v>45487</v>
      </c>
      <c r="C119" t="str">
        <f t="shared" si="7"/>
        <v>Sunday</v>
      </c>
      <c r="D119" s="24" t="s">
        <v>221</v>
      </c>
      <c r="E119" t="s">
        <v>222</v>
      </c>
      <c r="F119" t="s">
        <v>13</v>
      </c>
      <c r="G119" s="25">
        <f>VLOOKUP(B119, Table2[#All],5,FALSE)</f>
        <v>0</v>
      </c>
    </row>
    <row r="120" spans="1:7" x14ac:dyDescent="0.25">
      <c r="A120" t="s">
        <v>224</v>
      </c>
      <c r="B120" s="23">
        <f t="shared" si="6"/>
        <v>45490</v>
      </c>
      <c r="C120" t="str">
        <f t="shared" si="7"/>
        <v>Wednesday</v>
      </c>
      <c r="D120" s="24" t="s">
        <v>225</v>
      </c>
      <c r="E120" t="s">
        <v>226</v>
      </c>
      <c r="F120" t="s">
        <v>13</v>
      </c>
      <c r="G120" s="25">
        <f>VLOOKUP(B120, Table2[#All],5,FALSE)</f>
        <v>0</v>
      </c>
    </row>
    <row r="121" spans="1:7" x14ac:dyDescent="0.25">
      <c r="A121" t="s">
        <v>227</v>
      </c>
      <c r="B121" s="23">
        <f t="shared" si="6"/>
        <v>45491</v>
      </c>
      <c r="C121" t="str">
        <f t="shared" si="7"/>
        <v>Thursday</v>
      </c>
      <c r="D121" s="24" t="s">
        <v>225</v>
      </c>
      <c r="E121" t="s">
        <v>226</v>
      </c>
      <c r="F121" t="s">
        <v>13</v>
      </c>
      <c r="G121" s="25">
        <f>VLOOKUP(B121, Table2[#All],5,FALSE)</f>
        <v>0</v>
      </c>
    </row>
    <row r="122" spans="1:7" x14ac:dyDescent="0.25">
      <c r="A122" t="s">
        <v>228</v>
      </c>
      <c r="B122" s="23">
        <f t="shared" si="6"/>
        <v>45492</v>
      </c>
      <c r="C122" t="str">
        <f t="shared" si="7"/>
        <v>Friday</v>
      </c>
      <c r="D122" s="24" t="s">
        <v>225</v>
      </c>
      <c r="E122" t="s">
        <v>226</v>
      </c>
      <c r="F122" t="s">
        <v>13</v>
      </c>
      <c r="G122" s="25">
        <f>VLOOKUP(B122, Table2[#All],5,FALSE)</f>
        <v>0</v>
      </c>
    </row>
    <row r="123" spans="1:7" x14ac:dyDescent="0.25">
      <c r="A123" t="s">
        <v>229</v>
      </c>
      <c r="B123" s="23">
        <f t="shared" si="6"/>
        <v>45496</v>
      </c>
      <c r="C123" t="str">
        <f t="shared" si="7"/>
        <v>Tuesday</v>
      </c>
      <c r="D123" s="24" t="s">
        <v>230</v>
      </c>
      <c r="E123" t="s">
        <v>231</v>
      </c>
      <c r="F123" t="s">
        <v>13</v>
      </c>
      <c r="G123" s="25">
        <f>VLOOKUP(B123, Table2[#All],5,FALSE)</f>
        <v>0</v>
      </c>
    </row>
    <row r="124" spans="1:7" x14ac:dyDescent="0.25">
      <c r="A124" t="s">
        <v>232</v>
      </c>
      <c r="B124" s="23">
        <f t="shared" si="6"/>
        <v>45497</v>
      </c>
      <c r="C124" t="str">
        <f t="shared" si="7"/>
        <v>Wednesday</v>
      </c>
      <c r="D124" s="24" t="s">
        <v>230</v>
      </c>
      <c r="E124" t="s">
        <v>231</v>
      </c>
      <c r="F124" t="s">
        <v>13</v>
      </c>
      <c r="G124" s="25">
        <f>VLOOKUP(B124, Table2[#All],5,FALSE)</f>
        <v>0</v>
      </c>
    </row>
    <row r="125" spans="1:7" x14ac:dyDescent="0.25">
      <c r="A125" t="s">
        <v>233</v>
      </c>
      <c r="B125" s="23">
        <f t="shared" si="6"/>
        <v>45500</v>
      </c>
      <c r="C125" t="str">
        <f t="shared" si="7"/>
        <v>Saturday</v>
      </c>
      <c r="D125" s="24" t="s">
        <v>234</v>
      </c>
      <c r="E125" t="s">
        <v>235</v>
      </c>
      <c r="F125" t="s">
        <v>13</v>
      </c>
      <c r="G125" s="25">
        <f>VLOOKUP(B125, Table2[#All],5,FALSE)</f>
        <v>0</v>
      </c>
    </row>
    <row r="126" spans="1:7" x14ac:dyDescent="0.25">
      <c r="A126" t="s">
        <v>236</v>
      </c>
      <c r="B126" s="23">
        <f t="shared" si="6"/>
        <v>45501</v>
      </c>
      <c r="C126" t="str">
        <f t="shared" si="7"/>
        <v>Sunday</v>
      </c>
      <c r="D126" s="24" t="s">
        <v>234</v>
      </c>
      <c r="E126" t="s">
        <v>235</v>
      </c>
      <c r="F126" t="s">
        <v>13</v>
      </c>
      <c r="G126" s="25">
        <f>VLOOKUP(B126, Table2[#All],5,FALSE)</f>
        <v>0</v>
      </c>
    </row>
    <row r="127" spans="1:7" x14ac:dyDescent="0.25">
      <c r="A127" t="s">
        <v>237</v>
      </c>
      <c r="B127" s="23">
        <f t="shared" si="6"/>
        <v>45505</v>
      </c>
      <c r="C127" t="str">
        <f t="shared" si="7"/>
        <v>Thursday</v>
      </c>
      <c r="D127" s="24" t="s">
        <v>238</v>
      </c>
      <c r="E127" t="s">
        <v>239</v>
      </c>
      <c r="F127" t="s">
        <v>13</v>
      </c>
      <c r="G127" s="25">
        <f>VLOOKUP(B127, Table2[#All],5,FALSE)</f>
        <v>0</v>
      </c>
    </row>
    <row r="128" spans="1:7" x14ac:dyDescent="0.25">
      <c r="A128" t="s">
        <v>240</v>
      </c>
      <c r="B128" s="23">
        <f t="shared" si="6"/>
        <v>45506</v>
      </c>
      <c r="C128" t="str">
        <f t="shared" si="7"/>
        <v>Friday</v>
      </c>
      <c r="D128" s="24" t="s">
        <v>238</v>
      </c>
      <c r="E128" t="s">
        <v>239</v>
      </c>
      <c r="F128" t="s">
        <v>13</v>
      </c>
      <c r="G128" s="25">
        <f>VLOOKUP(B128, Table2[#All],5,FALSE)</f>
        <v>0</v>
      </c>
    </row>
    <row r="129" spans="1:7" x14ac:dyDescent="0.25">
      <c r="A129" t="s">
        <v>241</v>
      </c>
      <c r="B129" s="23">
        <f t="shared" si="6"/>
        <v>45507</v>
      </c>
      <c r="C129" t="str">
        <f t="shared" si="7"/>
        <v>Saturday</v>
      </c>
      <c r="D129" s="24" t="s">
        <v>238</v>
      </c>
      <c r="E129" t="s">
        <v>239</v>
      </c>
      <c r="F129" t="s">
        <v>13</v>
      </c>
      <c r="G129" s="25">
        <f>VLOOKUP(B129, Table2[#All],5,FALSE)</f>
        <v>0</v>
      </c>
    </row>
    <row r="130" spans="1:7" x14ac:dyDescent="0.25">
      <c r="A130" t="s">
        <v>242</v>
      </c>
      <c r="B130" s="23">
        <f t="shared" ref="B130:B155" si="8">DATEVALUE(MID(A130,FIND(",", A130)+2,LEN(A130)))</f>
        <v>45512</v>
      </c>
      <c r="C130" t="str">
        <f t="shared" ref="C130:C155" si="9">TEXT(B130,"dddd")</f>
        <v>Thursday</v>
      </c>
      <c r="D130" s="24" t="s">
        <v>243</v>
      </c>
      <c r="E130" t="s">
        <v>244</v>
      </c>
      <c r="F130" t="s">
        <v>13</v>
      </c>
      <c r="G130" s="25">
        <f>VLOOKUP(B130, Table2[#All],5,FALSE)</f>
        <v>0</v>
      </c>
    </row>
    <row r="131" spans="1:7" x14ac:dyDescent="0.25">
      <c r="A131" t="s">
        <v>245</v>
      </c>
      <c r="B131" s="23">
        <f t="shared" si="8"/>
        <v>45513</v>
      </c>
      <c r="C131" t="str">
        <f t="shared" si="9"/>
        <v>Friday</v>
      </c>
      <c r="D131" s="24" t="s">
        <v>243</v>
      </c>
      <c r="E131" t="s">
        <v>244</v>
      </c>
      <c r="F131" t="s">
        <v>13</v>
      </c>
      <c r="G131" s="25">
        <f>VLOOKUP(B131, Table2[#All],5,FALSE)</f>
        <v>0</v>
      </c>
    </row>
    <row r="132" spans="1:7" x14ac:dyDescent="0.25">
      <c r="A132" t="s">
        <v>246</v>
      </c>
      <c r="B132" s="23">
        <f t="shared" si="8"/>
        <v>45514</v>
      </c>
      <c r="C132" t="str">
        <f t="shared" si="9"/>
        <v>Saturday</v>
      </c>
      <c r="D132" s="24" t="s">
        <v>243</v>
      </c>
      <c r="E132" t="s">
        <v>244</v>
      </c>
      <c r="F132" t="s">
        <v>13</v>
      </c>
      <c r="G132" s="25">
        <f>VLOOKUP(B132, Table2[#All],5,FALSE)</f>
        <v>0</v>
      </c>
    </row>
    <row r="133" spans="1:7" x14ac:dyDescent="0.25">
      <c r="A133" t="s">
        <v>247</v>
      </c>
      <c r="B133" s="23">
        <f t="shared" si="8"/>
        <v>45519</v>
      </c>
      <c r="C133" t="str">
        <f t="shared" si="9"/>
        <v>Thursday</v>
      </c>
      <c r="D133" s="24" t="s">
        <v>202</v>
      </c>
      <c r="E133" t="s">
        <v>203</v>
      </c>
      <c r="F133" t="s">
        <v>13</v>
      </c>
      <c r="G133" s="25">
        <f>VLOOKUP(B133, Table2[#All],5,FALSE)</f>
        <v>0</v>
      </c>
    </row>
    <row r="134" spans="1:7" x14ac:dyDescent="0.25">
      <c r="A134" t="s">
        <v>248</v>
      </c>
      <c r="B134" s="23">
        <f t="shared" si="8"/>
        <v>45520</v>
      </c>
      <c r="C134" t="str">
        <f t="shared" si="9"/>
        <v>Friday</v>
      </c>
      <c r="D134" s="24" t="s">
        <v>202</v>
      </c>
      <c r="E134" t="s">
        <v>203</v>
      </c>
      <c r="F134" t="s">
        <v>13</v>
      </c>
      <c r="G134" s="25">
        <f>VLOOKUP(B134, Table2[#All],5,FALSE)</f>
        <v>0</v>
      </c>
    </row>
    <row r="135" spans="1:7" x14ac:dyDescent="0.25">
      <c r="A135" t="s">
        <v>249</v>
      </c>
      <c r="B135" s="23">
        <f t="shared" si="8"/>
        <v>45521</v>
      </c>
      <c r="C135" t="str">
        <f t="shared" si="9"/>
        <v>Saturday</v>
      </c>
      <c r="D135" s="24" t="s">
        <v>202</v>
      </c>
      <c r="E135" t="s">
        <v>203</v>
      </c>
      <c r="F135" t="s">
        <v>13</v>
      </c>
      <c r="G135" s="25">
        <f>VLOOKUP(B135, Table2[#All],5,FALSE)</f>
        <v>0</v>
      </c>
    </row>
    <row r="136" spans="1:7" x14ac:dyDescent="0.25">
      <c r="A136" t="s">
        <v>250</v>
      </c>
      <c r="B136" s="23">
        <f t="shared" si="8"/>
        <v>45523</v>
      </c>
      <c r="C136" t="str">
        <f t="shared" si="9"/>
        <v>Monday</v>
      </c>
      <c r="D136" s="24" t="s">
        <v>202</v>
      </c>
      <c r="E136" t="s">
        <v>203</v>
      </c>
      <c r="F136" t="s">
        <v>13</v>
      </c>
      <c r="G136" s="25">
        <f>VLOOKUP(B136, Table2[#All],5,FALSE)</f>
        <v>0</v>
      </c>
    </row>
    <row r="137" spans="1:7" x14ac:dyDescent="0.25">
      <c r="A137" t="s">
        <v>251</v>
      </c>
      <c r="B137" s="23">
        <f t="shared" si="8"/>
        <v>45524</v>
      </c>
      <c r="C137" t="str">
        <f t="shared" si="9"/>
        <v>Tuesday</v>
      </c>
      <c r="D137" s="24" t="s">
        <v>202</v>
      </c>
      <c r="E137" t="s">
        <v>203</v>
      </c>
      <c r="F137" t="s">
        <v>13</v>
      </c>
      <c r="G137" s="25">
        <f>VLOOKUP(B137, Table2[#All],5,FALSE)</f>
        <v>0</v>
      </c>
    </row>
    <row r="138" spans="1:7" x14ac:dyDescent="0.25">
      <c r="A138" t="s">
        <v>252</v>
      </c>
      <c r="B138" s="23">
        <f t="shared" si="8"/>
        <v>45583</v>
      </c>
      <c r="C138" t="str">
        <f t="shared" si="9"/>
        <v>Friday</v>
      </c>
      <c r="D138" s="24" t="s">
        <v>253</v>
      </c>
      <c r="E138" t="s">
        <v>254</v>
      </c>
      <c r="F138" t="s">
        <v>255</v>
      </c>
      <c r="G138" s="25">
        <f>VLOOKUP(B138, Table2[#All],5,FALSE)</f>
        <v>0</v>
      </c>
    </row>
    <row r="139" spans="1:7" x14ac:dyDescent="0.25">
      <c r="A139" t="s">
        <v>256</v>
      </c>
      <c r="B139" s="23">
        <f t="shared" si="8"/>
        <v>45584</v>
      </c>
      <c r="C139" t="str">
        <f t="shared" si="9"/>
        <v>Saturday</v>
      </c>
      <c r="D139" s="24" t="s">
        <v>253</v>
      </c>
      <c r="E139" t="s">
        <v>254</v>
      </c>
      <c r="F139" t="s">
        <v>255</v>
      </c>
      <c r="G139" s="25">
        <f>VLOOKUP(B139, Table2[#All],5,FALSE)</f>
        <v>0</v>
      </c>
    </row>
    <row r="140" spans="1:7" x14ac:dyDescent="0.25">
      <c r="A140" t="s">
        <v>257</v>
      </c>
      <c r="B140" s="23">
        <f t="shared" si="8"/>
        <v>45585</v>
      </c>
      <c r="C140" t="str">
        <f t="shared" si="9"/>
        <v>Sunday</v>
      </c>
      <c r="D140" s="24" t="s">
        <v>253</v>
      </c>
      <c r="E140" t="s">
        <v>254</v>
      </c>
      <c r="F140" t="s">
        <v>255</v>
      </c>
      <c r="G140" s="25">
        <f>VLOOKUP(B140, Table2[#All],5,FALSE)</f>
        <v>0</v>
      </c>
    </row>
    <row r="141" spans="1:7" x14ac:dyDescent="0.25">
      <c r="A141" t="s">
        <v>258</v>
      </c>
      <c r="B141" s="23">
        <f t="shared" si="8"/>
        <v>45590</v>
      </c>
      <c r="C141" t="str">
        <f t="shared" si="9"/>
        <v>Friday</v>
      </c>
      <c r="D141" s="24" t="s">
        <v>259</v>
      </c>
      <c r="E141" t="s">
        <v>260</v>
      </c>
      <c r="F141" t="s">
        <v>255</v>
      </c>
      <c r="G141" s="25">
        <f>VLOOKUP(B141, Table2[#All],5,FALSE)</f>
        <v>0</v>
      </c>
    </row>
    <row r="142" spans="1:7" x14ac:dyDescent="0.25">
      <c r="A142" t="s">
        <v>261</v>
      </c>
      <c r="B142" s="23">
        <f t="shared" si="8"/>
        <v>45591</v>
      </c>
      <c r="C142" t="str">
        <f t="shared" si="9"/>
        <v>Saturday</v>
      </c>
      <c r="D142" s="24" t="s">
        <v>259</v>
      </c>
      <c r="E142" t="s">
        <v>260</v>
      </c>
      <c r="F142" t="s">
        <v>255</v>
      </c>
      <c r="G142" s="25">
        <f>VLOOKUP(B142, Table2[#All],5,FALSE)</f>
        <v>0</v>
      </c>
    </row>
    <row r="143" spans="1:7" x14ac:dyDescent="0.25">
      <c r="A143" t="s">
        <v>262</v>
      </c>
      <c r="B143" s="23">
        <f t="shared" si="8"/>
        <v>45592</v>
      </c>
      <c r="C143" t="str">
        <f t="shared" si="9"/>
        <v>Sunday</v>
      </c>
      <c r="D143" s="24" t="s">
        <v>259</v>
      </c>
      <c r="E143" t="s">
        <v>260</v>
      </c>
      <c r="F143" t="s">
        <v>255</v>
      </c>
      <c r="G143" s="25">
        <f>VLOOKUP(B143, Table2[#All],5,FALSE)</f>
        <v>0</v>
      </c>
    </row>
    <row r="144" spans="1:7" x14ac:dyDescent="0.25">
      <c r="A144" t="s">
        <v>263</v>
      </c>
      <c r="B144" s="23">
        <f t="shared" si="8"/>
        <v>45597</v>
      </c>
      <c r="C144" t="str">
        <f t="shared" si="9"/>
        <v>Friday</v>
      </c>
      <c r="D144" s="24" t="s">
        <v>264</v>
      </c>
      <c r="E144" t="s">
        <v>265</v>
      </c>
      <c r="F144" t="s">
        <v>255</v>
      </c>
      <c r="G144" s="25">
        <f>VLOOKUP(B144, Table2[#All],5,FALSE)</f>
        <v>0</v>
      </c>
    </row>
    <row r="145" spans="1:7" x14ac:dyDescent="0.25">
      <c r="A145" t="s">
        <v>266</v>
      </c>
      <c r="B145" s="23">
        <f t="shared" si="8"/>
        <v>45598</v>
      </c>
      <c r="C145" t="str">
        <f t="shared" si="9"/>
        <v>Saturday</v>
      </c>
      <c r="D145" s="24" t="s">
        <v>264</v>
      </c>
      <c r="E145" t="s">
        <v>265</v>
      </c>
      <c r="F145" t="s">
        <v>255</v>
      </c>
      <c r="G145" s="25">
        <f>VLOOKUP(B145, Table2[#All],5,FALSE)</f>
        <v>0</v>
      </c>
    </row>
    <row r="146" spans="1:7" x14ac:dyDescent="0.25">
      <c r="A146" t="s">
        <v>267</v>
      </c>
      <c r="B146" s="23">
        <f t="shared" si="8"/>
        <v>45599</v>
      </c>
      <c r="C146" t="str">
        <f t="shared" si="9"/>
        <v>Sunday</v>
      </c>
      <c r="D146" s="24" t="s">
        <v>264</v>
      </c>
      <c r="E146" t="s">
        <v>265</v>
      </c>
      <c r="F146" t="s">
        <v>255</v>
      </c>
      <c r="G146" s="25">
        <f>VLOOKUP(B146, Table2[#All],5,FALSE)</f>
        <v>0</v>
      </c>
    </row>
    <row r="147" spans="1:7" x14ac:dyDescent="0.25">
      <c r="A147" t="s">
        <v>268</v>
      </c>
      <c r="B147" s="23">
        <f t="shared" si="8"/>
        <v>45610</v>
      </c>
      <c r="C147" t="str">
        <f t="shared" si="9"/>
        <v>Thursday</v>
      </c>
      <c r="D147" s="24" t="s">
        <v>269</v>
      </c>
      <c r="E147" t="s">
        <v>270</v>
      </c>
      <c r="F147" t="s">
        <v>255</v>
      </c>
      <c r="G147" s="25">
        <f>VLOOKUP(B147, Table2[#All],5,FALSE)</f>
        <v>0</v>
      </c>
    </row>
    <row r="148" spans="1:7" x14ac:dyDescent="0.25">
      <c r="A148" t="s">
        <v>271</v>
      </c>
      <c r="B148" s="23">
        <f t="shared" si="8"/>
        <v>45611</v>
      </c>
      <c r="C148" t="str">
        <f t="shared" si="9"/>
        <v>Friday</v>
      </c>
      <c r="D148" s="24" t="s">
        <v>269</v>
      </c>
      <c r="E148" t="s">
        <v>270</v>
      </c>
      <c r="F148" t="s">
        <v>255</v>
      </c>
      <c r="G148" s="25">
        <f>VLOOKUP(B148, Table2[#All],5,FALSE)</f>
        <v>0</v>
      </c>
    </row>
    <row r="149" spans="1:7" x14ac:dyDescent="0.25">
      <c r="A149" t="s">
        <v>272</v>
      </c>
      <c r="B149" s="23">
        <f t="shared" si="8"/>
        <v>45612</v>
      </c>
      <c r="C149" t="str">
        <f t="shared" si="9"/>
        <v>Saturday</v>
      </c>
      <c r="D149" s="24" t="s">
        <v>269</v>
      </c>
      <c r="E149" t="s">
        <v>270</v>
      </c>
      <c r="F149" t="s">
        <v>255</v>
      </c>
      <c r="G149" s="25">
        <f>VLOOKUP(B149, Table2[#All],5,FALSE)</f>
        <v>0</v>
      </c>
    </row>
    <row r="150" spans="1:7" x14ac:dyDescent="0.25">
      <c r="A150" t="s">
        <v>273</v>
      </c>
      <c r="B150" s="23">
        <f t="shared" si="8"/>
        <v>45617</v>
      </c>
      <c r="C150" t="str">
        <f t="shared" si="9"/>
        <v>Thursday</v>
      </c>
      <c r="D150" s="24" t="s">
        <v>269</v>
      </c>
      <c r="E150" t="s">
        <v>270</v>
      </c>
      <c r="F150" t="s">
        <v>255</v>
      </c>
      <c r="G150" s="25">
        <f>VLOOKUP(B150, Table2[#All],5,FALSE)</f>
        <v>0</v>
      </c>
    </row>
    <row r="151" spans="1:7" x14ac:dyDescent="0.25">
      <c r="A151" t="s">
        <v>274</v>
      </c>
      <c r="B151" s="23">
        <f t="shared" si="8"/>
        <v>45618</v>
      </c>
      <c r="C151" t="str">
        <f t="shared" si="9"/>
        <v>Friday</v>
      </c>
      <c r="D151" s="24" t="s">
        <v>269</v>
      </c>
      <c r="E151" t="s">
        <v>270</v>
      </c>
      <c r="F151" t="s">
        <v>255</v>
      </c>
      <c r="G151" s="25">
        <f>VLOOKUP(B151, Table2[#All],5,FALSE)</f>
        <v>0</v>
      </c>
    </row>
    <row r="152" spans="1:7" x14ac:dyDescent="0.25">
      <c r="A152" t="s">
        <v>275</v>
      </c>
      <c r="B152" s="23">
        <f t="shared" si="8"/>
        <v>45619</v>
      </c>
      <c r="C152" t="str">
        <f t="shared" si="9"/>
        <v>Saturday</v>
      </c>
      <c r="D152" s="24" t="s">
        <v>269</v>
      </c>
      <c r="E152" t="s">
        <v>270</v>
      </c>
      <c r="F152" t="s">
        <v>255</v>
      </c>
      <c r="G152" s="25">
        <f>VLOOKUP(B152, Table2[#All],5,FALSE)</f>
        <v>0</v>
      </c>
    </row>
    <row r="153" spans="1:7" x14ac:dyDescent="0.25">
      <c r="A153" t="s">
        <v>276</v>
      </c>
      <c r="B153" s="23">
        <f t="shared" si="8"/>
        <v>45632</v>
      </c>
      <c r="C153" t="str">
        <f t="shared" si="9"/>
        <v>Friday</v>
      </c>
      <c r="D153" s="24" t="s">
        <v>277</v>
      </c>
      <c r="E153" t="s">
        <v>278</v>
      </c>
      <c r="F153" t="s">
        <v>255</v>
      </c>
      <c r="G153" s="25">
        <f>VLOOKUP(B153, Table2[#All],5,FALSE)</f>
        <v>0</v>
      </c>
    </row>
    <row r="154" spans="1:7" x14ac:dyDescent="0.25">
      <c r="A154" t="s">
        <v>279</v>
      </c>
      <c r="B154" s="23">
        <f t="shared" si="8"/>
        <v>45633</v>
      </c>
      <c r="C154" t="str">
        <f t="shared" si="9"/>
        <v>Saturday</v>
      </c>
      <c r="D154" s="24" t="s">
        <v>277</v>
      </c>
      <c r="E154" t="s">
        <v>278</v>
      </c>
      <c r="F154" t="s">
        <v>255</v>
      </c>
      <c r="G154" s="25">
        <f>VLOOKUP(B154, Table2[#All],5,FALSE)</f>
        <v>0</v>
      </c>
    </row>
    <row r="155" spans="1:7" x14ac:dyDescent="0.25">
      <c r="A155" t="s">
        <v>280</v>
      </c>
      <c r="B155" s="23">
        <f t="shared" si="8"/>
        <v>45634</v>
      </c>
      <c r="C155" t="str">
        <f t="shared" si="9"/>
        <v>Sunday</v>
      </c>
      <c r="D155" s="24" t="s">
        <v>277</v>
      </c>
      <c r="E155" t="s">
        <v>278</v>
      </c>
      <c r="F155" t="s">
        <v>255</v>
      </c>
      <c r="G155" s="25">
        <f>VLOOKUP(B155, Table2[#All],5,FALSE)</f>
        <v>0</v>
      </c>
    </row>
  </sheetData>
  <conditionalFormatting sqref="D2:D155">
    <cfRule type="expression" dxfId="8" priority="1">
      <formula>ISERROR(D2)</formula>
    </cfRule>
    <cfRule type="containsText" dxfId="7" priority="2" operator="containsText" text="Paramore">
      <formula>NOT(ISERROR(SEARCH("Paramore",D2)))</formula>
    </cfRule>
    <cfRule type="containsText" dxfId="6" priority="3" operator="containsText" text="Sabrina Carpenter">
      <formula>NOT(ISERROR(SEARCH("Sabrina Carpenter",D2)))</formula>
    </cfRule>
    <cfRule type="containsText" dxfId="5" priority="4" operator="containsText" text="MUNA">
      <formula>NOT(ISERROR(SEARCH("MUNA",D2)))</formula>
    </cfRule>
    <cfRule type="containsText" dxfId="4" priority="5" operator="containsText" text="girl in red">
      <formula>NOT(ISERROR(SEARCH("girl in red",D2)))</formula>
    </cfRule>
    <cfRule type="containsText" dxfId="3" priority="6" operator="containsText" text="Gracie Abrams">
      <formula>NOT(ISERROR(SEARCH("Gracie Abrams",D2)))</formula>
    </cfRule>
  </conditionalFormatting>
  <conditionalFormatting sqref="F2:F155">
    <cfRule type="containsText" dxfId="2" priority="13" operator="containsText" text="Paramore">
      <formula>NOT(ISERROR(SEARCH("Paramore",F2)))</formula>
    </cfRule>
    <cfRule type="containsText" dxfId="1" priority="14" operator="containsText" text="Sabrina Carpenter">
      <formula>NOT(ISERROR(SEARCH("Sabrina Carpenter",F2)))</formula>
    </cfRule>
    <cfRule type="containsText" dxfId="0" priority="15" operator="containsText" text="Phoebe Bridgers">
      <formula>NOT(ISERROR(SEARCH("Phoebe Bridgers",F2)))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9E065-D77E-4007-889F-14A4EBEB1D81}">
  <dimension ref="B2:D10"/>
  <sheetViews>
    <sheetView showGridLines="0" workbookViewId="0">
      <selection activeCell="P20" sqref="P20"/>
    </sheetView>
  </sheetViews>
  <sheetFormatPr defaultRowHeight="15" x14ac:dyDescent="0.25"/>
  <cols>
    <col min="2" max="2" width="3.85546875" customWidth="1"/>
    <col min="3" max="3" width="17" bestFit="1" customWidth="1"/>
    <col min="4" max="4" width="22.5703125" bestFit="1" customWidth="1"/>
  </cols>
  <sheetData>
    <row r="2" spans="2:4" x14ac:dyDescent="0.25">
      <c r="B2" s="29"/>
    </row>
    <row r="4" spans="2:4" x14ac:dyDescent="0.25">
      <c r="C4" s="30" t="s">
        <v>8</v>
      </c>
      <c r="D4" t="s">
        <v>323</v>
      </c>
    </row>
    <row r="5" spans="2:4" x14ac:dyDescent="0.25">
      <c r="C5" t="s">
        <v>118</v>
      </c>
      <c r="D5" s="25">
        <v>297129422.47359997</v>
      </c>
    </row>
    <row r="6" spans="2:4" x14ac:dyDescent="0.25">
      <c r="C6" t="s">
        <v>47</v>
      </c>
      <c r="D6" s="25">
        <v>144617083</v>
      </c>
    </row>
    <row r="7" spans="2:4" x14ac:dyDescent="0.25">
      <c r="C7" t="s">
        <v>19</v>
      </c>
      <c r="D7" s="25">
        <v>133517365</v>
      </c>
    </row>
    <row r="8" spans="2:4" x14ac:dyDescent="0.25">
      <c r="C8" t="s">
        <v>24</v>
      </c>
      <c r="D8" s="25">
        <v>125269762</v>
      </c>
    </row>
    <row r="9" spans="2:4" x14ac:dyDescent="0.25">
      <c r="C9" t="s">
        <v>68</v>
      </c>
      <c r="D9" s="25">
        <v>94252584</v>
      </c>
    </row>
    <row r="10" spans="2:4" x14ac:dyDescent="0.25">
      <c r="C10" t="s">
        <v>324</v>
      </c>
      <c r="D10" s="25">
        <v>794786216.47359991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999A-E2EE-4761-976A-3EAEA5CBEA47}">
  <sheetPr>
    <tabColor theme="9" tint="0.79998168889431442"/>
  </sheetPr>
  <dimension ref="A1"/>
  <sheetViews>
    <sheetView workbookViewId="0"/>
  </sheetViews>
  <sheetFormatPr defaultRowHeight="15" x14ac:dyDescent="0.25"/>
  <cols>
    <col min="1" max="1" width="87.5703125" customWidth="1"/>
  </cols>
  <sheetData>
    <row r="1" spans="1:1" ht="409.5" x14ac:dyDescent="0.25">
      <c r="A1" s="31"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F1B05-990C-4B41-80DD-89682CD2FB93}">
  <dimension ref="A3:B13"/>
  <sheetViews>
    <sheetView workbookViewId="0">
      <selection activeCell="B10" sqref="B10"/>
    </sheetView>
  </sheetViews>
  <sheetFormatPr defaultRowHeight="15" x14ac:dyDescent="0.25"/>
  <cols>
    <col min="1" max="1" width="15" customWidth="1"/>
    <col min="2" max="2" width="19.42578125" customWidth="1"/>
  </cols>
  <sheetData>
    <row r="3" spans="1:2" ht="16.5" x14ac:dyDescent="0.3">
      <c r="A3" s="32" t="s">
        <v>326</v>
      </c>
      <c r="B3" t="s">
        <v>327</v>
      </c>
    </row>
    <row r="4" spans="1:2" ht="16.5" x14ac:dyDescent="0.3">
      <c r="A4" s="32">
        <v>1</v>
      </c>
      <c r="B4" t="s">
        <v>328</v>
      </c>
    </row>
    <row r="5" spans="1:2" ht="16.5" x14ac:dyDescent="0.3">
      <c r="A5" s="32">
        <v>2</v>
      </c>
      <c r="B5" t="s">
        <v>328</v>
      </c>
    </row>
    <row r="6" spans="1:2" ht="16.5" x14ac:dyDescent="0.3">
      <c r="A6" s="32">
        <v>3</v>
      </c>
      <c r="B6" t="s">
        <v>328</v>
      </c>
    </row>
    <row r="7" spans="1:2" ht="16.5" x14ac:dyDescent="0.3">
      <c r="A7" s="32">
        <v>4</v>
      </c>
      <c r="B7" t="s">
        <v>329</v>
      </c>
    </row>
    <row r="8" spans="1:2" ht="16.5" x14ac:dyDescent="0.3">
      <c r="A8" s="32">
        <v>5</v>
      </c>
      <c r="B8" t="s">
        <v>330</v>
      </c>
    </row>
    <row r="9" spans="1:2" ht="16.5" x14ac:dyDescent="0.3">
      <c r="A9" s="32">
        <v>6</v>
      </c>
      <c r="B9" t="s">
        <v>331</v>
      </c>
    </row>
    <row r="10" spans="1:2" ht="16.5" x14ac:dyDescent="0.3">
      <c r="A10" s="32">
        <v>7</v>
      </c>
      <c r="B10" t="s">
        <v>332</v>
      </c>
    </row>
    <row r="11" spans="1:2" ht="16.5" x14ac:dyDescent="0.3">
      <c r="A11" s="32">
        <v>8</v>
      </c>
      <c r="B11" t="s">
        <v>332</v>
      </c>
    </row>
    <row r="12" spans="1:2" ht="16.5" x14ac:dyDescent="0.3">
      <c r="A12" s="32">
        <v>9</v>
      </c>
      <c r="B12" t="s">
        <v>332</v>
      </c>
    </row>
    <row r="13" spans="1:2" ht="16.5" x14ac:dyDescent="0.3">
      <c r="A13" s="32">
        <v>10</v>
      </c>
      <c r="B13" t="s">
        <v>332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C4CE-8B4A-4712-97F7-DFD9A951DB90}">
  <dimension ref="A2:L37"/>
  <sheetViews>
    <sheetView topLeftCell="D1" workbookViewId="0">
      <selection activeCell="J23" sqref="J23"/>
    </sheetView>
  </sheetViews>
  <sheetFormatPr defaultRowHeight="15" x14ac:dyDescent="0.25"/>
  <cols>
    <col min="2" max="2" width="20" customWidth="1"/>
    <col min="4" max="4" width="22" bestFit="1" customWidth="1"/>
    <col min="5" max="5" width="25" bestFit="1" customWidth="1"/>
    <col min="6" max="6" width="19.7109375" bestFit="1" customWidth="1"/>
    <col min="7" max="7" width="18.85546875" bestFit="1" customWidth="1"/>
    <col min="8" max="8" width="14.28515625" bestFit="1" customWidth="1"/>
    <col min="9" max="9" width="17.7109375" bestFit="1" customWidth="1"/>
    <col min="10" max="10" width="20.5703125" bestFit="1" customWidth="1"/>
    <col min="11" max="11" width="11" bestFit="1" customWidth="1"/>
    <col min="12" max="12" width="9.42578125" bestFit="1" customWidth="1"/>
  </cols>
  <sheetData>
    <row r="2" spans="1:12" x14ac:dyDescent="0.25">
      <c r="A2" t="s">
        <v>333</v>
      </c>
      <c r="B2" t="s">
        <v>334</v>
      </c>
      <c r="C2" t="s">
        <v>335</v>
      </c>
      <c r="D2" t="s">
        <v>336</v>
      </c>
      <c r="E2" t="s">
        <v>337</v>
      </c>
      <c r="F2" t="s">
        <v>338</v>
      </c>
      <c r="G2" t="s">
        <v>339</v>
      </c>
      <c r="H2" t="s">
        <v>340</v>
      </c>
      <c r="I2" t="s">
        <v>341</v>
      </c>
      <c r="J2" t="s">
        <v>342</v>
      </c>
      <c r="K2" t="s">
        <v>343</v>
      </c>
      <c r="L2" t="s">
        <v>327</v>
      </c>
    </row>
    <row r="3" spans="1:12" x14ac:dyDescent="0.25">
      <c r="A3">
        <v>7</v>
      </c>
      <c r="B3" t="s">
        <v>344</v>
      </c>
      <c r="C3">
        <v>2018</v>
      </c>
      <c r="D3">
        <v>10000</v>
      </c>
      <c r="E3">
        <v>7000</v>
      </c>
      <c r="F3" s="33">
        <v>0.06</v>
      </c>
      <c r="G3" s="33">
        <v>5.0000000000000001E-3</v>
      </c>
      <c r="H3" s="33">
        <v>0.01</v>
      </c>
      <c r="I3" s="33">
        <v>0.04</v>
      </c>
      <c r="J3" s="34">
        <v>3000</v>
      </c>
      <c r="K3" t="s">
        <v>345</v>
      </c>
      <c r="L3" t="str">
        <f>_xlfn.XLOOKUP(Table3[[#This Row],[ID]], Vendor!$A$4:$A$13, Vendor!$B$4:$B$13)</f>
        <v>Epsilon</v>
      </c>
    </row>
    <row r="4" spans="1:12" x14ac:dyDescent="0.25">
      <c r="A4">
        <v>7</v>
      </c>
      <c r="B4" t="s">
        <v>346</v>
      </c>
      <c r="C4">
        <v>2019</v>
      </c>
      <c r="D4">
        <v>12000</v>
      </c>
      <c r="E4">
        <v>8000</v>
      </c>
      <c r="F4" s="33">
        <v>5.5E-2</v>
      </c>
      <c r="G4" s="33">
        <v>7.0000000000000001E-3</v>
      </c>
      <c r="H4" s="33">
        <v>1.2E-2</v>
      </c>
      <c r="I4" s="33">
        <v>3.7999999999999999E-2</v>
      </c>
      <c r="J4" s="34">
        <v>3500</v>
      </c>
      <c r="K4" t="s">
        <v>345</v>
      </c>
      <c r="L4" t="str">
        <f>_xlfn.XLOOKUP(Table3[[#This Row],[ID]], Vendor!$A$4:$A$13, Vendor!$B$4:$B$13)</f>
        <v>Epsilon</v>
      </c>
    </row>
    <row r="5" spans="1:12" x14ac:dyDescent="0.25">
      <c r="A5">
        <v>2</v>
      </c>
      <c r="B5" t="s">
        <v>347</v>
      </c>
      <c r="C5">
        <v>2020</v>
      </c>
      <c r="D5">
        <v>15000</v>
      </c>
      <c r="E5">
        <v>9000</v>
      </c>
      <c r="F5" s="33">
        <v>7.0000000000000007E-2</v>
      </c>
      <c r="G5" s="33">
        <v>6.0000000000000001E-3</v>
      </c>
      <c r="H5" s="33">
        <v>1.0999999999999999E-2</v>
      </c>
      <c r="I5" s="33">
        <v>0.05</v>
      </c>
      <c r="J5" s="34">
        <v>5000</v>
      </c>
      <c r="K5" t="s">
        <v>348</v>
      </c>
      <c r="L5" t="str">
        <f>_xlfn.XLOOKUP(Table3[[#This Row],[ID]], Vendor!$A$4:$A$13, Vendor!$B$4:$B$13)</f>
        <v>Alpha</v>
      </c>
    </row>
    <row r="6" spans="1:12" x14ac:dyDescent="0.25">
      <c r="A6">
        <v>5</v>
      </c>
      <c r="B6" t="s">
        <v>349</v>
      </c>
      <c r="C6">
        <v>2017</v>
      </c>
      <c r="D6">
        <v>20000</v>
      </c>
      <c r="E6">
        <v>14000</v>
      </c>
      <c r="F6" s="33">
        <v>6.5000000000000002E-2</v>
      </c>
      <c r="G6" s="33">
        <v>8.0000000000000002E-3</v>
      </c>
      <c r="H6" s="33">
        <v>1.2999999999999999E-2</v>
      </c>
      <c r="I6" s="33">
        <v>4.4999999999999998E-2</v>
      </c>
      <c r="J6" s="34">
        <v>7000</v>
      </c>
      <c r="K6" t="s">
        <v>345</v>
      </c>
      <c r="L6" t="str">
        <f>_xlfn.XLOOKUP(Table3[[#This Row],[ID]], Vendor!$A$4:$A$13, Vendor!$B$4:$B$13)</f>
        <v>Gamma</v>
      </c>
    </row>
    <row r="7" spans="1:12" x14ac:dyDescent="0.25">
      <c r="A7">
        <v>9</v>
      </c>
      <c r="B7" t="s">
        <v>350</v>
      </c>
      <c r="C7">
        <v>2018</v>
      </c>
      <c r="D7">
        <v>9000</v>
      </c>
      <c r="E7">
        <v>6000</v>
      </c>
      <c r="F7" s="33">
        <v>5.1999999999999998E-2</v>
      </c>
      <c r="G7" s="33">
        <v>4.0000000000000001E-3</v>
      </c>
      <c r="H7" s="33">
        <v>8.9999999999999993E-3</v>
      </c>
      <c r="I7" s="33">
        <v>3.5000000000000003E-2</v>
      </c>
      <c r="J7" s="34">
        <v>2800</v>
      </c>
      <c r="K7" t="s">
        <v>351</v>
      </c>
      <c r="L7" t="str">
        <f>_xlfn.XLOOKUP(Table3[[#This Row],[ID]], Vendor!$A$4:$A$13, Vendor!$B$4:$B$13)</f>
        <v>Epsilon</v>
      </c>
    </row>
    <row r="8" spans="1:12" x14ac:dyDescent="0.25">
      <c r="A8">
        <v>6</v>
      </c>
      <c r="B8" t="s">
        <v>352</v>
      </c>
      <c r="C8">
        <v>2016</v>
      </c>
      <c r="D8">
        <v>11000</v>
      </c>
      <c r="E8">
        <v>7500</v>
      </c>
      <c r="F8" s="33">
        <v>4.8000000000000001E-2</v>
      </c>
      <c r="G8" s="33">
        <v>5.0000000000000001E-3</v>
      </c>
      <c r="H8" s="33">
        <v>0.01</v>
      </c>
      <c r="I8" s="33">
        <v>3.2000000000000001E-2</v>
      </c>
      <c r="J8" s="34">
        <v>2600</v>
      </c>
      <c r="K8" t="s">
        <v>345</v>
      </c>
      <c r="L8" t="str">
        <f>_xlfn.XLOOKUP(Table3[[#This Row],[ID]], Vendor!$A$4:$A$13, Vendor!$B$4:$B$13)</f>
        <v>Delta</v>
      </c>
    </row>
    <row r="9" spans="1:12" x14ac:dyDescent="0.25">
      <c r="A9">
        <v>8</v>
      </c>
      <c r="B9" t="s">
        <v>353</v>
      </c>
      <c r="C9">
        <v>2017</v>
      </c>
      <c r="D9">
        <v>13000</v>
      </c>
      <c r="E9">
        <v>8500</v>
      </c>
      <c r="F9" s="33">
        <v>6.3E-2</v>
      </c>
      <c r="G9" s="33">
        <v>6.0000000000000001E-3</v>
      </c>
      <c r="H9" s="33">
        <v>1.4E-2</v>
      </c>
      <c r="I9" s="33">
        <v>4.1000000000000002E-2</v>
      </c>
      <c r="J9" s="34">
        <v>4500</v>
      </c>
      <c r="K9" t="s">
        <v>354</v>
      </c>
      <c r="L9" t="str">
        <f>_xlfn.XLOOKUP(Table3[[#This Row],[ID]], Vendor!$A$4:$A$13, Vendor!$B$4:$B$13)</f>
        <v>Epsilon</v>
      </c>
    </row>
    <row r="10" spans="1:12" x14ac:dyDescent="0.25">
      <c r="A10">
        <v>4</v>
      </c>
      <c r="B10" t="s">
        <v>355</v>
      </c>
      <c r="C10">
        <v>2019</v>
      </c>
      <c r="D10">
        <v>14000</v>
      </c>
      <c r="E10">
        <v>9000</v>
      </c>
      <c r="F10" s="33">
        <v>5.7000000000000002E-2</v>
      </c>
      <c r="G10" s="33">
        <v>7.0000000000000001E-3</v>
      </c>
      <c r="H10" s="33">
        <v>1.2E-2</v>
      </c>
      <c r="I10" s="33">
        <v>3.6999999999999998E-2</v>
      </c>
      <c r="J10" s="34">
        <v>4000</v>
      </c>
      <c r="K10" t="s">
        <v>345</v>
      </c>
      <c r="L10" t="str">
        <f>_xlfn.XLOOKUP(Table3[[#This Row],[ID]], Vendor!$A$4:$A$13, Vendor!$B$4:$B$13)</f>
        <v>Beta</v>
      </c>
    </row>
    <row r="11" spans="1:12" x14ac:dyDescent="0.25">
      <c r="A11">
        <v>3</v>
      </c>
      <c r="B11" t="s">
        <v>356</v>
      </c>
      <c r="C11">
        <v>2020</v>
      </c>
      <c r="D11">
        <v>16000</v>
      </c>
      <c r="E11">
        <v>10000</v>
      </c>
      <c r="F11" s="33">
        <v>6.9000000000000006E-2</v>
      </c>
      <c r="G11" s="33">
        <v>5.0000000000000001E-3</v>
      </c>
      <c r="H11" s="33">
        <v>1.0999999999999999E-2</v>
      </c>
      <c r="I11" s="33">
        <v>4.9000000000000002E-2</v>
      </c>
      <c r="J11" s="34">
        <v>4800</v>
      </c>
      <c r="K11" t="s">
        <v>348</v>
      </c>
      <c r="L11" t="str">
        <f>_xlfn.XLOOKUP(Table3[[#This Row],[ID]], Vendor!$A$4:$A$13, Vendor!$B$4:$B$13)</f>
        <v>Alpha</v>
      </c>
    </row>
    <row r="12" spans="1:12" x14ac:dyDescent="0.25">
      <c r="A12">
        <v>2</v>
      </c>
      <c r="B12" t="s">
        <v>357</v>
      </c>
      <c r="C12">
        <v>2021</v>
      </c>
      <c r="D12">
        <v>17000</v>
      </c>
      <c r="E12">
        <v>11000</v>
      </c>
      <c r="F12" s="33">
        <v>7.4999999999999997E-2</v>
      </c>
      <c r="G12" s="33">
        <v>8.0000000000000002E-3</v>
      </c>
      <c r="H12" s="33">
        <v>1.2999999999999999E-2</v>
      </c>
      <c r="I12" s="33">
        <v>5.1999999999999998E-2</v>
      </c>
      <c r="J12" s="34">
        <v>5200</v>
      </c>
      <c r="K12" t="s">
        <v>351</v>
      </c>
      <c r="L12" t="str">
        <f>_xlfn.XLOOKUP(Table3[[#This Row],[ID]], Vendor!$A$4:$A$13, Vendor!$B$4:$B$13)</f>
        <v>Alpha</v>
      </c>
    </row>
    <row r="13" spans="1:12" x14ac:dyDescent="0.25">
      <c r="A13">
        <v>4</v>
      </c>
      <c r="B13" t="s">
        <v>358</v>
      </c>
      <c r="C13">
        <v>2016</v>
      </c>
      <c r="D13">
        <v>10000</v>
      </c>
      <c r="E13">
        <v>6500</v>
      </c>
      <c r="F13" s="33">
        <v>0.05</v>
      </c>
      <c r="G13" s="33">
        <v>6.0000000000000001E-3</v>
      </c>
      <c r="H13" s="33">
        <v>0.01</v>
      </c>
      <c r="I13" s="33">
        <v>3.4000000000000002E-2</v>
      </c>
      <c r="J13" s="34">
        <v>3100</v>
      </c>
      <c r="K13" t="s">
        <v>345</v>
      </c>
      <c r="L13" t="str">
        <f>_xlfn.XLOOKUP(Table3[[#This Row],[ID]], Vendor!$A$4:$A$13, Vendor!$B$4:$B$13)</f>
        <v>Beta</v>
      </c>
    </row>
    <row r="14" spans="1:12" x14ac:dyDescent="0.25">
      <c r="A14">
        <v>10</v>
      </c>
      <c r="B14" t="s">
        <v>359</v>
      </c>
      <c r="C14">
        <v>2017</v>
      </c>
      <c r="D14">
        <v>12000</v>
      </c>
      <c r="E14">
        <v>7000</v>
      </c>
      <c r="F14" s="33">
        <v>4.9000000000000002E-2</v>
      </c>
      <c r="G14" s="33">
        <v>7.0000000000000001E-3</v>
      </c>
      <c r="H14" s="33">
        <v>1.2E-2</v>
      </c>
      <c r="I14" s="33">
        <v>3.3000000000000002E-2</v>
      </c>
      <c r="J14" s="34">
        <v>3400</v>
      </c>
      <c r="K14" t="s">
        <v>354</v>
      </c>
      <c r="L14" t="str">
        <f>_xlfn.XLOOKUP(Table3[[#This Row],[ID]], Vendor!$A$4:$A$13, Vendor!$B$4:$B$13)</f>
        <v>Epsilon</v>
      </c>
    </row>
    <row r="15" spans="1:12" x14ac:dyDescent="0.25">
      <c r="A15">
        <v>2</v>
      </c>
      <c r="B15" t="s">
        <v>360</v>
      </c>
      <c r="C15">
        <v>2018</v>
      </c>
      <c r="D15">
        <v>13000</v>
      </c>
      <c r="E15">
        <v>8500</v>
      </c>
      <c r="F15" s="33">
        <v>6.0999999999999999E-2</v>
      </c>
      <c r="G15" s="33">
        <v>5.0000000000000001E-3</v>
      </c>
      <c r="H15" s="33">
        <v>1.0999999999999999E-2</v>
      </c>
      <c r="I15" s="33">
        <v>4.2000000000000003E-2</v>
      </c>
      <c r="J15" s="34">
        <v>4200</v>
      </c>
      <c r="K15" t="s">
        <v>345</v>
      </c>
      <c r="L15" t="str">
        <f>_xlfn.XLOOKUP(Table3[[#This Row],[ID]], Vendor!$A$4:$A$13, Vendor!$B$4:$B$13)</f>
        <v>Alpha</v>
      </c>
    </row>
    <row r="16" spans="1:12" x14ac:dyDescent="0.25">
      <c r="A16">
        <v>5</v>
      </c>
      <c r="B16" t="s">
        <v>361</v>
      </c>
      <c r="C16">
        <v>2019</v>
      </c>
      <c r="D16">
        <v>15000</v>
      </c>
      <c r="E16">
        <v>9500</v>
      </c>
      <c r="F16" s="33">
        <v>5.3999999999999999E-2</v>
      </c>
      <c r="G16" s="33">
        <v>6.0000000000000001E-3</v>
      </c>
      <c r="H16" s="33">
        <v>0.01</v>
      </c>
      <c r="I16" s="33">
        <v>3.5999999999999997E-2</v>
      </c>
      <c r="J16" s="34">
        <v>3900</v>
      </c>
      <c r="K16" t="s">
        <v>351</v>
      </c>
      <c r="L16" t="str">
        <f>_xlfn.XLOOKUP(Table3[[#This Row],[ID]], Vendor!$A$4:$A$13, Vendor!$B$4:$B$13)</f>
        <v>Gamma</v>
      </c>
    </row>
    <row r="17" spans="1:12" x14ac:dyDescent="0.25">
      <c r="A17">
        <v>2</v>
      </c>
      <c r="B17" t="s">
        <v>362</v>
      </c>
      <c r="C17">
        <v>2020</v>
      </c>
      <c r="D17">
        <v>14000</v>
      </c>
      <c r="E17">
        <v>9200</v>
      </c>
      <c r="F17" s="33">
        <v>5.8000000000000003E-2</v>
      </c>
      <c r="G17" s="33">
        <v>7.0000000000000001E-3</v>
      </c>
      <c r="H17" s="33">
        <v>1.2999999999999999E-2</v>
      </c>
      <c r="I17" s="33">
        <v>0.04</v>
      </c>
      <c r="J17" s="34">
        <v>4100</v>
      </c>
      <c r="K17" t="s">
        <v>345</v>
      </c>
      <c r="L17" t="str">
        <f>_xlfn.XLOOKUP(Table3[[#This Row],[ID]], Vendor!$A$4:$A$13, Vendor!$B$4:$B$13)</f>
        <v>Alpha</v>
      </c>
    </row>
    <row r="18" spans="1:12" x14ac:dyDescent="0.25">
      <c r="A18">
        <v>9</v>
      </c>
      <c r="B18" t="s">
        <v>363</v>
      </c>
      <c r="C18">
        <v>2021</v>
      </c>
      <c r="D18">
        <v>16000</v>
      </c>
      <c r="E18">
        <v>10000</v>
      </c>
      <c r="F18" s="33">
        <v>6.4000000000000001E-2</v>
      </c>
      <c r="G18" s="33">
        <v>8.0000000000000002E-3</v>
      </c>
      <c r="H18" s="33">
        <v>1.2E-2</v>
      </c>
      <c r="I18" s="33">
        <v>4.8000000000000001E-2</v>
      </c>
      <c r="J18" s="34">
        <v>4500</v>
      </c>
      <c r="K18" t="s">
        <v>354</v>
      </c>
      <c r="L18" t="str">
        <f>_xlfn.XLOOKUP(Table3[[#This Row],[ID]], Vendor!$A$4:$A$13, Vendor!$B$4:$B$13)</f>
        <v>Epsilon</v>
      </c>
    </row>
    <row r="19" spans="1:12" x14ac:dyDescent="0.25">
      <c r="A19">
        <v>6</v>
      </c>
      <c r="B19" t="s">
        <v>364</v>
      </c>
      <c r="C19">
        <v>2022</v>
      </c>
      <c r="D19">
        <v>18000</v>
      </c>
      <c r="E19">
        <v>12000</v>
      </c>
      <c r="F19" s="33">
        <v>7.1999999999999995E-2</v>
      </c>
      <c r="G19" s="33">
        <v>6.0000000000000001E-3</v>
      </c>
      <c r="H19" s="33">
        <v>1.0999999999999999E-2</v>
      </c>
      <c r="I19" s="33">
        <v>5.0999999999999997E-2</v>
      </c>
      <c r="J19" s="34">
        <v>5300</v>
      </c>
      <c r="K19" t="s">
        <v>348</v>
      </c>
      <c r="L19" t="str">
        <f>_xlfn.XLOOKUP(Table3[[#This Row],[ID]], Vendor!$A$4:$A$13, Vendor!$B$4:$B$13)</f>
        <v>Delta</v>
      </c>
    </row>
    <row r="20" spans="1:12" x14ac:dyDescent="0.25">
      <c r="A20">
        <v>7</v>
      </c>
      <c r="B20" t="s">
        <v>365</v>
      </c>
      <c r="C20">
        <v>2016</v>
      </c>
      <c r="D20">
        <v>17000</v>
      </c>
      <c r="E20">
        <v>11000</v>
      </c>
      <c r="F20" s="33">
        <v>0.06</v>
      </c>
      <c r="G20" s="33">
        <v>5.0000000000000001E-3</v>
      </c>
      <c r="H20" s="33">
        <v>0.01</v>
      </c>
      <c r="I20" s="33">
        <v>4.5999999999999999E-2</v>
      </c>
      <c r="J20" s="34">
        <v>4700</v>
      </c>
      <c r="K20" t="s">
        <v>345</v>
      </c>
      <c r="L20" t="str">
        <f>_xlfn.XLOOKUP(Table3[[#This Row],[ID]], Vendor!$A$4:$A$13, Vendor!$B$4:$B$13)</f>
        <v>Epsilon</v>
      </c>
    </row>
    <row r="21" spans="1:12" x14ac:dyDescent="0.25">
      <c r="A21">
        <v>6</v>
      </c>
      <c r="B21" t="s">
        <v>366</v>
      </c>
      <c r="C21">
        <v>2017</v>
      </c>
      <c r="D21">
        <v>18000</v>
      </c>
      <c r="E21">
        <v>12000</v>
      </c>
      <c r="F21" s="33">
        <v>7.0000000000000007E-2</v>
      </c>
      <c r="G21" s="33">
        <v>7.0000000000000001E-3</v>
      </c>
      <c r="H21" s="33">
        <v>1.2E-2</v>
      </c>
      <c r="I21" s="33">
        <v>4.9000000000000002E-2</v>
      </c>
      <c r="J21" s="34">
        <v>5500</v>
      </c>
      <c r="K21" t="s">
        <v>351</v>
      </c>
      <c r="L21" t="str">
        <f>_xlfn.XLOOKUP(Table3[[#This Row],[ID]], Vendor!$A$4:$A$13, Vendor!$B$4:$B$13)</f>
        <v>Delta</v>
      </c>
    </row>
    <row r="22" spans="1:12" x14ac:dyDescent="0.25">
      <c r="A22">
        <v>2</v>
      </c>
      <c r="B22" t="s">
        <v>367</v>
      </c>
      <c r="C22">
        <v>2018</v>
      </c>
      <c r="D22">
        <v>19000</v>
      </c>
      <c r="E22">
        <v>13000</v>
      </c>
      <c r="F22" s="33">
        <v>6.8000000000000005E-2</v>
      </c>
      <c r="G22" s="33">
        <v>6.0000000000000001E-3</v>
      </c>
      <c r="H22" s="33">
        <v>1.0999999999999999E-2</v>
      </c>
      <c r="I22" s="33">
        <v>4.7E-2</v>
      </c>
      <c r="J22" s="34">
        <v>5200</v>
      </c>
      <c r="K22" t="s">
        <v>345</v>
      </c>
      <c r="L22" t="str">
        <f>_xlfn.XLOOKUP(Table3[[#This Row],[ID]], Vendor!$A$4:$A$13, Vendor!$B$4:$B$13)</f>
        <v>Alpha</v>
      </c>
    </row>
    <row r="23" spans="1:12" x14ac:dyDescent="0.25">
      <c r="A23">
        <v>9</v>
      </c>
      <c r="B23" t="s">
        <v>368</v>
      </c>
      <c r="C23">
        <v>2019</v>
      </c>
      <c r="D23">
        <v>20000</v>
      </c>
      <c r="E23">
        <v>14000</v>
      </c>
      <c r="F23" s="33">
        <v>7.2999999999999995E-2</v>
      </c>
      <c r="G23" s="33">
        <v>8.0000000000000002E-3</v>
      </c>
      <c r="H23" s="33">
        <v>1.2999999999999999E-2</v>
      </c>
      <c r="I23" s="33">
        <v>0.05</v>
      </c>
      <c r="J23" s="34">
        <v>5800</v>
      </c>
      <c r="K23" t="s">
        <v>348</v>
      </c>
      <c r="L23" t="str">
        <f>_xlfn.XLOOKUP(Table3[[#This Row],[ID]], Vendor!$A$4:$A$13, Vendor!$B$4:$B$13)</f>
        <v>Epsilon</v>
      </c>
    </row>
    <row r="24" spans="1:12" x14ac:dyDescent="0.25">
      <c r="A24">
        <v>8</v>
      </c>
      <c r="B24" t="s">
        <v>369</v>
      </c>
      <c r="C24">
        <v>2020</v>
      </c>
      <c r="D24">
        <v>21000</v>
      </c>
      <c r="E24">
        <v>15000</v>
      </c>
      <c r="F24" s="33">
        <v>7.0999999999999994E-2</v>
      </c>
      <c r="G24" s="33">
        <v>7.0000000000000001E-3</v>
      </c>
      <c r="H24" s="33">
        <v>0.01</v>
      </c>
      <c r="I24" s="33">
        <v>5.1999999999999998E-2</v>
      </c>
      <c r="J24" s="34">
        <v>6000</v>
      </c>
      <c r="K24" t="s">
        <v>345</v>
      </c>
      <c r="L24" t="str">
        <f>_xlfn.XLOOKUP(Table3[[#This Row],[ID]], Vendor!$A$4:$A$13, Vendor!$B$4:$B$13)</f>
        <v>Epsilon</v>
      </c>
    </row>
    <row r="25" spans="1:12" x14ac:dyDescent="0.25">
      <c r="A25">
        <v>7</v>
      </c>
      <c r="B25" t="s">
        <v>370</v>
      </c>
      <c r="C25">
        <v>2021</v>
      </c>
      <c r="D25">
        <v>22000</v>
      </c>
      <c r="E25">
        <v>16000</v>
      </c>
      <c r="F25" s="33">
        <v>6.5000000000000002E-2</v>
      </c>
      <c r="G25" s="33">
        <v>6.0000000000000001E-3</v>
      </c>
      <c r="H25" s="33">
        <v>1.2E-2</v>
      </c>
      <c r="I25" s="33">
        <v>4.8000000000000001E-2</v>
      </c>
      <c r="J25" s="34">
        <v>5700</v>
      </c>
      <c r="K25" t="s">
        <v>354</v>
      </c>
      <c r="L25" t="str">
        <f>_xlfn.XLOOKUP(Table3[[#This Row],[ID]], Vendor!$A$4:$A$13, Vendor!$B$4:$B$13)</f>
        <v>Epsilon</v>
      </c>
    </row>
    <row r="26" spans="1:12" x14ac:dyDescent="0.25">
      <c r="A26">
        <v>5</v>
      </c>
      <c r="B26" t="s">
        <v>371</v>
      </c>
      <c r="C26">
        <v>2022</v>
      </c>
      <c r="D26">
        <v>23000</v>
      </c>
      <c r="E26">
        <v>17000</v>
      </c>
      <c r="F26" s="33">
        <v>7.0000000000000007E-2</v>
      </c>
      <c r="G26" s="33">
        <v>5.0000000000000001E-3</v>
      </c>
      <c r="H26" s="33">
        <v>1.0999999999999999E-2</v>
      </c>
      <c r="I26" s="33">
        <v>5.0999999999999997E-2</v>
      </c>
      <c r="J26" s="34">
        <v>6300</v>
      </c>
      <c r="K26" t="s">
        <v>351</v>
      </c>
      <c r="L26" t="str">
        <f>_xlfn.XLOOKUP(Table3[[#This Row],[ID]], Vendor!$A$4:$A$13, Vendor!$B$4:$B$13)</f>
        <v>Gamma</v>
      </c>
    </row>
    <row r="27" spans="1:12" x14ac:dyDescent="0.25">
      <c r="A27">
        <v>10</v>
      </c>
      <c r="B27" t="s">
        <v>372</v>
      </c>
      <c r="C27">
        <v>2016</v>
      </c>
      <c r="D27">
        <v>24000</v>
      </c>
      <c r="E27">
        <v>18000</v>
      </c>
      <c r="F27" s="33">
        <v>6.2E-2</v>
      </c>
      <c r="G27" s="33">
        <v>7.0000000000000001E-3</v>
      </c>
      <c r="H27" s="33">
        <v>1.2999999999999999E-2</v>
      </c>
      <c r="I27" s="33">
        <v>4.4999999999999998E-2</v>
      </c>
      <c r="J27" s="34">
        <v>6500</v>
      </c>
      <c r="K27" t="s">
        <v>345</v>
      </c>
      <c r="L27" t="str">
        <f>_xlfn.XLOOKUP(Table3[[#This Row],[ID]], Vendor!$A$4:$A$13, Vendor!$B$4:$B$13)</f>
        <v>Epsilon</v>
      </c>
    </row>
    <row r="28" spans="1:12" x14ac:dyDescent="0.25">
      <c r="A28">
        <v>8</v>
      </c>
      <c r="B28" t="s">
        <v>373</v>
      </c>
      <c r="C28">
        <v>2017</v>
      </c>
      <c r="D28">
        <v>25000</v>
      </c>
      <c r="E28">
        <v>19000</v>
      </c>
      <c r="F28" s="33">
        <v>7.1999999999999995E-2</v>
      </c>
      <c r="G28" s="33">
        <v>8.0000000000000002E-3</v>
      </c>
      <c r="H28" s="33">
        <v>1.2E-2</v>
      </c>
      <c r="I28" s="33">
        <v>0.05</v>
      </c>
      <c r="J28" s="34">
        <v>7000</v>
      </c>
      <c r="K28" t="s">
        <v>348</v>
      </c>
      <c r="L28" t="str">
        <f>_xlfn.XLOOKUP(Table3[[#This Row],[ID]], Vendor!$A$4:$A$13, Vendor!$B$4:$B$13)</f>
        <v>Epsilon</v>
      </c>
    </row>
    <row r="29" spans="1:12" x14ac:dyDescent="0.25">
      <c r="A29">
        <v>9</v>
      </c>
      <c r="B29" t="s">
        <v>374</v>
      </c>
      <c r="C29">
        <v>2018</v>
      </c>
      <c r="D29">
        <v>26000</v>
      </c>
      <c r="E29">
        <v>20000</v>
      </c>
      <c r="F29" s="33">
        <v>6.9000000000000006E-2</v>
      </c>
      <c r="G29" s="33">
        <v>6.0000000000000001E-3</v>
      </c>
      <c r="H29" s="33">
        <v>1.0999999999999999E-2</v>
      </c>
      <c r="I29" s="33">
        <v>4.7E-2</v>
      </c>
      <c r="J29" s="34">
        <v>6800</v>
      </c>
      <c r="K29" t="s">
        <v>345</v>
      </c>
      <c r="L29" t="str">
        <f>_xlfn.XLOOKUP(Table3[[#This Row],[ID]], Vendor!$A$4:$A$13, Vendor!$B$4:$B$13)</f>
        <v>Epsilon</v>
      </c>
    </row>
    <row r="30" spans="1:12" x14ac:dyDescent="0.25">
      <c r="A30">
        <v>4</v>
      </c>
      <c r="B30" t="s">
        <v>375</v>
      </c>
      <c r="C30">
        <v>2019</v>
      </c>
      <c r="D30">
        <v>27000</v>
      </c>
      <c r="E30">
        <v>21000</v>
      </c>
      <c r="F30" s="33">
        <v>7.4999999999999997E-2</v>
      </c>
      <c r="G30" s="33">
        <v>5.0000000000000001E-3</v>
      </c>
      <c r="H30" s="33">
        <v>0.01</v>
      </c>
      <c r="I30" s="33">
        <v>5.1999999999999998E-2</v>
      </c>
      <c r="J30" s="34">
        <v>7500</v>
      </c>
      <c r="K30" t="s">
        <v>351</v>
      </c>
      <c r="L30" t="str">
        <f>_xlfn.XLOOKUP(Table3[[#This Row],[ID]], Vendor!$A$4:$A$13, Vendor!$B$4:$B$13)</f>
        <v>Beta</v>
      </c>
    </row>
    <row r="31" spans="1:12" x14ac:dyDescent="0.25">
      <c r="A31">
        <v>8</v>
      </c>
      <c r="B31" t="s">
        <v>376</v>
      </c>
      <c r="C31">
        <v>2020</v>
      </c>
      <c r="D31">
        <v>28000</v>
      </c>
      <c r="E31">
        <v>22000</v>
      </c>
      <c r="F31" s="33">
        <v>7.0000000000000007E-2</v>
      </c>
      <c r="G31" s="33">
        <v>7.0000000000000001E-3</v>
      </c>
      <c r="H31" s="33">
        <v>1.2999999999999999E-2</v>
      </c>
      <c r="I31" s="33">
        <v>0.05</v>
      </c>
      <c r="J31" s="34">
        <v>7200</v>
      </c>
      <c r="K31" t="s">
        <v>345</v>
      </c>
      <c r="L31" t="str">
        <f>_xlfn.XLOOKUP(Table3[[#This Row],[ID]], Vendor!$A$4:$A$13, Vendor!$B$4:$B$13)</f>
        <v>Epsilon</v>
      </c>
    </row>
    <row r="32" spans="1:12" x14ac:dyDescent="0.25">
      <c r="A32">
        <v>8</v>
      </c>
      <c r="B32" t="s">
        <v>377</v>
      </c>
      <c r="C32">
        <v>2021</v>
      </c>
      <c r="D32">
        <v>29000</v>
      </c>
      <c r="E32">
        <v>23000</v>
      </c>
      <c r="F32" s="33">
        <v>6.8000000000000005E-2</v>
      </c>
      <c r="G32" s="33">
        <v>6.0000000000000001E-3</v>
      </c>
      <c r="H32" s="33">
        <v>1.0999999999999999E-2</v>
      </c>
      <c r="I32" s="33">
        <v>4.9000000000000002E-2</v>
      </c>
      <c r="J32" s="34">
        <v>7400</v>
      </c>
      <c r="K32" t="s">
        <v>354</v>
      </c>
      <c r="L32" t="str">
        <f>_xlfn.XLOOKUP(Table3[[#This Row],[ID]], Vendor!$A$4:$A$13, Vendor!$B$4:$B$13)</f>
        <v>Epsilon</v>
      </c>
    </row>
    <row r="33" spans="1:12" x14ac:dyDescent="0.25">
      <c r="A33">
        <v>3</v>
      </c>
      <c r="B33" t="s">
        <v>378</v>
      </c>
      <c r="C33">
        <v>2022</v>
      </c>
      <c r="D33">
        <v>30000</v>
      </c>
      <c r="E33">
        <v>24000</v>
      </c>
      <c r="F33" s="33">
        <v>7.3999999999999996E-2</v>
      </c>
      <c r="G33" s="33">
        <v>8.0000000000000002E-3</v>
      </c>
      <c r="H33" s="33">
        <v>1.2E-2</v>
      </c>
      <c r="I33" s="33">
        <v>5.0999999999999997E-2</v>
      </c>
      <c r="J33" s="34">
        <v>7700</v>
      </c>
      <c r="K33" t="s">
        <v>348</v>
      </c>
      <c r="L33" t="str">
        <f>_xlfn.XLOOKUP(Table3[[#This Row],[ID]], Vendor!$A$4:$A$13, Vendor!$B$4:$B$13)</f>
        <v>Alpha</v>
      </c>
    </row>
    <row r="34" spans="1:12" x14ac:dyDescent="0.25">
      <c r="A34">
        <v>7</v>
      </c>
      <c r="B34" t="s">
        <v>379</v>
      </c>
      <c r="C34">
        <v>2016</v>
      </c>
      <c r="D34">
        <v>31000</v>
      </c>
      <c r="E34">
        <v>25000</v>
      </c>
      <c r="F34" s="33">
        <v>6.7000000000000004E-2</v>
      </c>
      <c r="G34" s="33">
        <v>5.0000000000000001E-3</v>
      </c>
      <c r="H34" s="33">
        <v>0.01</v>
      </c>
      <c r="I34" s="33">
        <v>4.5999999999999999E-2</v>
      </c>
      <c r="J34" s="34">
        <v>8000</v>
      </c>
      <c r="K34" t="s">
        <v>345</v>
      </c>
      <c r="L34" t="str">
        <f>_xlfn.XLOOKUP(Table3[[#This Row],[ID]], Vendor!$A$4:$A$13, Vendor!$B$4:$B$13)</f>
        <v>Epsilon</v>
      </c>
    </row>
    <row r="35" spans="1:12" x14ac:dyDescent="0.25">
      <c r="A35">
        <v>2</v>
      </c>
      <c r="B35" t="s">
        <v>380</v>
      </c>
      <c r="C35">
        <v>2017</v>
      </c>
      <c r="D35">
        <v>32000</v>
      </c>
      <c r="E35">
        <v>26000</v>
      </c>
      <c r="F35" s="33">
        <v>7.0999999999999994E-2</v>
      </c>
      <c r="G35" s="33">
        <v>6.0000000000000001E-3</v>
      </c>
      <c r="H35" s="33">
        <v>1.0999999999999999E-2</v>
      </c>
      <c r="I35" s="33">
        <v>4.8000000000000001E-2</v>
      </c>
      <c r="J35" s="34">
        <v>8300</v>
      </c>
      <c r="K35" t="s">
        <v>351</v>
      </c>
      <c r="L35" t="str">
        <f>_xlfn.XLOOKUP(Table3[[#This Row],[ID]], Vendor!$A$4:$A$13, Vendor!$B$4:$B$13)</f>
        <v>Alpha</v>
      </c>
    </row>
    <row r="36" spans="1:12" x14ac:dyDescent="0.25">
      <c r="A36">
        <v>8</v>
      </c>
      <c r="B36" t="s">
        <v>381</v>
      </c>
      <c r="C36">
        <v>2018</v>
      </c>
      <c r="D36">
        <v>33000</v>
      </c>
      <c r="E36">
        <v>27000</v>
      </c>
      <c r="F36" s="33">
        <v>7.2999999999999995E-2</v>
      </c>
      <c r="G36" s="33">
        <v>7.0000000000000001E-3</v>
      </c>
      <c r="H36" s="33">
        <v>1.2E-2</v>
      </c>
      <c r="I36" s="33">
        <v>0.05</v>
      </c>
      <c r="J36" s="34">
        <v>8600</v>
      </c>
      <c r="K36" t="s">
        <v>345</v>
      </c>
      <c r="L36" t="str">
        <f>_xlfn.XLOOKUP(Table3[[#This Row],[ID]], Vendor!$A$4:$A$13, Vendor!$B$4:$B$13)</f>
        <v>Epsilon</v>
      </c>
    </row>
    <row r="37" spans="1:12" x14ac:dyDescent="0.25">
      <c r="A37">
        <v>5</v>
      </c>
      <c r="B37" t="s">
        <v>382</v>
      </c>
      <c r="C37">
        <v>2019</v>
      </c>
      <c r="D37">
        <v>34000</v>
      </c>
      <c r="E37">
        <v>28000</v>
      </c>
      <c r="F37" s="33">
        <v>6.9000000000000006E-2</v>
      </c>
      <c r="G37" s="33">
        <v>5.0000000000000001E-3</v>
      </c>
      <c r="H37" s="33">
        <v>0.01</v>
      </c>
      <c r="I37" s="33">
        <v>5.1999999999999998E-2</v>
      </c>
      <c r="J37" s="34">
        <v>8800</v>
      </c>
      <c r="K37" t="s">
        <v>348</v>
      </c>
      <c r="L37" t="str">
        <f>_xlfn.XLOOKUP(Table3[[#This Row],[ID]], Vendor!$A$4:$A$13, Vendor!$B$4:$B$13)</f>
        <v>Gamma</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A8018-DD1A-4264-9FFB-B0E6203C80AB}">
  <dimension ref="B2:I13"/>
  <sheetViews>
    <sheetView showGridLines="0" workbookViewId="0">
      <selection activeCell="I28" sqref="I28"/>
    </sheetView>
  </sheetViews>
  <sheetFormatPr defaultRowHeight="15" x14ac:dyDescent="0.25"/>
  <cols>
    <col min="2" max="2" width="3.85546875" customWidth="1"/>
    <col min="3" max="3" width="26.28515625" bestFit="1" customWidth="1"/>
    <col min="4" max="8" width="9.7109375" bestFit="1" customWidth="1"/>
    <col min="9" max="9" width="11.28515625" bestFit="1" customWidth="1"/>
  </cols>
  <sheetData>
    <row r="2" spans="2:9" x14ac:dyDescent="0.25">
      <c r="B2" s="29"/>
    </row>
    <row r="4" spans="2:9" x14ac:dyDescent="0.25">
      <c r="C4" s="30" t="s">
        <v>383</v>
      </c>
      <c r="D4" s="30" t="s">
        <v>327</v>
      </c>
    </row>
    <row r="5" spans="2:9" x14ac:dyDescent="0.25">
      <c r="C5" s="30" t="s">
        <v>335</v>
      </c>
      <c r="D5" t="s">
        <v>328</v>
      </c>
      <c r="E5" t="s">
        <v>329</v>
      </c>
      <c r="F5" t="s">
        <v>331</v>
      </c>
      <c r="G5" t="s">
        <v>332</v>
      </c>
      <c r="H5" t="s">
        <v>330</v>
      </c>
      <c r="I5" t="s">
        <v>324</v>
      </c>
    </row>
    <row r="6" spans="2:9" x14ac:dyDescent="0.25">
      <c r="C6">
        <v>2016</v>
      </c>
      <c r="D6" s="34"/>
      <c r="E6" s="34">
        <v>3100</v>
      </c>
      <c r="F6" s="34">
        <v>2600</v>
      </c>
      <c r="G6" s="34">
        <v>19200</v>
      </c>
      <c r="H6" s="34"/>
      <c r="I6" s="34">
        <v>24900</v>
      </c>
    </row>
    <row r="7" spans="2:9" x14ac:dyDescent="0.25">
      <c r="C7">
        <v>2017</v>
      </c>
      <c r="D7" s="34">
        <v>8300</v>
      </c>
      <c r="E7" s="34"/>
      <c r="F7" s="34">
        <v>5500</v>
      </c>
      <c r="G7" s="34">
        <v>14900</v>
      </c>
      <c r="H7" s="34">
        <v>7000</v>
      </c>
      <c r="I7" s="34">
        <v>35700</v>
      </c>
    </row>
    <row r="8" spans="2:9" x14ac:dyDescent="0.25">
      <c r="C8">
        <v>2018</v>
      </c>
      <c r="D8" s="34">
        <v>9400</v>
      </c>
      <c r="E8" s="34"/>
      <c r="F8" s="34"/>
      <c r="G8" s="34">
        <v>21200</v>
      </c>
      <c r="H8" s="34"/>
      <c r="I8" s="34">
        <v>30600</v>
      </c>
    </row>
    <row r="9" spans="2:9" x14ac:dyDescent="0.25">
      <c r="C9">
        <v>2019</v>
      </c>
      <c r="D9" s="34"/>
      <c r="E9" s="34">
        <v>11500</v>
      </c>
      <c r="F9" s="34"/>
      <c r="G9" s="34">
        <v>9300</v>
      </c>
      <c r="H9" s="34">
        <v>12700</v>
      </c>
      <c r="I9" s="34">
        <v>33500</v>
      </c>
    </row>
    <row r="10" spans="2:9" x14ac:dyDescent="0.25">
      <c r="C10">
        <v>2020</v>
      </c>
      <c r="D10" s="34">
        <v>13900</v>
      </c>
      <c r="E10" s="34"/>
      <c r="F10" s="34"/>
      <c r="G10" s="34">
        <v>13200</v>
      </c>
      <c r="H10" s="34"/>
      <c r="I10" s="34">
        <v>27100</v>
      </c>
    </row>
    <row r="11" spans="2:9" x14ac:dyDescent="0.25">
      <c r="C11">
        <v>2021</v>
      </c>
      <c r="D11" s="34">
        <v>5200</v>
      </c>
      <c r="E11" s="34"/>
      <c r="F11" s="34"/>
      <c r="G11" s="34">
        <v>17600</v>
      </c>
      <c r="H11" s="34"/>
      <c r="I11" s="34">
        <v>22800</v>
      </c>
    </row>
    <row r="12" spans="2:9" x14ac:dyDescent="0.25">
      <c r="C12">
        <v>2022</v>
      </c>
      <c r="D12" s="34">
        <v>7700</v>
      </c>
      <c r="E12" s="34"/>
      <c r="F12" s="34">
        <v>5300</v>
      </c>
      <c r="G12" s="34"/>
      <c r="H12" s="34">
        <v>6300</v>
      </c>
      <c r="I12" s="34">
        <v>19300</v>
      </c>
    </row>
    <row r="13" spans="2:9" x14ac:dyDescent="0.25">
      <c r="C13" t="s">
        <v>324</v>
      </c>
      <c r="D13" s="34">
        <v>44500</v>
      </c>
      <c r="E13" s="34">
        <v>14600</v>
      </c>
      <c r="F13" s="34">
        <v>13400</v>
      </c>
      <c r="G13" s="34">
        <v>95400</v>
      </c>
      <c r="H13" s="34">
        <v>26000</v>
      </c>
      <c r="I13" s="34">
        <v>193900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2035-FE73-4E0E-81A0-6D64CC9AE4BC}">
  <sheetPr>
    <tabColor theme="9" tint="0.79998168889431442"/>
  </sheetPr>
  <dimension ref="A1:M1227"/>
  <sheetViews>
    <sheetView topLeftCell="G1" workbookViewId="0">
      <selection activeCell="O2" sqref="O2:V48"/>
    </sheetView>
  </sheetViews>
  <sheetFormatPr defaultColWidth="13.85546875" defaultRowHeight="15" x14ac:dyDescent="0.25"/>
  <cols>
    <col min="2" max="3" width="23.28515625" customWidth="1"/>
    <col min="15" max="15" width="18.7109375" bestFit="1" customWidth="1"/>
    <col min="16" max="16" width="14.85546875" bestFit="1" customWidth="1"/>
    <col min="17" max="19" width="8.42578125" bestFit="1" customWidth="1"/>
    <col min="20" max="21" width="11.140625" bestFit="1" customWidth="1"/>
    <col min="22" max="22" width="9.28515625" bestFit="1" customWidth="1"/>
    <col min="23" max="23" width="12.28515625" bestFit="1" customWidth="1"/>
    <col min="24" max="49" width="8.85546875" bestFit="1" customWidth="1"/>
    <col min="50" max="50" width="10.7109375" bestFit="1" customWidth="1"/>
  </cols>
  <sheetData>
    <row r="1" spans="1:13" x14ac:dyDescent="0.25">
      <c r="A1" s="36" t="s">
        <v>282</v>
      </c>
      <c r="B1" s="36" t="s">
        <v>384</v>
      </c>
      <c r="C1" s="36" t="s">
        <v>385</v>
      </c>
      <c r="D1" s="36" t="s">
        <v>386</v>
      </c>
      <c r="E1" s="36" t="s">
        <v>387</v>
      </c>
      <c r="F1" s="36" t="s">
        <v>388</v>
      </c>
      <c r="G1" s="36" t="s">
        <v>389</v>
      </c>
      <c r="H1" s="36" t="s">
        <v>390</v>
      </c>
      <c r="I1" s="36" t="s">
        <v>391</v>
      </c>
      <c r="J1" s="36" t="s">
        <v>392</v>
      </c>
      <c r="K1" s="36" t="s">
        <v>393</v>
      </c>
      <c r="L1" s="36" t="s">
        <v>394</v>
      </c>
      <c r="M1" s="36" t="s">
        <v>281</v>
      </c>
    </row>
    <row r="2" spans="1:13" x14ac:dyDescent="0.25">
      <c r="A2" s="1" t="s">
        <v>395</v>
      </c>
      <c r="B2" s="1" t="s">
        <v>396</v>
      </c>
      <c r="C2" s="1" t="s">
        <v>397</v>
      </c>
      <c r="D2" s="1" t="s">
        <v>398</v>
      </c>
      <c r="E2" s="1">
        <v>1052</v>
      </c>
      <c r="F2" s="37">
        <v>3</v>
      </c>
      <c r="G2" s="37">
        <v>380</v>
      </c>
      <c r="H2" s="37">
        <f>Table71011124[[#This Row],[Units Sold]]*Table71011124[[#This Row],[Sale Price]]</f>
        <v>399760</v>
      </c>
      <c r="I2" s="37">
        <f t="shared" ref="I2:I65" si="0">IF(D2="None",0,IF(D2="Low",H2*0.01,IF(D2="Medium",H2*0.06,IF(D2="High",H2*0.14,0))))</f>
        <v>23985.599999999999</v>
      </c>
      <c r="J2" s="37">
        <f>Table71011124[[#This Row],[Gross Sales]]-Table71011124[[#This Row],[Discounts]]</f>
        <v>375774.4</v>
      </c>
      <c r="K2" s="37">
        <f>Table71011124[[#This Row],[Units Sold]]*Table71011124[[#This Row],[Manufacturing Price]]*1.1</f>
        <v>3471.6000000000004</v>
      </c>
      <c r="L2" s="37">
        <f>Table71011124[[#This Row],[Sales]]-Table71011124[[#This Row],[COGS]]</f>
        <v>372302.80000000005</v>
      </c>
      <c r="M2" s="38">
        <v>44958</v>
      </c>
    </row>
    <row r="3" spans="1:13" x14ac:dyDescent="0.25">
      <c r="A3" s="1" t="s">
        <v>295</v>
      </c>
      <c r="B3" s="1" t="s">
        <v>399</v>
      </c>
      <c r="C3" s="1" t="s">
        <v>400</v>
      </c>
      <c r="D3" s="1" t="s">
        <v>401</v>
      </c>
      <c r="E3" s="1">
        <v>4952</v>
      </c>
      <c r="F3" s="37">
        <v>10</v>
      </c>
      <c r="G3" s="37">
        <v>127</v>
      </c>
      <c r="H3" s="37">
        <f>Table71011124[[#This Row],[Units Sold]]*Table71011124[[#This Row],[Sale Price]]</f>
        <v>628904</v>
      </c>
      <c r="I3" s="37">
        <f t="shared" si="0"/>
        <v>6289.04</v>
      </c>
      <c r="J3" s="37">
        <f>Table71011124[[#This Row],[Gross Sales]]-Table71011124[[#This Row],[Discounts]]</f>
        <v>622614.96</v>
      </c>
      <c r="K3" s="37">
        <f>Table71011124[[#This Row],[Units Sold]]*Table71011124[[#This Row],[Manufacturing Price]]*1.1</f>
        <v>54472.000000000007</v>
      </c>
      <c r="L3" s="37">
        <f>Table71011124[[#This Row],[Sales]]-Table71011124[[#This Row],[COGS]]</f>
        <v>568142.96</v>
      </c>
      <c r="M3" s="38">
        <v>44958</v>
      </c>
    </row>
    <row r="4" spans="1:13" x14ac:dyDescent="0.25">
      <c r="A4" s="1" t="s">
        <v>295</v>
      </c>
      <c r="B4" s="1" t="s">
        <v>399</v>
      </c>
      <c r="C4" s="1" t="s">
        <v>402</v>
      </c>
      <c r="D4" s="1" t="s">
        <v>401</v>
      </c>
      <c r="E4" s="1">
        <v>4903</v>
      </c>
      <c r="F4" s="37">
        <v>5</v>
      </c>
      <c r="G4" s="37">
        <v>127</v>
      </c>
      <c r="H4" s="37">
        <f>Table71011124[[#This Row],[Units Sold]]*Table71011124[[#This Row],[Sale Price]]</f>
        <v>622681</v>
      </c>
      <c r="I4" s="37">
        <f t="shared" si="0"/>
        <v>6226.81</v>
      </c>
      <c r="J4" s="37">
        <f>Table71011124[[#This Row],[Gross Sales]]-Table71011124[[#This Row],[Discounts]]</f>
        <v>616454.18999999994</v>
      </c>
      <c r="K4" s="37">
        <f>Table71011124[[#This Row],[Units Sold]]*Table71011124[[#This Row],[Manufacturing Price]]*1.1</f>
        <v>26966.500000000004</v>
      </c>
      <c r="L4" s="37">
        <f>Table71011124[[#This Row],[Sales]]-Table71011124[[#This Row],[COGS]]</f>
        <v>589487.68999999994</v>
      </c>
      <c r="M4" s="38">
        <v>44958</v>
      </c>
    </row>
    <row r="5" spans="1:13" x14ac:dyDescent="0.25">
      <c r="A5" s="1" t="s">
        <v>295</v>
      </c>
      <c r="B5" s="1" t="s">
        <v>403</v>
      </c>
      <c r="C5" s="1" t="s">
        <v>404</v>
      </c>
      <c r="D5" s="1" t="s">
        <v>405</v>
      </c>
      <c r="E5" s="1">
        <v>4869</v>
      </c>
      <c r="F5" s="37">
        <v>13</v>
      </c>
      <c r="G5" s="37">
        <v>16</v>
      </c>
      <c r="H5" s="37">
        <f>Table71011124[[#This Row],[Units Sold]]*Table71011124[[#This Row],[Sale Price]]</f>
        <v>77904</v>
      </c>
      <c r="I5" s="37">
        <f t="shared" si="0"/>
        <v>0</v>
      </c>
      <c r="J5" s="37">
        <f>Table71011124[[#This Row],[Gross Sales]]-Table71011124[[#This Row],[Discounts]]</f>
        <v>77904</v>
      </c>
      <c r="K5" s="37">
        <f>Table71011124[[#This Row],[Units Sold]]*Table71011124[[#This Row],[Manufacturing Price]]*1.1</f>
        <v>69626.700000000012</v>
      </c>
      <c r="L5" s="37">
        <f>Table71011124[[#This Row],[Sales]]-Table71011124[[#This Row],[COGS]]</f>
        <v>8277.2999999999884</v>
      </c>
      <c r="M5" s="38">
        <v>44958</v>
      </c>
    </row>
    <row r="6" spans="1:13" x14ac:dyDescent="0.25">
      <c r="A6" s="1" t="s">
        <v>295</v>
      </c>
      <c r="B6" s="1" t="s">
        <v>396</v>
      </c>
      <c r="C6" s="1" t="s">
        <v>406</v>
      </c>
      <c r="D6" s="1" t="s">
        <v>407</v>
      </c>
      <c r="E6" s="1">
        <v>4612</v>
      </c>
      <c r="F6" s="37">
        <v>17</v>
      </c>
      <c r="G6" s="37">
        <v>22</v>
      </c>
      <c r="H6" s="37">
        <f>Table71011124[[#This Row],[Units Sold]]*Table71011124[[#This Row],[Sale Price]]</f>
        <v>101464</v>
      </c>
      <c r="I6" s="37">
        <f t="shared" si="0"/>
        <v>14204.960000000001</v>
      </c>
      <c r="J6" s="37">
        <f>Table71011124[[#This Row],[Gross Sales]]-Table71011124[[#This Row],[Discounts]]</f>
        <v>87259.04</v>
      </c>
      <c r="K6" s="37">
        <f>Table71011124[[#This Row],[Units Sold]]*Table71011124[[#This Row],[Manufacturing Price]]*1.1</f>
        <v>86244.400000000009</v>
      </c>
      <c r="L6" s="37">
        <f>Table71011124[[#This Row],[Sales]]-Table71011124[[#This Row],[COGS]]</f>
        <v>1014.6399999999849</v>
      </c>
      <c r="M6" s="38">
        <v>44958</v>
      </c>
    </row>
    <row r="7" spans="1:13" x14ac:dyDescent="0.25">
      <c r="A7" s="1" t="s">
        <v>295</v>
      </c>
      <c r="B7" s="1" t="s">
        <v>396</v>
      </c>
      <c r="C7" s="1" t="s">
        <v>406</v>
      </c>
      <c r="D7" s="1" t="s">
        <v>398</v>
      </c>
      <c r="E7" s="1">
        <v>4605</v>
      </c>
      <c r="F7" s="37">
        <v>7</v>
      </c>
      <c r="G7" s="37">
        <v>9</v>
      </c>
      <c r="H7" s="37">
        <f>Table71011124[[#This Row],[Units Sold]]*Table71011124[[#This Row],[Sale Price]]</f>
        <v>41445</v>
      </c>
      <c r="I7" s="37">
        <f t="shared" si="0"/>
        <v>2486.6999999999998</v>
      </c>
      <c r="J7" s="37">
        <f>Table71011124[[#This Row],[Gross Sales]]-Table71011124[[#This Row],[Discounts]]</f>
        <v>38958.300000000003</v>
      </c>
      <c r="K7" s="37">
        <f>Table71011124[[#This Row],[Units Sold]]*Table71011124[[#This Row],[Manufacturing Price]]*1.1</f>
        <v>35458.5</v>
      </c>
      <c r="L7" s="37">
        <f>Table71011124[[#This Row],[Sales]]-Table71011124[[#This Row],[COGS]]</f>
        <v>3499.8000000000029</v>
      </c>
      <c r="M7" s="38">
        <v>44958</v>
      </c>
    </row>
    <row r="8" spans="1:13" x14ac:dyDescent="0.25">
      <c r="A8" s="1" t="s">
        <v>287</v>
      </c>
      <c r="B8" s="1" t="s">
        <v>396</v>
      </c>
      <c r="C8" s="1" t="s">
        <v>397</v>
      </c>
      <c r="D8" s="1" t="s">
        <v>407</v>
      </c>
      <c r="E8" s="1">
        <v>585</v>
      </c>
      <c r="F8" s="37">
        <v>3</v>
      </c>
      <c r="G8" s="37">
        <v>380</v>
      </c>
      <c r="H8" s="37">
        <f>Table71011124[[#This Row],[Units Sold]]*Table71011124[[#This Row],[Sale Price]]</f>
        <v>222300</v>
      </c>
      <c r="I8" s="37">
        <f t="shared" si="0"/>
        <v>31122.000000000004</v>
      </c>
      <c r="J8" s="37">
        <f>Table71011124[[#This Row],[Gross Sales]]-Table71011124[[#This Row],[Discounts]]</f>
        <v>191178</v>
      </c>
      <c r="K8" s="37">
        <f>Table71011124[[#This Row],[Units Sold]]*Table71011124[[#This Row],[Manufacturing Price]]*1.1</f>
        <v>1930.5000000000002</v>
      </c>
      <c r="L8" s="37">
        <f>Table71011124[[#This Row],[Sales]]-Table71011124[[#This Row],[COGS]]</f>
        <v>189247.5</v>
      </c>
      <c r="M8" s="38">
        <v>44958</v>
      </c>
    </row>
    <row r="9" spans="1:13" x14ac:dyDescent="0.25">
      <c r="A9" s="1" t="s">
        <v>295</v>
      </c>
      <c r="B9" s="1" t="s">
        <v>396</v>
      </c>
      <c r="C9" s="1" t="s">
        <v>400</v>
      </c>
      <c r="D9" s="1" t="s">
        <v>407</v>
      </c>
      <c r="E9" s="1">
        <v>4585</v>
      </c>
      <c r="F9" s="37">
        <v>10</v>
      </c>
      <c r="G9" s="37">
        <v>22</v>
      </c>
      <c r="H9" s="37">
        <f>Table71011124[[#This Row],[Units Sold]]*Table71011124[[#This Row],[Sale Price]]</f>
        <v>100870</v>
      </c>
      <c r="I9" s="37">
        <f t="shared" si="0"/>
        <v>14121.800000000001</v>
      </c>
      <c r="J9" s="37">
        <f>Table71011124[[#This Row],[Gross Sales]]-Table71011124[[#This Row],[Discounts]]</f>
        <v>86748.2</v>
      </c>
      <c r="K9" s="37">
        <f>Table71011124[[#This Row],[Units Sold]]*Table71011124[[#This Row],[Manufacturing Price]]*1.1</f>
        <v>50435.000000000007</v>
      </c>
      <c r="L9" s="37">
        <f>Table71011124[[#This Row],[Sales]]-Table71011124[[#This Row],[COGS]]</f>
        <v>36313.19999999999</v>
      </c>
      <c r="M9" s="38">
        <v>44958</v>
      </c>
    </row>
    <row r="10" spans="1:13" x14ac:dyDescent="0.25">
      <c r="A10" s="1" t="s">
        <v>300</v>
      </c>
      <c r="B10" s="1" t="s">
        <v>396</v>
      </c>
      <c r="C10" s="1" t="s">
        <v>400</v>
      </c>
      <c r="D10" s="1" t="s">
        <v>407</v>
      </c>
      <c r="E10" s="1">
        <v>4554</v>
      </c>
      <c r="F10" s="37">
        <v>10</v>
      </c>
      <c r="G10" s="37">
        <v>22</v>
      </c>
      <c r="H10" s="37">
        <f>Table71011124[[#This Row],[Units Sold]]*Table71011124[[#This Row],[Sale Price]]</f>
        <v>100188</v>
      </c>
      <c r="I10" s="37">
        <f t="shared" si="0"/>
        <v>14026.320000000002</v>
      </c>
      <c r="J10" s="37">
        <f>Table71011124[[#This Row],[Gross Sales]]-Table71011124[[#This Row],[Discounts]]</f>
        <v>86161.68</v>
      </c>
      <c r="K10" s="37">
        <f>Table71011124[[#This Row],[Units Sold]]*Table71011124[[#This Row],[Manufacturing Price]]*1.1</f>
        <v>50094.000000000007</v>
      </c>
      <c r="L10" s="37">
        <f>Table71011124[[#This Row],[Sales]]-Table71011124[[#This Row],[COGS]]</f>
        <v>36067.679999999986</v>
      </c>
      <c r="M10" s="38">
        <v>44958</v>
      </c>
    </row>
    <row r="11" spans="1:13" x14ac:dyDescent="0.25">
      <c r="A11" s="1" t="s">
        <v>295</v>
      </c>
      <c r="B11" s="1" t="s">
        <v>396</v>
      </c>
      <c r="C11" s="1" t="s">
        <v>397</v>
      </c>
      <c r="D11" s="1" t="s">
        <v>398</v>
      </c>
      <c r="E11" s="1">
        <v>795</v>
      </c>
      <c r="F11" s="37">
        <v>3</v>
      </c>
      <c r="G11" s="37">
        <v>140</v>
      </c>
      <c r="H11" s="37">
        <f>Table71011124[[#This Row],[Units Sold]]*Table71011124[[#This Row],[Sale Price]]</f>
        <v>111300</v>
      </c>
      <c r="I11" s="37">
        <f t="shared" si="0"/>
        <v>6678</v>
      </c>
      <c r="J11" s="37">
        <f>Table71011124[[#This Row],[Gross Sales]]-Table71011124[[#This Row],[Discounts]]</f>
        <v>104622</v>
      </c>
      <c r="K11" s="37">
        <f>Table71011124[[#This Row],[Units Sold]]*Table71011124[[#This Row],[Manufacturing Price]]*1.1</f>
        <v>2623.5</v>
      </c>
      <c r="L11" s="37">
        <f>Table71011124[[#This Row],[Sales]]-Table71011124[[#This Row],[COGS]]</f>
        <v>101998.5</v>
      </c>
      <c r="M11" s="38">
        <v>44958</v>
      </c>
    </row>
    <row r="12" spans="1:13" x14ac:dyDescent="0.25">
      <c r="A12" s="1" t="s">
        <v>395</v>
      </c>
      <c r="B12" s="1" t="s">
        <v>396</v>
      </c>
      <c r="C12" s="1" t="s">
        <v>406</v>
      </c>
      <c r="D12" s="1" t="s">
        <v>398</v>
      </c>
      <c r="E12" s="1">
        <v>4454</v>
      </c>
      <c r="F12" s="37">
        <v>18</v>
      </c>
      <c r="G12" s="37">
        <v>22</v>
      </c>
      <c r="H12" s="37">
        <f>Table71011124[[#This Row],[Units Sold]]*Table71011124[[#This Row],[Sale Price]]</f>
        <v>97988</v>
      </c>
      <c r="I12" s="37">
        <f t="shared" si="0"/>
        <v>5879.28</v>
      </c>
      <c r="J12" s="37">
        <f>Table71011124[[#This Row],[Gross Sales]]-Table71011124[[#This Row],[Discounts]]</f>
        <v>92108.72</v>
      </c>
      <c r="K12" s="37">
        <f>Table71011124[[#This Row],[Units Sold]]*Table71011124[[#This Row],[Manufacturing Price]]*1.1</f>
        <v>88189.200000000012</v>
      </c>
      <c r="L12" s="37">
        <f>Table71011124[[#This Row],[Sales]]-Table71011124[[#This Row],[COGS]]</f>
        <v>3919.5199999999895</v>
      </c>
      <c r="M12" s="38">
        <v>44958</v>
      </c>
    </row>
    <row r="13" spans="1:13" x14ac:dyDescent="0.25">
      <c r="A13" s="1" t="s">
        <v>295</v>
      </c>
      <c r="B13" s="1" t="s">
        <v>396</v>
      </c>
      <c r="C13" s="1" t="s">
        <v>397</v>
      </c>
      <c r="D13" s="1" t="s">
        <v>401</v>
      </c>
      <c r="E13" s="1">
        <v>558</v>
      </c>
      <c r="F13" s="37">
        <v>3</v>
      </c>
      <c r="G13" s="37">
        <v>380</v>
      </c>
      <c r="H13" s="37">
        <f>Table71011124[[#This Row],[Units Sold]]*Table71011124[[#This Row],[Sale Price]]</f>
        <v>212040</v>
      </c>
      <c r="I13" s="37">
        <f t="shared" si="0"/>
        <v>2120.4</v>
      </c>
      <c r="J13" s="37">
        <f>Table71011124[[#This Row],[Gross Sales]]-Table71011124[[#This Row],[Discounts]]</f>
        <v>209919.6</v>
      </c>
      <c r="K13" s="37">
        <f>Table71011124[[#This Row],[Units Sold]]*Table71011124[[#This Row],[Manufacturing Price]]*1.1</f>
        <v>1841.4</v>
      </c>
      <c r="L13" s="37">
        <f>Table71011124[[#This Row],[Sales]]-Table71011124[[#This Row],[COGS]]</f>
        <v>208078.2</v>
      </c>
      <c r="M13" s="38">
        <v>44958</v>
      </c>
    </row>
    <row r="14" spans="1:13" x14ac:dyDescent="0.25">
      <c r="A14" s="1" t="s">
        <v>295</v>
      </c>
      <c r="B14" s="1" t="s">
        <v>396</v>
      </c>
      <c r="C14" s="1" t="s">
        <v>400</v>
      </c>
      <c r="D14" s="1" t="s">
        <v>401</v>
      </c>
      <c r="E14" s="1">
        <v>4345</v>
      </c>
      <c r="F14" s="37">
        <v>10</v>
      </c>
      <c r="G14" s="37">
        <v>352</v>
      </c>
      <c r="H14" s="37">
        <f>Table71011124[[#This Row],[Units Sold]]*Table71011124[[#This Row],[Sale Price]]</f>
        <v>1529440</v>
      </c>
      <c r="I14" s="37">
        <f t="shared" si="0"/>
        <v>15294.4</v>
      </c>
      <c r="J14" s="37">
        <f>Table71011124[[#This Row],[Gross Sales]]-Table71011124[[#This Row],[Discounts]]</f>
        <v>1514145.6</v>
      </c>
      <c r="K14" s="37">
        <f>Table71011124[[#This Row],[Units Sold]]*Table71011124[[#This Row],[Manufacturing Price]]*1.1</f>
        <v>47795.000000000007</v>
      </c>
      <c r="L14" s="37">
        <f>Table71011124[[#This Row],[Sales]]-Table71011124[[#This Row],[COGS]]</f>
        <v>1466350.6</v>
      </c>
      <c r="M14" s="38">
        <v>44958</v>
      </c>
    </row>
    <row r="15" spans="1:13" x14ac:dyDescent="0.25">
      <c r="A15" s="1" t="s">
        <v>395</v>
      </c>
      <c r="B15" s="1" t="s">
        <v>396</v>
      </c>
      <c r="C15" s="1" t="s">
        <v>406</v>
      </c>
      <c r="D15" s="1" t="s">
        <v>398</v>
      </c>
      <c r="E15" s="1">
        <v>4325</v>
      </c>
      <c r="F15" s="37">
        <v>6</v>
      </c>
      <c r="G15" s="37">
        <v>9</v>
      </c>
      <c r="H15" s="37">
        <f>Table71011124[[#This Row],[Units Sold]]*Table71011124[[#This Row],[Sale Price]]</f>
        <v>38925</v>
      </c>
      <c r="I15" s="37">
        <f t="shared" si="0"/>
        <v>2335.5</v>
      </c>
      <c r="J15" s="37">
        <f>Table71011124[[#This Row],[Gross Sales]]-Table71011124[[#This Row],[Discounts]]</f>
        <v>36589.5</v>
      </c>
      <c r="K15" s="37">
        <f>Table71011124[[#This Row],[Units Sold]]*Table71011124[[#This Row],[Manufacturing Price]]*1.1</f>
        <v>28545.000000000004</v>
      </c>
      <c r="L15" s="37">
        <f>Table71011124[[#This Row],[Sales]]-Table71011124[[#This Row],[COGS]]</f>
        <v>8044.4999999999964</v>
      </c>
      <c r="M15" s="38">
        <v>44958</v>
      </c>
    </row>
    <row r="16" spans="1:13" x14ac:dyDescent="0.25">
      <c r="A16" s="1" t="s">
        <v>300</v>
      </c>
      <c r="B16" s="1" t="s">
        <v>396</v>
      </c>
      <c r="C16" s="1" t="s">
        <v>406</v>
      </c>
      <c r="D16" s="1" t="s">
        <v>398</v>
      </c>
      <c r="E16" s="1">
        <v>4285</v>
      </c>
      <c r="F16" s="37">
        <v>7</v>
      </c>
      <c r="G16" s="37">
        <v>9</v>
      </c>
      <c r="H16" s="37">
        <f>Table71011124[[#This Row],[Units Sold]]*Table71011124[[#This Row],[Sale Price]]</f>
        <v>38565</v>
      </c>
      <c r="I16" s="37">
        <f t="shared" si="0"/>
        <v>2313.9</v>
      </c>
      <c r="J16" s="37">
        <f>Table71011124[[#This Row],[Gross Sales]]-Table71011124[[#This Row],[Discounts]]</f>
        <v>36251.1</v>
      </c>
      <c r="K16" s="37">
        <f>Table71011124[[#This Row],[Units Sold]]*Table71011124[[#This Row],[Manufacturing Price]]*1.1</f>
        <v>32994.5</v>
      </c>
      <c r="L16" s="37">
        <f>Table71011124[[#This Row],[Sales]]-Table71011124[[#This Row],[COGS]]</f>
        <v>3256.5999999999985</v>
      </c>
      <c r="M16" s="38">
        <v>44958</v>
      </c>
    </row>
    <row r="17" spans="1:13" x14ac:dyDescent="0.25">
      <c r="A17" s="1" t="s">
        <v>287</v>
      </c>
      <c r="B17" s="1" t="s">
        <v>396</v>
      </c>
      <c r="C17" s="1" t="s">
        <v>406</v>
      </c>
      <c r="D17" s="1" t="s">
        <v>407</v>
      </c>
      <c r="E17" s="1">
        <v>4258</v>
      </c>
      <c r="F17" s="37">
        <v>15</v>
      </c>
      <c r="G17" s="37">
        <v>22</v>
      </c>
      <c r="H17" s="37">
        <f>Table71011124[[#This Row],[Units Sold]]*Table71011124[[#This Row],[Sale Price]]</f>
        <v>93676</v>
      </c>
      <c r="I17" s="37">
        <f t="shared" si="0"/>
        <v>13114.640000000001</v>
      </c>
      <c r="J17" s="37">
        <f>Table71011124[[#This Row],[Gross Sales]]-Table71011124[[#This Row],[Discounts]]</f>
        <v>80561.36</v>
      </c>
      <c r="K17" s="37">
        <f>Table71011124[[#This Row],[Units Sold]]*Table71011124[[#This Row],[Manufacturing Price]]*1.1</f>
        <v>70257</v>
      </c>
      <c r="L17" s="37">
        <f>Table71011124[[#This Row],[Sales]]-Table71011124[[#This Row],[COGS]]</f>
        <v>10304.36</v>
      </c>
      <c r="M17" s="38">
        <v>44958</v>
      </c>
    </row>
    <row r="18" spans="1:13" x14ac:dyDescent="0.25">
      <c r="A18" s="1" t="s">
        <v>395</v>
      </c>
      <c r="B18" s="1" t="s">
        <v>396</v>
      </c>
      <c r="C18" s="1" t="s">
        <v>397</v>
      </c>
      <c r="D18" s="1" t="s">
        <v>401</v>
      </c>
      <c r="E18" s="1">
        <v>1254</v>
      </c>
      <c r="F18" s="37">
        <v>3</v>
      </c>
      <c r="G18" s="37">
        <v>380</v>
      </c>
      <c r="H18" s="37">
        <f>Table71011124[[#This Row],[Units Sold]]*Table71011124[[#This Row],[Sale Price]]</f>
        <v>476520</v>
      </c>
      <c r="I18" s="37">
        <f t="shared" si="0"/>
        <v>4765.2</v>
      </c>
      <c r="J18" s="37">
        <f>Table71011124[[#This Row],[Gross Sales]]-Table71011124[[#This Row],[Discounts]]</f>
        <v>471754.8</v>
      </c>
      <c r="K18" s="37">
        <f>Table71011124[[#This Row],[Units Sold]]*Table71011124[[#This Row],[Manufacturing Price]]*1.1</f>
        <v>4138.2000000000007</v>
      </c>
      <c r="L18" s="37">
        <f>Table71011124[[#This Row],[Sales]]-Table71011124[[#This Row],[COGS]]</f>
        <v>467616.6</v>
      </c>
      <c r="M18" s="38">
        <v>44958</v>
      </c>
    </row>
    <row r="19" spans="1:13" x14ac:dyDescent="0.25">
      <c r="A19" s="1" t="s">
        <v>395</v>
      </c>
      <c r="B19" s="1" t="s">
        <v>396</v>
      </c>
      <c r="C19" s="1" t="s">
        <v>400</v>
      </c>
      <c r="D19" s="1" t="s">
        <v>401</v>
      </c>
      <c r="E19" s="1">
        <v>4245</v>
      </c>
      <c r="F19" s="37">
        <v>10</v>
      </c>
      <c r="G19" s="37">
        <v>352</v>
      </c>
      <c r="H19" s="37">
        <f>Table71011124[[#This Row],[Units Sold]]*Table71011124[[#This Row],[Sale Price]]</f>
        <v>1494240</v>
      </c>
      <c r="I19" s="37">
        <f t="shared" si="0"/>
        <v>14942.4</v>
      </c>
      <c r="J19" s="37">
        <f>Table71011124[[#This Row],[Gross Sales]]-Table71011124[[#This Row],[Discounts]]</f>
        <v>1479297.6</v>
      </c>
      <c r="K19" s="37">
        <f>Table71011124[[#This Row],[Units Sold]]*Table71011124[[#This Row],[Manufacturing Price]]*1.1</f>
        <v>46695.000000000007</v>
      </c>
      <c r="L19" s="37">
        <f>Table71011124[[#This Row],[Sales]]-Table71011124[[#This Row],[COGS]]</f>
        <v>1432602.6</v>
      </c>
      <c r="M19" s="38">
        <v>44958</v>
      </c>
    </row>
    <row r="20" spans="1:13" x14ac:dyDescent="0.25">
      <c r="A20" s="1" t="s">
        <v>395</v>
      </c>
      <c r="B20" s="1" t="s">
        <v>396</v>
      </c>
      <c r="C20" s="1" t="s">
        <v>400</v>
      </c>
      <c r="D20" s="1" t="s">
        <v>398</v>
      </c>
      <c r="E20" s="1">
        <v>4225</v>
      </c>
      <c r="F20" s="37">
        <v>10</v>
      </c>
      <c r="G20" s="37">
        <v>22</v>
      </c>
      <c r="H20" s="37">
        <f>Table71011124[[#This Row],[Units Sold]]*Table71011124[[#This Row],[Sale Price]]</f>
        <v>92950</v>
      </c>
      <c r="I20" s="37">
        <f t="shared" si="0"/>
        <v>5577</v>
      </c>
      <c r="J20" s="37">
        <f>Table71011124[[#This Row],[Gross Sales]]-Table71011124[[#This Row],[Discounts]]</f>
        <v>87373</v>
      </c>
      <c r="K20" s="37">
        <f>Table71011124[[#This Row],[Units Sold]]*Table71011124[[#This Row],[Manufacturing Price]]*1.1</f>
        <v>46475.000000000007</v>
      </c>
      <c r="L20" s="37">
        <f>Table71011124[[#This Row],[Sales]]-Table71011124[[#This Row],[COGS]]</f>
        <v>40897.999999999993</v>
      </c>
      <c r="M20" s="38">
        <v>44958</v>
      </c>
    </row>
    <row r="21" spans="1:13" x14ac:dyDescent="0.25">
      <c r="A21" s="1" t="s">
        <v>287</v>
      </c>
      <c r="B21" s="1" t="s">
        <v>396</v>
      </c>
      <c r="C21" s="1" t="s">
        <v>400</v>
      </c>
      <c r="D21" s="1" t="s">
        <v>407</v>
      </c>
      <c r="E21" s="1">
        <v>4184</v>
      </c>
      <c r="F21" s="37">
        <v>10</v>
      </c>
      <c r="G21" s="37">
        <v>22</v>
      </c>
      <c r="H21" s="37">
        <f>Table71011124[[#This Row],[Units Sold]]*Table71011124[[#This Row],[Sale Price]]</f>
        <v>92048</v>
      </c>
      <c r="I21" s="37">
        <f t="shared" si="0"/>
        <v>12886.720000000001</v>
      </c>
      <c r="J21" s="37">
        <f>Table71011124[[#This Row],[Gross Sales]]-Table71011124[[#This Row],[Discounts]]</f>
        <v>79161.279999999999</v>
      </c>
      <c r="K21" s="37">
        <f>Table71011124[[#This Row],[Units Sold]]*Table71011124[[#This Row],[Manufacturing Price]]*1.1</f>
        <v>46024.000000000007</v>
      </c>
      <c r="L21" s="37">
        <f>Table71011124[[#This Row],[Sales]]-Table71011124[[#This Row],[COGS]]</f>
        <v>33137.279999999992</v>
      </c>
      <c r="M21" s="38">
        <v>44958</v>
      </c>
    </row>
    <row r="22" spans="1:13" x14ac:dyDescent="0.25">
      <c r="A22" s="1" t="s">
        <v>300</v>
      </c>
      <c r="B22" s="1" t="s">
        <v>396</v>
      </c>
      <c r="C22" s="1" t="s">
        <v>406</v>
      </c>
      <c r="D22" s="1" t="s">
        <v>407</v>
      </c>
      <c r="E22" s="1">
        <v>4184</v>
      </c>
      <c r="F22" s="37">
        <v>14</v>
      </c>
      <c r="G22" s="37">
        <v>22</v>
      </c>
      <c r="H22" s="37">
        <f>Table71011124[[#This Row],[Units Sold]]*Table71011124[[#This Row],[Sale Price]]</f>
        <v>92048</v>
      </c>
      <c r="I22" s="37">
        <f t="shared" si="0"/>
        <v>12886.720000000001</v>
      </c>
      <c r="J22" s="37">
        <f>Table71011124[[#This Row],[Gross Sales]]-Table71011124[[#This Row],[Discounts]]</f>
        <v>79161.279999999999</v>
      </c>
      <c r="K22" s="37">
        <f>Table71011124[[#This Row],[Units Sold]]*Table71011124[[#This Row],[Manufacturing Price]]*1.1</f>
        <v>64433.600000000006</v>
      </c>
      <c r="L22" s="37">
        <f>Table71011124[[#This Row],[Sales]]-Table71011124[[#This Row],[COGS]]</f>
        <v>14727.679999999993</v>
      </c>
      <c r="M22" s="38">
        <v>44958</v>
      </c>
    </row>
    <row r="23" spans="1:13" x14ac:dyDescent="0.25">
      <c r="A23" s="1" t="s">
        <v>287</v>
      </c>
      <c r="B23" s="1" t="s">
        <v>396</v>
      </c>
      <c r="C23" s="1" t="s">
        <v>400</v>
      </c>
      <c r="D23" s="1" t="s">
        <v>405</v>
      </c>
      <c r="E23" s="1">
        <v>4124</v>
      </c>
      <c r="F23" s="37">
        <v>10</v>
      </c>
      <c r="G23" s="37">
        <v>352</v>
      </c>
      <c r="H23" s="37">
        <f>Table71011124[[#This Row],[Units Sold]]*Table71011124[[#This Row],[Sale Price]]</f>
        <v>1451648</v>
      </c>
      <c r="I23" s="37">
        <f t="shared" si="0"/>
        <v>0</v>
      </c>
      <c r="J23" s="37">
        <f>Table71011124[[#This Row],[Gross Sales]]-Table71011124[[#This Row],[Discounts]]</f>
        <v>1451648</v>
      </c>
      <c r="K23" s="37">
        <f>Table71011124[[#This Row],[Units Sold]]*Table71011124[[#This Row],[Manufacturing Price]]*1.1</f>
        <v>45364.000000000007</v>
      </c>
      <c r="L23" s="37">
        <f>Table71011124[[#This Row],[Sales]]-Table71011124[[#This Row],[COGS]]</f>
        <v>1406284</v>
      </c>
      <c r="M23" s="38">
        <v>44958</v>
      </c>
    </row>
    <row r="24" spans="1:13" x14ac:dyDescent="0.25">
      <c r="A24" s="1" t="s">
        <v>300</v>
      </c>
      <c r="B24" s="1" t="s">
        <v>396</v>
      </c>
      <c r="C24" s="1" t="s">
        <v>400</v>
      </c>
      <c r="D24" s="1" t="s">
        <v>398</v>
      </c>
      <c r="E24" s="1">
        <v>3954</v>
      </c>
      <c r="F24" s="37">
        <v>10</v>
      </c>
      <c r="G24" s="37">
        <v>352</v>
      </c>
      <c r="H24" s="37">
        <f>Table71011124[[#This Row],[Units Sold]]*Table71011124[[#This Row],[Sale Price]]</f>
        <v>1391808</v>
      </c>
      <c r="I24" s="37">
        <f t="shared" si="0"/>
        <v>83508.479999999996</v>
      </c>
      <c r="J24" s="37">
        <f>Table71011124[[#This Row],[Gross Sales]]-Table71011124[[#This Row],[Discounts]]</f>
        <v>1308299.52</v>
      </c>
      <c r="K24" s="37">
        <f>Table71011124[[#This Row],[Units Sold]]*Table71011124[[#This Row],[Manufacturing Price]]*1.1</f>
        <v>43494</v>
      </c>
      <c r="L24" s="37">
        <f>Table71011124[[#This Row],[Sales]]-Table71011124[[#This Row],[COGS]]</f>
        <v>1264805.52</v>
      </c>
      <c r="M24" s="38">
        <v>44958</v>
      </c>
    </row>
    <row r="25" spans="1:13" x14ac:dyDescent="0.25">
      <c r="A25" s="1" t="s">
        <v>287</v>
      </c>
      <c r="B25" s="1" t="s">
        <v>396</v>
      </c>
      <c r="C25" s="1" t="s">
        <v>397</v>
      </c>
      <c r="D25" s="1" t="s">
        <v>405</v>
      </c>
      <c r="E25" s="1">
        <v>954</v>
      </c>
      <c r="F25" s="37">
        <v>3</v>
      </c>
      <c r="G25" s="37">
        <v>380</v>
      </c>
      <c r="H25" s="37">
        <f>Table71011124[[#This Row],[Units Sold]]*Table71011124[[#This Row],[Sale Price]]</f>
        <v>362520</v>
      </c>
      <c r="I25" s="37">
        <f t="shared" si="0"/>
        <v>0</v>
      </c>
      <c r="J25" s="37">
        <f>Table71011124[[#This Row],[Gross Sales]]-Table71011124[[#This Row],[Discounts]]</f>
        <v>362520</v>
      </c>
      <c r="K25" s="37">
        <f>Table71011124[[#This Row],[Units Sold]]*Table71011124[[#This Row],[Manufacturing Price]]*1.1</f>
        <v>3148.2000000000003</v>
      </c>
      <c r="L25" s="37">
        <f>Table71011124[[#This Row],[Sales]]-Table71011124[[#This Row],[COGS]]</f>
        <v>359371.8</v>
      </c>
      <c r="M25" s="38">
        <v>44958</v>
      </c>
    </row>
    <row r="26" spans="1:13" x14ac:dyDescent="0.25">
      <c r="A26" s="1" t="s">
        <v>300</v>
      </c>
      <c r="B26" s="1" t="s">
        <v>396</v>
      </c>
      <c r="C26" s="1" t="s">
        <v>397</v>
      </c>
      <c r="D26" s="1" t="s">
        <v>398</v>
      </c>
      <c r="E26" s="1">
        <v>854</v>
      </c>
      <c r="F26" s="37">
        <v>3</v>
      </c>
      <c r="G26" s="37">
        <v>380</v>
      </c>
      <c r="H26" s="37">
        <f>Table71011124[[#This Row],[Units Sold]]*Table71011124[[#This Row],[Sale Price]]</f>
        <v>324520</v>
      </c>
      <c r="I26" s="37">
        <f t="shared" si="0"/>
        <v>19471.2</v>
      </c>
      <c r="J26" s="37">
        <f>Table71011124[[#This Row],[Gross Sales]]-Table71011124[[#This Row],[Discounts]]</f>
        <v>305048.8</v>
      </c>
      <c r="K26" s="37">
        <f>Table71011124[[#This Row],[Units Sold]]*Table71011124[[#This Row],[Manufacturing Price]]*1.1</f>
        <v>2818.2000000000003</v>
      </c>
      <c r="L26" s="37">
        <f>Table71011124[[#This Row],[Sales]]-Table71011124[[#This Row],[COGS]]</f>
        <v>302230.59999999998</v>
      </c>
      <c r="M26" s="38">
        <v>44958</v>
      </c>
    </row>
    <row r="27" spans="1:13" x14ac:dyDescent="0.25">
      <c r="A27" s="1" t="s">
        <v>287</v>
      </c>
      <c r="B27" s="1" t="s">
        <v>396</v>
      </c>
      <c r="C27" s="1" t="s">
        <v>406</v>
      </c>
      <c r="D27" s="1" t="s">
        <v>407</v>
      </c>
      <c r="E27" s="1">
        <v>3725</v>
      </c>
      <c r="F27" s="37">
        <v>7</v>
      </c>
      <c r="G27" s="37">
        <v>9</v>
      </c>
      <c r="H27" s="37">
        <f>Table71011124[[#This Row],[Units Sold]]*Table71011124[[#This Row],[Sale Price]]</f>
        <v>33525</v>
      </c>
      <c r="I27" s="37">
        <f t="shared" si="0"/>
        <v>4693.5</v>
      </c>
      <c r="J27" s="37">
        <f>Table71011124[[#This Row],[Gross Sales]]-Table71011124[[#This Row],[Discounts]]</f>
        <v>28831.5</v>
      </c>
      <c r="K27" s="37">
        <f>Table71011124[[#This Row],[Units Sold]]*Table71011124[[#This Row],[Manufacturing Price]]*1.1</f>
        <v>28682.500000000004</v>
      </c>
      <c r="L27" s="37">
        <f>Table71011124[[#This Row],[Sales]]-Table71011124[[#This Row],[COGS]]</f>
        <v>148.99999999999636</v>
      </c>
      <c r="M27" s="38">
        <v>44958</v>
      </c>
    </row>
    <row r="28" spans="1:13" x14ac:dyDescent="0.25">
      <c r="A28" s="1" t="s">
        <v>300</v>
      </c>
      <c r="B28" s="1" t="s">
        <v>396</v>
      </c>
      <c r="C28" s="1" t="s">
        <v>397</v>
      </c>
      <c r="D28" s="1" t="s">
        <v>398</v>
      </c>
      <c r="E28" s="1">
        <v>1724</v>
      </c>
      <c r="F28" s="37">
        <v>3</v>
      </c>
      <c r="G28" s="37">
        <v>140</v>
      </c>
      <c r="H28" s="37">
        <f>Table71011124[[#This Row],[Units Sold]]*Table71011124[[#This Row],[Sale Price]]</f>
        <v>241360</v>
      </c>
      <c r="I28" s="37">
        <f t="shared" si="0"/>
        <v>14481.6</v>
      </c>
      <c r="J28" s="37">
        <f>Table71011124[[#This Row],[Gross Sales]]-Table71011124[[#This Row],[Discounts]]</f>
        <v>226878.4</v>
      </c>
      <c r="K28" s="37">
        <f>Table71011124[[#This Row],[Units Sold]]*Table71011124[[#This Row],[Manufacturing Price]]*1.1</f>
        <v>5689.2000000000007</v>
      </c>
      <c r="L28" s="37">
        <f>Table71011124[[#This Row],[Sales]]-Table71011124[[#This Row],[COGS]]</f>
        <v>221189.19999999998</v>
      </c>
      <c r="M28" s="38">
        <v>44958</v>
      </c>
    </row>
    <row r="29" spans="1:13" x14ac:dyDescent="0.25">
      <c r="A29" s="1" t="s">
        <v>293</v>
      </c>
      <c r="B29" s="1" t="s">
        <v>396</v>
      </c>
      <c r="C29" s="1" t="s">
        <v>397</v>
      </c>
      <c r="D29" s="1" t="s">
        <v>401</v>
      </c>
      <c r="E29" s="1">
        <v>980</v>
      </c>
      <c r="F29" s="37">
        <v>312</v>
      </c>
      <c r="G29" s="37">
        <v>380</v>
      </c>
      <c r="H29" s="37">
        <f>Table71011124[[#This Row],[Units Sold]]*Table71011124[[#This Row],[Sale Price]]</f>
        <v>372400</v>
      </c>
      <c r="I29" s="37">
        <f t="shared" si="0"/>
        <v>3724</v>
      </c>
      <c r="J29" s="37">
        <f>Table71011124[[#This Row],[Gross Sales]]-Table71011124[[#This Row],[Discounts]]</f>
        <v>368676</v>
      </c>
      <c r="K29" s="37">
        <f>Table71011124[[#This Row],[Units Sold]]*Table71011124[[#This Row],[Manufacturing Price]]*1.1</f>
        <v>336336</v>
      </c>
      <c r="L29" s="37">
        <f>Table71011124[[#This Row],[Sales]]-Table71011124[[#This Row],[COGS]]</f>
        <v>32340</v>
      </c>
      <c r="M29" s="38">
        <v>44958</v>
      </c>
    </row>
    <row r="30" spans="1:13" x14ac:dyDescent="0.25">
      <c r="A30" s="1" t="s">
        <v>395</v>
      </c>
      <c r="B30" s="1" t="s">
        <v>399</v>
      </c>
      <c r="C30" s="1" t="s">
        <v>402</v>
      </c>
      <c r="D30" s="1" t="s">
        <v>398</v>
      </c>
      <c r="E30" s="1">
        <v>2849</v>
      </c>
      <c r="F30" s="37">
        <v>5</v>
      </c>
      <c r="G30" s="37">
        <v>127</v>
      </c>
      <c r="H30" s="37">
        <f>Table71011124[[#This Row],[Units Sold]]*Table71011124[[#This Row],[Sale Price]]</f>
        <v>361823</v>
      </c>
      <c r="I30" s="37">
        <f t="shared" si="0"/>
        <v>21709.379999999997</v>
      </c>
      <c r="J30" s="37">
        <f>Table71011124[[#This Row],[Gross Sales]]-Table71011124[[#This Row],[Discounts]]</f>
        <v>340113.62</v>
      </c>
      <c r="K30" s="37">
        <f>Table71011124[[#This Row],[Units Sold]]*Table71011124[[#This Row],[Manufacturing Price]]*1.1</f>
        <v>15669.500000000002</v>
      </c>
      <c r="L30" s="37">
        <f>Table71011124[[#This Row],[Sales]]-Table71011124[[#This Row],[COGS]]</f>
        <v>324444.12</v>
      </c>
      <c r="M30" s="38">
        <v>44958</v>
      </c>
    </row>
    <row r="31" spans="1:13" x14ac:dyDescent="0.25">
      <c r="A31" s="1" t="s">
        <v>395</v>
      </c>
      <c r="B31" s="1" t="s">
        <v>399</v>
      </c>
      <c r="C31" s="1" t="s">
        <v>400</v>
      </c>
      <c r="D31" s="1" t="s">
        <v>398</v>
      </c>
      <c r="E31" s="1">
        <v>2789</v>
      </c>
      <c r="F31" s="37">
        <v>10</v>
      </c>
      <c r="G31" s="37">
        <v>127</v>
      </c>
      <c r="H31" s="37">
        <f>Table71011124[[#This Row],[Units Sold]]*Table71011124[[#This Row],[Sale Price]]</f>
        <v>354203</v>
      </c>
      <c r="I31" s="37">
        <f t="shared" si="0"/>
        <v>21252.18</v>
      </c>
      <c r="J31" s="37">
        <f>Table71011124[[#This Row],[Gross Sales]]-Table71011124[[#This Row],[Discounts]]</f>
        <v>332950.82</v>
      </c>
      <c r="K31" s="37">
        <f>Table71011124[[#This Row],[Units Sold]]*Table71011124[[#This Row],[Manufacturing Price]]*1.1</f>
        <v>30679.000000000004</v>
      </c>
      <c r="L31" s="37">
        <f>Table71011124[[#This Row],[Sales]]-Table71011124[[#This Row],[COGS]]</f>
        <v>302271.82</v>
      </c>
      <c r="M31" s="38">
        <v>44958</v>
      </c>
    </row>
    <row r="32" spans="1:13" x14ac:dyDescent="0.25">
      <c r="A32" s="1" t="s">
        <v>293</v>
      </c>
      <c r="B32" s="1" t="s">
        <v>399</v>
      </c>
      <c r="C32" s="1" t="s">
        <v>400</v>
      </c>
      <c r="D32" s="1" t="s">
        <v>401</v>
      </c>
      <c r="E32" s="1">
        <v>2785</v>
      </c>
      <c r="F32" s="37">
        <v>110</v>
      </c>
      <c r="G32" s="37">
        <v>127</v>
      </c>
      <c r="H32" s="37">
        <f>Table71011124[[#This Row],[Units Sold]]*Table71011124[[#This Row],[Sale Price]]</f>
        <v>353695</v>
      </c>
      <c r="I32" s="37">
        <f t="shared" si="0"/>
        <v>3536.9500000000003</v>
      </c>
      <c r="J32" s="37">
        <f>Table71011124[[#This Row],[Gross Sales]]-Table71011124[[#This Row],[Discounts]]</f>
        <v>350158.05</v>
      </c>
      <c r="K32" s="37">
        <f>Table71011124[[#This Row],[Units Sold]]*Table71011124[[#This Row],[Manufacturing Price]]*1.1</f>
        <v>336985</v>
      </c>
      <c r="L32" s="37">
        <f>Table71011124[[#This Row],[Sales]]-Table71011124[[#This Row],[COGS]]</f>
        <v>13173.049999999988</v>
      </c>
      <c r="M32" s="38">
        <v>44958</v>
      </c>
    </row>
    <row r="33" spans="1:13" x14ac:dyDescent="0.25">
      <c r="A33" s="1" t="s">
        <v>293</v>
      </c>
      <c r="B33" s="1" t="s">
        <v>399</v>
      </c>
      <c r="C33" s="1" t="s">
        <v>406</v>
      </c>
      <c r="D33" s="1" t="s">
        <v>401</v>
      </c>
      <c r="E33" s="1">
        <v>2769</v>
      </c>
      <c r="F33" s="37">
        <v>100</v>
      </c>
      <c r="G33" s="37">
        <v>127</v>
      </c>
      <c r="H33" s="37">
        <f>Table71011124[[#This Row],[Units Sold]]*Table71011124[[#This Row],[Sale Price]]</f>
        <v>351663</v>
      </c>
      <c r="I33" s="37">
        <f t="shared" si="0"/>
        <v>3516.63</v>
      </c>
      <c r="J33" s="37">
        <f>Table71011124[[#This Row],[Gross Sales]]-Table71011124[[#This Row],[Discounts]]</f>
        <v>348146.37</v>
      </c>
      <c r="K33" s="37">
        <f>Table71011124[[#This Row],[Units Sold]]*Table71011124[[#This Row],[Manufacturing Price]]*1.1</f>
        <v>304590</v>
      </c>
      <c r="L33" s="37">
        <f>Table71011124[[#This Row],[Sales]]-Table71011124[[#This Row],[COGS]]</f>
        <v>43556.369999999995</v>
      </c>
      <c r="M33" s="38">
        <v>44958</v>
      </c>
    </row>
    <row r="34" spans="1:13" x14ac:dyDescent="0.25">
      <c r="A34" s="1" t="s">
        <v>293</v>
      </c>
      <c r="B34" s="1" t="s">
        <v>403</v>
      </c>
      <c r="C34" s="1" t="s">
        <v>404</v>
      </c>
      <c r="D34" s="1" t="s">
        <v>401</v>
      </c>
      <c r="E34" s="1">
        <v>2564</v>
      </c>
      <c r="F34" s="37">
        <v>12</v>
      </c>
      <c r="G34" s="37">
        <v>14</v>
      </c>
      <c r="H34" s="37">
        <f>Table71011124[[#This Row],[Units Sold]]*Table71011124[[#This Row],[Sale Price]]</f>
        <v>35896</v>
      </c>
      <c r="I34" s="37">
        <f t="shared" si="0"/>
        <v>358.96</v>
      </c>
      <c r="J34" s="37">
        <f>Table71011124[[#This Row],[Gross Sales]]-Table71011124[[#This Row],[Discounts]]</f>
        <v>35537.040000000001</v>
      </c>
      <c r="K34" s="37">
        <f>Table71011124[[#This Row],[Units Sold]]*Table71011124[[#This Row],[Manufacturing Price]]*1.1</f>
        <v>33844.800000000003</v>
      </c>
      <c r="L34" s="37">
        <f>Table71011124[[#This Row],[Sales]]-Table71011124[[#This Row],[COGS]]</f>
        <v>1692.239999999998</v>
      </c>
      <c r="M34" s="38">
        <v>44958</v>
      </c>
    </row>
    <row r="35" spans="1:13" x14ac:dyDescent="0.25">
      <c r="A35" s="1" t="s">
        <v>293</v>
      </c>
      <c r="B35" s="1" t="s">
        <v>403</v>
      </c>
      <c r="C35" s="1" t="s">
        <v>400</v>
      </c>
      <c r="D35" s="1" t="s">
        <v>401</v>
      </c>
      <c r="E35" s="1">
        <v>2549</v>
      </c>
      <c r="F35" s="37">
        <v>11</v>
      </c>
      <c r="G35" s="37">
        <v>14</v>
      </c>
      <c r="H35" s="37">
        <f>Table71011124[[#This Row],[Units Sold]]*Table71011124[[#This Row],[Sale Price]]</f>
        <v>35686</v>
      </c>
      <c r="I35" s="37">
        <f t="shared" si="0"/>
        <v>356.86</v>
      </c>
      <c r="J35" s="37">
        <f>Table71011124[[#This Row],[Gross Sales]]-Table71011124[[#This Row],[Discounts]]</f>
        <v>35329.14</v>
      </c>
      <c r="K35" s="37">
        <f>Table71011124[[#This Row],[Units Sold]]*Table71011124[[#This Row],[Manufacturing Price]]*1.1</f>
        <v>30842.9</v>
      </c>
      <c r="L35" s="37">
        <f>Table71011124[[#This Row],[Sales]]-Table71011124[[#This Row],[COGS]]</f>
        <v>4486.239999999998</v>
      </c>
      <c r="M35" s="38">
        <v>44958</v>
      </c>
    </row>
    <row r="36" spans="1:13" x14ac:dyDescent="0.25">
      <c r="A36" s="1" t="s">
        <v>293</v>
      </c>
      <c r="B36" s="1" t="s">
        <v>408</v>
      </c>
      <c r="C36" s="1" t="s">
        <v>402</v>
      </c>
      <c r="D36" s="1" t="s">
        <v>407</v>
      </c>
      <c r="E36" s="1">
        <v>2436</v>
      </c>
      <c r="F36" s="37">
        <v>12</v>
      </c>
      <c r="G36" s="37">
        <v>17</v>
      </c>
      <c r="H36" s="37">
        <f>Table71011124[[#This Row],[Units Sold]]*Table71011124[[#This Row],[Sale Price]]</f>
        <v>41412</v>
      </c>
      <c r="I36" s="37">
        <f t="shared" si="0"/>
        <v>5797.68</v>
      </c>
      <c r="J36" s="37">
        <f>Table71011124[[#This Row],[Gross Sales]]-Table71011124[[#This Row],[Discounts]]</f>
        <v>35614.32</v>
      </c>
      <c r="K36" s="37">
        <f>Table71011124[[#This Row],[Units Sold]]*Table71011124[[#This Row],[Manufacturing Price]]*1.1</f>
        <v>32155.200000000004</v>
      </c>
      <c r="L36" s="37">
        <f>Table71011124[[#This Row],[Sales]]-Table71011124[[#This Row],[COGS]]</f>
        <v>3459.1199999999953</v>
      </c>
      <c r="M36" s="38">
        <v>44958</v>
      </c>
    </row>
    <row r="37" spans="1:13" x14ac:dyDescent="0.25">
      <c r="A37" s="1" t="s">
        <v>293</v>
      </c>
      <c r="B37" s="1" t="s">
        <v>408</v>
      </c>
      <c r="C37" s="1" t="s">
        <v>397</v>
      </c>
      <c r="D37" s="1" t="s">
        <v>407</v>
      </c>
      <c r="E37" s="1">
        <v>2423</v>
      </c>
      <c r="F37" s="37">
        <v>12</v>
      </c>
      <c r="G37" s="37">
        <v>17</v>
      </c>
      <c r="H37" s="37">
        <f>Table71011124[[#This Row],[Units Sold]]*Table71011124[[#This Row],[Sale Price]]</f>
        <v>41191</v>
      </c>
      <c r="I37" s="37">
        <f t="shared" si="0"/>
        <v>5766.7400000000007</v>
      </c>
      <c r="J37" s="37">
        <f>Table71011124[[#This Row],[Gross Sales]]-Table71011124[[#This Row],[Discounts]]</f>
        <v>35424.26</v>
      </c>
      <c r="K37" s="37">
        <f>Table71011124[[#This Row],[Units Sold]]*Table71011124[[#This Row],[Manufacturing Price]]*1.1</f>
        <v>31983.600000000002</v>
      </c>
      <c r="L37" s="37">
        <f>Table71011124[[#This Row],[Sales]]-Table71011124[[#This Row],[COGS]]</f>
        <v>3440.66</v>
      </c>
      <c r="M37" s="38">
        <v>44958</v>
      </c>
    </row>
    <row r="38" spans="1:13" x14ac:dyDescent="0.25">
      <c r="A38" s="1" t="s">
        <v>300</v>
      </c>
      <c r="B38" s="1" t="s">
        <v>408</v>
      </c>
      <c r="C38" s="1" t="s">
        <v>402</v>
      </c>
      <c r="D38" s="1" t="s">
        <v>407</v>
      </c>
      <c r="E38" s="1">
        <v>2234</v>
      </c>
      <c r="F38" s="37">
        <v>5</v>
      </c>
      <c r="G38" s="37">
        <v>17</v>
      </c>
      <c r="H38" s="37">
        <f>Table71011124[[#This Row],[Units Sold]]*Table71011124[[#This Row],[Sale Price]]</f>
        <v>37978</v>
      </c>
      <c r="I38" s="37">
        <f t="shared" si="0"/>
        <v>5316.92</v>
      </c>
      <c r="J38" s="37">
        <f>Table71011124[[#This Row],[Gross Sales]]-Table71011124[[#This Row],[Discounts]]</f>
        <v>32661.08</v>
      </c>
      <c r="K38" s="37">
        <f>Table71011124[[#This Row],[Units Sold]]*Table71011124[[#This Row],[Manufacturing Price]]*1.1</f>
        <v>12287.000000000002</v>
      </c>
      <c r="L38" s="37">
        <f>Table71011124[[#This Row],[Sales]]-Table71011124[[#This Row],[COGS]]</f>
        <v>20374.080000000002</v>
      </c>
      <c r="M38" s="38">
        <v>44958</v>
      </c>
    </row>
    <row r="39" spans="1:13" x14ac:dyDescent="0.25">
      <c r="A39" s="1" t="s">
        <v>295</v>
      </c>
      <c r="B39" s="1" t="s">
        <v>408</v>
      </c>
      <c r="C39" s="1" t="s">
        <v>402</v>
      </c>
      <c r="D39" s="1" t="s">
        <v>407</v>
      </c>
      <c r="E39" s="1">
        <v>2189</v>
      </c>
      <c r="F39" s="37">
        <v>5</v>
      </c>
      <c r="G39" s="37">
        <v>17</v>
      </c>
      <c r="H39" s="37">
        <f>Table71011124[[#This Row],[Units Sold]]*Table71011124[[#This Row],[Sale Price]]</f>
        <v>37213</v>
      </c>
      <c r="I39" s="37">
        <f t="shared" si="0"/>
        <v>5209.8200000000006</v>
      </c>
      <c r="J39" s="37">
        <f>Table71011124[[#This Row],[Gross Sales]]-Table71011124[[#This Row],[Discounts]]</f>
        <v>32003.18</v>
      </c>
      <c r="K39" s="37">
        <f>Table71011124[[#This Row],[Units Sold]]*Table71011124[[#This Row],[Manufacturing Price]]*1.1</f>
        <v>12039.500000000002</v>
      </c>
      <c r="L39" s="37">
        <f>Table71011124[[#This Row],[Sales]]-Table71011124[[#This Row],[COGS]]</f>
        <v>19963.68</v>
      </c>
      <c r="M39" s="38">
        <v>44958</v>
      </c>
    </row>
    <row r="40" spans="1:13" x14ac:dyDescent="0.25">
      <c r="A40" s="1" t="s">
        <v>300</v>
      </c>
      <c r="B40" s="1" t="s">
        <v>408</v>
      </c>
      <c r="C40" s="1" t="s">
        <v>409</v>
      </c>
      <c r="D40" s="1" t="s">
        <v>407</v>
      </c>
      <c r="E40" s="1">
        <v>2159</v>
      </c>
      <c r="F40" s="37">
        <v>11</v>
      </c>
      <c r="G40" s="37">
        <v>17</v>
      </c>
      <c r="H40" s="37">
        <f>Table71011124[[#This Row],[Units Sold]]*Table71011124[[#This Row],[Sale Price]]</f>
        <v>36703</v>
      </c>
      <c r="I40" s="37">
        <f t="shared" si="0"/>
        <v>5138.42</v>
      </c>
      <c r="J40" s="37">
        <f>Table71011124[[#This Row],[Gross Sales]]-Table71011124[[#This Row],[Discounts]]</f>
        <v>31564.58</v>
      </c>
      <c r="K40" s="37">
        <f>Table71011124[[#This Row],[Units Sold]]*Table71011124[[#This Row],[Manufacturing Price]]*1.1</f>
        <v>26123.9</v>
      </c>
      <c r="L40" s="37">
        <f>Table71011124[[#This Row],[Sales]]-Table71011124[[#This Row],[COGS]]</f>
        <v>5440.68</v>
      </c>
      <c r="M40" s="38">
        <v>44958</v>
      </c>
    </row>
    <row r="41" spans="1:13" x14ac:dyDescent="0.25">
      <c r="A41" s="1" t="s">
        <v>295</v>
      </c>
      <c r="B41" s="1" t="s">
        <v>408</v>
      </c>
      <c r="C41" s="1" t="s">
        <v>409</v>
      </c>
      <c r="D41" s="1" t="s">
        <v>407</v>
      </c>
      <c r="E41" s="1">
        <v>2128</v>
      </c>
      <c r="F41" s="37">
        <v>14</v>
      </c>
      <c r="G41" s="37">
        <v>22</v>
      </c>
      <c r="H41" s="37">
        <f>Table71011124[[#This Row],[Units Sold]]*Table71011124[[#This Row],[Sale Price]]</f>
        <v>46816</v>
      </c>
      <c r="I41" s="37">
        <f t="shared" si="0"/>
        <v>6554.2400000000007</v>
      </c>
      <c r="J41" s="37">
        <f>Table71011124[[#This Row],[Gross Sales]]-Table71011124[[#This Row],[Discounts]]</f>
        <v>40261.760000000002</v>
      </c>
      <c r="K41" s="37">
        <f>Table71011124[[#This Row],[Units Sold]]*Table71011124[[#This Row],[Manufacturing Price]]*1.1</f>
        <v>32771.200000000004</v>
      </c>
      <c r="L41" s="37">
        <f>Table71011124[[#This Row],[Sales]]-Table71011124[[#This Row],[COGS]]</f>
        <v>7490.5599999999977</v>
      </c>
      <c r="M41" s="38">
        <v>44958</v>
      </c>
    </row>
    <row r="42" spans="1:13" x14ac:dyDescent="0.25">
      <c r="A42" s="1" t="s">
        <v>293</v>
      </c>
      <c r="B42" s="1" t="s">
        <v>408</v>
      </c>
      <c r="C42" s="1" t="s">
        <v>400</v>
      </c>
      <c r="D42" s="1" t="s">
        <v>407</v>
      </c>
      <c r="E42" s="1">
        <v>1990</v>
      </c>
      <c r="F42" s="37">
        <v>220</v>
      </c>
      <c r="G42" s="37">
        <v>302</v>
      </c>
      <c r="H42" s="37">
        <f>Table71011124[[#This Row],[Units Sold]]*Table71011124[[#This Row],[Sale Price]]</f>
        <v>600980</v>
      </c>
      <c r="I42" s="37">
        <f t="shared" si="0"/>
        <v>84137.200000000012</v>
      </c>
      <c r="J42" s="37">
        <f>Table71011124[[#This Row],[Gross Sales]]-Table71011124[[#This Row],[Discounts]]</f>
        <v>516842.8</v>
      </c>
      <c r="K42" s="37">
        <f>Table71011124[[#This Row],[Units Sold]]*Table71011124[[#This Row],[Manufacturing Price]]*1.1</f>
        <v>481580.00000000006</v>
      </c>
      <c r="L42" s="37">
        <f>Table71011124[[#This Row],[Sales]]-Table71011124[[#This Row],[COGS]]</f>
        <v>35262.79999999993</v>
      </c>
      <c r="M42" s="38">
        <v>44958</v>
      </c>
    </row>
    <row r="43" spans="1:13" x14ac:dyDescent="0.25">
      <c r="A43" s="1" t="s">
        <v>293</v>
      </c>
      <c r="B43" s="1" t="s">
        <v>396</v>
      </c>
      <c r="C43" s="1" t="s">
        <v>400</v>
      </c>
      <c r="D43" s="1" t="s">
        <v>405</v>
      </c>
      <c r="E43" s="1">
        <v>1956</v>
      </c>
      <c r="F43" s="37">
        <v>18</v>
      </c>
      <c r="G43" s="37">
        <v>22</v>
      </c>
      <c r="H43" s="37">
        <f>Table71011124[[#This Row],[Units Sold]]*Table71011124[[#This Row],[Sale Price]]</f>
        <v>43032</v>
      </c>
      <c r="I43" s="37">
        <f t="shared" si="0"/>
        <v>0</v>
      </c>
      <c r="J43" s="37">
        <f>Table71011124[[#This Row],[Gross Sales]]-Table71011124[[#This Row],[Discounts]]</f>
        <v>43032</v>
      </c>
      <c r="K43" s="37">
        <f>Table71011124[[#This Row],[Units Sold]]*Table71011124[[#This Row],[Manufacturing Price]]*1.1</f>
        <v>38728.800000000003</v>
      </c>
      <c r="L43" s="37">
        <f>Table71011124[[#This Row],[Sales]]-Table71011124[[#This Row],[COGS]]</f>
        <v>4303.1999999999971</v>
      </c>
      <c r="M43" s="38">
        <v>44958</v>
      </c>
    </row>
    <row r="44" spans="1:13" x14ac:dyDescent="0.25">
      <c r="A44" s="1" t="s">
        <v>293</v>
      </c>
      <c r="B44" s="1" t="s">
        <v>408</v>
      </c>
      <c r="C44" s="1" t="s">
        <v>409</v>
      </c>
      <c r="D44" s="1" t="s">
        <v>401</v>
      </c>
      <c r="E44" s="1">
        <v>1954</v>
      </c>
      <c r="F44" s="37">
        <v>270</v>
      </c>
      <c r="G44" s="37">
        <v>302</v>
      </c>
      <c r="H44" s="37">
        <f>Table71011124[[#This Row],[Units Sold]]*Table71011124[[#This Row],[Sale Price]]</f>
        <v>590108</v>
      </c>
      <c r="I44" s="37">
        <f t="shared" si="0"/>
        <v>5901.08</v>
      </c>
      <c r="J44" s="37">
        <f>Table71011124[[#This Row],[Gross Sales]]-Table71011124[[#This Row],[Discounts]]</f>
        <v>584206.92000000004</v>
      </c>
      <c r="K44" s="37">
        <f>Table71011124[[#This Row],[Units Sold]]*Table71011124[[#This Row],[Manufacturing Price]]*1.1</f>
        <v>580338</v>
      </c>
      <c r="L44" s="37">
        <f>Table71011124[[#This Row],[Sales]]-Table71011124[[#This Row],[COGS]]</f>
        <v>3868.9200000000419</v>
      </c>
      <c r="M44" s="38">
        <v>44958</v>
      </c>
    </row>
    <row r="45" spans="1:13" x14ac:dyDescent="0.25">
      <c r="A45" s="1" t="s">
        <v>287</v>
      </c>
      <c r="B45" s="1" t="s">
        <v>399</v>
      </c>
      <c r="C45" s="1" t="s">
        <v>402</v>
      </c>
      <c r="D45" s="1" t="s">
        <v>401</v>
      </c>
      <c r="E45" s="1">
        <v>1832</v>
      </c>
      <c r="F45" s="37">
        <v>5</v>
      </c>
      <c r="G45" s="37">
        <v>127</v>
      </c>
      <c r="H45" s="37">
        <f>Table71011124[[#This Row],[Units Sold]]*Table71011124[[#This Row],[Sale Price]]</f>
        <v>232664</v>
      </c>
      <c r="I45" s="37">
        <f t="shared" si="0"/>
        <v>2326.64</v>
      </c>
      <c r="J45" s="37">
        <f>Table71011124[[#This Row],[Gross Sales]]-Table71011124[[#This Row],[Discounts]]</f>
        <v>230337.36</v>
      </c>
      <c r="K45" s="37">
        <f>Table71011124[[#This Row],[Units Sold]]*Table71011124[[#This Row],[Manufacturing Price]]*1.1</f>
        <v>10076</v>
      </c>
      <c r="L45" s="37">
        <f>Table71011124[[#This Row],[Sales]]-Table71011124[[#This Row],[COGS]]</f>
        <v>220261.36</v>
      </c>
      <c r="M45" s="38">
        <v>44958</v>
      </c>
    </row>
    <row r="46" spans="1:13" x14ac:dyDescent="0.25">
      <c r="A46" s="1" t="s">
        <v>287</v>
      </c>
      <c r="B46" s="1" t="s">
        <v>399</v>
      </c>
      <c r="C46" s="1" t="s">
        <v>400</v>
      </c>
      <c r="D46" s="1" t="s">
        <v>401</v>
      </c>
      <c r="E46" s="1">
        <v>1797</v>
      </c>
      <c r="F46" s="37">
        <v>10</v>
      </c>
      <c r="G46" s="37">
        <v>127</v>
      </c>
      <c r="H46" s="37">
        <f>Table71011124[[#This Row],[Units Sold]]*Table71011124[[#This Row],[Sale Price]]</f>
        <v>228219</v>
      </c>
      <c r="I46" s="37">
        <f t="shared" si="0"/>
        <v>2282.19</v>
      </c>
      <c r="J46" s="37">
        <f>Table71011124[[#This Row],[Gross Sales]]-Table71011124[[#This Row],[Discounts]]</f>
        <v>225936.81</v>
      </c>
      <c r="K46" s="37">
        <f>Table71011124[[#This Row],[Units Sold]]*Table71011124[[#This Row],[Manufacturing Price]]*1.1</f>
        <v>19767</v>
      </c>
      <c r="L46" s="37">
        <f>Table71011124[[#This Row],[Sales]]-Table71011124[[#This Row],[COGS]]</f>
        <v>206169.81</v>
      </c>
      <c r="M46" s="38">
        <v>44958</v>
      </c>
    </row>
    <row r="47" spans="1:13" x14ac:dyDescent="0.25">
      <c r="A47" s="1" t="s">
        <v>293</v>
      </c>
      <c r="B47" s="1" t="s">
        <v>396</v>
      </c>
      <c r="C47" s="1" t="s">
        <v>404</v>
      </c>
      <c r="D47" s="1" t="s">
        <v>398</v>
      </c>
      <c r="E47" s="1">
        <v>1611</v>
      </c>
      <c r="F47" s="37">
        <v>7</v>
      </c>
      <c r="G47" s="37">
        <v>9</v>
      </c>
      <c r="H47" s="37">
        <f>Table71011124[[#This Row],[Units Sold]]*Table71011124[[#This Row],[Sale Price]]</f>
        <v>14499</v>
      </c>
      <c r="I47" s="37">
        <f t="shared" si="0"/>
        <v>869.93999999999994</v>
      </c>
      <c r="J47" s="37">
        <f>Table71011124[[#This Row],[Gross Sales]]-Table71011124[[#This Row],[Discounts]]</f>
        <v>13629.06</v>
      </c>
      <c r="K47" s="37">
        <f>Table71011124[[#This Row],[Units Sold]]*Table71011124[[#This Row],[Manufacturing Price]]*1.1</f>
        <v>12404.7</v>
      </c>
      <c r="L47" s="37">
        <f>Table71011124[[#This Row],[Sales]]-Table71011124[[#This Row],[COGS]]</f>
        <v>1224.3599999999988</v>
      </c>
      <c r="M47" s="38">
        <v>44958</v>
      </c>
    </row>
    <row r="48" spans="1:13" x14ac:dyDescent="0.25">
      <c r="A48" s="1" t="s">
        <v>395</v>
      </c>
      <c r="B48" s="1" t="s">
        <v>408</v>
      </c>
      <c r="C48" s="1" t="s">
        <v>409</v>
      </c>
      <c r="D48" s="1" t="s">
        <v>398</v>
      </c>
      <c r="E48" s="1">
        <v>1465</v>
      </c>
      <c r="F48" s="37">
        <v>224</v>
      </c>
      <c r="G48" s="37">
        <v>302</v>
      </c>
      <c r="H48" s="37">
        <f>Table71011124[[#This Row],[Units Sold]]*Table71011124[[#This Row],[Sale Price]]</f>
        <v>442430</v>
      </c>
      <c r="I48" s="37">
        <f t="shared" si="0"/>
        <v>26545.8</v>
      </c>
      <c r="J48" s="37">
        <f>Table71011124[[#This Row],[Gross Sales]]-Table71011124[[#This Row],[Discounts]]</f>
        <v>415884.2</v>
      </c>
      <c r="K48" s="37">
        <f>Table71011124[[#This Row],[Units Sold]]*Table71011124[[#This Row],[Manufacturing Price]]*1.1</f>
        <v>360976.00000000006</v>
      </c>
      <c r="L48" s="37">
        <f>Table71011124[[#This Row],[Sales]]-Table71011124[[#This Row],[COGS]]</f>
        <v>54908.199999999953</v>
      </c>
      <c r="M48" s="38">
        <v>44958</v>
      </c>
    </row>
    <row r="49" spans="1:13" x14ac:dyDescent="0.25">
      <c r="A49" s="1" t="s">
        <v>395</v>
      </c>
      <c r="B49" s="1" t="s">
        <v>408</v>
      </c>
      <c r="C49" s="1" t="s">
        <v>404</v>
      </c>
      <c r="D49" s="1" t="s">
        <v>398</v>
      </c>
      <c r="E49" s="1">
        <v>1410</v>
      </c>
      <c r="F49" s="37">
        <v>120</v>
      </c>
      <c r="G49" s="37">
        <v>302</v>
      </c>
      <c r="H49" s="37">
        <f>Table71011124[[#This Row],[Units Sold]]*Table71011124[[#This Row],[Sale Price]]</f>
        <v>425820</v>
      </c>
      <c r="I49" s="37">
        <f t="shared" si="0"/>
        <v>25549.200000000001</v>
      </c>
      <c r="J49" s="37">
        <f>Table71011124[[#This Row],[Gross Sales]]-Table71011124[[#This Row],[Discounts]]</f>
        <v>400270.8</v>
      </c>
      <c r="K49" s="37">
        <f>Table71011124[[#This Row],[Units Sold]]*Table71011124[[#This Row],[Manufacturing Price]]*1.1</f>
        <v>186120.00000000003</v>
      </c>
      <c r="L49" s="37">
        <f>Table71011124[[#This Row],[Sales]]-Table71011124[[#This Row],[COGS]]</f>
        <v>214150.79999999996</v>
      </c>
      <c r="M49" s="38">
        <v>44958</v>
      </c>
    </row>
    <row r="50" spans="1:13" x14ac:dyDescent="0.25">
      <c r="A50" s="1" t="s">
        <v>287</v>
      </c>
      <c r="B50" s="1" t="s">
        <v>408</v>
      </c>
      <c r="C50" s="1" t="s">
        <v>409</v>
      </c>
      <c r="D50" s="1" t="s">
        <v>398</v>
      </c>
      <c r="E50" s="1">
        <v>1369</v>
      </c>
      <c r="F50" s="37">
        <v>224</v>
      </c>
      <c r="G50" s="37">
        <v>302</v>
      </c>
      <c r="H50" s="37">
        <f>Table71011124[[#This Row],[Units Sold]]*Table71011124[[#This Row],[Sale Price]]</f>
        <v>413438</v>
      </c>
      <c r="I50" s="37">
        <f t="shared" si="0"/>
        <v>24806.28</v>
      </c>
      <c r="J50" s="37">
        <f>Table71011124[[#This Row],[Gross Sales]]-Table71011124[[#This Row],[Discounts]]</f>
        <v>388631.72</v>
      </c>
      <c r="K50" s="37">
        <f>Table71011124[[#This Row],[Units Sold]]*Table71011124[[#This Row],[Manufacturing Price]]*1.1</f>
        <v>337321.60000000003</v>
      </c>
      <c r="L50" s="37">
        <f>Table71011124[[#This Row],[Sales]]-Table71011124[[#This Row],[COGS]]</f>
        <v>51310.119999999937</v>
      </c>
      <c r="M50" s="38">
        <v>44958</v>
      </c>
    </row>
    <row r="51" spans="1:13" x14ac:dyDescent="0.25">
      <c r="A51" s="1" t="s">
        <v>287</v>
      </c>
      <c r="B51" s="1" t="s">
        <v>408</v>
      </c>
      <c r="C51" s="1" t="s">
        <v>404</v>
      </c>
      <c r="D51" s="1" t="s">
        <v>398</v>
      </c>
      <c r="E51" s="1">
        <v>1298</v>
      </c>
      <c r="F51" s="37">
        <v>120</v>
      </c>
      <c r="G51" s="37">
        <v>302</v>
      </c>
      <c r="H51" s="37">
        <f>Table71011124[[#This Row],[Units Sold]]*Table71011124[[#This Row],[Sale Price]]</f>
        <v>391996</v>
      </c>
      <c r="I51" s="37">
        <f t="shared" si="0"/>
        <v>23519.759999999998</v>
      </c>
      <c r="J51" s="37">
        <f>Table71011124[[#This Row],[Gross Sales]]-Table71011124[[#This Row],[Discounts]]</f>
        <v>368476.24</v>
      </c>
      <c r="K51" s="37">
        <f>Table71011124[[#This Row],[Units Sold]]*Table71011124[[#This Row],[Manufacturing Price]]*1.1</f>
        <v>171336</v>
      </c>
      <c r="L51" s="37">
        <f>Table71011124[[#This Row],[Sales]]-Table71011124[[#This Row],[COGS]]</f>
        <v>197140.24</v>
      </c>
      <c r="M51" s="38">
        <v>44958</v>
      </c>
    </row>
    <row r="52" spans="1:13" x14ac:dyDescent="0.25">
      <c r="A52" s="1" t="s">
        <v>300</v>
      </c>
      <c r="B52" s="1" t="s">
        <v>399</v>
      </c>
      <c r="C52" s="1" t="s">
        <v>400</v>
      </c>
      <c r="D52" s="1" t="s">
        <v>401</v>
      </c>
      <c r="E52" s="1">
        <v>1247</v>
      </c>
      <c r="F52" s="37">
        <v>10</v>
      </c>
      <c r="G52" s="37">
        <v>127</v>
      </c>
      <c r="H52" s="37">
        <f>Table71011124[[#This Row],[Units Sold]]*Table71011124[[#This Row],[Sale Price]]</f>
        <v>158369</v>
      </c>
      <c r="I52" s="37">
        <f t="shared" si="0"/>
        <v>1583.69</v>
      </c>
      <c r="J52" s="37">
        <f>Table71011124[[#This Row],[Gross Sales]]-Table71011124[[#This Row],[Discounts]]</f>
        <v>156785.31</v>
      </c>
      <c r="K52" s="37">
        <f>Table71011124[[#This Row],[Units Sold]]*Table71011124[[#This Row],[Manufacturing Price]]*1.1</f>
        <v>13717.000000000002</v>
      </c>
      <c r="L52" s="37">
        <f>Table71011124[[#This Row],[Sales]]-Table71011124[[#This Row],[COGS]]</f>
        <v>143068.31</v>
      </c>
      <c r="M52" s="38">
        <v>44958</v>
      </c>
    </row>
    <row r="53" spans="1:13" x14ac:dyDescent="0.25">
      <c r="A53" s="1" t="s">
        <v>300</v>
      </c>
      <c r="B53" s="1" t="s">
        <v>399</v>
      </c>
      <c r="C53" s="1" t="s">
        <v>402</v>
      </c>
      <c r="D53" s="1" t="s">
        <v>401</v>
      </c>
      <c r="E53" s="1">
        <v>1191</v>
      </c>
      <c r="F53" s="37">
        <v>5</v>
      </c>
      <c r="G53" s="37">
        <v>127</v>
      </c>
      <c r="H53" s="37">
        <f>Table71011124[[#This Row],[Units Sold]]*Table71011124[[#This Row],[Sale Price]]</f>
        <v>151257</v>
      </c>
      <c r="I53" s="37">
        <f t="shared" si="0"/>
        <v>1512.57</v>
      </c>
      <c r="J53" s="37">
        <f>Table71011124[[#This Row],[Gross Sales]]-Table71011124[[#This Row],[Discounts]]</f>
        <v>149744.43</v>
      </c>
      <c r="K53" s="37">
        <f>Table71011124[[#This Row],[Units Sold]]*Table71011124[[#This Row],[Manufacturing Price]]*1.1</f>
        <v>6550.5000000000009</v>
      </c>
      <c r="L53" s="37">
        <f>Table71011124[[#This Row],[Sales]]-Table71011124[[#This Row],[COGS]]</f>
        <v>143193.93</v>
      </c>
      <c r="M53" s="38">
        <v>44958</v>
      </c>
    </row>
    <row r="54" spans="1:13" x14ac:dyDescent="0.25">
      <c r="A54" s="1" t="s">
        <v>300</v>
      </c>
      <c r="B54" s="1" t="s">
        <v>403</v>
      </c>
      <c r="C54" s="1" t="s">
        <v>400</v>
      </c>
      <c r="D54" s="1" t="s">
        <v>405</v>
      </c>
      <c r="E54" s="1">
        <v>1152</v>
      </c>
      <c r="F54" s="37">
        <v>10</v>
      </c>
      <c r="G54" s="37">
        <v>14</v>
      </c>
      <c r="H54" s="37">
        <f>Table71011124[[#This Row],[Units Sold]]*Table71011124[[#This Row],[Sale Price]]</f>
        <v>16128</v>
      </c>
      <c r="I54" s="37">
        <f t="shared" si="0"/>
        <v>0</v>
      </c>
      <c r="J54" s="37">
        <f>Table71011124[[#This Row],[Gross Sales]]-Table71011124[[#This Row],[Discounts]]</f>
        <v>16128</v>
      </c>
      <c r="K54" s="37">
        <f>Table71011124[[#This Row],[Units Sold]]*Table71011124[[#This Row],[Manufacturing Price]]*1.1</f>
        <v>12672.000000000002</v>
      </c>
      <c r="L54" s="37">
        <f>Table71011124[[#This Row],[Sales]]-Table71011124[[#This Row],[COGS]]</f>
        <v>3455.9999999999982</v>
      </c>
      <c r="M54" s="38">
        <v>44958</v>
      </c>
    </row>
    <row r="55" spans="1:13" x14ac:dyDescent="0.25">
      <c r="A55" s="1" t="s">
        <v>295</v>
      </c>
      <c r="B55" s="1" t="s">
        <v>403</v>
      </c>
      <c r="C55" s="1" t="s">
        <v>400</v>
      </c>
      <c r="D55" s="1" t="s">
        <v>405</v>
      </c>
      <c r="E55" s="1">
        <v>1143</v>
      </c>
      <c r="F55" s="37">
        <v>10</v>
      </c>
      <c r="G55" s="37">
        <v>14</v>
      </c>
      <c r="H55" s="37">
        <f>Table71011124[[#This Row],[Units Sold]]*Table71011124[[#This Row],[Sale Price]]</f>
        <v>16002</v>
      </c>
      <c r="I55" s="37">
        <f t="shared" si="0"/>
        <v>0</v>
      </c>
      <c r="J55" s="37">
        <f>Table71011124[[#This Row],[Gross Sales]]-Table71011124[[#This Row],[Discounts]]</f>
        <v>16002</v>
      </c>
      <c r="K55" s="37">
        <f>Table71011124[[#This Row],[Units Sold]]*Table71011124[[#This Row],[Manufacturing Price]]*1.1</f>
        <v>12573.000000000002</v>
      </c>
      <c r="L55" s="37">
        <f>Table71011124[[#This Row],[Sales]]-Table71011124[[#This Row],[COGS]]</f>
        <v>3428.9999999999982</v>
      </c>
      <c r="M55" s="38">
        <v>44958</v>
      </c>
    </row>
    <row r="56" spans="1:13" x14ac:dyDescent="0.25">
      <c r="A56" s="1" t="s">
        <v>300</v>
      </c>
      <c r="B56" s="1" t="s">
        <v>403</v>
      </c>
      <c r="C56" s="1" t="s">
        <v>404</v>
      </c>
      <c r="D56" s="1" t="s">
        <v>405</v>
      </c>
      <c r="E56" s="1">
        <v>1125</v>
      </c>
      <c r="F56" s="37">
        <v>9</v>
      </c>
      <c r="G56" s="37">
        <v>14</v>
      </c>
      <c r="H56" s="37">
        <f>Table71011124[[#This Row],[Units Sold]]*Table71011124[[#This Row],[Sale Price]]</f>
        <v>15750</v>
      </c>
      <c r="I56" s="37">
        <f t="shared" si="0"/>
        <v>0</v>
      </c>
      <c r="J56" s="37">
        <f>Table71011124[[#This Row],[Gross Sales]]-Table71011124[[#This Row],[Discounts]]</f>
        <v>15750</v>
      </c>
      <c r="K56" s="37">
        <f>Table71011124[[#This Row],[Units Sold]]*Table71011124[[#This Row],[Manufacturing Price]]*1.1</f>
        <v>11137.5</v>
      </c>
      <c r="L56" s="37">
        <f>Table71011124[[#This Row],[Sales]]-Table71011124[[#This Row],[COGS]]</f>
        <v>4612.5</v>
      </c>
      <c r="M56" s="38">
        <v>44958</v>
      </c>
    </row>
    <row r="57" spans="1:13" x14ac:dyDescent="0.25">
      <c r="A57" s="1" t="s">
        <v>395</v>
      </c>
      <c r="B57" s="1" t="s">
        <v>403</v>
      </c>
      <c r="C57" s="1" t="s">
        <v>404</v>
      </c>
      <c r="D57" s="1" t="s">
        <v>398</v>
      </c>
      <c r="E57" s="1">
        <v>1062</v>
      </c>
      <c r="F57" s="37">
        <v>13</v>
      </c>
      <c r="G57" s="37">
        <v>18</v>
      </c>
      <c r="H57" s="37">
        <f>Table71011124[[#This Row],[Units Sold]]*Table71011124[[#This Row],[Sale Price]]</f>
        <v>19116</v>
      </c>
      <c r="I57" s="37">
        <f t="shared" si="0"/>
        <v>1146.96</v>
      </c>
      <c r="J57" s="37">
        <f>Table71011124[[#This Row],[Gross Sales]]-Table71011124[[#This Row],[Discounts]]</f>
        <v>17969.04</v>
      </c>
      <c r="K57" s="37">
        <f>Table71011124[[#This Row],[Units Sold]]*Table71011124[[#This Row],[Manufacturing Price]]*1.1</f>
        <v>15186.6</v>
      </c>
      <c r="L57" s="37">
        <f>Table71011124[[#This Row],[Sales]]-Table71011124[[#This Row],[COGS]]</f>
        <v>2782.4400000000005</v>
      </c>
      <c r="M57" s="38">
        <v>44958</v>
      </c>
    </row>
    <row r="58" spans="1:13" x14ac:dyDescent="0.25">
      <c r="A58" s="1" t="s">
        <v>287</v>
      </c>
      <c r="B58" s="1" t="s">
        <v>403</v>
      </c>
      <c r="C58" s="1" t="s">
        <v>400</v>
      </c>
      <c r="D58" s="1" t="s">
        <v>398</v>
      </c>
      <c r="E58" s="1">
        <v>1047</v>
      </c>
      <c r="F58" s="37">
        <v>10</v>
      </c>
      <c r="G58" s="37">
        <v>14</v>
      </c>
      <c r="H58" s="37">
        <f>Table71011124[[#This Row],[Units Sold]]*Table71011124[[#This Row],[Sale Price]]</f>
        <v>14658</v>
      </c>
      <c r="I58" s="37">
        <f t="shared" si="0"/>
        <v>879.48</v>
      </c>
      <c r="J58" s="37">
        <f>Table71011124[[#This Row],[Gross Sales]]-Table71011124[[#This Row],[Discounts]]</f>
        <v>13778.52</v>
      </c>
      <c r="K58" s="37">
        <f>Table71011124[[#This Row],[Units Sold]]*Table71011124[[#This Row],[Manufacturing Price]]*1.1</f>
        <v>11517.000000000002</v>
      </c>
      <c r="L58" s="37">
        <f>Table71011124[[#This Row],[Sales]]-Table71011124[[#This Row],[COGS]]</f>
        <v>2261.5199999999986</v>
      </c>
      <c r="M58" s="38">
        <v>44958</v>
      </c>
    </row>
    <row r="59" spans="1:13" x14ac:dyDescent="0.25">
      <c r="A59" s="1" t="s">
        <v>287</v>
      </c>
      <c r="B59" s="1" t="s">
        <v>403</v>
      </c>
      <c r="C59" s="1" t="s">
        <v>404</v>
      </c>
      <c r="D59" s="1" t="s">
        <v>398</v>
      </c>
      <c r="E59" s="1">
        <v>1011</v>
      </c>
      <c r="F59" s="37">
        <v>11</v>
      </c>
      <c r="G59" s="37">
        <v>19</v>
      </c>
      <c r="H59" s="37">
        <f>Table71011124[[#This Row],[Units Sold]]*Table71011124[[#This Row],[Sale Price]]</f>
        <v>19209</v>
      </c>
      <c r="I59" s="37">
        <f t="shared" si="0"/>
        <v>1152.54</v>
      </c>
      <c r="J59" s="37">
        <f>Table71011124[[#This Row],[Gross Sales]]-Table71011124[[#This Row],[Discounts]]</f>
        <v>18056.46</v>
      </c>
      <c r="K59" s="37">
        <f>Table71011124[[#This Row],[Units Sold]]*Table71011124[[#This Row],[Manufacturing Price]]*1.1</f>
        <v>12233.1</v>
      </c>
      <c r="L59" s="37">
        <f>Table71011124[[#This Row],[Sales]]-Table71011124[[#This Row],[COGS]]</f>
        <v>5823.3599999999988</v>
      </c>
      <c r="M59" s="38">
        <v>44958</v>
      </c>
    </row>
    <row r="60" spans="1:13" x14ac:dyDescent="0.25">
      <c r="A60" s="1" t="s">
        <v>395</v>
      </c>
      <c r="B60" s="1" t="s">
        <v>403</v>
      </c>
      <c r="C60" s="1" t="s">
        <v>400</v>
      </c>
      <c r="D60" s="1" t="s">
        <v>398</v>
      </c>
      <c r="E60" s="1">
        <v>965</v>
      </c>
      <c r="F60" s="37">
        <v>10</v>
      </c>
      <c r="G60" s="37">
        <v>14</v>
      </c>
      <c r="H60" s="37">
        <f>Table71011124[[#This Row],[Units Sold]]*Table71011124[[#This Row],[Sale Price]]</f>
        <v>13510</v>
      </c>
      <c r="I60" s="37">
        <f t="shared" si="0"/>
        <v>810.6</v>
      </c>
      <c r="J60" s="37">
        <f>Table71011124[[#This Row],[Gross Sales]]-Table71011124[[#This Row],[Discounts]]</f>
        <v>12699.4</v>
      </c>
      <c r="K60" s="37">
        <f>Table71011124[[#This Row],[Units Sold]]*Table71011124[[#This Row],[Manufacturing Price]]*1.1</f>
        <v>10615</v>
      </c>
      <c r="L60" s="37">
        <f>Table71011124[[#This Row],[Sales]]-Table71011124[[#This Row],[COGS]]</f>
        <v>2084.3999999999996</v>
      </c>
      <c r="M60" s="38">
        <v>44958</v>
      </c>
    </row>
    <row r="61" spans="1:13" x14ac:dyDescent="0.25">
      <c r="A61" s="1" t="s">
        <v>295</v>
      </c>
      <c r="B61" s="1" t="s">
        <v>408</v>
      </c>
      <c r="C61" s="1" t="s">
        <v>409</v>
      </c>
      <c r="D61" s="1" t="s">
        <v>407</v>
      </c>
      <c r="E61" s="1">
        <v>940</v>
      </c>
      <c r="F61" s="37">
        <v>224</v>
      </c>
      <c r="G61" s="37">
        <v>302</v>
      </c>
      <c r="H61" s="37">
        <f>Table71011124[[#This Row],[Units Sold]]*Table71011124[[#This Row],[Sale Price]]</f>
        <v>283880</v>
      </c>
      <c r="I61" s="37">
        <f t="shared" si="0"/>
        <v>39743.200000000004</v>
      </c>
      <c r="J61" s="37">
        <f>Table71011124[[#This Row],[Gross Sales]]-Table71011124[[#This Row],[Discounts]]</f>
        <v>244136.8</v>
      </c>
      <c r="K61" s="37">
        <f>Table71011124[[#This Row],[Units Sold]]*Table71011124[[#This Row],[Manufacturing Price]]*1.1</f>
        <v>231616.00000000003</v>
      </c>
      <c r="L61" s="37">
        <f>Table71011124[[#This Row],[Sales]]-Table71011124[[#This Row],[COGS]]</f>
        <v>12520.799999999959</v>
      </c>
      <c r="M61" s="38">
        <v>44958</v>
      </c>
    </row>
    <row r="62" spans="1:13" x14ac:dyDescent="0.25">
      <c r="A62" s="1" t="s">
        <v>295</v>
      </c>
      <c r="B62" s="1" t="s">
        <v>408</v>
      </c>
      <c r="C62" s="1" t="s">
        <v>404</v>
      </c>
      <c r="D62" s="1" t="s">
        <v>407</v>
      </c>
      <c r="E62" s="1">
        <v>921</v>
      </c>
      <c r="F62" s="37">
        <v>120</v>
      </c>
      <c r="G62" s="37">
        <v>302</v>
      </c>
      <c r="H62" s="37">
        <f>Table71011124[[#This Row],[Units Sold]]*Table71011124[[#This Row],[Sale Price]]</f>
        <v>278142</v>
      </c>
      <c r="I62" s="37">
        <f t="shared" si="0"/>
        <v>38939.880000000005</v>
      </c>
      <c r="J62" s="37">
        <f>Table71011124[[#This Row],[Gross Sales]]-Table71011124[[#This Row],[Discounts]]</f>
        <v>239202.12</v>
      </c>
      <c r="K62" s="37">
        <f>Table71011124[[#This Row],[Units Sold]]*Table71011124[[#This Row],[Manufacturing Price]]*1.1</f>
        <v>121572.00000000001</v>
      </c>
      <c r="L62" s="37">
        <f>Table71011124[[#This Row],[Sales]]-Table71011124[[#This Row],[COGS]]</f>
        <v>117630.11999999998</v>
      </c>
      <c r="M62" s="38">
        <v>44958</v>
      </c>
    </row>
    <row r="63" spans="1:13" x14ac:dyDescent="0.25">
      <c r="A63" s="1" t="s">
        <v>293</v>
      </c>
      <c r="B63" s="1" t="s">
        <v>396</v>
      </c>
      <c r="C63" s="1" t="s">
        <v>406</v>
      </c>
      <c r="D63" s="1" t="s">
        <v>405</v>
      </c>
      <c r="E63" s="1">
        <v>918</v>
      </c>
      <c r="F63" s="37">
        <v>20</v>
      </c>
      <c r="G63" s="37">
        <v>22</v>
      </c>
      <c r="H63" s="37">
        <f>Table71011124[[#This Row],[Units Sold]]*Table71011124[[#This Row],[Sale Price]]</f>
        <v>20196</v>
      </c>
      <c r="I63" s="37">
        <f t="shared" si="0"/>
        <v>0</v>
      </c>
      <c r="J63" s="37">
        <f>Table71011124[[#This Row],[Gross Sales]]-Table71011124[[#This Row],[Discounts]]</f>
        <v>20196</v>
      </c>
      <c r="K63" s="37">
        <f>Table71011124[[#This Row],[Units Sold]]*Table71011124[[#This Row],[Manufacturing Price]]*1.1</f>
        <v>20196</v>
      </c>
      <c r="L63" s="37">
        <f>Table71011124[[#This Row],[Sales]]-Table71011124[[#This Row],[COGS]]</f>
        <v>0</v>
      </c>
      <c r="M63" s="38">
        <v>44958</v>
      </c>
    </row>
    <row r="64" spans="1:13" x14ac:dyDescent="0.25">
      <c r="A64" s="1" t="s">
        <v>293</v>
      </c>
      <c r="B64" s="1" t="s">
        <v>396</v>
      </c>
      <c r="C64" s="1" t="s">
        <v>400</v>
      </c>
      <c r="D64" s="1" t="s">
        <v>407</v>
      </c>
      <c r="E64" s="1">
        <v>907</v>
      </c>
      <c r="F64" s="37">
        <v>240</v>
      </c>
      <c r="G64" s="37">
        <v>352</v>
      </c>
      <c r="H64" s="37">
        <f>Table71011124[[#This Row],[Units Sold]]*Table71011124[[#This Row],[Sale Price]]</f>
        <v>319264</v>
      </c>
      <c r="I64" s="37">
        <f t="shared" si="0"/>
        <v>44696.960000000006</v>
      </c>
      <c r="J64" s="37">
        <f>Table71011124[[#This Row],[Gross Sales]]-Table71011124[[#This Row],[Discounts]]</f>
        <v>274567.03999999998</v>
      </c>
      <c r="K64" s="37">
        <f>Table71011124[[#This Row],[Units Sold]]*Table71011124[[#This Row],[Manufacturing Price]]*1.1</f>
        <v>239448.00000000003</v>
      </c>
      <c r="L64" s="37">
        <f>Table71011124[[#This Row],[Sales]]-Table71011124[[#This Row],[COGS]]</f>
        <v>35119.03999999995</v>
      </c>
      <c r="M64" s="38">
        <v>44958</v>
      </c>
    </row>
    <row r="65" spans="1:13" x14ac:dyDescent="0.25">
      <c r="A65" s="1" t="s">
        <v>287</v>
      </c>
      <c r="B65" s="1" t="s">
        <v>408</v>
      </c>
      <c r="C65" s="1" t="s">
        <v>402</v>
      </c>
      <c r="D65" s="1" t="s">
        <v>398</v>
      </c>
      <c r="E65" s="1">
        <v>834</v>
      </c>
      <c r="F65" s="37">
        <v>5</v>
      </c>
      <c r="G65" s="37">
        <v>17</v>
      </c>
      <c r="H65" s="37">
        <f>Table71011124[[#This Row],[Units Sold]]*Table71011124[[#This Row],[Sale Price]]</f>
        <v>14178</v>
      </c>
      <c r="I65" s="37">
        <f t="shared" si="0"/>
        <v>850.68</v>
      </c>
      <c r="J65" s="37">
        <f>Table71011124[[#This Row],[Gross Sales]]-Table71011124[[#This Row],[Discounts]]</f>
        <v>13327.32</v>
      </c>
      <c r="K65" s="37">
        <f>Table71011124[[#This Row],[Units Sold]]*Table71011124[[#This Row],[Manufacturing Price]]*1.1</f>
        <v>4587</v>
      </c>
      <c r="L65" s="37">
        <f>Table71011124[[#This Row],[Sales]]-Table71011124[[#This Row],[COGS]]</f>
        <v>8740.32</v>
      </c>
      <c r="M65" s="38">
        <v>44958</v>
      </c>
    </row>
    <row r="66" spans="1:13" x14ac:dyDescent="0.25">
      <c r="A66" s="1" t="s">
        <v>300</v>
      </c>
      <c r="B66" s="1" t="s">
        <v>408</v>
      </c>
      <c r="C66" s="1" t="s">
        <v>409</v>
      </c>
      <c r="D66" s="1" t="s">
        <v>398</v>
      </c>
      <c r="E66" s="1">
        <v>767</v>
      </c>
      <c r="F66" s="37">
        <v>224</v>
      </c>
      <c r="G66" s="37">
        <v>302</v>
      </c>
      <c r="H66" s="37">
        <f>Table71011124[[#This Row],[Units Sold]]*Table71011124[[#This Row],[Sale Price]]</f>
        <v>231634</v>
      </c>
      <c r="I66" s="37">
        <f t="shared" ref="I66:I129" si="1">IF(D66="None",0,IF(D66="Low",H66*0.01,IF(D66="Medium",H66*0.06,IF(D66="High",H66*0.14,0))))</f>
        <v>13898.039999999999</v>
      </c>
      <c r="J66" s="37">
        <f>Table71011124[[#This Row],[Gross Sales]]-Table71011124[[#This Row],[Discounts]]</f>
        <v>217735.96</v>
      </c>
      <c r="K66" s="37">
        <f>Table71011124[[#This Row],[Units Sold]]*Table71011124[[#This Row],[Manufacturing Price]]*1.1</f>
        <v>188988.80000000002</v>
      </c>
      <c r="L66" s="37">
        <f>Table71011124[[#This Row],[Sales]]-Table71011124[[#This Row],[COGS]]</f>
        <v>28747.159999999974</v>
      </c>
      <c r="M66" s="38">
        <v>44958</v>
      </c>
    </row>
    <row r="67" spans="1:13" x14ac:dyDescent="0.25">
      <c r="A67" s="1" t="s">
        <v>287</v>
      </c>
      <c r="B67" s="1" t="s">
        <v>408</v>
      </c>
      <c r="C67" s="1" t="s">
        <v>409</v>
      </c>
      <c r="D67" s="1" t="s">
        <v>398</v>
      </c>
      <c r="E67" s="1">
        <v>744</v>
      </c>
      <c r="F67" s="37">
        <v>16</v>
      </c>
      <c r="G67" s="37">
        <v>22</v>
      </c>
      <c r="H67" s="37">
        <f>Table71011124[[#This Row],[Units Sold]]*Table71011124[[#This Row],[Sale Price]]</f>
        <v>16368</v>
      </c>
      <c r="I67" s="37">
        <f t="shared" si="1"/>
        <v>982.07999999999993</v>
      </c>
      <c r="J67" s="37">
        <f>Table71011124[[#This Row],[Gross Sales]]-Table71011124[[#This Row],[Discounts]]</f>
        <v>15385.92</v>
      </c>
      <c r="K67" s="37">
        <f>Table71011124[[#This Row],[Units Sold]]*Table71011124[[#This Row],[Manufacturing Price]]*1.1</f>
        <v>13094.400000000001</v>
      </c>
      <c r="L67" s="37">
        <f>Table71011124[[#This Row],[Sales]]-Table71011124[[#This Row],[COGS]]</f>
        <v>2291.5199999999986</v>
      </c>
      <c r="M67" s="38">
        <v>44958</v>
      </c>
    </row>
    <row r="68" spans="1:13" x14ac:dyDescent="0.25">
      <c r="A68" s="1" t="s">
        <v>395</v>
      </c>
      <c r="B68" s="1" t="s">
        <v>408</v>
      </c>
      <c r="C68" s="1" t="s">
        <v>402</v>
      </c>
      <c r="D68" s="1" t="s">
        <v>405</v>
      </c>
      <c r="E68" s="1">
        <v>724</v>
      </c>
      <c r="F68" s="37">
        <v>5</v>
      </c>
      <c r="G68" s="37">
        <v>17</v>
      </c>
      <c r="H68" s="37">
        <f>Table71011124[[#This Row],[Units Sold]]*Table71011124[[#This Row],[Sale Price]]</f>
        <v>12308</v>
      </c>
      <c r="I68" s="37">
        <f t="shared" si="1"/>
        <v>0</v>
      </c>
      <c r="J68" s="37">
        <f>Table71011124[[#This Row],[Gross Sales]]-Table71011124[[#This Row],[Discounts]]</f>
        <v>12308</v>
      </c>
      <c r="K68" s="37">
        <f>Table71011124[[#This Row],[Units Sold]]*Table71011124[[#This Row],[Manufacturing Price]]*1.1</f>
        <v>3982.0000000000005</v>
      </c>
      <c r="L68" s="37">
        <f>Table71011124[[#This Row],[Sales]]-Table71011124[[#This Row],[COGS]]</f>
        <v>8326</v>
      </c>
      <c r="M68" s="38">
        <v>44958</v>
      </c>
    </row>
    <row r="69" spans="1:13" x14ac:dyDescent="0.25">
      <c r="A69" s="1" t="s">
        <v>293</v>
      </c>
      <c r="B69" s="1" t="s">
        <v>396</v>
      </c>
      <c r="C69" s="1" t="s">
        <v>406</v>
      </c>
      <c r="D69" s="1" t="s">
        <v>398</v>
      </c>
      <c r="E69" s="1">
        <v>704</v>
      </c>
      <c r="F69" s="37">
        <v>7</v>
      </c>
      <c r="G69" s="37">
        <v>9</v>
      </c>
      <c r="H69" s="37">
        <f>Table71011124[[#This Row],[Units Sold]]*Table71011124[[#This Row],[Sale Price]]</f>
        <v>6336</v>
      </c>
      <c r="I69" s="37">
        <f t="shared" si="1"/>
        <v>380.15999999999997</v>
      </c>
      <c r="J69" s="37">
        <f>Table71011124[[#This Row],[Gross Sales]]-Table71011124[[#This Row],[Discounts]]</f>
        <v>5955.84</v>
      </c>
      <c r="K69" s="37">
        <f>Table71011124[[#This Row],[Units Sold]]*Table71011124[[#This Row],[Manufacturing Price]]*1.1</f>
        <v>5420.8</v>
      </c>
      <c r="L69" s="37">
        <f>Table71011124[[#This Row],[Sales]]-Table71011124[[#This Row],[COGS]]</f>
        <v>535.04</v>
      </c>
      <c r="M69" s="38">
        <v>44958</v>
      </c>
    </row>
    <row r="70" spans="1:13" x14ac:dyDescent="0.25">
      <c r="A70" s="1" t="s">
        <v>395</v>
      </c>
      <c r="B70" s="1" t="s">
        <v>408</v>
      </c>
      <c r="C70" s="1" t="s">
        <v>409</v>
      </c>
      <c r="D70" s="1" t="s">
        <v>405</v>
      </c>
      <c r="E70" s="1">
        <v>682</v>
      </c>
      <c r="F70" s="37">
        <v>15</v>
      </c>
      <c r="G70" s="37">
        <v>17</v>
      </c>
      <c r="H70" s="37">
        <f>Table71011124[[#This Row],[Units Sold]]*Table71011124[[#This Row],[Sale Price]]</f>
        <v>11594</v>
      </c>
      <c r="I70" s="37">
        <f t="shared" si="1"/>
        <v>0</v>
      </c>
      <c r="J70" s="37">
        <f>Table71011124[[#This Row],[Gross Sales]]-Table71011124[[#This Row],[Discounts]]</f>
        <v>11594</v>
      </c>
      <c r="K70" s="37">
        <f>Table71011124[[#This Row],[Units Sold]]*Table71011124[[#This Row],[Manufacturing Price]]*1.1</f>
        <v>11253</v>
      </c>
      <c r="L70" s="37">
        <f>Table71011124[[#This Row],[Sales]]-Table71011124[[#This Row],[COGS]]</f>
        <v>341</v>
      </c>
      <c r="M70" s="38">
        <v>44958</v>
      </c>
    </row>
    <row r="71" spans="1:13" x14ac:dyDescent="0.25">
      <c r="A71" s="1" t="s">
        <v>300</v>
      </c>
      <c r="B71" s="1" t="s">
        <v>408</v>
      </c>
      <c r="C71" s="1" t="s">
        <v>404</v>
      </c>
      <c r="D71" s="1" t="s">
        <v>398</v>
      </c>
      <c r="E71" s="1">
        <v>666</v>
      </c>
      <c r="F71" s="37">
        <v>120</v>
      </c>
      <c r="G71" s="37">
        <v>302</v>
      </c>
      <c r="H71" s="37">
        <f>Table71011124[[#This Row],[Units Sold]]*Table71011124[[#This Row],[Sale Price]]</f>
        <v>201132</v>
      </c>
      <c r="I71" s="37">
        <f t="shared" si="1"/>
        <v>12067.92</v>
      </c>
      <c r="J71" s="37">
        <f>Table71011124[[#This Row],[Gross Sales]]-Table71011124[[#This Row],[Discounts]]</f>
        <v>189064.08</v>
      </c>
      <c r="K71" s="37">
        <f>Table71011124[[#This Row],[Units Sold]]*Table71011124[[#This Row],[Manufacturing Price]]*1.1</f>
        <v>87912</v>
      </c>
      <c r="L71" s="37">
        <f>Table71011124[[#This Row],[Sales]]-Table71011124[[#This Row],[COGS]]</f>
        <v>101152.07999999999</v>
      </c>
      <c r="M71" s="38">
        <v>44958</v>
      </c>
    </row>
    <row r="72" spans="1:13" x14ac:dyDescent="0.25">
      <c r="A72" s="1" t="s">
        <v>295</v>
      </c>
      <c r="B72" s="1" t="s">
        <v>396</v>
      </c>
      <c r="C72" s="1" t="s">
        <v>409</v>
      </c>
      <c r="D72" s="1" t="s">
        <v>401</v>
      </c>
      <c r="E72" s="1">
        <v>8685</v>
      </c>
      <c r="F72" s="37">
        <v>21</v>
      </c>
      <c r="G72" s="37">
        <v>24</v>
      </c>
      <c r="H72" s="37">
        <f>Table71011124[[#This Row],[Units Sold]]*Table71011124[[#This Row],[Sale Price]]</f>
        <v>208440</v>
      </c>
      <c r="I72" s="37">
        <f t="shared" si="1"/>
        <v>2084.4</v>
      </c>
      <c r="J72" s="37">
        <f>Table71011124[[#This Row],[Gross Sales]]-Table71011124[[#This Row],[Discounts]]</f>
        <v>206355.6</v>
      </c>
      <c r="K72" s="37">
        <f>Table71011124[[#This Row],[Units Sold]]*Table71011124[[#This Row],[Manufacturing Price]]*1.1</f>
        <v>200623.50000000003</v>
      </c>
      <c r="L72" s="37">
        <f>Table71011124[[#This Row],[Sales]]-Table71011124[[#This Row],[COGS]]</f>
        <v>5732.0999999999767</v>
      </c>
      <c r="M72" s="38">
        <v>44928</v>
      </c>
    </row>
    <row r="73" spans="1:13" x14ac:dyDescent="0.25">
      <c r="A73" s="1" t="s">
        <v>295</v>
      </c>
      <c r="B73" s="1" t="s">
        <v>396</v>
      </c>
      <c r="C73" s="1" t="s">
        <v>400</v>
      </c>
      <c r="D73" s="1" t="s">
        <v>407</v>
      </c>
      <c r="E73" s="1">
        <v>8545</v>
      </c>
      <c r="F73" s="37">
        <v>10</v>
      </c>
      <c r="G73" s="37">
        <v>352</v>
      </c>
      <c r="H73" s="37">
        <f>Table71011124[[#This Row],[Units Sold]]*Table71011124[[#This Row],[Sale Price]]</f>
        <v>3007840</v>
      </c>
      <c r="I73" s="37">
        <f t="shared" si="1"/>
        <v>421097.60000000003</v>
      </c>
      <c r="J73" s="37">
        <f>Table71011124[[#This Row],[Gross Sales]]-Table71011124[[#This Row],[Discounts]]</f>
        <v>2586742.4</v>
      </c>
      <c r="K73" s="37">
        <f>Table71011124[[#This Row],[Units Sold]]*Table71011124[[#This Row],[Manufacturing Price]]*1.1</f>
        <v>93995.000000000015</v>
      </c>
      <c r="L73" s="37">
        <f>Table71011124[[#This Row],[Sales]]-Table71011124[[#This Row],[COGS]]</f>
        <v>2492747.4</v>
      </c>
      <c r="M73" s="38">
        <v>44928</v>
      </c>
    </row>
    <row r="74" spans="1:13" x14ac:dyDescent="0.25">
      <c r="A74" s="1" t="s">
        <v>395</v>
      </c>
      <c r="B74" s="1" t="s">
        <v>396</v>
      </c>
      <c r="C74" s="1" t="s">
        <v>409</v>
      </c>
      <c r="D74" s="1" t="s">
        <v>401</v>
      </c>
      <c r="E74" s="1">
        <v>8104</v>
      </c>
      <c r="F74" s="37">
        <v>19</v>
      </c>
      <c r="G74" s="37">
        <v>22</v>
      </c>
      <c r="H74" s="37">
        <f>Table71011124[[#This Row],[Units Sold]]*Table71011124[[#This Row],[Sale Price]]</f>
        <v>178288</v>
      </c>
      <c r="I74" s="37">
        <f t="shared" si="1"/>
        <v>1782.88</v>
      </c>
      <c r="J74" s="37">
        <f>Table71011124[[#This Row],[Gross Sales]]-Table71011124[[#This Row],[Discounts]]</f>
        <v>176505.12</v>
      </c>
      <c r="K74" s="37">
        <f>Table71011124[[#This Row],[Units Sold]]*Table71011124[[#This Row],[Manufacturing Price]]*1.1</f>
        <v>169373.6</v>
      </c>
      <c r="L74" s="37">
        <f>Table71011124[[#This Row],[Sales]]-Table71011124[[#This Row],[COGS]]</f>
        <v>7131.5199999999895</v>
      </c>
      <c r="M74" s="38">
        <v>44928</v>
      </c>
    </row>
    <row r="75" spans="1:13" x14ac:dyDescent="0.25">
      <c r="A75" s="1" t="s">
        <v>300</v>
      </c>
      <c r="B75" s="1" t="s">
        <v>396</v>
      </c>
      <c r="C75" s="1" t="s">
        <v>400</v>
      </c>
      <c r="D75" s="1" t="s">
        <v>407</v>
      </c>
      <c r="E75" s="1">
        <v>8038</v>
      </c>
      <c r="F75" s="37">
        <v>10</v>
      </c>
      <c r="G75" s="37">
        <v>352</v>
      </c>
      <c r="H75" s="37">
        <f>Table71011124[[#This Row],[Units Sold]]*Table71011124[[#This Row],[Sale Price]]</f>
        <v>2829376</v>
      </c>
      <c r="I75" s="37">
        <f t="shared" si="1"/>
        <v>396112.64000000001</v>
      </c>
      <c r="J75" s="37">
        <f>Table71011124[[#This Row],[Gross Sales]]-Table71011124[[#This Row],[Discounts]]</f>
        <v>2433263.36</v>
      </c>
      <c r="K75" s="37">
        <f>Table71011124[[#This Row],[Units Sold]]*Table71011124[[#This Row],[Manufacturing Price]]*1.1</f>
        <v>88418</v>
      </c>
      <c r="L75" s="37">
        <f>Table71011124[[#This Row],[Sales]]-Table71011124[[#This Row],[COGS]]</f>
        <v>2344845.36</v>
      </c>
      <c r="M75" s="38">
        <v>44928</v>
      </c>
    </row>
    <row r="76" spans="1:13" x14ac:dyDescent="0.25">
      <c r="A76" s="1" t="s">
        <v>300</v>
      </c>
      <c r="B76" s="1" t="s">
        <v>396</v>
      </c>
      <c r="C76" s="1" t="s">
        <v>409</v>
      </c>
      <c r="D76" s="1" t="s">
        <v>398</v>
      </c>
      <c r="E76" s="1">
        <v>7983</v>
      </c>
      <c r="F76" s="37">
        <v>18</v>
      </c>
      <c r="G76" s="37">
        <v>22</v>
      </c>
      <c r="H76" s="37">
        <f>Table71011124[[#This Row],[Units Sold]]*Table71011124[[#This Row],[Sale Price]]</f>
        <v>175626</v>
      </c>
      <c r="I76" s="37">
        <f t="shared" si="1"/>
        <v>10537.56</v>
      </c>
      <c r="J76" s="37">
        <f>Table71011124[[#This Row],[Gross Sales]]-Table71011124[[#This Row],[Discounts]]</f>
        <v>165088.44</v>
      </c>
      <c r="K76" s="37">
        <f>Table71011124[[#This Row],[Units Sold]]*Table71011124[[#This Row],[Manufacturing Price]]*1.1</f>
        <v>158063.40000000002</v>
      </c>
      <c r="L76" s="37">
        <f>Table71011124[[#This Row],[Sales]]-Table71011124[[#This Row],[COGS]]</f>
        <v>7025.039999999979</v>
      </c>
      <c r="M76" s="38">
        <v>44928</v>
      </c>
    </row>
    <row r="77" spans="1:13" x14ac:dyDescent="0.25">
      <c r="A77" s="1" t="s">
        <v>287</v>
      </c>
      <c r="B77" s="1" t="s">
        <v>396</v>
      </c>
      <c r="C77" s="1" t="s">
        <v>400</v>
      </c>
      <c r="D77" s="1" t="s">
        <v>407</v>
      </c>
      <c r="E77" s="1">
        <v>7967</v>
      </c>
      <c r="F77" s="37">
        <v>10</v>
      </c>
      <c r="G77" s="37">
        <v>352</v>
      </c>
      <c r="H77" s="37">
        <f>Table71011124[[#This Row],[Units Sold]]*Table71011124[[#This Row],[Sale Price]]</f>
        <v>2804384</v>
      </c>
      <c r="I77" s="37">
        <f t="shared" si="1"/>
        <v>392613.76</v>
      </c>
      <c r="J77" s="37">
        <f>Table71011124[[#This Row],[Gross Sales]]-Table71011124[[#This Row],[Discounts]]</f>
        <v>2411770.2400000002</v>
      </c>
      <c r="K77" s="37">
        <f>Table71011124[[#This Row],[Units Sold]]*Table71011124[[#This Row],[Manufacturing Price]]*1.1</f>
        <v>87637</v>
      </c>
      <c r="L77" s="37">
        <f>Table71011124[[#This Row],[Sales]]-Table71011124[[#This Row],[COGS]]</f>
        <v>2324133.2400000002</v>
      </c>
      <c r="M77" s="38">
        <v>44928</v>
      </c>
    </row>
    <row r="78" spans="1:13" x14ac:dyDescent="0.25">
      <c r="A78" s="1" t="s">
        <v>295</v>
      </c>
      <c r="B78" s="1" t="s">
        <v>396</v>
      </c>
      <c r="C78" s="1" t="s">
        <v>404</v>
      </c>
      <c r="D78" s="1" t="s">
        <v>401</v>
      </c>
      <c r="E78" s="1">
        <v>7965</v>
      </c>
      <c r="F78" s="37">
        <v>7</v>
      </c>
      <c r="G78" s="37">
        <v>9</v>
      </c>
      <c r="H78" s="37">
        <f>Table71011124[[#This Row],[Units Sold]]*Table71011124[[#This Row],[Sale Price]]</f>
        <v>71685</v>
      </c>
      <c r="I78" s="37">
        <f t="shared" si="1"/>
        <v>716.85</v>
      </c>
      <c r="J78" s="37">
        <f>Table71011124[[#This Row],[Gross Sales]]-Table71011124[[#This Row],[Discounts]]</f>
        <v>70968.149999999994</v>
      </c>
      <c r="K78" s="37">
        <f>Table71011124[[#This Row],[Units Sold]]*Table71011124[[#This Row],[Manufacturing Price]]*1.1</f>
        <v>61330.500000000007</v>
      </c>
      <c r="L78" s="37">
        <f>Table71011124[[#This Row],[Sales]]-Table71011124[[#This Row],[COGS]]</f>
        <v>9637.6499999999869</v>
      </c>
      <c r="M78" s="38">
        <v>44928</v>
      </c>
    </row>
    <row r="79" spans="1:13" x14ac:dyDescent="0.25">
      <c r="A79" s="1" t="s">
        <v>287</v>
      </c>
      <c r="B79" s="1" t="s">
        <v>396</v>
      </c>
      <c r="C79" s="1" t="s">
        <v>409</v>
      </c>
      <c r="D79" s="1" t="s">
        <v>398</v>
      </c>
      <c r="E79" s="1">
        <v>7946</v>
      </c>
      <c r="F79" s="37">
        <v>18</v>
      </c>
      <c r="G79" s="37">
        <v>22</v>
      </c>
      <c r="H79" s="37">
        <f>Table71011124[[#This Row],[Units Sold]]*Table71011124[[#This Row],[Sale Price]]</f>
        <v>174812</v>
      </c>
      <c r="I79" s="37">
        <f t="shared" si="1"/>
        <v>10488.72</v>
      </c>
      <c r="J79" s="37">
        <f>Table71011124[[#This Row],[Gross Sales]]-Table71011124[[#This Row],[Discounts]]</f>
        <v>164323.28</v>
      </c>
      <c r="K79" s="37">
        <f>Table71011124[[#This Row],[Units Sold]]*Table71011124[[#This Row],[Manufacturing Price]]*1.1</f>
        <v>157330.80000000002</v>
      </c>
      <c r="L79" s="37">
        <f>Table71011124[[#This Row],[Sales]]-Table71011124[[#This Row],[COGS]]</f>
        <v>6992.4799999999814</v>
      </c>
      <c r="M79" s="38">
        <v>44928</v>
      </c>
    </row>
    <row r="80" spans="1:13" x14ac:dyDescent="0.25">
      <c r="A80" s="1" t="s">
        <v>300</v>
      </c>
      <c r="B80" s="1" t="s">
        <v>396</v>
      </c>
      <c r="C80" s="1" t="s">
        <v>404</v>
      </c>
      <c r="D80" s="1" t="s">
        <v>398</v>
      </c>
      <c r="E80" s="1">
        <v>7946</v>
      </c>
      <c r="F80" s="37">
        <v>5</v>
      </c>
      <c r="G80" s="37">
        <v>9</v>
      </c>
      <c r="H80" s="37">
        <f>Table71011124[[#This Row],[Units Sold]]*Table71011124[[#This Row],[Sale Price]]</f>
        <v>71514</v>
      </c>
      <c r="I80" s="37">
        <f t="shared" si="1"/>
        <v>4290.84</v>
      </c>
      <c r="J80" s="37">
        <f>Table71011124[[#This Row],[Gross Sales]]-Table71011124[[#This Row],[Discounts]]</f>
        <v>67223.16</v>
      </c>
      <c r="K80" s="37">
        <f>Table71011124[[#This Row],[Units Sold]]*Table71011124[[#This Row],[Manufacturing Price]]*1.1</f>
        <v>43703</v>
      </c>
      <c r="L80" s="37">
        <f>Table71011124[[#This Row],[Sales]]-Table71011124[[#This Row],[COGS]]</f>
        <v>23520.160000000003</v>
      </c>
      <c r="M80" s="38">
        <v>44928</v>
      </c>
    </row>
    <row r="81" spans="1:13" x14ac:dyDescent="0.25">
      <c r="A81" s="1" t="s">
        <v>395</v>
      </c>
      <c r="B81" s="1" t="s">
        <v>396</v>
      </c>
      <c r="C81" s="1" t="s">
        <v>400</v>
      </c>
      <c r="D81" s="1" t="s">
        <v>407</v>
      </c>
      <c r="E81" s="1">
        <v>7852</v>
      </c>
      <c r="F81" s="37">
        <v>10</v>
      </c>
      <c r="G81" s="37">
        <v>352</v>
      </c>
      <c r="H81" s="37">
        <f>Table71011124[[#This Row],[Units Sold]]*Table71011124[[#This Row],[Sale Price]]</f>
        <v>2763904</v>
      </c>
      <c r="I81" s="37">
        <f t="shared" si="1"/>
        <v>386946.56000000006</v>
      </c>
      <c r="J81" s="37">
        <f>Table71011124[[#This Row],[Gross Sales]]-Table71011124[[#This Row],[Discounts]]</f>
        <v>2376957.44</v>
      </c>
      <c r="K81" s="37">
        <f>Table71011124[[#This Row],[Units Sold]]*Table71011124[[#This Row],[Manufacturing Price]]*1.1</f>
        <v>86372</v>
      </c>
      <c r="L81" s="37">
        <f>Table71011124[[#This Row],[Sales]]-Table71011124[[#This Row],[COGS]]</f>
        <v>2290585.44</v>
      </c>
      <c r="M81" s="38">
        <v>44928</v>
      </c>
    </row>
    <row r="82" spans="1:13" x14ac:dyDescent="0.25">
      <c r="A82" s="1" t="s">
        <v>395</v>
      </c>
      <c r="B82" s="1" t="s">
        <v>396</v>
      </c>
      <c r="C82" s="1" t="s">
        <v>404</v>
      </c>
      <c r="D82" s="1" t="s">
        <v>398</v>
      </c>
      <c r="E82" s="1">
        <v>7832</v>
      </c>
      <c r="F82" s="37">
        <v>8</v>
      </c>
      <c r="G82" s="37">
        <v>12</v>
      </c>
      <c r="H82" s="37">
        <f>Table71011124[[#This Row],[Units Sold]]*Table71011124[[#This Row],[Sale Price]]</f>
        <v>93984</v>
      </c>
      <c r="I82" s="37">
        <f t="shared" si="1"/>
        <v>5639.04</v>
      </c>
      <c r="J82" s="37">
        <f>Table71011124[[#This Row],[Gross Sales]]-Table71011124[[#This Row],[Discounts]]</f>
        <v>88344.960000000006</v>
      </c>
      <c r="K82" s="37">
        <f>Table71011124[[#This Row],[Units Sold]]*Table71011124[[#This Row],[Manufacturing Price]]*1.1</f>
        <v>68921.600000000006</v>
      </c>
      <c r="L82" s="37">
        <f>Table71011124[[#This Row],[Sales]]-Table71011124[[#This Row],[COGS]]</f>
        <v>19423.36</v>
      </c>
      <c r="M82" s="38">
        <v>44928</v>
      </c>
    </row>
    <row r="83" spans="1:13" x14ac:dyDescent="0.25">
      <c r="A83" s="1" t="s">
        <v>287</v>
      </c>
      <c r="B83" s="1" t="s">
        <v>396</v>
      </c>
      <c r="C83" s="1" t="s">
        <v>404</v>
      </c>
      <c r="D83" s="1" t="s">
        <v>407</v>
      </c>
      <c r="E83" s="1">
        <v>7711</v>
      </c>
      <c r="F83" s="37">
        <v>8</v>
      </c>
      <c r="G83" s="37">
        <v>12</v>
      </c>
      <c r="H83" s="37">
        <f>Table71011124[[#This Row],[Units Sold]]*Table71011124[[#This Row],[Sale Price]]</f>
        <v>92532</v>
      </c>
      <c r="I83" s="37">
        <f t="shared" si="1"/>
        <v>12954.480000000001</v>
      </c>
      <c r="J83" s="37">
        <f>Table71011124[[#This Row],[Gross Sales]]-Table71011124[[#This Row],[Discounts]]</f>
        <v>79577.52</v>
      </c>
      <c r="K83" s="37">
        <f>Table71011124[[#This Row],[Units Sold]]*Table71011124[[#This Row],[Manufacturing Price]]*1.1</f>
        <v>67856.800000000003</v>
      </c>
      <c r="L83" s="37">
        <f>Table71011124[[#This Row],[Sales]]-Table71011124[[#This Row],[COGS]]</f>
        <v>11720.720000000001</v>
      </c>
      <c r="M83" s="38">
        <v>44928</v>
      </c>
    </row>
    <row r="84" spans="1:13" x14ac:dyDescent="0.25">
      <c r="A84" s="1" t="s">
        <v>295</v>
      </c>
      <c r="B84" s="1" t="s">
        <v>399</v>
      </c>
      <c r="C84" s="1" t="s">
        <v>406</v>
      </c>
      <c r="D84" s="1" t="s">
        <v>401</v>
      </c>
      <c r="E84" s="1">
        <v>5004</v>
      </c>
      <c r="F84" s="37">
        <v>100</v>
      </c>
      <c r="G84" s="37">
        <v>127</v>
      </c>
      <c r="H84" s="37">
        <f>Table71011124[[#This Row],[Units Sold]]*Table71011124[[#This Row],[Sale Price]]</f>
        <v>635508</v>
      </c>
      <c r="I84" s="37">
        <f t="shared" si="1"/>
        <v>6355.08</v>
      </c>
      <c r="J84" s="37">
        <f>Table71011124[[#This Row],[Gross Sales]]-Table71011124[[#This Row],[Discounts]]</f>
        <v>629152.92000000004</v>
      </c>
      <c r="K84" s="37">
        <f>Table71011124[[#This Row],[Units Sold]]*Table71011124[[#This Row],[Manufacturing Price]]*1.1</f>
        <v>550440</v>
      </c>
      <c r="L84" s="37">
        <f>Table71011124[[#This Row],[Sales]]-Table71011124[[#This Row],[COGS]]</f>
        <v>78712.920000000042</v>
      </c>
      <c r="M84" s="38">
        <v>44928</v>
      </c>
    </row>
    <row r="85" spans="1:13" x14ac:dyDescent="0.25">
      <c r="A85" s="1" t="s">
        <v>395</v>
      </c>
      <c r="B85" s="1" t="s">
        <v>408</v>
      </c>
      <c r="C85" s="1" t="s">
        <v>400</v>
      </c>
      <c r="D85" s="1" t="s">
        <v>401</v>
      </c>
      <c r="E85" s="1">
        <v>3048</v>
      </c>
      <c r="F85" s="37">
        <v>10</v>
      </c>
      <c r="G85" s="37">
        <v>302</v>
      </c>
      <c r="H85" s="37">
        <f>Table71011124[[#This Row],[Units Sold]]*Table71011124[[#This Row],[Sale Price]]</f>
        <v>920496</v>
      </c>
      <c r="I85" s="37">
        <f t="shared" si="1"/>
        <v>9204.9600000000009</v>
      </c>
      <c r="J85" s="37">
        <f>Table71011124[[#This Row],[Gross Sales]]-Table71011124[[#This Row],[Discounts]]</f>
        <v>911291.04</v>
      </c>
      <c r="K85" s="37">
        <f>Table71011124[[#This Row],[Units Sold]]*Table71011124[[#This Row],[Manufacturing Price]]*1.1</f>
        <v>33528</v>
      </c>
      <c r="L85" s="37">
        <f>Table71011124[[#This Row],[Sales]]-Table71011124[[#This Row],[COGS]]</f>
        <v>877763.04</v>
      </c>
      <c r="M85" s="38">
        <v>44928</v>
      </c>
    </row>
    <row r="86" spans="1:13" x14ac:dyDescent="0.25">
      <c r="A86" s="1" t="s">
        <v>300</v>
      </c>
      <c r="B86" s="1" t="s">
        <v>408</v>
      </c>
      <c r="C86" s="1" t="s">
        <v>397</v>
      </c>
      <c r="D86" s="1" t="s">
        <v>398</v>
      </c>
      <c r="E86" s="1">
        <v>2799</v>
      </c>
      <c r="F86" s="37">
        <v>3</v>
      </c>
      <c r="G86" s="37">
        <v>17</v>
      </c>
      <c r="H86" s="37">
        <f>Table71011124[[#This Row],[Units Sold]]*Table71011124[[#This Row],[Sale Price]]</f>
        <v>47583</v>
      </c>
      <c r="I86" s="37">
        <f t="shared" si="1"/>
        <v>2854.98</v>
      </c>
      <c r="J86" s="37">
        <f>Table71011124[[#This Row],[Gross Sales]]-Table71011124[[#This Row],[Discounts]]</f>
        <v>44728.02</v>
      </c>
      <c r="K86" s="37">
        <f>Table71011124[[#This Row],[Units Sold]]*Table71011124[[#This Row],[Manufacturing Price]]*1.1</f>
        <v>9236.7000000000007</v>
      </c>
      <c r="L86" s="37">
        <f>Table71011124[[#This Row],[Sales]]-Table71011124[[#This Row],[COGS]]</f>
        <v>35491.319999999992</v>
      </c>
      <c r="M86" s="38">
        <v>44928</v>
      </c>
    </row>
    <row r="87" spans="1:13" x14ac:dyDescent="0.25">
      <c r="A87" s="1" t="s">
        <v>293</v>
      </c>
      <c r="B87" s="1" t="s">
        <v>408</v>
      </c>
      <c r="C87" s="1" t="s">
        <v>397</v>
      </c>
      <c r="D87" s="1" t="s">
        <v>407</v>
      </c>
      <c r="E87" s="1">
        <v>2746</v>
      </c>
      <c r="F87" s="37">
        <v>3</v>
      </c>
      <c r="G87" s="37">
        <v>17</v>
      </c>
      <c r="H87" s="37">
        <f>Table71011124[[#This Row],[Units Sold]]*Table71011124[[#This Row],[Sale Price]]</f>
        <v>46682</v>
      </c>
      <c r="I87" s="37">
        <f t="shared" si="1"/>
        <v>6535.4800000000005</v>
      </c>
      <c r="J87" s="37">
        <f>Table71011124[[#This Row],[Gross Sales]]-Table71011124[[#This Row],[Discounts]]</f>
        <v>40146.519999999997</v>
      </c>
      <c r="K87" s="37">
        <f>Table71011124[[#This Row],[Units Sold]]*Table71011124[[#This Row],[Manufacturing Price]]*1.1</f>
        <v>9061.8000000000011</v>
      </c>
      <c r="L87" s="37">
        <f>Table71011124[[#This Row],[Sales]]-Table71011124[[#This Row],[COGS]]</f>
        <v>31084.719999999994</v>
      </c>
      <c r="M87" s="38">
        <v>44928</v>
      </c>
    </row>
    <row r="88" spans="1:13" x14ac:dyDescent="0.25">
      <c r="A88" s="1" t="s">
        <v>395</v>
      </c>
      <c r="B88" s="1" t="s">
        <v>403</v>
      </c>
      <c r="C88" s="1" t="s">
        <v>402</v>
      </c>
      <c r="D88" s="1" t="s">
        <v>401</v>
      </c>
      <c r="E88" s="1">
        <v>2725</v>
      </c>
      <c r="F88" s="37">
        <v>5</v>
      </c>
      <c r="G88" s="37">
        <v>14</v>
      </c>
      <c r="H88" s="37">
        <f>Table71011124[[#This Row],[Units Sold]]*Table71011124[[#This Row],[Sale Price]]</f>
        <v>38150</v>
      </c>
      <c r="I88" s="37">
        <f t="shared" si="1"/>
        <v>381.5</v>
      </c>
      <c r="J88" s="37">
        <f>Table71011124[[#This Row],[Gross Sales]]-Table71011124[[#This Row],[Discounts]]</f>
        <v>37768.5</v>
      </c>
      <c r="K88" s="37">
        <f>Table71011124[[#This Row],[Units Sold]]*Table71011124[[#This Row],[Manufacturing Price]]*1.1</f>
        <v>14987.500000000002</v>
      </c>
      <c r="L88" s="37">
        <f>Table71011124[[#This Row],[Sales]]-Table71011124[[#This Row],[COGS]]</f>
        <v>22781</v>
      </c>
      <c r="M88" s="38">
        <v>44928</v>
      </c>
    </row>
    <row r="89" spans="1:13" x14ac:dyDescent="0.25">
      <c r="A89" s="1" t="s">
        <v>293</v>
      </c>
      <c r="B89" s="1" t="s">
        <v>399</v>
      </c>
      <c r="C89" s="1" t="s">
        <v>406</v>
      </c>
      <c r="D89" s="1" t="s">
        <v>407</v>
      </c>
      <c r="E89" s="1">
        <v>2602</v>
      </c>
      <c r="F89" s="37">
        <v>98</v>
      </c>
      <c r="G89" s="37">
        <v>127</v>
      </c>
      <c r="H89" s="37">
        <f>Table71011124[[#This Row],[Units Sold]]*Table71011124[[#This Row],[Sale Price]]</f>
        <v>330454</v>
      </c>
      <c r="I89" s="37">
        <f t="shared" si="1"/>
        <v>46263.560000000005</v>
      </c>
      <c r="J89" s="37">
        <f>Table71011124[[#This Row],[Gross Sales]]-Table71011124[[#This Row],[Discounts]]</f>
        <v>284190.44</v>
      </c>
      <c r="K89" s="37">
        <f>Table71011124[[#This Row],[Units Sold]]*Table71011124[[#This Row],[Manufacturing Price]]*1.1</f>
        <v>280495.60000000003</v>
      </c>
      <c r="L89" s="37">
        <f>Table71011124[[#This Row],[Sales]]-Table71011124[[#This Row],[COGS]]</f>
        <v>3694.8399999999674</v>
      </c>
      <c r="M89" s="38">
        <v>44928</v>
      </c>
    </row>
    <row r="90" spans="1:13" x14ac:dyDescent="0.25">
      <c r="A90" s="1" t="s">
        <v>395</v>
      </c>
      <c r="B90" s="1" t="s">
        <v>399</v>
      </c>
      <c r="C90" s="1" t="s">
        <v>406</v>
      </c>
      <c r="D90" s="1" t="s">
        <v>407</v>
      </c>
      <c r="E90" s="1">
        <v>2526</v>
      </c>
      <c r="F90" s="37">
        <v>96</v>
      </c>
      <c r="G90" s="37">
        <v>127</v>
      </c>
      <c r="H90" s="37">
        <f>Table71011124[[#This Row],[Units Sold]]*Table71011124[[#This Row],[Sale Price]]</f>
        <v>320802</v>
      </c>
      <c r="I90" s="37">
        <f t="shared" si="1"/>
        <v>44912.280000000006</v>
      </c>
      <c r="J90" s="37">
        <f>Table71011124[[#This Row],[Gross Sales]]-Table71011124[[#This Row],[Discounts]]</f>
        <v>275889.71999999997</v>
      </c>
      <c r="K90" s="37">
        <f>Table71011124[[#This Row],[Units Sold]]*Table71011124[[#This Row],[Manufacturing Price]]*1.1</f>
        <v>266745.60000000003</v>
      </c>
      <c r="L90" s="37">
        <f>Table71011124[[#This Row],[Sales]]-Table71011124[[#This Row],[COGS]]</f>
        <v>9144.1199999999371</v>
      </c>
      <c r="M90" s="38">
        <v>44928</v>
      </c>
    </row>
    <row r="91" spans="1:13" x14ac:dyDescent="0.25">
      <c r="A91" s="1" t="s">
        <v>287</v>
      </c>
      <c r="B91" s="1" t="s">
        <v>403</v>
      </c>
      <c r="C91" s="1" t="s">
        <v>402</v>
      </c>
      <c r="D91" s="1" t="s">
        <v>401</v>
      </c>
      <c r="E91" s="1">
        <v>2442</v>
      </c>
      <c r="F91" s="37">
        <v>5</v>
      </c>
      <c r="G91" s="37">
        <v>14</v>
      </c>
      <c r="H91" s="37">
        <f>Table71011124[[#This Row],[Units Sold]]*Table71011124[[#This Row],[Sale Price]]</f>
        <v>34188</v>
      </c>
      <c r="I91" s="37">
        <f t="shared" si="1"/>
        <v>341.88</v>
      </c>
      <c r="J91" s="37">
        <f>Table71011124[[#This Row],[Gross Sales]]-Table71011124[[#This Row],[Discounts]]</f>
        <v>33846.120000000003</v>
      </c>
      <c r="K91" s="37">
        <f>Table71011124[[#This Row],[Units Sold]]*Table71011124[[#This Row],[Manufacturing Price]]*1.1</f>
        <v>13431.000000000002</v>
      </c>
      <c r="L91" s="37">
        <f>Table71011124[[#This Row],[Sales]]-Table71011124[[#This Row],[COGS]]</f>
        <v>20415.120000000003</v>
      </c>
      <c r="M91" s="38">
        <v>44928</v>
      </c>
    </row>
    <row r="92" spans="1:13" x14ac:dyDescent="0.25">
      <c r="A92" s="1" t="s">
        <v>293</v>
      </c>
      <c r="B92" s="1" t="s">
        <v>403</v>
      </c>
      <c r="C92" s="1" t="s">
        <v>402</v>
      </c>
      <c r="D92" s="1" t="s">
        <v>401</v>
      </c>
      <c r="E92" s="1">
        <v>2403</v>
      </c>
      <c r="F92" s="37">
        <v>5</v>
      </c>
      <c r="G92" s="37">
        <v>14</v>
      </c>
      <c r="H92" s="37">
        <f>Table71011124[[#This Row],[Units Sold]]*Table71011124[[#This Row],[Sale Price]]</f>
        <v>33642</v>
      </c>
      <c r="I92" s="37">
        <f t="shared" si="1"/>
        <v>336.42</v>
      </c>
      <c r="J92" s="37">
        <f>Table71011124[[#This Row],[Gross Sales]]-Table71011124[[#This Row],[Discounts]]</f>
        <v>33305.58</v>
      </c>
      <c r="K92" s="37">
        <f>Table71011124[[#This Row],[Units Sold]]*Table71011124[[#This Row],[Manufacturing Price]]*1.1</f>
        <v>13216.500000000002</v>
      </c>
      <c r="L92" s="37">
        <f>Table71011124[[#This Row],[Sales]]-Table71011124[[#This Row],[COGS]]</f>
        <v>20089.080000000002</v>
      </c>
      <c r="M92" s="38">
        <v>44928</v>
      </c>
    </row>
    <row r="93" spans="1:13" x14ac:dyDescent="0.25">
      <c r="A93" s="1" t="s">
        <v>295</v>
      </c>
      <c r="B93" s="1" t="s">
        <v>403</v>
      </c>
      <c r="C93" s="1" t="s">
        <v>402</v>
      </c>
      <c r="D93" s="1" t="s">
        <v>401</v>
      </c>
      <c r="E93" s="1">
        <v>2363</v>
      </c>
      <c r="F93" s="37">
        <v>5</v>
      </c>
      <c r="G93" s="37">
        <v>14</v>
      </c>
      <c r="H93" s="37">
        <f>Table71011124[[#This Row],[Units Sold]]*Table71011124[[#This Row],[Sale Price]]</f>
        <v>33082</v>
      </c>
      <c r="I93" s="37">
        <f t="shared" si="1"/>
        <v>330.82</v>
      </c>
      <c r="J93" s="37">
        <f>Table71011124[[#This Row],[Gross Sales]]-Table71011124[[#This Row],[Discounts]]</f>
        <v>32751.18</v>
      </c>
      <c r="K93" s="37">
        <f>Table71011124[[#This Row],[Units Sold]]*Table71011124[[#This Row],[Manufacturing Price]]*1.1</f>
        <v>12996.500000000002</v>
      </c>
      <c r="L93" s="37">
        <f>Table71011124[[#This Row],[Sales]]-Table71011124[[#This Row],[COGS]]</f>
        <v>19754.68</v>
      </c>
      <c r="M93" s="38">
        <v>44928</v>
      </c>
    </row>
    <row r="94" spans="1:13" x14ac:dyDescent="0.25">
      <c r="A94" s="1" t="s">
        <v>300</v>
      </c>
      <c r="B94" s="1" t="s">
        <v>408</v>
      </c>
      <c r="C94" s="1" t="s">
        <v>400</v>
      </c>
      <c r="D94" s="1" t="s">
        <v>407</v>
      </c>
      <c r="E94" s="1">
        <v>2145</v>
      </c>
      <c r="F94" s="37">
        <v>10</v>
      </c>
      <c r="G94" s="37">
        <v>302</v>
      </c>
      <c r="H94" s="37">
        <f>Table71011124[[#This Row],[Units Sold]]*Table71011124[[#This Row],[Sale Price]]</f>
        <v>647790</v>
      </c>
      <c r="I94" s="37">
        <f t="shared" si="1"/>
        <v>90690.6</v>
      </c>
      <c r="J94" s="37">
        <f>Table71011124[[#This Row],[Gross Sales]]-Table71011124[[#This Row],[Discounts]]</f>
        <v>557099.4</v>
      </c>
      <c r="K94" s="37">
        <f>Table71011124[[#This Row],[Units Sold]]*Table71011124[[#This Row],[Manufacturing Price]]*1.1</f>
        <v>23595.000000000004</v>
      </c>
      <c r="L94" s="37">
        <f>Table71011124[[#This Row],[Sales]]-Table71011124[[#This Row],[COGS]]</f>
        <v>533504.4</v>
      </c>
      <c r="M94" s="38">
        <v>44928</v>
      </c>
    </row>
    <row r="95" spans="1:13" x14ac:dyDescent="0.25">
      <c r="A95" s="1" t="s">
        <v>395</v>
      </c>
      <c r="B95" s="1" t="s">
        <v>408</v>
      </c>
      <c r="C95" s="1" t="s">
        <v>397</v>
      </c>
      <c r="D95" s="1" t="s">
        <v>398</v>
      </c>
      <c r="E95" s="1">
        <v>2136</v>
      </c>
      <c r="F95" s="37">
        <v>3</v>
      </c>
      <c r="G95" s="37">
        <v>17</v>
      </c>
      <c r="H95" s="37">
        <f>Table71011124[[#This Row],[Units Sold]]*Table71011124[[#This Row],[Sale Price]]</f>
        <v>36312</v>
      </c>
      <c r="I95" s="37">
        <f t="shared" si="1"/>
        <v>2178.7199999999998</v>
      </c>
      <c r="J95" s="37">
        <f>Table71011124[[#This Row],[Gross Sales]]-Table71011124[[#This Row],[Discounts]]</f>
        <v>34133.279999999999</v>
      </c>
      <c r="K95" s="37">
        <f>Table71011124[[#This Row],[Units Sold]]*Table71011124[[#This Row],[Manufacturing Price]]*1.1</f>
        <v>7048.8</v>
      </c>
      <c r="L95" s="37">
        <f>Table71011124[[#This Row],[Sales]]-Table71011124[[#This Row],[COGS]]</f>
        <v>27084.48</v>
      </c>
      <c r="M95" s="38">
        <v>44928</v>
      </c>
    </row>
    <row r="96" spans="1:13" x14ac:dyDescent="0.25">
      <c r="A96" s="1" t="s">
        <v>293</v>
      </c>
      <c r="B96" s="1" t="s">
        <v>396</v>
      </c>
      <c r="C96" s="1" t="s">
        <v>404</v>
      </c>
      <c r="D96" s="1" t="s">
        <v>407</v>
      </c>
      <c r="E96" s="1">
        <v>1943</v>
      </c>
      <c r="F96" s="37">
        <v>8</v>
      </c>
      <c r="G96" s="37">
        <v>11</v>
      </c>
      <c r="H96" s="37">
        <f>Table71011124[[#This Row],[Units Sold]]*Table71011124[[#This Row],[Sale Price]]</f>
        <v>21373</v>
      </c>
      <c r="I96" s="37">
        <f t="shared" si="1"/>
        <v>2992.2200000000003</v>
      </c>
      <c r="J96" s="37">
        <f>Table71011124[[#This Row],[Gross Sales]]-Table71011124[[#This Row],[Discounts]]</f>
        <v>18380.78</v>
      </c>
      <c r="K96" s="37">
        <f>Table71011124[[#This Row],[Units Sold]]*Table71011124[[#This Row],[Manufacturing Price]]*1.1</f>
        <v>17098.400000000001</v>
      </c>
      <c r="L96" s="37">
        <f>Table71011124[[#This Row],[Sales]]-Table71011124[[#This Row],[COGS]]</f>
        <v>1282.3799999999974</v>
      </c>
      <c r="M96" s="38">
        <v>44928</v>
      </c>
    </row>
    <row r="97" spans="1:13" x14ac:dyDescent="0.25">
      <c r="A97" s="1" t="s">
        <v>287</v>
      </c>
      <c r="B97" s="1" t="s">
        <v>408</v>
      </c>
      <c r="C97" s="1" t="s">
        <v>397</v>
      </c>
      <c r="D97" s="1" t="s">
        <v>407</v>
      </c>
      <c r="E97" s="1">
        <v>1609</v>
      </c>
      <c r="F97" s="37">
        <v>3</v>
      </c>
      <c r="G97" s="37">
        <v>17</v>
      </c>
      <c r="H97" s="37">
        <f>Table71011124[[#This Row],[Units Sold]]*Table71011124[[#This Row],[Sale Price]]</f>
        <v>27353</v>
      </c>
      <c r="I97" s="37">
        <f t="shared" si="1"/>
        <v>3829.4200000000005</v>
      </c>
      <c r="J97" s="37">
        <f>Table71011124[[#This Row],[Gross Sales]]-Table71011124[[#This Row],[Discounts]]</f>
        <v>23523.579999999998</v>
      </c>
      <c r="K97" s="37">
        <f>Table71011124[[#This Row],[Units Sold]]*Table71011124[[#This Row],[Manufacturing Price]]*1.1</f>
        <v>5309.7000000000007</v>
      </c>
      <c r="L97" s="37">
        <f>Table71011124[[#This Row],[Sales]]-Table71011124[[#This Row],[COGS]]</f>
        <v>18213.879999999997</v>
      </c>
      <c r="M97" s="38">
        <v>44928</v>
      </c>
    </row>
    <row r="98" spans="1:13" x14ac:dyDescent="0.25">
      <c r="A98" s="1" t="s">
        <v>293</v>
      </c>
      <c r="B98" s="1" t="s">
        <v>408</v>
      </c>
      <c r="C98" s="1" t="s">
        <v>400</v>
      </c>
      <c r="D98" s="1" t="s">
        <v>407</v>
      </c>
      <c r="E98" s="1">
        <v>1515</v>
      </c>
      <c r="F98" s="37">
        <v>221</v>
      </c>
      <c r="G98" s="37">
        <v>302</v>
      </c>
      <c r="H98" s="37">
        <f>Table71011124[[#This Row],[Units Sold]]*Table71011124[[#This Row],[Sale Price]]</f>
        <v>457530</v>
      </c>
      <c r="I98" s="37">
        <f t="shared" si="1"/>
        <v>64054.200000000004</v>
      </c>
      <c r="J98" s="37">
        <f>Table71011124[[#This Row],[Gross Sales]]-Table71011124[[#This Row],[Discounts]]</f>
        <v>393475.8</v>
      </c>
      <c r="K98" s="37">
        <f>Table71011124[[#This Row],[Units Sold]]*Table71011124[[#This Row],[Manufacturing Price]]*1.1</f>
        <v>368296.50000000006</v>
      </c>
      <c r="L98" s="37">
        <f>Table71011124[[#This Row],[Sales]]-Table71011124[[#This Row],[COGS]]</f>
        <v>25179.29999999993</v>
      </c>
      <c r="M98" s="38">
        <v>44928</v>
      </c>
    </row>
    <row r="99" spans="1:13" x14ac:dyDescent="0.25">
      <c r="A99" s="1" t="s">
        <v>287</v>
      </c>
      <c r="B99" s="1" t="s">
        <v>408</v>
      </c>
      <c r="C99" s="1" t="s">
        <v>400</v>
      </c>
      <c r="D99" s="1" t="s">
        <v>407</v>
      </c>
      <c r="E99" s="1">
        <v>1350</v>
      </c>
      <c r="F99" s="37">
        <v>10</v>
      </c>
      <c r="G99" s="37">
        <v>302</v>
      </c>
      <c r="H99" s="37">
        <f>Table71011124[[#This Row],[Units Sold]]*Table71011124[[#This Row],[Sale Price]]</f>
        <v>407700</v>
      </c>
      <c r="I99" s="37">
        <f t="shared" si="1"/>
        <v>57078.000000000007</v>
      </c>
      <c r="J99" s="37">
        <f>Table71011124[[#This Row],[Gross Sales]]-Table71011124[[#This Row],[Discounts]]</f>
        <v>350622</v>
      </c>
      <c r="K99" s="37">
        <f>Table71011124[[#This Row],[Units Sold]]*Table71011124[[#This Row],[Manufacturing Price]]*1.1</f>
        <v>14850.000000000002</v>
      </c>
      <c r="L99" s="37">
        <f>Table71011124[[#This Row],[Sales]]-Table71011124[[#This Row],[COGS]]</f>
        <v>335772</v>
      </c>
      <c r="M99" s="38">
        <v>44928</v>
      </c>
    </row>
    <row r="100" spans="1:13" x14ac:dyDescent="0.25">
      <c r="A100" s="1" t="s">
        <v>295</v>
      </c>
      <c r="B100" s="1" t="s">
        <v>408</v>
      </c>
      <c r="C100" s="1" t="s">
        <v>400</v>
      </c>
      <c r="D100" s="1" t="s">
        <v>398</v>
      </c>
      <c r="E100" s="1">
        <v>1339</v>
      </c>
      <c r="F100" s="37">
        <v>10</v>
      </c>
      <c r="G100" s="37">
        <v>302</v>
      </c>
      <c r="H100" s="37">
        <f>Table71011124[[#This Row],[Units Sold]]*Table71011124[[#This Row],[Sale Price]]</f>
        <v>404378</v>
      </c>
      <c r="I100" s="37">
        <f t="shared" si="1"/>
        <v>24262.68</v>
      </c>
      <c r="J100" s="37">
        <f>Table71011124[[#This Row],[Gross Sales]]-Table71011124[[#This Row],[Discounts]]</f>
        <v>380115.32</v>
      </c>
      <c r="K100" s="37">
        <f>Table71011124[[#This Row],[Units Sold]]*Table71011124[[#This Row],[Manufacturing Price]]*1.1</f>
        <v>14729.000000000002</v>
      </c>
      <c r="L100" s="37">
        <f>Table71011124[[#This Row],[Sales]]-Table71011124[[#This Row],[COGS]]</f>
        <v>365386.32</v>
      </c>
      <c r="M100" s="38">
        <v>44928</v>
      </c>
    </row>
    <row r="101" spans="1:13" x14ac:dyDescent="0.25">
      <c r="A101" s="1" t="s">
        <v>293</v>
      </c>
      <c r="B101" s="1" t="s">
        <v>396</v>
      </c>
      <c r="C101" s="1" t="s">
        <v>409</v>
      </c>
      <c r="D101" s="1" t="s">
        <v>398</v>
      </c>
      <c r="E101" s="1">
        <v>1126</v>
      </c>
      <c r="F101" s="37">
        <v>18</v>
      </c>
      <c r="G101" s="37">
        <v>22</v>
      </c>
      <c r="H101" s="37">
        <f>Table71011124[[#This Row],[Units Sold]]*Table71011124[[#This Row],[Sale Price]]</f>
        <v>24772</v>
      </c>
      <c r="I101" s="37">
        <f t="shared" si="1"/>
        <v>1486.32</v>
      </c>
      <c r="J101" s="37">
        <f>Table71011124[[#This Row],[Gross Sales]]-Table71011124[[#This Row],[Discounts]]</f>
        <v>23285.68</v>
      </c>
      <c r="K101" s="37">
        <f>Table71011124[[#This Row],[Units Sold]]*Table71011124[[#This Row],[Manufacturing Price]]*1.1</f>
        <v>22294.800000000003</v>
      </c>
      <c r="L101" s="37">
        <f>Table71011124[[#This Row],[Sales]]-Table71011124[[#This Row],[COGS]]</f>
        <v>990.87999999999738</v>
      </c>
      <c r="M101" s="38">
        <v>44928</v>
      </c>
    </row>
    <row r="102" spans="1:13" x14ac:dyDescent="0.25">
      <c r="A102" s="1" t="s">
        <v>300</v>
      </c>
      <c r="B102" s="1" t="s">
        <v>399</v>
      </c>
      <c r="C102" s="1" t="s">
        <v>406</v>
      </c>
      <c r="D102" s="1" t="s">
        <v>398</v>
      </c>
      <c r="E102" s="1">
        <v>913</v>
      </c>
      <c r="F102" s="37">
        <v>100</v>
      </c>
      <c r="G102" s="37">
        <v>127</v>
      </c>
      <c r="H102" s="37">
        <f>Table71011124[[#This Row],[Units Sold]]*Table71011124[[#This Row],[Sale Price]]</f>
        <v>115951</v>
      </c>
      <c r="I102" s="37">
        <f t="shared" si="1"/>
        <v>6957.0599999999995</v>
      </c>
      <c r="J102" s="37">
        <f>Table71011124[[#This Row],[Gross Sales]]-Table71011124[[#This Row],[Discounts]]</f>
        <v>108993.94</v>
      </c>
      <c r="K102" s="37">
        <f>Table71011124[[#This Row],[Units Sold]]*Table71011124[[#This Row],[Manufacturing Price]]*1.1</f>
        <v>100430.00000000001</v>
      </c>
      <c r="L102" s="37">
        <f>Table71011124[[#This Row],[Sales]]-Table71011124[[#This Row],[COGS]]</f>
        <v>8563.9399999999878</v>
      </c>
      <c r="M102" s="38">
        <v>44928</v>
      </c>
    </row>
    <row r="103" spans="1:13" x14ac:dyDescent="0.25">
      <c r="A103" s="1" t="s">
        <v>293</v>
      </c>
      <c r="B103" s="1" t="s">
        <v>396</v>
      </c>
      <c r="C103" s="1" t="s">
        <v>400</v>
      </c>
      <c r="D103" s="1" t="s">
        <v>407</v>
      </c>
      <c r="E103" s="1">
        <v>808</v>
      </c>
      <c r="F103" s="37">
        <v>234</v>
      </c>
      <c r="G103" s="37">
        <v>352</v>
      </c>
      <c r="H103" s="37">
        <f>Table71011124[[#This Row],[Units Sold]]*Table71011124[[#This Row],[Sale Price]]</f>
        <v>284416</v>
      </c>
      <c r="I103" s="37">
        <f t="shared" si="1"/>
        <v>39818.240000000005</v>
      </c>
      <c r="J103" s="37">
        <f>Table71011124[[#This Row],[Gross Sales]]-Table71011124[[#This Row],[Discounts]]</f>
        <v>244597.76000000001</v>
      </c>
      <c r="K103" s="37">
        <f>Table71011124[[#This Row],[Units Sold]]*Table71011124[[#This Row],[Manufacturing Price]]*1.1</f>
        <v>207979.2</v>
      </c>
      <c r="L103" s="37">
        <f>Table71011124[[#This Row],[Sales]]-Table71011124[[#This Row],[COGS]]</f>
        <v>36618.559999999998</v>
      </c>
      <c r="M103" s="38">
        <v>44928</v>
      </c>
    </row>
    <row r="104" spans="1:13" x14ac:dyDescent="0.25">
      <c r="A104" s="1" t="s">
        <v>300</v>
      </c>
      <c r="B104" s="1" t="s">
        <v>403</v>
      </c>
      <c r="C104" s="1" t="s">
        <v>402</v>
      </c>
      <c r="D104" s="1" t="s">
        <v>405</v>
      </c>
      <c r="E104" s="1">
        <v>757</v>
      </c>
      <c r="F104" s="37">
        <v>5</v>
      </c>
      <c r="G104" s="37">
        <v>14</v>
      </c>
      <c r="H104" s="37">
        <f>Table71011124[[#This Row],[Units Sold]]*Table71011124[[#This Row],[Sale Price]]</f>
        <v>10598</v>
      </c>
      <c r="I104" s="37">
        <f t="shared" si="1"/>
        <v>0</v>
      </c>
      <c r="J104" s="37">
        <f>Table71011124[[#This Row],[Gross Sales]]-Table71011124[[#This Row],[Discounts]]</f>
        <v>10598</v>
      </c>
      <c r="K104" s="37">
        <f>Table71011124[[#This Row],[Units Sold]]*Table71011124[[#This Row],[Manufacturing Price]]*1.1</f>
        <v>4163.5</v>
      </c>
      <c r="L104" s="37">
        <f>Table71011124[[#This Row],[Sales]]-Table71011124[[#This Row],[COGS]]</f>
        <v>6434.5</v>
      </c>
      <c r="M104" s="38">
        <v>44928</v>
      </c>
    </row>
    <row r="105" spans="1:13" x14ac:dyDescent="0.25">
      <c r="A105" s="1" t="s">
        <v>287</v>
      </c>
      <c r="B105" s="1" t="s">
        <v>399</v>
      </c>
      <c r="C105" s="1" t="s">
        <v>406</v>
      </c>
      <c r="D105" s="1" t="s">
        <v>407</v>
      </c>
      <c r="E105" s="1">
        <v>566</v>
      </c>
      <c r="F105" s="37">
        <v>96</v>
      </c>
      <c r="G105" s="37">
        <v>127</v>
      </c>
      <c r="H105" s="37">
        <f>Table71011124[[#This Row],[Units Sold]]*Table71011124[[#This Row],[Sale Price]]</f>
        <v>71882</v>
      </c>
      <c r="I105" s="37">
        <f t="shared" si="1"/>
        <v>10063.480000000001</v>
      </c>
      <c r="J105" s="37">
        <f>Table71011124[[#This Row],[Gross Sales]]-Table71011124[[#This Row],[Discounts]]</f>
        <v>61818.52</v>
      </c>
      <c r="K105" s="37">
        <f>Table71011124[[#This Row],[Units Sold]]*Table71011124[[#This Row],[Manufacturing Price]]*1.1</f>
        <v>59769.600000000006</v>
      </c>
      <c r="L105" s="37">
        <f>Table71011124[[#This Row],[Sales]]-Table71011124[[#This Row],[COGS]]</f>
        <v>2048.919999999991</v>
      </c>
      <c r="M105" s="38">
        <v>44928</v>
      </c>
    </row>
    <row r="106" spans="1:13" x14ac:dyDescent="0.25">
      <c r="A106" s="1" t="s">
        <v>295</v>
      </c>
      <c r="B106" s="1" t="s">
        <v>408</v>
      </c>
      <c r="C106" s="1" t="s">
        <v>397</v>
      </c>
      <c r="D106" s="1" t="s">
        <v>398</v>
      </c>
      <c r="E106" s="1">
        <v>548</v>
      </c>
      <c r="F106" s="37">
        <v>3</v>
      </c>
      <c r="G106" s="37">
        <v>17</v>
      </c>
      <c r="H106" s="37">
        <f>Table71011124[[#This Row],[Units Sold]]*Table71011124[[#This Row],[Sale Price]]</f>
        <v>9316</v>
      </c>
      <c r="I106" s="37">
        <f t="shared" si="1"/>
        <v>558.95999999999992</v>
      </c>
      <c r="J106" s="37">
        <f>Table71011124[[#This Row],[Gross Sales]]-Table71011124[[#This Row],[Discounts]]</f>
        <v>8757.0400000000009</v>
      </c>
      <c r="K106" s="37">
        <f>Table71011124[[#This Row],[Units Sold]]*Table71011124[[#This Row],[Manufacturing Price]]*1.1</f>
        <v>1808.4</v>
      </c>
      <c r="L106" s="37">
        <f>Table71011124[[#This Row],[Sales]]-Table71011124[[#This Row],[COGS]]</f>
        <v>6948.6400000000012</v>
      </c>
      <c r="M106" s="38">
        <v>44928</v>
      </c>
    </row>
    <row r="107" spans="1:13" x14ac:dyDescent="0.25">
      <c r="A107" s="1" t="s">
        <v>295</v>
      </c>
      <c r="B107" s="1" t="s">
        <v>399</v>
      </c>
      <c r="C107" s="1" t="s">
        <v>400</v>
      </c>
      <c r="D107" s="1" t="s">
        <v>407</v>
      </c>
      <c r="E107" s="1">
        <v>4897</v>
      </c>
      <c r="F107" s="37">
        <v>10</v>
      </c>
      <c r="G107" s="37">
        <v>127</v>
      </c>
      <c r="H107" s="37">
        <f>Table71011124[[#This Row],[Units Sold]]*Table71011124[[#This Row],[Sale Price]]</f>
        <v>621919</v>
      </c>
      <c r="I107" s="37">
        <f t="shared" si="1"/>
        <v>87068.66</v>
      </c>
      <c r="J107" s="37">
        <f>Table71011124[[#This Row],[Gross Sales]]-Table71011124[[#This Row],[Discounts]]</f>
        <v>534850.34</v>
      </c>
      <c r="K107" s="37">
        <f>Table71011124[[#This Row],[Units Sold]]*Table71011124[[#This Row],[Manufacturing Price]]*1.1</f>
        <v>53867.000000000007</v>
      </c>
      <c r="L107" s="37">
        <f>Table71011124[[#This Row],[Sales]]-Table71011124[[#This Row],[COGS]]</f>
        <v>480983.33999999997</v>
      </c>
      <c r="M107" s="38">
        <v>44897</v>
      </c>
    </row>
    <row r="108" spans="1:13" x14ac:dyDescent="0.25">
      <c r="A108" s="1" t="s">
        <v>295</v>
      </c>
      <c r="B108" s="1" t="s">
        <v>399</v>
      </c>
      <c r="C108" s="1" t="s">
        <v>397</v>
      </c>
      <c r="D108" s="1" t="s">
        <v>407</v>
      </c>
      <c r="E108" s="1">
        <v>4777</v>
      </c>
      <c r="F108" s="37">
        <v>3</v>
      </c>
      <c r="G108" s="37">
        <v>127</v>
      </c>
      <c r="H108" s="37">
        <f>Table71011124[[#This Row],[Units Sold]]*Table71011124[[#This Row],[Sale Price]]</f>
        <v>606679</v>
      </c>
      <c r="I108" s="37">
        <f t="shared" si="1"/>
        <v>84935.060000000012</v>
      </c>
      <c r="J108" s="37">
        <f>Table71011124[[#This Row],[Gross Sales]]-Table71011124[[#This Row],[Discounts]]</f>
        <v>521743.94</v>
      </c>
      <c r="K108" s="37">
        <f>Table71011124[[#This Row],[Units Sold]]*Table71011124[[#This Row],[Manufacturing Price]]*1.1</f>
        <v>15764.100000000002</v>
      </c>
      <c r="L108" s="37">
        <f>Table71011124[[#This Row],[Sales]]-Table71011124[[#This Row],[COGS]]</f>
        <v>505979.84</v>
      </c>
      <c r="M108" s="38">
        <v>44897</v>
      </c>
    </row>
    <row r="109" spans="1:13" x14ac:dyDescent="0.25">
      <c r="A109" s="1" t="s">
        <v>295</v>
      </c>
      <c r="B109" s="1" t="s">
        <v>396</v>
      </c>
      <c r="C109" s="1" t="s">
        <v>400</v>
      </c>
      <c r="D109" s="1" t="s">
        <v>407</v>
      </c>
      <c r="E109" s="1">
        <v>3884</v>
      </c>
      <c r="F109" s="37">
        <v>8</v>
      </c>
      <c r="G109" s="37">
        <v>12</v>
      </c>
      <c r="H109" s="37">
        <f>Table71011124[[#This Row],[Units Sold]]*Table71011124[[#This Row],[Sale Price]]</f>
        <v>46608</v>
      </c>
      <c r="I109" s="37">
        <f t="shared" si="1"/>
        <v>6525.1200000000008</v>
      </c>
      <c r="J109" s="37">
        <f>Table71011124[[#This Row],[Gross Sales]]-Table71011124[[#This Row],[Discounts]]</f>
        <v>40082.879999999997</v>
      </c>
      <c r="K109" s="37">
        <f>Table71011124[[#This Row],[Units Sold]]*Table71011124[[#This Row],[Manufacturing Price]]*1.1</f>
        <v>34179.200000000004</v>
      </c>
      <c r="L109" s="37">
        <f>Table71011124[[#This Row],[Sales]]-Table71011124[[#This Row],[COGS]]</f>
        <v>5903.679999999993</v>
      </c>
      <c r="M109" s="38">
        <v>44897</v>
      </c>
    </row>
    <row r="110" spans="1:13" x14ac:dyDescent="0.25">
      <c r="A110" s="1" t="s">
        <v>295</v>
      </c>
      <c r="B110" s="1" t="s">
        <v>396</v>
      </c>
      <c r="C110" s="1" t="s">
        <v>404</v>
      </c>
      <c r="D110" s="1" t="s">
        <v>398</v>
      </c>
      <c r="E110" s="1">
        <v>3876</v>
      </c>
      <c r="F110" s="37">
        <v>17</v>
      </c>
      <c r="G110" s="37">
        <v>22</v>
      </c>
      <c r="H110" s="37">
        <f>Table71011124[[#This Row],[Units Sold]]*Table71011124[[#This Row],[Sale Price]]</f>
        <v>85272</v>
      </c>
      <c r="I110" s="37">
        <f t="shared" si="1"/>
        <v>5116.32</v>
      </c>
      <c r="J110" s="37">
        <f>Table71011124[[#This Row],[Gross Sales]]-Table71011124[[#This Row],[Discounts]]</f>
        <v>80155.679999999993</v>
      </c>
      <c r="K110" s="37">
        <f>Table71011124[[#This Row],[Units Sold]]*Table71011124[[#This Row],[Manufacturing Price]]*1.1</f>
        <v>72481.200000000012</v>
      </c>
      <c r="L110" s="37">
        <f>Table71011124[[#This Row],[Sales]]-Table71011124[[#This Row],[COGS]]</f>
        <v>7674.4799999999814</v>
      </c>
      <c r="M110" s="38">
        <v>44897</v>
      </c>
    </row>
    <row r="111" spans="1:13" x14ac:dyDescent="0.25">
      <c r="A111" s="1" t="s">
        <v>295</v>
      </c>
      <c r="B111" s="1" t="s">
        <v>396</v>
      </c>
      <c r="C111" s="1" t="s">
        <v>409</v>
      </c>
      <c r="D111" s="1" t="s">
        <v>407</v>
      </c>
      <c r="E111" s="1">
        <v>3874</v>
      </c>
      <c r="F111" s="37">
        <v>8</v>
      </c>
      <c r="G111" s="37">
        <v>12</v>
      </c>
      <c r="H111" s="37">
        <f>Table71011124[[#This Row],[Units Sold]]*Table71011124[[#This Row],[Sale Price]]</f>
        <v>46488</v>
      </c>
      <c r="I111" s="37">
        <f t="shared" si="1"/>
        <v>6508.3200000000006</v>
      </c>
      <c r="J111" s="37">
        <f>Table71011124[[#This Row],[Gross Sales]]-Table71011124[[#This Row],[Discounts]]</f>
        <v>39979.68</v>
      </c>
      <c r="K111" s="37">
        <f>Table71011124[[#This Row],[Units Sold]]*Table71011124[[#This Row],[Manufacturing Price]]*1.1</f>
        <v>34091.200000000004</v>
      </c>
      <c r="L111" s="37">
        <f>Table71011124[[#This Row],[Sales]]-Table71011124[[#This Row],[COGS]]</f>
        <v>5888.4799999999959</v>
      </c>
      <c r="M111" s="38">
        <v>44897</v>
      </c>
    </row>
    <row r="112" spans="1:13" x14ac:dyDescent="0.25">
      <c r="A112" s="1" t="s">
        <v>300</v>
      </c>
      <c r="B112" s="1" t="s">
        <v>396</v>
      </c>
      <c r="C112" s="1" t="s">
        <v>400</v>
      </c>
      <c r="D112" s="1" t="s">
        <v>398</v>
      </c>
      <c r="E112" s="1">
        <v>3839</v>
      </c>
      <c r="F112" s="37">
        <v>3</v>
      </c>
      <c r="G112" s="37">
        <v>9</v>
      </c>
      <c r="H112" s="37">
        <f>Table71011124[[#This Row],[Units Sold]]*Table71011124[[#This Row],[Sale Price]]</f>
        <v>34551</v>
      </c>
      <c r="I112" s="37">
        <f t="shared" si="1"/>
        <v>2073.06</v>
      </c>
      <c r="J112" s="37">
        <f>Table71011124[[#This Row],[Gross Sales]]-Table71011124[[#This Row],[Discounts]]</f>
        <v>32477.94</v>
      </c>
      <c r="K112" s="37">
        <f>Table71011124[[#This Row],[Units Sold]]*Table71011124[[#This Row],[Manufacturing Price]]*1.1</f>
        <v>12668.7</v>
      </c>
      <c r="L112" s="37">
        <f>Table71011124[[#This Row],[Sales]]-Table71011124[[#This Row],[COGS]]</f>
        <v>19809.239999999998</v>
      </c>
      <c r="M112" s="38">
        <v>44897</v>
      </c>
    </row>
    <row r="113" spans="1:13" x14ac:dyDescent="0.25">
      <c r="A113" s="1" t="s">
        <v>287</v>
      </c>
      <c r="B113" s="1" t="s">
        <v>396</v>
      </c>
      <c r="C113" s="1" t="s">
        <v>404</v>
      </c>
      <c r="D113" s="1" t="s">
        <v>401</v>
      </c>
      <c r="E113" s="1">
        <v>3835</v>
      </c>
      <c r="F113" s="37">
        <v>120</v>
      </c>
      <c r="G113" s="37">
        <v>352</v>
      </c>
      <c r="H113" s="37">
        <f>Table71011124[[#This Row],[Units Sold]]*Table71011124[[#This Row],[Sale Price]]</f>
        <v>1349920</v>
      </c>
      <c r="I113" s="37">
        <f t="shared" si="1"/>
        <v>13499.2</v>
      </c>
      <c r="J113" s="37">
        <f>Table71011124[[#This Row],[Gross Sales]]-Table71011124[[#This Row],[Discounts]]</f>
        <v>1336420.8</v>
      </c>
      <c r="K113" s="37">
        <f>Table71011124[[#This Row],[Units Sold]]*Table71011124[[#This Row],[Manufacturing Price]]*1.1</f>
        <v>506220.00000000006</v>
      </c>
      <c r="L113" s="37">
        <f>Table71011124[[#This Row],[Sales]]-Table71011124[[#This Row],[COGS]]</f>
        <v>830200.8</v>
      </c>
      <c r="M113" s="38">
        <v>44897</v>
      </c>
    </row>
    <row r="114" spans="1:13" x14ac:dyDescent="0.25">
      <c r="A114" s="1" t="s">
        <v>295</v>
      </c>
      <c r="B114" s="1" t="s">
        <v>396</v>
      </c>
      <c r="C114" s="1" t="s">
        <v>404</v>
      </c>
      <c r="D114" s="1" t="s">
        <v>401</v>
      </c>
      <c r="E114" s="1">
        <v>3833</v>
      </c>
      <c r="F114" s="37">
        <v>120</v>
      </c>
      <c r="G114" s="37">
        <v>352</v>
      </c>
      <c r="H114" s="37">
        <f>Table71011124[[#This Row],[Units Sold]]*Table71011124[[#This Row],[Sale Price]]</f>
        <v>1349216</v>
      </c>
      <c r="I114" s="37">
        <f t="shared" si="1"/>
        <v>13492.16</v>
      </c>
      <c r="J114" s="37">
        <f>Table71011124[[#This Row],[Gross Sales]]-Table71011124[[#This Row],[Discounts]]</f>
        <v>1335723.8400000001</v>
      </c>
      <c r="K114" s="37">
        <f>Table71011124[[#This Row],[Units Sold]]*Table71011124[[#This Row],[Manufacturing Price]]*1.1</f>
        <v>505956.00000000006</v>
      </c>
      <c r="L114" s="37">
        <f>Table71011124[[#This Row],[Sales]]-Table71011124[[#This Row],[COGS]]</f>
        <v>829767.84000000008</v>
      </c>
      <c r="M114" s="38">
        <v>44897</v>
      </c>
    </row>
    <row r="115" spans="1:13" x14ac:dyDescent="0.25">
      <c r="A115" s="1" t="s">
        <v>395</v>
      </c>
      <c r="B115" s="1" t="s">
        <v>396</v>
      </c>
      <c r="C115" s="1" t="s">
        <v>402</v>
      </c>
      <c r="D115" s="1" t="s">
        <v>401</v>
      </c>
      <c r="E115" s="1">
        <v>3827</v>
      </c>
      <c r="F115" s="37">
        <v>5</v>
      </c>
      <c r="G115" s="37">
        <v>22</v>
      </c>
      <c r="H115" s="37">
        <f>Table71011124[[#This Row],[Units Sold]]*Table71011124[[#This Row],[Sale Price]]</f>
        <v>84194</v>
      </c>
      <c r="I115" s="37">
        <f t="shared" si="1"/>
        <v>841.94</v>
      </c>
      <c r="J115" s="37">
        <f>Table71011124[[#This Row],[Gross Sales]]-Table71011124[[#This Row],[Discounts]]</f>
        <v>83352.06</v>
      </c>
      <c r="K115" s="37">
        <f>Table71011124[[#This Row],[Units Sold]]*Table71011124[[#This Row],[Manufacturing Price]]*1.1</f>
        <v>21048.5</v>
      </c>
      <c r="L115" s="37">
        <f>Table71011124[[#This Row],[Sales]]-Table71011124[[#This Row],[COGS]]</f>
        <v>62303.56</v>
      </c>
      <c r="M115" s="38">
        <v>44897</v>
      </c>
    </row>
    <row r="116" spans="1:13" x14ac:dyDescent="0.25">
      <c r="A116" s="1" t="s">
        <v>287</v>
      </c>
      <c r="B116" s="1" t="s">
        <v>396</v>
      </c>
      <c r="C116" s="1" t="s">
        <v>406</v>
      </c>
      <c r="D116" s="1" t="s">
        <v>398</v>
      </c>
      <c r="E116" s="1">
        <v>3827</v>
      </c>
      <c r="F116" s="37">
        <v>7</v>
      </c>
      <c r="G116" s="37">
        <v>9</v>
      </c>
      <c r="H116" s="37">
        <f>Table71011124[[#This Row],[Units Sold]]*Table71011124[[#This Row],[Sale Price]]</f>
        <v>34443</v>
      </c>
      <c r="I116" s="37">
        <f t="shared" si="1"/>
        <v>2066.58</v>
      </c>
      <c r="J116" s="37">
        <f>Table71011124[[#This Row],[Gross Sales]]-Table71011124[[#This Row],[Discounts]]</f>
        <v>32376.42</v>
      </c>
      <c r="K116" s="37">
        <f>Table71011124[[#This Row],[Units Sold]]*Table71011124[[#This Row],[Manufacturing Price]]*1.1</f>
        <v>29467.9</v>
      </c>
      <c r="L116" s="37">
        <f>Table71011124[[#This Row],[Sales]]-Table71011124[[#This Row],[COGS]]</f>
        <v>2908.5199999999968</v>
      </c>
      <c r="M116" s="38">
        <v>44897</v>
      </c>
    </row>
    <row r="117" spans="1:13" x14ac:dyDescent="0.25">
      <c r="A117" s="1" t="s">
        <v>300</v>
      </c>
      <c r="B117" s="1" t="s">
        <v>396</v>
      </c>
      <c r="C117" s="1" t="s">
        <v>397</v>
      </c>
      <c r="D117" s="1" t="s">
        <v>401</v>
      </c>
      <c r="E117" s="1">
        <v>1795</v>
      </c>
      <c r="F117" s="37">
        <v>3</v>
      </c>
      <c r="G117" s="37">
        <v>280</v>
      </c>
      <c r="H117" s="37">
        <f>Table71011124[[#This Row],[Units Sold]]*Table71011124[[#This Row],[Sale Price]]</f>
        <v>502600</v>
      </c>
      <c r="I117" s="37">
        <f t="shared" si="1"/>
        <v>5026</v>
      </c>
      <c r="J117" s="37">
        <f>Table71011124[[#This Row],[Gross Sales]]-Table71011124[[#This Row],[Discounts]]</f>
        <v>497574</v>
      </c>
      <c r="K117" s="37">
        <f>Table71011124[[#This Row],[Units Sold]]*Table71011124[[#This Row],[Manufacturing Price]]*1.1</f>
        <v>5923.5000000000009</v>
      </c>
      <c r="L117" s="37">
        <f>Table71011124[[#This Row],[Sales]]-Table71011124[[#This Row],[COGS]]</f>
        <v>491650.5</v>
      </c>
      <c r="M117" s="38">
        <v>44897</v>
      </c>
    </row>
    <row r="118" spans="1:13" x14ac:dyDescent="0.25">
      <c r="A118" s="1" t="s">
        <v>287</v>
      </c>
      <c r="B118" s="1" t="s">
        <v>396</v>
      </c>
      <c r="C118" s="1" t="s">
        <v>404</v>
      </c>
      <c r="D118" s="1" t="s">
        <v>407</v>
      </c>
      <c r="E118" s="1">
        <v>3776</v>
      </c>
      <c r="F118" s="37">
        <v>16</v>
      </c>
      <c r="G118" s="37">
        <v>22</v>
      </c>
      <c r="H118" s="37">
        <f>Table71011124[[#This Row],[Units Sold]]*Table71011124[[#This Row],[Sale Price]]</f>
        <v>83072</v>
      </c>
      <c r="I118" s="37">
        <f t="shared" si="1"/>
        <v>11630.080000000002</v>
      </c>
      <c r="J118" s="37">
        <f>Table71011124[[#This Row],[Gross Sales]]-Table71011124[[#This Row],[Discounts]]</f>
        <v>71441.919999999998</v>
      </c>
      <c r="K118" s="37">
        <f>Table71011124[[#This Row],[Units Sold]]*Table71011124[[#This Row],[Manufacturing Price]]*1.1</f>
        <v>66457.600000000006</v>
      </c>
      <c r="L118" s="37">
        <f>Table71011124[[#This Row],[Sales]]-Table71011124[[#This Row],[COGS]]</f>
        <v>4984.3199999999924</v>
      </c>
      <c r="M118" s="38">
        <v>44897</v>
      </c>
    </row>
    <row r="119" spans="1:13" x14ac:dyDescent="0.25">
      <c r="A119" s="1" t="s">
        <v>395</v>
      </c>
      <c r="B119" s="1" t="s">
        <v>396</v>
      </c>
      <c r="C119" s="1" t="s">
        <v>406</v>
      </c>
      <c r="D119" s="1" t="s">
        <v>407</v>
      </c>
      <c r="E119" s="1">
        <v>3776</v>
      </c>
      <c r="F119" s="37">
        <v>250</v>
      </c>
      <c r="G119" s="37">
        <v>352</v>
      </c>
      <c r="H119" s="37">
        <f>Table71011124[[#This Row],[Units Sold]]*Table71011124[[#This Row],[Sale Price]]</f>
        <v>1329152</v>
      </c>
      <c r="I119" s="37">
        <f t="shared" si="1"/>
        <v>186081.28000000003</v>
      </c>
      <c r="J119" s="37">
        <f>Table71011124[[#This Row],[Gross Sales]]-Table71011124[[#This Row],[Discounts]]</f>
        <v>1143070.72</v>
      </c>
      <c r="K119" s="37">
        <f>Table71011124[[#This Row],[Units Sold]]*Table71011124[[#This Row],[Manufacturing Price]]*1.1</f>
        <v>1038400.0000000001</v>
      </c>
      <c r="L119" s="37">
        <f>Table71011124[[#This Row],[Sales]]-Table71011124[[#This Row],[COGS]]</f>
        <v>104670.71999999986</v>
      </c>
      <c r="M119" s="38">
        <v>44897</v>
      </c>
    </row>
    <row r="120" spans="1:13" x14ac:dyDescent="0.25">
      <c r="A120" s="1" t="s">
        <v>300</v>
      </c>
      <c r="B120" s="1" t="s">
        <v>396</v>
      </c>
      <c r="C120" s="1" t="s">
        <v>406</v>
      </c>
      <c r="D120" s="1" t="s">
        <v>398</v>
      </c>
      <c r="E120" s="1">
        <v>3773</v>
      </c>
      <c r="F120" s="37">
        <v>7</v>
      </c>
      <c r="G120" s="37">
        <v>9</v>
      </c>
      <c r="H120" s="37">
        <f>Table71011124[[#This Row],[Units Sold]]*Table71011124[[#This Row],[Sale Price]]</f>
        <v>33957</v>
      </c>
      <c r="I120" s="37">
        <f t="shared" si="1"/>
        <v>2037.4199999999998</v>
      </c>
      <c r="J120" s="37">
        <f>Table71011124[[#This Row],[Gross Sales]]-Table71011124[[#This Row],[Discounts]]</f>
        <v>31919.58</v>
      </c>
      <c r="K120" s="37">
        <f>Table71011124[[#This Row],[Units Sold]]*Table71011124[[#This Row],[Manufacturing Price]]*1.1</f>
        <v>29052.100000000002</v>
      </c>
      <c r="L120" s="37">
        <f>Table71011124[[#This Row],[Sales]]-Table71011124[[#This Row],[COGS]]</f>
        <v>2867.4799999999996</v>
      </c>
      <c r="M120" s="38">
        <v>44897</v>
      </c>
    </row>
    <row r="121" spans="1:13" x14ac:dyDescent="0.25">
      <c r="A121" s="1" t="s">
        <v>287</v>
      </c>
      <c r="B121" s="1" t="s">
        <v>396</v>
      </c>
      <c r="C121" s="1" t="s">
        <v>397</v>
      </c>
      <c r="D121" s="1" t="s">
        <v>407</v>
      </c>
      <c r="E121" s="1">
        <v>1760</v>
      </c>
      <c r="F121" s="37">
        <v>10</v>
      </c>
      <c r="G121" s="37">
        <v>22</v>
      </c>
      <c r="H121" s="37">
        <f>Table71011124[[#This Row],[Units Sold]]*Table71011124[[#This Row],[Sale Price]]</f>
        <v>38720</v>
      </c>
      <c r="I121" s="37">
        <f t="shared" si="1"/>
        <v>5420.8</v>
      </c>
      <c r="J121" s="37">
        <f>Table71011124[[#This Row],[Gross Sales]]-Table71011124[[#This Row],[Discounts]]</f>
        <v>33299.199999999997</v>
      </c>
      <c r="K121" s="37">
        <f>Table71011124[[#This Row],[Units Sold]]*Table71011124[[#This Row],[Manufacturing Price]]*1.1</f>
        <v>19360</v>
      </c>
      <c r="L121" s="37">
        <f>Table71011124[[#This Row],[Sales]]-Table71011124[[#This Row],[COGS]]</f>
        <v>13939.199999999997</v>
      </c>
      <c r="M121" s="38">
        <v>44897</v>
      </c>
    </row>
    <row r="122" spans="1:13" x14ac:dyDescent="0.25">
      <c r="A122" s="1" t="s">
        <v>287</v>
      </c>
      <c r="B122" s="1" t="s">
        <v>396</v>
      </c>
      <c r="C122" s="1" t="s">
        <v>400</v>
      </c>
      <c r="D122" s="1" t="s">
        <v>398</v>
      </c>
      <c r="E122" s="1">
        <v>3733</v>
      </c>
      <c r="F122" s="37">
        <v>8</v>
      </c>
      <c r="G122" s="37">
        <v>16</v>
      </c>
      <c r="H122" s="37">
        <f>Table71011124[[#This Row],[Units Sold]]*Table71011124[[#This Row],[Sale Price]]</f>
        <v>59728</v>
      </c>
      <c r="I122" s="37">
        <f t="shared" si="1"/>
        <v>3583.68</v>
      </c>
      <c r="J122" s="37">
        <f>Table71011124[[#This Row],[Gross Sales]]-Table71011124[[#This Row],[Discounts]]</f>
        <v>56144.32</v>
      </c>
      <c r="K122" s="37">
        <f>Table71011124[[#This Row],[Units Sold]]*Table71011124[[#This Row],[Manufacturing Price]]*1.1</f>
        <v>32850.400000000001</v>
      </c>
      <c r="L122" s="37">
        <f>Table71011124[[#This Row],[Sales]]-Table71011124[[#This Row],[COGS]]</f>
        <v>23293.919999999998</v>
      </c>
      <c r="M122" s="38">
        <v>44897</v>
      </c>
    </row>
    <row r="123" spans="1:13" x14ac:dyDescent="0.25">
      <c r="A123" s="1" t="s">
        <v>395</v>
      </c>
      <c r="B123" s="1" t="s">
        <v>396</v>
      </c>
      <c r="C123" s="1" t="s">
        <v>409</v>
      </c>
      <c r="D123" s="1" t="s">
        <v>405</v>
      </c>
      <c r="E123" s="1">
        <v>3717</v>
      </c>
      <c r="F123" s="37">
        <v>8</v>
      </c>
      <c r="G123" s="37">
        <v>9</v>
      </c>
      <c r="H123" s="37">
        <f>Table71011124[[#This Row],[Units Sold]]*Table71011124[[#This Row],[Sale Price]]</f>
        <v>33453</v>
      </c>
      <c r="I123" s="37">
        <f t="shared" si="1"/>
        <v>0</v>
      </c>
      <c r="J123" s="37">
        <f>Table71011124[[#This Row],[Gross Sales]]-Table71011124[[#This Row],[Discounts]]</f>
        <v>33453</v>
      </c>
      <c r="K123" s="37">
        <f>Table71011124[[#This Row],[Units Sold]]*Table71011124[[#This Row],[Manufacturing Price]]*1.1</f>
        <v>32709.600000000002</v>
      </c>
      <c r="L123" s="37">
        <f>Table71011124[[#This Row],[Sales]]-Table71011124[[#This Row],[COGS]]</f>
        <v>743.39999999999782</v>
      </c>
      <c r="M123" s="38">
        <v>44897</v>
      </c>
    </row>
    <row r="124" spans="1:13" x14ac:dyDescent="0.25">
      <c r="A124" s="1" t="s">
        <v>295</v>
      </c>
      <c r="B124" s="1" t="s">
        <v>396</v>
      </c>
      <c r="C124" s="1" t="s">
        <v>402</v>
      </c>
      <c r="D124" s="1" t="s">
        <v>398</v>
      </c>
      <c r="E124" s="1">
        <v>3696</v>
      </c>
      <c r="F124" s="37">
        <v>5</v>
      </c>
      <c r="G124" s="37">
        <v>22</v>
      </c>
      <c r="H124" s="37">
        <f>Table71011124[[#This Row],[Units Sold]]*Table71011124[[#This Row],[Sale Price]]</f>
        <v>81312</v>
      </c>
      <c r="I124" s="37">
        <f t="shared" si="1"/>
        <v>4878.72</v>
      </c>
      <c r="J124" s="37">
        <f>Table71011124[[#This Row],[Gross Sales]]-Table71011124[[#This Row],[Discounts]]</f>
        <v>76433.279999999999</v>
      </c>
      <c r="K124" s="37">
        <f>Table71011124[[#This Row],[Units Sold]]*Table71011124[[#This Row],[Manufacturing Price]]*1.1</f>
        <v>20328</v>
      </c>
      <c r="L124" s="37">
        <f>Table71011124[[#This Row],[Sales]]-Table71011124[[#This Row],[COGS]]</f>
        <v>56105.279999999999</v>
      </c>
      <c r="M124" s="38">
        <v>44897</v>
      </c>
    </row>
    <row r="125" spans="1:13" x14ac:dyDescent="0.25">
      <c r="A125" s="1" t="s">
        <v>287</v>
      </c>
      <c r="B125" s="1" t="s">
        <v>396</v>
      </c>
      <c r="C125" s="1" t="s">
        <v>406</v>
      </c>
      <c r="D125" s="1" t="s">
        <v>401</v>
      </c>
      <c r="E125" s="1">
        <v>3693</v>
      </c>
      <c r="F125" s="37">
        <v>250</v>
      </c>
      <c r="G125" s="37">
        <v>352</v>
      </c>
      <c r="H125" s="37">
        <f>Table71011124[[#This Row],[Units Sold]]*Table71011124[[#This Row],[Sale Price]]</f>
        <v>1299936</v>
      </c>
      <c r="I125" s="37">
        <f t="shared" si="1"/>
        <v>12999.36</v>
      </c>
      <c r="J125" s="37">
        <f>Table71011124[[#This Row],[Gross Sales]]-Table71011124[[#This Row],[Discounts]]</f>
        <v>1286936.6399999999</v>
      </c>
      <c r="K125" s="37">
        <f>Table71011124[[#This Row],[Units Sold]]*Table71011124[[#This Row],[Manufacturing Price]]*1.1</f>
        <v>1015575.0000000001</v>
      </c>
      <c r="L125" s="37">
        <f>Table71011124[[#This Row],[Sales]]-Table71011124[[#This Row],[COGS]]</f>
        <v>271361.63999999978</v>
      </c>
      <c r="M125" s="38">
        <v>44897</v>
      </c>
    </row>
    <row r="126" spans="1:13" x14ac:dyDescent="0.25">
      <c r="A126" s="1" t="s">
        <v>395</v>
      </c>
      <c r="B126" s="1" t="s">
        <v>396</v>
      </c>
      <c r="C126" s="1" t="s">
        <v>397</v>
      </c>
      <c r="D126" s="1" t="s">
        <v>405</v>
      </c>
      <c r="E126" s="1">
        <v>3688</v>
      </c>
      <c r="F126" s="37">
        <v>9</v>
      </c>
      <c r="G126" s="37">
        <v>12</v>
      </c>
      <c r="H126" s="37">
        <f>Table71011124[[#This Row],[Units Sold]]*Table71011124[[#This Row],[Sale Price]]</f>
        <v>44256</v>
      </c>
      <c r="I126" s="37">
        <f t="shared" si="1"/>
        <v>0</v>
      </c>
      <c r="J126" s="37">
        <f>Table71011124[[#This Row],[Gross Sales]]-Table71011124[[#This Row],[Discounts]]</f>
        <v>44256</v>
      </c>
      <c r="K126" s="37">
        <f>Table71011124[[#This Row],[Units Sold]]*Table71011124[[#This Row],[Manufacturing Price]]*1.1</f>
        <v>36511.200000000004</v>
      </c>
      <c r="L126" s="37">
        <f>Table71011124[[#This Row],[Sales]]-Table71011124[[#This Row],[COGS]]</f>
        <v>7744.7999999999956</v>
      </c>
      <c r="M126" s="38">
        <v>44897</v>
      </c>
    </row>
    <row r="127" spans="1:13" x14ac:dyDescent="0.25">
      <c r="A127" s="1" t="s">
        <v>295</v>
      </c>
      <c r="B127" s="1" t="s">
        <v>396</v>
      </c>
      <c r="C127" s="1" t="s">
        <v>406</v>
      </c>
      <c r="D127" s="1" t="s">
        <v>401</v>
      </c>
      <c r="E127" s="1">
        <v>3682</v>
      </c>
      <c r="F127" s="37">
        <v>250</v>
      </c>
      <c r="G127" s="37">
        <v>352</v>
      </c>
      <c r="H127" s="37">
        <f>Table71011124[[#This Row],[Units Sold]]*Table71011124[[#This Row],[Sale Price]]</f>
        <v>1296064</v>
      </c>
      <c r="I127" s="37">
        <f t="shared" si="1"/>
        <v>12960.64</v>
      </c>
      <c r="J127" s="37">
        <f>Table71011124[[#This Row],[Gross Sales]]-Table71011124[[#This Row],[Discounts]]</f>
        <v>1283103.3600000001</v>
      </c>
      <c r="K127" s="37">
        <f>Table71011124[[#This Row],[Units Sold]]*Table71011124[[#This Row],[Manufacturing Price]]*1.1</f>
        <v>1012550.0000000001</v>
      </c>
      <c r="L127" s="37">
        <f>Table71011124[[#This Row],[Sales]]-Table71011124[[#This Row],[COGS]]</f>
        <v>270553.36</v>
      </c>
      <c r="M127" s="38">
        <v>44897</v>
      </c>
    </row>
    <row r="128" spans="1:13" x14ac:dyDescent="0.25">
      <c r="A128" s="1" t="s">
        <v>395</v>
      </c>
      <c r="B128" s="1" t="s">
        <v>396</v>
      </c>
      <c r="C128" s="1" t="s">
        <v>404</v>
      </c>
      <c r="D128" s="1" t="s">
        <v>407</v>
      </c>
      <c r="E128" s="1">
        <v>3678</v>
      </c>
      <c r="F128" s="37">
        <v>120</v>
      </c>
      <c r="G128" s="37">
        <v>352</v>
      </c>
      <c r="H128" s="37">
        <f>Table71011124[[#This Row],[Units Sold]]*Table71011124[[#This Row],[Sale Price]]</f>
        <v>1294656</v>
      </c>
      <c r="I128" s="37">
        <f t="shared" si="1"/>
        <v>181251.84000000003</v>
      </c>
      <c r="J128" s="37">
        <f>Table71011124[[#This Row],[Gross Sales]]-Table71011124[[#This Row],[Discounts]]</f>
        <v>1113404.1599999999</v>
      </c>
      <c r="K128" s="37">
        <f>Table71011124[[#This Row],[Units Sold]]*Table71011124[[#This Row],[Manufacturing Price]]*1.1</f>
        <v>485496.00000000006</v>
      </c>
      <c r="L128" s="37">
        <f>Table71011124[[#This Row],[Sales]]-Table71011124[[#This Row],[COGS]]</f>
        <v>627908.15999999992</v>
      </c>
      <c r="M128" s="38">
        <v>44897</v>
      </c>
    </row>
    <row r="129" spans="1:13" x14ac:dyDescent="0.25">
      <c r="A129" s="1" t="s">
        <v>395</v>
      </c>
      <c r="B129" s="1" t="s">
        <v>396</v>
      </c>
      <c r="C129" s="1" t="s">
        <v>404</v>
      </c>
      <c r="D129" s="1" t="s">
        <v>401</v>
      </c>
      <c r="E129" s="1">
        <v>3673</v>
      </c>
      <c r="F129" s="37">
        <v>20</v>
      </c>
      <c r="G129" s="37">
        <v>26</v>
      </c>
      <c r="H129" s="37">
        <f>Table71011124[[#This Row],[Units Sold]]*Table71011124[[#This Row],[Sale Price]]</f>
        <v>95498</v>
      </c>
      <c r="I129" s="37">
        <f t="shared" si="1"/>
        <v>954.98</v>
      </c>
      <c r="J129" s="37">
        <f>Table71011124[[#This Row],[Gross Sales]]-Table71011124[[#This Row],[Discounts]]</f>
        <v>94543.02</v>
      </c>
      <c r="K129" s="37">
        <f>Table71011124[[#This Row],[Units Sold]]*Table71011124[[#This Row],[Manufacturing Price]]*1.1</f>
        <v>80806</v>
      </c>
      <c r="L129" s="37">
        <f>Table71011124[[#This Row],[Sales]]-Table71011124[[#This Row],[COGS]]</f>
        <v>13737.020000000004</v>
      </c>
      <c r="M129" s="38">
        <v>44897</v>
      </c>
    </row>
    <row r="130" spans="1:13" x14ac:dyDescent="0.25">
      <c r="A130" s="1" t="s">
        <v>300</v>
      </c>
      <c r="B130" s="1" t="s">
        <v>396</v>
      </c>
      <c r="C130" s="1" t="s">
        <v>400</v>
      </c>
      <c r="D130" s="1" t="s">
        <v>407</v>
      </c>
      <c r="E130" s="1">
        <v>3671</v>
      </c>
      <c r="F130" s="37">
        <v>10</v>
      </c>
      <c r="G130" s="37">
        <v>22</v>
      </c>
      <c r="H130" s="37">
        <f>Table71011124[[#This Row],[Units Sold]]*Table71011124[[#This Row],[Sale Price]]</f>
        <v>80762</v>
      </c>
      <c r="I130" s="37">
        <f t="shared" ref="I130:I193" si="2">IF(D130="None",0,IF(D130="Low",H130*0.01,IF(D130="Medium",H130*0.06,IF(D130="High",H130*0.14,0))))</f>
        <v>11306.68</v>
      </c>
      <c r="J130" s="37">
        <f>Table71011124[[#This Row],[Gross Sales]]-Table71011124[[#This Row],[Discounts]]</f>
        <v>69455.320000000007</v>
      </c>
      <c r="K130" s="37">
        <f>Table71011124[[#This Row],[Units Sold]]*Table71011124[[#This Row],[Manufacturing Price]]*1.1</f>
        <v>40381</v>
      </c>
      <c r="L130" s="37">
        <f>Table71011124[[#This Row],[Sales]]-Table71011124[[#This Row],[COGS]]</f>
        <v>29074.320000000007</v>
      </c>
      <c r="M130" s="38">
        <v>44897</v>
      </c>
    </row>
    <row r="131" spans="1:13" x14ac:dyDescent="0.25">
      <c r="A131" s="1" t="s">
        <v>300</v>
      </c>
      <c r="B131" s="1" t="s">
        <v>396</v>
      </c>
      <c r="C131" s="1" t="s">
        <v>404</v>
      </c>
      <c r="D131" s="1" t="s">
        <v>407</v>
      </c>
      <c r="E131" s="1">
        <v>3638</v>
      </c>
      <c r="F131" s="37">
        <v>16</v>
      </c>
      <c r="G131" s="37">
        <v>22</v>
      </c>
      <c r="H131" s="37">
        <f>Table71011124[[#This Row],[Units Sold]]*Table71011124[[#This Row],[Sale Price]]</f>
        <v>80036</v>
      </c>
      <c r="I131" s="37">
        <f t="shared" si="2"/>
        <v>11205.04</v>
      </c>
      <c r="J131" s="37">
        <f>Table71011124[[#This Row],[Gross Sales]]-Table71011124[[#This Row],[Discounts]]</f>
        <v>68830.959999999992</v>
      </c>
      <c r="K131" s="37">
        <f>Table71011124[[#This Row],[Units Sold]]*Table71011124[[#This Row],[Manufacturing Price]]*1.1</f>
        <v>64028.800000000003</v>
      </c>
      <c r="L131" s="37">
        <f>Table71011124[[#This Row],[Sales]]-Table71011124[[#This Row],[COGS]]</f>
        <v>4802.1599999999889</v>
      </c>
      <c r="M131" s="38">
        <v>44897</v>
      </c>
    </row>
    <row r="132" spans="1:13" x14ac:dyDescent="0.25">
      <c r="A132" s="1" t="s">
        <v>300</v>
      </c>
      <c r="B132" s="1" t="s">
        <v>396</v>
      </c>
      <c r="C132" s="1" t="s">
        <v>406</v>
      </c>
      <c r="D132" s="1" t="s">
        <v>401</v>
      </c>
      <c r="E132" s="1">
        <v>3636</v>
      </c>
      <c r="F132" s="37">
        <v>250</v>
      </c>
      <c r="G132" s="37">
        <v>352</v>
      </c>
      <c r="H132" s="37">
        <f>Table71011124[[#This Row],[Units Sold]]*Table71011124[[#This Row],[Sale Price]]</f>
        <v>1279872</v>
      </c>
      <c r="I132" s="37">
        <f t="shared" si="2"/>
        <v>12798.720000000001</v>
      </c>
      <c r="J132" s="37">
        <f>Table71011124[[#This Row],[Gross Sales]]-Table71011124[[#This Row],[Discounts]]</f>
        <v>1267073.28</v>
      </c>
      <c r="K132" s="37">
        <f>Table71011124[[#This Row],[Units Sold]]*Table71011124[[#This Row],[Manufacturing Price]]*1.1</f>
        <v>999900.00000000012</v>
      </c>
      <c r="L132" s="37">
        <f>Table71011124[[#This Row],[Sales]]-Table71011124[[#This Row],[COGS]]</f>
        <v>267173.27999999991</v>
      </c>
      <c r="M132" s="38">
        <v>44897</v>
      </c>
    </row>
    <row r="133" spans="1:13" x14ac:dyDescent="0.25">
      <c r="A133" s="1" t="s">
        <v>395</v>
      </c>
      <c r="B133" s="1" t="s">
        <v>403</v>
      </c>
      <c r="C133" s="1" t="s">
        <v>409</v>
      </c>
      <c r="D133" s="1" t="s">
        <v>407</v>
      </c>
      <c r="E133" s="1">
        <v>3044</v>
      </c>
      <c r="F133" s="37">
        <v>11</v>
      </c>
      <c r="G133" s="37">
        <v>19</v>
      </c>
      <c r="H133" s="37">
        <f>Table71011124[[#This Row],[Units Sold]]*Table71011124[[#This Row],[Sale Price]]</f>
        <v>57836</v>
      </c>
      <c r="I133" s="37">
        <f t="shared" si="2"/>
        <v>8097.0400000000009</v>
      </c>
      <c r="J133" s="37">
        <f>Table71011124[[#This Row],[Gross Sales]]-Table71011124[[#This Row],[Discounts]]</f>
        <v>49738.96</v>
      </c>
      <c r="K133" s="37">
        <f>Table71011124[[#This Row],[Units Sold]]*Table71011124[[#This Row],[Manufacturing Price]]*1.1</f>
        <v>36832.400000000001</v>
      </c>
      <c r="L133" s="37">
        <f>Table71011124[[#This Row],[Sales]]-Table71011124[[#This Row],[COGS]]</f>
        <v>12906.559999999998</v>
      </c>
      <c r="M133" s="38">
        <v>44897</v>
      </c>
    </row>
    <row r="134" spans="1:13" x14ac:dyDescent="0.25">
      <c r="A134" s="1" t="s">
        <v>395</v>
      </c>
      <c r="B134" s="1" t="s">
        <v>403</v>
      </c>
      <c r="C134" s="1" t="s">
        <v>400</v>
      </c>
      <c r="D134" s="1" t="s">
        <v>407</v>
      </c>
      <c r="E134" s="1">
        <v>2926</v>
      </c>
      <c r="F134" s="37">
        <v>10</v>
      </c>
      <c r="G134" s="37">
        <v>14</v>
      </c>
      <c r="H134" s="37">
        <f>Table71011124[[#This Row],[Units Sold]]*Table71011124[[#This Row],[Sale Price]]</f>
        <v>40964</v>
      </c>
      <c r="I134" s="37">
        <f t="shared" si="2"/>
        <v>5734.9600000000009</v>
      </c>
      <c r="J134" s="37">
        <f>Table71011124[[#This Row],[Gross Sales]]-Table71011124[[#This Row],[Discounts]]</f>
        <v>35229.040000000001</v>
      </c>
      <c r="K134" s="37">
        <f>Table71011124[[#This Row],[Units Sold]]*Table71011124[[#This Row],[Manufacturing Price]]*1.1</f>
        <v>32186.000000000004</v>
      </c>
      <c r="L134" s="37">
        <f>Table71011124[[#This Row],[Sales]]-Table71011124[[#This Row],[COGS]]</f>
        <v>3043.0399999999972</v>
      </c>
      <c r="M134" s="38">
        <v>44897</v>
      </c>
    </row>
    <row r="135" spans="1:13" x14ac:dyDescent="0.25">
      <c r="A135" s="1" t="s">
        <v>293</v>
      </c>
      <c r="B135" s="1" t="s">
        <v>396</v>
      </c>
      <c r="C135" s="1" t="s">
        <v>402</v>
      </c>
      <c r="D135" s="1" t="s">
        <v>407</v>
      </c>
      <c r="E135" s="1">
        <v>2751</v>
      </c>
      <c r="F135" s="37">
        <v>5</v>
      </c>
      <c r="G135" s="37">
        <v>9</v>
      </c>
      <c r="H135" s="37">
        <f>Table71011124[[#This Row],[Units Sold]]*Table71011124[[#This Row],[Sale Price]]</f>
        <v>24759</v>
      </c>
      <c r="I135" s="37">
        <f t="shared" si="2"/>
        <v>3466.26</v>
      </c>
      <c r="J135" s="37">
        <f>Table71011124[[#This Row],[Gross Sales]]-Table71011124[[#This Row],[Discounts]]</f>
        <v>21292.739999999998</v>
      </c>
      <c r="K135" s="37">
        <f>Table71011124[[#This Row],[Units Sold]]*Table71011124[[#This Row],[Manufacturing Price]]*1.1</f>
        <v>15130.500000000002</v>
      </c>
      <c r="L135" s="37">
        <f>Table71011124[[#This Row],[Sales]]-Table71011124[[#This Row],[COGS]]</f>
        <v>6162.2399999999961</v>
      </c>
      <c r="M135" s="38">
        <v>44897</v>
      </c>
    </row>
    <row r="136" spans="1:13" x14ac:dyDescent="0.25">
      <c r="A136" s="1" t="s">
        <v>295</v>
      </c>
      <c r="B136" s="1" t="s">
        <v>408</v>
      </c>
      <c r="C136" s="1" t="s">
        <v>397</v>
      </c>
      <c r="D136" s="1" t="s">
        <v>398</v>
      </c>
      <c r="E136" s="1">
        <v>2313</v>
      </c>
      <c r="F136" s="37">
        <v>3</v>
      </c>
      <c r="G136" s="37">
        <v>302</v>
      </c>
      <c r="H136" s="37">
        <f>Table71011124[[#This Row],[Units Sold]]*Table71011124[[#This Row],[Sale Price]]</f>
        <v>698526</v>
      </c>
      <c r="I136" s="37">
        <f t="shared" si="2"/>
        <v>41911.56</v>
      </c>
      <c r="J136" s="37">
        <f>Table71011124[[#This Row],[Gross Sales]]-Table71011124[[#This Row],[Discounts]]</f>
        <v>656614.43999999994</v>
      </c>
      <c r="K136" s="37">
        <f>Table71011124[[#This Row],[Units Sold]]*Table71011124[[#This Row],[Manufacturing Price]]*1.1</f>
        <v>7632.9000000000005</v>
      </c>
      <c r="L136" s="37">
        <f>Table71011124[[#This Row],[Sales]]-Table71011124[[#This Row],[COGS]]</f>
        <v>648981.53999999992</v>
      </c>
      <c r="M136" s="38">
        <v>44897</v>
      </c>
    </row>
    <row r="137" spans="1:13" x14ac:dyDescent="0.25">
      <c r="A137" s="1" t="s">
        <v>300</v>
      </c>
      <c r="B137" s="1" t="s">
        <v>399</v>
      </c>
      <c r="C137" s="1" t="s">
        <v>400</v>
      </c>
      <c r="D137" s="1" t="s">
        <v>407</v>
      </c>
      <c r="E137" s="1">
        <v>2252</v>
      </c>
      <c r="F137" s="37">
        <v>10</v>
      </c>
      <c r="G137" s="37">
        <v>127</v>
      </c>
      <c r="H137" s="37">
        <f>Table71011124[[#This Row],[Units Sold]]*Table71011124[[#This Row],[Sale Price]]</f>
        <v>286004</v>
      </c>
      <c r="I137" s="37">
        <f t="shared" si="2"/>
        <v>40040.560000000005</v>
      </c>
      <c r="J137" s="37">
        <f>Table71011124[[#This Row],[Gross Sales]]-Table71011124[[#This Row],[Discounts]]</f>
        <v>245963.44</v>
      </c>
      <c r="K137" s="37">
        <f>Table71011124[[#This Row],[Units Sold]]*Table71011124[[#This Row],[Manufacturing Price]]*1.1</f>
        <v>24772.000000000004</v>
      </c>
      <c r="L137" s="37">
        <f>Table71011124[[#This Row],[Sales]]-Table71011124[[#This Row],[COGS]]</f>
        <v>221191.44</v>
      </c>
      <c r="M137" s="38">
        <v>44897</v>
      </c>
    </row>
    <row r="138" spans="1:13" x14ac:dyDescent="0.25">
      <c r="A138" s="1" t="s">
        <v>295</v>
      </c>
      <c r="B138" s="1" t="s">
        <v>408</v>
      </c>
      <c r="C138" s="1" t="s">
        <v>402</v>
      </c>
      <c r="D138" s="1" t="s">
        <v>398</v>
      </c>
      <c r="E138" s="1">
        <v>2212</v>
      </c>
      <c r="F138" s="37">
        <v>5</v>
      </c>
      <c r="G138" s="37">
        <v>302</v>
      </c>
      <c r="H138" s="37">
        <f>Table71011124[[#This Row],[Units Sold]]*Table71011124[[#This Row],[Sale Price]]</f>
        <v>668024</v>
      </c>
      <c r="I138" s="37">
        <f t="shared" si="2"/>
        <v>40081.439999999995</v>
      </c>
      <c r="J138" s="37">
        <f>Table71011124[[#This Row],[Gross Sales]]-Table71011124[[#This Row],[Discounts]]</f>
        <v>627942.56000000006</v>
      </c>
      <c r="K138" s="37">
        <f>Table71011124[[#This Row],[Units Sold]]*Table71011124[[#This Row],[Manufacturing Price]]*1.1</f>
        <v>12166.000000000002</v>
      </c>
      <c r="L138" s="37">
        <f>Table71011124[[#This Row],[Sales]]-Table71011124[[#This Row],[COGS]]</f>
        <v>615776.56000000006</v>
      </c>
      <c r="M138" s="38">
        <v>44897</v>
      </c>
    </row>
    <row r="139" spans="1:13" x14ac:dyDescent="0.25">
      <c r="A139" s="1" t="s">
        <v>300</v>
      </c>
      <c r="B139" s="1" t="s">
        <v>399</v>
      </c>
      <c r="C139" s="1" t="s">
        <v>397</v>
      </c>
      <c r="D139" s="1" t="s">
        <v>407</v>
      </c>
      <c r="E139" s="1">
        <v>2166</v>
      </c>
      <c r="F139" s="37">
        <v>3</v>
      </c>
      <c r="G139" s="37">
        <v>127</v>
      </c>
      <c r="H139" s="37">
        <f>Table71011124[[#This Row],[Units Sold]]*Table71011124[[#This Row],[Sale Price]]</f>
        <v>275082</v>
      </c>
      <c r="I139" s="37">
        <f t="shared" si="2"/>
        <v>38511.480000000003</v>
      </c>
      <c r="J139" s="37">
        <f>Table71011124[[#This Row],[Gross Sales]]-Table71011124[[#This Row],[Discounts]]</f>
        <v>236570.52</v>
      </c>
      <c r="K139" s="37">
        <f>Table71011124[[#This Row],[Units Sold]]*Table71011124[[#This Row],[Manufacturing Price]]*1.1</f>
        <v>7147.8</v>
      </c>
      <c r="L139" s="37">
        <f>Table71011124[[#This Row],[Sales]]-Table71011124[[#This Row],[COGS]]</f>
        <v>229422.72</v>
      </c>
      <c r="M139" s="38">
        <v>44897</v>
      </c>
    </row>
    <row r="140" spans="1:13" x14ac:dyDescent="0.25">
      <c r="A140" s="1" t="s">
        <v>293</v>
      </c>
      <c r="B140" s="1" t="s">
        <v>399</v>
      </c>
      <c r="C140" s="1" t="s">
        <v>400</v>
      </c>
      <c r="D140" s="1" t="s">
        <v>401</v>
      </c>
      <c r="E140" s="1">
        <v>2151</v>
      </c>
      <c r="F140" s="37">
        <v>110</v>
      </c>
      <c r="G140" s="37">
        <v>127</v>
      </c>
      <c r="H140" s="37">
        <f>Table71011124[[#This Row],[Units Sold]]*Table71011124[[#This Row],[Sale Price]]</f>
        <v>273177</v>
      </c>
      <c r="I140" s="37">
        <f t="shared" si="2"/>
        <v>2731.77</v>
      </c>
      <c r="J140" s="37">
        <f>Table71011124[[#This Row],[Gross Sales]]-Table71011124[[#This Row],[Discounts]]</f>
        <v>270445.23</v>
      </c>
      <c r="K140" s="37">
        <f>Table71011124[[#This Row],[Units Sold]]*Table71011124[[#This Row],[Manufacturing Price]]*1.1</f>
        <v>260271.00000000003</v>
      </c>
      <c r="L140" s="37">
        <f>Table71011124[[#This Row],[Sales]]-Table71011124[[#This Row],[COGS]]</f>
        <v>10174.229999999952</v>
      </c>
      <c r="M140" s="38">
        <v>44897</v>
      </c>
    </row>
    <row r="141" spans="1:13" x14ac:dyDescent="0.25">
      <c r="A141" s="1" t="s">
        <v>300</v>
      </c>
      <c r="B141" s="1" t="s">
        <v>408</v>
      </c>
      <c r="C141" s="1" t="s">
        <v>402</v>
      </c>
      <c r="D141" s="1" t="s">
        <v>401</v>
      </c>
      <c r="E141" s="1">
        <v>2142</v>
      </c>
      <c r="F141" s="37">
        <v>5</v>
      </c>
      <c r="G141" s="37">
        <v>17</v>
      </c>
      <c r="H141" s="37">
        <f>Table71011124[[#This Row],[Units Sold]]*Table71011124[[#This Row],[Sale Price]]</f>
        <v>36414</v>
      </c>
      <c r="I141" s="37">
        <f t="shared" si="2"/>
        <v>364.14</v>
      </c>
      <c r="J141" s="37">
        <f>Table71011124[[#This Row],[Gross Sales]]-Table71011124[[#This Row],[Discounts]]</f>
        <v>36049.86</v>
      </c>
      <c r="K141" s="37">
        <f>Table71011124[[#This Row],[Units Sold]]*Table71011124[[#This Row],[Manufacturing Price]]*1.1</f>
        <v>11781.000000000002</v>
      </c>
      <c r="L141" s="37">
        <f>Table71011124[[#This Row],[Sales]]-Table71011124[[#This Row],[COGS]]</f>
        <v>24268.86</v>
      </c>
      <c r="M141" s="38">
        <v>44897</v>
      </c>
    </row>
    <row r="142" spans="1:13" x14ac:dyDescent="0.25">
      <c r="A142" s="1" t="s">
        <v>293</v>
      </c>
      <c r="B142" s="1" t="s">
        <v>399</v>
      </c>
      <c r="C142" s="1" t="s">
        <v>404</v>
      </c>
      <c r="D142" s="1" t="s">
        <v>401</v>
      </c>
      <c r="E142" s="1">
        <v>2123</v>
      </c>
      <c r="F142" s="37">
        <v>112</v>
      </c>
      <c r="G142" s="37">
        <v>127</v>
      </c>
      <c r="H142" s="37">
        <f>Table71011124[[#This Row],[Units Sold]]*Table71011124[[#This Row],[Sale Price]]</f>
        <v>269621</v>
      </c>
      <c r="I142" s="37">
        <f t="shared" si="2"/>
        <v>2696.21</v>
      </c>
      <c r="J142" s="37">
        <f>Table71011124[[#This Row],[Gross Sales]]-Table71011124[[#This Row],[Discounts]]</f>
        <v>266924.78999999998</v>
      </c>
      <c r="K142" s="37">
        <f>Table71011124[[#This Row],[Units Sold]]*Table71011124[[#This Row],[Manufacturing Price]]*1.1</f>
        <v>261553.60000000003</v>
      </c>
      <c r="L142" s="37">
        <f>Table71011124[[#This Row],[Sales]]-Table71011124[[#This Row],[COGS]]</f>
        <v>5371.1899999999441</v>
      </c>
      <c r="M142" s="38">
        <v>44897</v>
      </c>
    </row>
    <row r="143" spans="1:13" x14ac:dyDescent="0.25">
      <c r="A143" s="1" t="s">
        <v>287</v>
      </c>
      <c r="B143" s="1" t="s">
        <v>408</v>
      </c>
      <c r="C143" s="1" t="s">
        <v>397</v>
      </c>
      <c r="D143" s="1" t="s">
        <v>401</v>
      </c>
      <c r="E143" s="1">
        <v>2109</v>
      </c>
      <c r="F143" s="37">
        <v>3</v>
      </c>
      <c r="G143" s="37">
        <v>302</v>
      </c>
      <c r="H143" s="37">
        <f>Table71011124[[#This Row],[Units Sold]]*Table71011124[[#This Row],[Sale Price]]</f>
        <v>636918</v>
      </c>
      <c r="I143" s="37">
        <f t="shared" si="2"/>
        <v>6369.18</v>
      </c>
      <c r="J143" s="37">
        <f>Table71011124[[#This Row],[Gross Sales]]-Table71011124[[#This Row],[Discounts]]</f>
        <v>630548.81999999995</v>
      </c>
      <c r="K143" s="37">
        <f>Table71011124[[#This Row],[Units Sold]]*Table71011124[[#This Row],[Manufacturing Price]]*1.1</f>
        <v>6959.7000000000007</v>
      </c>
      <c r="L143" s="37">
        <f>Table71011124[[#This Row],[Sales]]-Table71011124[[#This Row],[COGS]]</f>
        <v>623589.12</v>
      </c>
      <c r="M143" s="38">
        <v>44897</v>
      </c>
    </row>
    <row r="144" spans="1:13" x14ac:dyDescent="0.25">
      <c r="A144" s="1" t="s">
        <v>300</v>
      </c>
      <c r="B144" s="1" t="s">
        <v>408</v>
      </c>
      <c r="C144" s="1" t="s">
        <v>400</v>
      </c>
      <c r="D144" s="1" t="s">
        <v>401</v>
      </c>
      <c r="E144" s="1">
        <v>2065</v>
      </c>
      <c r="F144" s="37">
        <v>10</v>
      </c>
      <c r="G144" s="37">
        <v>17</v>
      </c>
      <c r="H144" s="37">
        <f>Table71011124[[#This Row],[Units Sold]]*Table71011124[[#This Row],[Sale Price]]</f>
        <v>35105</v>
      </c>
      <c r="I144" s="37">
        <f t="shared" si="2"/>
        <v>351.05</v>
      </c>
      <c r="J144" s="37">
        <f>Table71011124[[#This Row],[Gross Sales]]-Table71011124[[#This Row],[Discounts]]</f>
        <v>34753.949999999997</v>
      </c>
      <c r="K144" s="37">
        <f>Table71011124[[#This Row],[Units Sold]]*Table71011124[[#This Row],[Manufacturing Price]]*1.1</f>
        <v>22715.000000000004</v>
      </c>
      <c r="L144" s="37">
        <f>Table71011124[[#This Row],[Sales]]-Table71011124[[#This Row],[COGS]]</f>
        <v>12038.949999999993</v>
      </c>
      <c r="M144" s="38">
        <v>44897</v>
      </c>
    </row>
    <row r="145" spans="1:13" x14ac:dyDescent="0.25">
      <c r="A145" s="1" t="s">
        <v>287</v>
      </c>
      <c r="B145" s="1" t="s">
        <v>408</v>
      </c>
      <c r="C145" s="1" t="s">
        <v>402</v>
      </c>
      <c r="D145" s="1" t="s">
        <v>401</v>
      </c>
      <c r="E145" s="1">
        <v>2059</v>
      </c>
      <c r="F145" s="37">
        <v>5</v>
      </c>
      <c r="G145" s="37">
        <v>302</v>
      </c>
      <c r="H145" s="37">
        <f>Table71011124[[#This Row],[Units Sold]]*Table71011124[[#This Row],[Sale Price]]</f>
        <v>621818</v>
      </c>
      <c r="I145" s="37">
        <f t="shared" si="2"/>
        <v>6218.18</v>
      </c>
      <c r="J145" s="37">
        <f>Table71011124[[#This Row],[Gross Sales]]-Table71011124[[#This Row],[Discounts]]</f>
        <v>615599.81999999995</v>
      </c>
      <c r="K145" s="37">
        <f>Table71011124[[#This Row],[Units Sold]]*Table71011124[[#This Row],[Manufacturing Price]]*1.1</f>
        <v>11324.500000000002</v>
      </c>
      <c r="L145" s="37">
        <f>Table71011124[[#This Row],[Sales]]-Table71011124[[#This Row],[COGS]]</f>
        <v>604275.31999999995</v>
      </c>
      <c r="M145" s="38">
        <v>44897</v>
      </c>
    </row>
    <row r="146" spans="1:13" x14ac:dyDescent="0.25">
      <c r="A146" s="1" t="s">
        <v>293</v>
      </c>
      <c r="B146" s="1" t="s">
        <v>408</v>
      </c>
      <c r="C146" s="1" t="s">
        <v>406</v>
      </c>
      <c r="D146" s="1" t="s">
        <v>398</v>
      </c>
      <c r="E146" s="1">
        <v>1709</v>
      </c>
      <c r="F146" s="37">
        <v>14</v>
      </c>
      <c r="G146" s="37">
        <v>17</v>
      </c>
      <c r="H146" s="37">
        <f>Table71011124[[#This Row],[Units Sold]]*Table71011124[[#This Row],[Sale Price]]</f>
        <v>29053</v>
      </c>
      <c r="I146" s="37">
        <f t="shared" si="2"/>
        <v>1743.1799999999998</v>
      </c>
      <c r="J146" s="37">
        <f>Table71011124[[#This Row],[Gross Sales]]-Table71011124[[#This Row],[Discounts]]</f>
        <v>27309.82</v>
      </c>
      <c r="K146" s="37">
        <f>Table71011124[[#This Row],[Units Sold]]*Table71011124[[#This Row],[Manufacturing Price]]*1.1</f>
        <v>26318.600000000002</v>
      </c>
      <c r="L146" s="37">
        <f>Table71011124[[#This Row],[Sales]]-Table71011124[[#This Row],[COGS]]</f>
        <v>991.21999999999753</v>
      </c>
      <c r="M146" s="38">
        <v>44897</v>
      </c>
    </row>
    <row r="147" spans="1:13" x14ac:dyDescent="0.25">
      <c r="A147" s="1" t="s">
        <v>293</v>
      </c>
      <c r="B147" s="1" t="s">
        <v>408</v>
      </c>
      <c r="C147" s="1" t="s">
        <v>406</v>
      </c>
      <c r="D147" s="1" t="s">
        <v>407</v>
      </c>
      <c r="E147" s="1">
        <v>1602</v>
      </c>
      <c r="F147" s="37">
        <v>236</v>
      </c>
      <c r="G147" s="37">
        <v>302</v>
      </c>
      <c r="H147" s="37">
        <f>Table71011124[[#This Row],[Units Sold]]*Table71011124[[#This Row],[Sale Price]]</f>
        <v>483804</v>
      </c>
      <c r="I147" s="37">
        <f t="shared" si="2"/>
        <v>67732.560000000012</v>
      </c>
      <c r="J147" s="37">
        <f>Table71011124[[#This Row],[Gross Sales]]-Table71011124[[#This Row],[Discounts]]</f>
        <v>416071.44</v>
      </c>
      <c r="K147" s="37">
        <f>Table71011124[[#This Row],[Units Sold]]*Table71011124[[#This Row],[Manufacturing Price]]*1.1</f>
        <v>415879.2</v>
      </c>
      <c r="L147" s="37">
        <f>Table71011124[[#This Row],[Sales]]-Table71011124[[#This Row],[COGS]]</f>
        <v>192.23999999999069</v>
      </c>
      <c r="M147" s="38">
        <v>44897</v>
      </c>
    </row>
    <row r="148" spans="1:13" x14ac:dyDescent="0.25">
      <c r="A148" s="1" t="s">
        <v>293</v>
      </c>
      <c r="B148" s="1" t="s">
        <v>408</v>
      </c>
      <c r="C148" s="1" t="s">
        <v>397</v>
      </c>
      <c r="D148" s="1" t="s">
        <v>407</v>
      </c>
      <c r="E148" s="1">
        <v>1572</v>
      </c>
      <c r="F148" s="37">
        <v>232</v>
      </c>
      <c r="G148" s="37">
        <v>302</v>
      </c>
      <c r="H148" s="37">
        <f>Table71011124[[#This Row],[Units Sold]]*Table71011124[[#This Row],[Sale Price]]</f>
        <v>474744</v>
      </c>
      <c r="I148" s="37">
        <f t="shared" si="2"/>
        <v>66464.160000000003</v>
      </c>
      <c r="J148" s="37">
        <f>Table71011124[[#This Row],[Gross Sales]]-Table71011124[[#This Row],[Discounts]]</f>
        <v>408279.83999999997</v>
      </c>
      <c r="K148" s="37">
        <f>Table71011124[[#This Row],[Units Sold]]*Table71011124[[#This Row],[Manufacturing Price]]*1.1</f>
        <v>401174.4</v>
      </c>
      <c r="L148" s="37">
        <f>Table71011124[[#This Row],[Sales]]-Table71011124[[#This Row],[COGS]]</f>
        <v>7105.4399999999441</v>
      </c>
      <c r="M148" s="38">
        <v>44897</v>
      </c>
    </row>
    <row r="149" spans="1:13" x14ac:dyDescent="0.25">
      <c r="A149" s="1" t="s">
        <v>295</v>
      </c>
      <c r="B149" s="1" t="s">
        <v>403</v>
      </c>
      <c r="C149" s="1" t="s">
        <v>400</v>
      </c>
      <c r="D149" s="1" t="s">
        <v>407</v>
      </c>
      <c r="E149" s="1">
        <v>1538</v>
      </c>
      <c r="F149" s="37">
        <v>10</v>
      </c>
      <c r="G149" s="37">
        <v>14</v>
      </c>
      <c r="H149" s="37">
        <f>Table71011124[[#This Row],[Units Sold]]*Table71011124[[#This Row],[Sale Price]]</f>
        <v>21532</v>
      </c>
      <c r="I149" s="37">
        <f t="shared" si="2"/>
        <v>3014.4800000000005</v>
      </c>
      <c r="J149" s="37">
        <f>Table71011124[[#This Row],[Gross Sales]]-Table71011124[[#This Row],[Discounts]]</f>
        <v>18517.52</v>
      </c>
      <c r="K149" s="37">
        <f>Table71011124[[#This Row],[Units Sold]]*Table71011124[[#This Row],[Manufacturing Price]]*1.1</f>
        <v>16918</v>
      </c>
      <c r="L149" s="37">
        <f>Table71011124[[#This Row],[Sales]]-Table71011124[[#This Row],[COGS]]</f>
        <v>1599.5200000000004</v>
      </c>
      <c r="M149" s="38">
        <v>44897</v>
      </c>
    </row>
    <row r="150" spans="1:13" x14ac:dyDescent="0.25">
      <c r="A150" s="1" t="s">
        <v>295</v>
      </c>
      <c r="B150" s="1" t="s">
        <v>403</v>
      </c>
      <c r="C150" s="1" t="s">
        <v>409</v>
      </c>
      <c r="D150" s="1" t="s">
        <v>407</v>
      </c>
      <c r="E150" s="1">
        <v>1477</v>
      </c>
      <c r="F150" s="37">
        <v>12</v>
      </c>
      <c r="G150" s="37">
        <v>18</v>
      </c>
      <c r="H150" s="37">
        <f>Table71011124[[#This Row],[Units Sold]]*Table71011124[[#This Row],[Sale Price]]</f>
        <v>26586</v>
      </c>
      <c r="I150" s="37">
        <f t="shared" si="2"/>
        <v>3722.0400000000004</v>
      </c>
      <c r="J150" s="37">
        <f>Table71011124[[#This Row],[Gross Sales]]-Table71011124[[#This Row],[Discounts]]</f>
        <v>22863.96</v>
      </c>
      <c r="K150" s="37">
        <f>Table71011124[[#This Row],[Units Sold]]*Table71011124[[#This Row],[Manufacturing Price]]*1.1</f>
        <v>19496.400000000001</v>
      </c>
      <c r="L150" s="37">
        <f>Table71011124[[#This Row],[Sales]]-Table71011124[[#This Row],[COGS]]</f>
        <v>3367.5599999999977</v>
      </c>
      <c r="M150" s="38">
        <v>44897</v>
      </c>
    </row>
    <row r="151" spans="1:13" x14ac:dyDescent="0.25">
      <c r="A151" s="1" t="s">
        <v>293</v>
      </c>
      <c r="B151" s="1" t="s">
        <v>403</v>
      </c>
      <c r="C151" s="1" t="s">
        <v>397</v>
      </c>
      <c r="D151" s="1" t="s">
        <v>401</v>
      </c>
      <c r="E151" s="1">
        <v>1388</v>
      </c>
      <c r="F151" s="37">
        <v>3</v>
      </c>
      <c r="G151" s="37">
        <v>14</v>
      </c>
      <c r="H151" s="37">
        <f>Table71011124[[#This Row],[Units Sold]]*Table71011124[[#This Row],[Sale Price]]</f>
        <v>19432</v>
      </c>
      <c r="I151" s="37">
        <f t="shared" si="2"/>
        <v>194.32</v>
      </c>
      <c r="J151" s="37">
        <f>Table71011124[[#This Row],[Gross Sales]]-Table71011124[[#This Row],[Discounts]]</f>
        <v>19237.68</v>
      </c>
      <c r="K151" s="37">
        <f>Table71011124[[#This Row],[Units Sold]]*Table71011124[[#This Row],[Manufacturing Price]]*1.1</f>
        <v>4580.4000000000005</v>
      </c>
      <c r="L151" s="37">
        <f>Table71011124[[#This Row],[Sales]]-Table71011124[[#This Row],[COGS]]</f>
        <v>14657.279999999999</v>
      </c>
      <c r="M151" s="38">
        <v>44897</v>
      </c>
    </row>
    <row r="152" spans="1:13" x14ac:dyDescent="0.25">
      <c r="A152" s="1" t="s">
        <v>293</v>
      </c>
      <c r="B152" s="1" t="s">
        <v>396</v>
      </c>
      <c r="C152" s="1" t="s">
        <v>404</v>
      </c>
      <c r="D152" s="1" t="s">
        <v>398</v>
      </c>
      <c r="E152" s="1">
        <v>1372</v>
      </c>
      <c r="F152" s="37">
        <v>275</v>
      </c>
      <c r="G152" s="37">
        <v>352</v>
      </c>
      <c r="H152" s="37">
        <f>Table71011124[[#This Row],[Units Sold]]*Table71011124[[#This Row],[Sale Price]]</f>
        <v>482944</v>
      </c>
      <c r="I152" s="37">
        <f t="shared" si="2"/>
        <v>28976.639999999999</v>
      </c>
      <c r="J152" s="37">
        <f>Table71011124[[#This Row],[Gross Sales]]-Table71011124[[#This Row],[Discounts]]</f>
        <v>453967.35999999999</v>
      </c>
      <c r="K152" s="37">
        <f>Table71011124[[#This Row],[Units Sold]]*Table71011124[[#This Row],[Manufacturing Price]]*1.1</f>
        <v>415030.00000000006</v>
      </c>
      <c r="L152" s="37">
        <f>Table71011124[[#This Row],[Sales]]-Table71011124[[#This Row],[COGS]]</f>
        <v>38937.359999999928</v>
      </c>
      <c r="M152" s="38">
        <v>44897</v>
      </c>
    </row>
    <row r="153" spans="1:13" x14ac:dyDescent="0.25">
      <c r="A153" s="1" t="s">
        <v>295</v>
      </c>
      <c r="B153" s="1" t="s">
        <v>408</v>
      </c>
      <c r="C153" s="1" t="s">
        <v>406</v>
      </c>
      <c r="D153" s="1" t="s">
        <v>398</v>
      </c>
      <c r="E153" s="1">
        <v>1364</v>
      </c>
      <c r="F153" s="37">
        <v>16</v>
      </c>
      <c r="G153" s="37">
        <v>22</v>
      </c>
      <c r="H153" s="37">
        <f>Table71011124[[#This Row],[Units Sold]]*Table71011124[[#This Row],[Sale Price]]</f>
        <v>30008</v>
      </c>
      <c r="I153" s="37">
        <f t="shared" si="2"/>
        <v>1800.48</v>
      </c>
      <c r="J153" s="37">
        <f>Table71011124[[#This Row],[Gross Sales]]-Table71011124[[#This Row],[Discounts]]</f>
        <v>28207.52</v>
      </c>
      <c r="K153" s="37">
        <f>Table71011124[[#This Row],[Units Sold]]*Table71011124[[#This Row],[Manufacturing Price]]*1.1</f>
        <v>24006.400000000001</v>
      </c>
      <c r="L153" s="37">
        <f>Table71011124[[#This Row],[Sales]]-Table71011124[[#This Row],[COGS]]</f>
        <v>4201.119999999999</v>
      </c>
      <c r="M153" s="38">
        <v>44897</v>
      </c>
    </row>
    <row r="154" spans="1:13" x14ac:dyDescent="0.25">
      <c r="A154" s="1" t="s">
        <v>293</v>
      </c>
      <c r="B154" s="1" t="s">
        <v>396</v>
      </c>
      <c r="C154" s="1" t="s">
        <v>400</v>
      </c>
      <c r="D154" s="1" t="s">
        <v>407</v>
      </c>
      <c r="E154" s="1">
        <v>1350</v>
      </c>
      <c r="F154" s="37">
        <v>16</v>
      </c>
      <c r="G154" s="37">
        <v>22</v>
      </c>
      <c r="H154" s="37">
        <f>Table71011124[[#This Row],[Units Sold]]*Table71011124[[#This Row],[Sale Price]]</f>
        <v>29700</v>
      </c>
      <c r="I154" s="37">
        <f t="shared" si="2"/>
        <v>4158</v>
      </c>
      <c r="J154" s="37">
        <f>Table71011124[[#This Row],[Gross Sales]]-Table71011124[[#This Row],[Discounts]]</f>
        <v>25542</v>
      </c>
      <c r="K154" s="37">
        <f>Table71011124[[#This Row],[Units Sold]]*Table71011124[[#This Row],[Manufacturing Price]]*1.1</f>
        <v>23760.000000000004</v>
      </c>
      <c r="L154" s="37">
        <f>Table71011124[[#This Row],[Sales]]-Table71011124[[#This Row],[COGS]]</f>
        <v>1781.9999999999964</v>
      </c>
      <c r="M154" s="38">
        <v>44897</v>
      </c>
    </row>
    <row r="155" spans="1:13" x14ac:dyDescent="0.25">
      <c r="A155" s="1" t="s">
        <v>395</v>
      </c>
      <c r="B155" s="1" t="s">
        <v>408</v>
      </c>
      <c r="C155" s="1" t="s">
        <v>400</v>
      </c>
      <c r="D155" s="1" t="s">
        <v>398</v>
      </c>
      <c r="E155" s="1">
        <v>1278</v>
      </c>
      <c r="F155" s="37">
        <v>10</v>
      </c>
      <c r="G155" s="37">
        <v>17</v>
      </c>
      <c r="H155" s="37">
        <f>Table71011124[[#This Row],[Units Sold]]*Table71011124[[#This Row],[Sale Price]]</f>
        <v>21726</v>
      </c>
      <c r="I155" s="37">
        <f t="shared" si="2"/>
        <v>1303.56</v>
      </c>
      <c r="J155" s="37">
        <f>Table71011124[[#This Row],[Gross Sales]]-Table71011124[[#This Row],[Discounts]]</f>
        <v>20422.439999999999</v>
      </c>
      <c r="K155" s="37">
        <f>Table71011124[[#This Row],[Units Sold]]*Table71011124[[#This Row],[Manufacturing Price]]*1.1</f>
        <v>14058.000000000002</v>
      </c>
      <c r="L155" s="37">
        <f>Table71011124[[#This Row],[Sales]]-Table71011124[[#This Row],[COGS]]</f>
        <v>6364.4399999999969</v>
      </c>
      <c r="M155" s="38">
        <v>44897</v>
      </c>
    </row>
    <row r="156" spans="1:13" x14ac:dyDescent="0.25">
      <c r="A156" s="1" t="s">
        <v>295</v>
      </c>
      <c r="B156" s="1" t="s">
        <v>408</v>
      </c>
      <c r="C156" s="1" t="s">
        <v>400</v>
      </c>
      <c r="D156" s="1" t="s">
        <v>398</v>
      </c>
      <c r="E156" s="1">
        <v>1268</v>
      </c>
      <c r="F156" s="37">
        <v>10</v>
      </c>
      <c r="G156" s="37">
        <v>17</v>
      </c>
      <c r="H156" s="37">
        <f>Table71011124[[#This Row],[Units Sold]]*Table71011124[[#This Row],[Sale Price]]</f>
        <v>21556</v>
      </c>
      <c r="I156" s="37">
        <f t="shared" si="2"/>
        <v>1293.3599999999999</v>
      </c>
      <c r="J156" s="37">
        <f>Table71011124[[#This Row],[Gross Sales]]-Table71011124[[#This Row],[Discounts]]</f>
        <v>20262.64</v>
      </c>
      <c r="K156" s="37">
        <f>Table71011124[[#This Row],[Units Sold]]*Table71011124[[#This Row],[Manufacturing Price]]*1.1</f>
        <v>13948.000000000002</v>
      </c>
      <c r="L156" s="37">
        <f>Table71011124[[#This Row],[Sales]]-Table71011124[[#This Row],[COGS]]</f>
        <v>6314.6399999999976</v>
      </c>
      <c r="M156" s="38">
        <v>44897</v>
      </c>
    </row>
    <row r="157" spans="1:13" x14ac:dyDescent="0.25">
      <c r="A157" s="1" t="s">
        <v>293</v>
      </c>
      <c r="B157" s="1" t="s">
        <v>396</v>
      </c>
      <c r="C157" s="1" t="s">
        <v>409</v>
      </c>
      <c r="D157" s="1" t="s">
        <v>398</v>
      </c>
      <c r="E157" s="1">
        <v>1268</v>
      </c>
      <c r="F157" s="37">
        <v>270</v>
      </c>
      <c r="G157" s="37">
        <v>352</v>
      </c>
      <c r="H157" s="37">
        <f>Table71011124[[#This Row],[Units Sold]]*Table71011124[[#This Row],[Sale Price]]</f>
        <v>446336</v>
      </c>
      <c r="I157" s="37">
        <f t="shared" si="2"/>
        <v>26780.16</v>
      </c>
      <c r="J157" s="37">
        <f>Table71011124[[#This Row],[Gross Sales]]-Table71011124[[#This Row],[Discounts]]</f>
        <v>419555.84000000003</v>
      </c>
      <c r="K157" s="37">
        <f>Table71011124[[#This Row],[Units Sold]]*Table71011124[[#This Row],[Manufacturing Price]]*1.1</f>
        <v>376596.00000000006</v>
      </c>
      <c r="L157" s="37">
        <f>Table71011124[[#This Row],[Sales]]-Table71011124[[#This Row],[COGS]]</f>
        <v>42959.839999999967</v>
      </c>
      <c r="M157" s="38">
        <v>44897</v>
      </c>
    </row>
    <row r="158" spans="1:13" x14ac:dyDescent="0.25">
      <c r="A158" s="1" t="s">
        <v>293</v>
      </c>
      <c r="B158" s="1" t="s">
        <v>396</v>
      </c>
      <c r="C158" s="1" t="s">
        <v>402</v>
      </c>
      <c r="D158" s="1" t="s">
        <v>407</v>
      </c>
      <c r="E158" s="1">
        <v>1241</v>
      </c>
      <c r="F158" s="37">
        <v>5</v>
      </c>
      <c r="G158" s="37">
        <v>22</v>
      </c>
      <c r="H158" s="37">
        <f>Table71011124[[#This Row],[Units Sold]]*Table71011124[[#This Row],[Sale Price]]</f>
        <v>27302</v>
      </c>
      <c r="I158" s="37">
        <f t="shared" si="2"/>
        <v>3822.28</v>
      </c>
      <c r="J158" s="37">
        <f>Table71011124[[#This Row],[Gross Sales]]-Table71011124[[#This Row],[Discounts]]</f>
        <v>23479.72</v>
      </c>
      <c r="K158" s="37">
        <f>Table71011124[[#This Row],[Units Sold]]*Table71011124[[#This Row],[Manufacturing Price]]*1.1</f>
        <v>6825.5000000000009</v>
      </c>
      <c r="L158" s="37">
        <f>Table71011124[[#This Row],[Sales]]-Table71011124[[#This Row],[COGS]]</f>
        <v>16654.22</v>
      </c>
      <c r="M158" s="38">
        <v>44897</v>
      </c>
    </row>
    <row r="159" spans="1:13" x14ac:dyDescent="0.25">
      <c r="A159" s="1" t="s">
        <v>287</v>
      </c>
      <c r="B159" s="1" t="s">
        <v>399</v>
      </c>
      <c r="C159" s="1" t="s">
        <v>397</v>
      </c>
      <c r="D159" s="1" t="s">
        <v>407</v>
      </c>
      <c r="E159" s="1">
        <v>1232</v>
      </c>
      <c r="F159" s="37">
        <v>3</v>
      </c>
      <c r="G159" s="37">
        <v>127</v>
      </c>
      <c r="H159" s="37">
        <f>Table71011124[[#This Row],[Units Sold]]*Table71011124[[#This Row],[Sale Price]]</f>
        <v>156464</v>
      </c>
      <c r="I159" s="37">
        <f t="shared" si="2"/>
        <v>21904.960000000003</v>
      </c>
      <c r="J159" s="37">
        <f>Table71011124[[#This Row],[Gross Sales]]-Table71011124[[#This Row],[Discounts]]</f>
        <v>134559.04000000001</v>
      </c>
      <c r="K159" s="37">
        <f>Table71011124[[#This Row],[Units Sold]]*Table71011124[[#This Row],[Manufacturing Price]]*1.1</f>
        <v>4065.6000000000004</v>
      </c>
      <c r="L159" s="37">
        <f>Table71011124[[#This Row],[Sales]]-Table71011124[[#This Row],[COGS]]</f>
        <v>130493.44</v>
      </c>
      <c r="M159" s="38">
        <v>44897</v>
      </c>
    </row>
    <row r="160" spans="1:13" x14ac:dyDescent="0.25">
      <c r="A160" s="1" t="s">
        <v>287</v>
      </c>
      <c r="B160" s="1" t="s">
        <v>408</v>
      </c>
      <c r="C160" s="1" t="s">
        <v>400</v>
      </c>
      <c r="D160" s="1" t="s">
        <v>407</v>
      </c>
      <c r="E160" s="1">
        <v>1226</v>
      </c>
      <c r="F160" s="37">
        <v>10</v>
      </c>
      <c r="G160" s="37">
        <v>17</v>
      </c>
      <c r="H160" s="37">
        <f>Table71011124[[#This Row],[Units Sold]]*Table71011124[[#This Row],[Sale Price]]</f>
        <v>20842</v>
      </c>
      <c r="I160" s="37">
        <f t="shared" si="2"/>
        <v>2917.88</v>
      </c>
      <c r="J160" s="37">
        <f>Table71011124[[#This Row],[Gross Sales]]-Table71011124[[#This Row],[Discounts]]</f>
        <v>17924.12</v>
      </c>
      <c r="K160" s="37">
        <f>Table71011124[[#This Row],[Units Sold]]*Table71011124[[#This Row],[Manufacturing Price]]*1.1</f>
        <v>13486.000000000002</v>
      </c>
      <c r="L160" s="37">
        <f>Table71011124[[#This Row],[Sales]]-Table71011124[[#This Row],[COGS]]</f>
        <v>4438.1199999999972</v>
      </c>
      <c r="M160" s="38">
        <v>44897</v>
      </c>
    </row>
    <row r="161" spans="1:13" x14ac:dyDescent="0.25">
      <c r="A161" s="1" t="s">
        <v>287</v>
      </c>
      <c r="B161" s="1" t="s">
        <v>408</v>
      </c>
      <c r="C161" s="1" t="s">
        <v>406</v>
      </c>
      <c r="D161" s="1" t="s">
        <v>407</v>
      </c>
      <c r="E161" s="1">
        <v>1194</v>
      </c>
      <c r="F161" s="37">
        <v>16</v>
      </c>
      <c r="G161" s="37">
        <v>22</v>
      </c>
      <c r="H161" s="37">
        <f>Table71011124[[#This Row],[Units Sold]]*Table71011124[[#This Row],[Sale Price]]</f>
        <v>26268</v>
      </c>
      <c r="I161" s="37">
        <f t="shared" si="2"/>
        <v>3677.5200000000004</v>
      </c>
      <c r="J161" s="37">
        <f>Table71011124[[#This Row],[Gross Sales]]-Table71011124[[#This Row],[Discounts]]</f>
        <v>22590.48</v>
      </c>
      <c r="K161" s="37">
        <f>Table71011124[[#This Row],[Units Sold]]*Table71011124[[#This Row],[Manufacturing Price]]*1.1</f>
        <v>21014.400000000001</v>
      </c>
      <c r="L161" s="37">
        <f>Table71011124[[#This Row],[Sales]]-Table71011124[[#This Row],[COGS]]</f>
        <v>1576.0799999999981</v>
      </c>
      <c r="M161" s="38">
        <v>44897</v>
      </c>
    </row>
    <row r="162" spans="1:13" x14ac:dyDescent="0.25">
      <c r="A162" s="1" t="s">
        <v>395</v>
      </c>
      <c r="B162" s="1" t="s">
        <v>408</v>
      </c>
      <c r="C162" s="1" t="s">
        <v>406</v>
      </c>
      <c r="D162" s="1" t="s">
        <v>398</v>
      </c>
      <c r="E162" s="1">
        <v>1173</v>
      </c>
      <c r="F162" s="37">
        <v>14</v>
      </c>
      <c r="G162" s="37">
        <v>17</v>
      </c>
      <c r="H162" s="37">
        <f>Table71011124[[#This Row],[Units Sold]]*Table71011124[[#This Row],[Sale Price]]</f>
        <v>19941</v>
      </c>
      <c r="I162" s="37">
        <f t="shared" si="2"/>
        <v>1196.46</v>
      </c>
      <c r="J162" s="37">
        <f>Table71011124[[#This Row],[Gross Sales]]-Table71011124[[#This Row],[Discounts]]</f>
        <v>18744.54</v>
      </c>
      <c r="K162" s="37">
        <f>Table71011124[[#This Row],[Units Sold]]*Table71011124[[#This Row],[Manufacturing Price]]*1.1</f>
        <v>18064.2</v>
      </c>
      <c r="L162" s="37">
        <f>Table71011124[[#This Row],[Sales]]-Table71011124[[#This Row],[COGS]]</f>
        <v>680.34000000000015</v>
      </c>
      <c r="M162" s="38">
        <v>44897</v>
      </c>
    </row>
    <row r="163" spans="1:13" x14ac:dyDescent="0.25">
      <c r="A163" s="1" t="s">
        <v>395</v>
      </c>
      <c r="B163" s="1" t="s">
        <v>408</v>
      </c>
      <c r="C163" s="1" t="s">
        <v>406</v>
      </c>
      <c r="D163" s="1" t="s">
        <v>407</v>
      </c>
      <c r="E163" s="1">
        <v>1144</v>
      </c>
      <c r="F163" s="37">
        <v>201</v>
      </c>
      <c r="G163" s="37">
        <v>302</v>
      </c>
      <c r="H163" s="37">
        <f>Table71011124[[#This Row],[Units Sold]]*Table71011124[[#This Row],[Sale Price]]</f>
        <v>345488</v>
      </c>
      <c r="I163" s="37">
        <f t="shared" si="2"/>
        <v>48368.320000000007</v>
      </c>
      <c r="J163" s="37">
        <f>Table71011124[[#This Row],[Gross Sales]]-Table71011124[[#This Row],[Discounts]]</f>
        <v>297119.68</v>
      </c>
      <c r="K163" s="37">
        <f>Table71011124[[#This Row],[Units Sold]]*Table71011124[[#This Row],[Manufacturing Price]]*1.1</f>
        <v>252938.40000000002</v>
      </c>
      <c r="L163" s="37">
        <f>Table71011124[[#This Row],[Sales]]-Table71011124[[#This Row],[COGS]]</f>
        <v>44181.27999999997</v>
      </c>
      <c r="M163" s="38">
        <v>44897</v>
      </c>
    </row>
    <row r="164" spans="1:13" x14ac:dyDescent="0.25">
      <c r="A164" s="1" t="s">
        <v>287</v>
      </c>
      <c r="B164" s="1" t="s">
        <v>399</v>
      </c>
      <c r="C164" s="1" t="s">
        <v>400</v>
      </c>
      <c r="D164" s="1" t="s">
        <v>407</v>
      </c>
      <c r="E164" s="1">
        <v>1084</v>
      </c>
      <c r="F164" s="37">
        <v>10</v>
      </c>
      <c r="G164" s="37">
        <v>127</v>
      </c>
      <c r="H164" s="37">
        <f>Table71011124[[#This Row],[Units Sold]]*Table71011124[[#This Row],[Sale Price]]</f>
        <v>137668</v>
      </c>
      <c r="I164" s="37">
        <f t="shared" si="2"/>
        <v>19273.52</v>
      </c>
      <c r="J164" s="37">
        <f>Table71011124[[#This Row],[Gross Sales]]-Table71011124[[#This Row],[Discounts]]</f>
        <v>118394.48</v>
      </c>
      <c r="K164" s="37">
        <f>Table71011124[[#This Row],[Units Sold]]*Table71011124[[#This Row],[Manufacturing Price]]*1.1</f>
        <v>11924.000000000002</v>
      </c>
      <c r="L164" s="37">
        <f>Table71011124[[#This Row],[Sales]]-Table71011124[[#This Row],[COGS]]</f>
        <v>106470.48</v>
      </c>
      <c r="M164" s="38">
        <v>44897</v>
      </c>
    </row>
    <row r="165" spans="1:13" x14ac:dyDescent="0.25">
      <c r="A165" s="1" t="s">
        <v>395</v>
      </c>
      <c r="B165" s="1" t="s">
        <v>408</v>
      </c>
      <c r="C165" s="1" t="s">
        <v>397</v>
      </c>
      <c r="D165" s="1" t="s">
        <v>407</v>
      </c>
      <c r="E165" s="1">
        <v>1052</v>
      </c>
      <c r="F165" s="37">
        <v>3</v>
      </c>
      <c r="G165" s="37">
        <v>302</v>
      </c>
      <c r="H165" s="37">
        <f>Table71011124[[#This Row],[Units Sold]]*Table71011124[[#This Row],[Sale Price]]</f>
        <v>317704</v>
      </c>
      <c r="I165" s="37">
        <f t="shared" si="2"/>
        <v>44478.560000000005</v>
      </c>
      <c r="J165" s="37">
        <f>Table71011124[[#This Row],[Gross Sales]]-Table71011124[[#This Row],[Discounts]]</f>
        <v>273225.44</v>
      </c>
      <c r="K165" s="37">
        <f>Table71011124[[#This Row],[Units Sold]]*Table71011124[[#This Row],[Manufacturing Price]]*1.1</f>
        <v>3471.6000000000004</v>
      </c>
      <c r="L165" s="37">
        <f>Table71011124[[#This Row],[Sales]]-Table71011124[[#This Row],[COGS]]</f>
        <v>269753.84000000003</v>
      </c>
      <c r="M165" s="38">
        <v>44897</v>
      </c>
    </row>
    <row r="166" spans="1:13" x14ac:dyDescent="0.25">
      <c r="A166" s="1" t="s">
        <v>395</v>
      </c>
      <c r="B166" s="1" t="s">
        <v>399</v>
      </c>
      <c r="C166" s="1" t="s">
        <v>400</v>
      </c>
      <c r="D166" s="1" t="s">
        <v>398</v>
      </c>
      <c r="E166" s="1">
        <v>905</v>
      </c>
      <c r="F166" s="37">
        <v>10</v>
      </c>
      <c r="G166" s="37">
        <v>127</v>
      </c>
      <c r="H166" s="37">
        <f>Table71011124[[#This Row],[Units Sold]]*Table71011124[[#This Row],[Sale Price]]</f>
        <v>114935</v>
      </c>
      <c r="I166" s="37">
        <f t="shared" si="2"/>
        <v>6896.0999999999995</v>
      </c>
      <c r="J166" s="37">
        <f>Table71011124[[#This Row],[Gross Sales]]-Table71011124[[#This Row],[Discounts]]</f>
        <v>108038.9</v>
      </c>
      <c r="K166" s="37">
        <f>Table71011124[[#This Row],[Units Sold]]*Table71011124[[#This Row],[Manufacturing Price]]*1.1</f>
        <v>9955</v>
      </c>
      <c r="L166" s="37">
        <f>Table71011124[[#This Row],[Sales]]-Table71011124[[#This Row],[COGS]]</f>
        <v>98083.9</v>
      </c>
      <c r="M166" s="38">
        <v>44897</v>
      </c>
    </row>
    <row r="167" spans="1:13" x14ac:dyDescent="0.25">
      <c r="A167" s="1" t="s">
        <v>395</v>
      </c>
      <c r="B167" s="1" t="s">
        <v>399</v>
      </c>
      <c r="C167" s="1" t="s">
        <v>404</v>
      </c>
      <c r="D167" s="1" t="s">
        <v>398</v>
      </c>
      <c r="E167" s="1">
        <v>877</v>
      </c>
      <c r="F167" s="37">
        <v>102</v>
      </c>
      <c r="G167" s="37">
        <v>127</v>
      </c>
      <c r="H167" s="37">
        <f>Table71011124[[#This Row],[Units Sold]]*Table71011124[[#This Row],[Sale Price]]</f>
        <v>111379</v>
      </c>
      <c r="I167" s="37">
        <f t="shared" si="2"/>
        <v>6682.74</v>
      </c>
      <c r="J167" s="37">
        <f>Table71011124[[#This Row],[Gross Sales]]-Table71011124[[#This Row],[Discounts]]</f>
        <v>104696.26</v>
      </c>
      <c r="K167" s="37">
        <f>Table71011124[[#This Row],[Units Sold]]*Table71011124[[#This Row],[Manufacturing Price]]*1.1</f>
        <v>98399.400000000009</v>
      </c>
      <c r="L167" s="37">
        <f>Table71011124[[#This Row],[Sales]]-Table71011124[[#This Row],[COGS]]</f>
        <v>6296.859999999986</v>
      </c>
      <c r="M167" s="38">
        <v>44897</v>
      </c>
    </row>
    <row r="168" spans="1:13" x14ac:dyDescent="0.25">
      <c r="A168" s="1" t="s">
        <v>293</v>
      </c>
      <c r="B168" s="1" t="s">
        <v>396</v>
      </c>
      <c r="C168" s="1" t="s">
        <v>409</v>
      </c>
      <c r="D168" s="1" t="s">
        <v>407</v>
      </c>
      <c r="E168" s="1">
        <v>872</v>
      </c>
      <c r="F168" s="37">
        <v>7</v>
      </c>
      <c r="G168" s="37">
        <v>9</v>
      </c>
      <c r="H168" s="37">
        <f>Table71011124[[#This Row],[Units Sold]]*Table71011124[[#This Row],[Sale Price]]</f>
        <v>7848</v>
      </c>
      <c r="I168" s="37">
        <f t="shared" si="2"/>
        <v>1098.72</v>
      </c>
      <c r="J168" s="37">
        <f>Table71011124[[#This Row],[Gross Sales]]-Table71011124[[#This Row],[Discounts]]</f>
        <v>6749.28</v>
      </c>
      <c r="K168" s="37">
        <f>Table71011124[[#This Row],[Units Sold]]*Table71011124[[#This Row],[Manufacturing Price]]*1.1</f>
        <v>6714.4000000000005</v>
      </c>
      <c r="L168" s="37">
        <f>Table71011124[[#This Row],[Sales]]-Table71011124[[#This Row],[COGS]]</f>
        <v>34.8799999999992</v>
      </c>
      <c r="M168" s="38">
        <v>44897</v>
      </c>
    </row>
    <row r="169" spans="1:13" x14ac:dyDescent="0.25">
      <c r="A169" s="1" t="s">
        <v>293</v>
      </c>
      <c r="B169" s="1" t="s">
        <v>408</v>
      </c>
      <c r="C169" s="1" t="s">
        <v>400</v>
      </c>
      <c r="D169" s="1" t="s">
        <v>407</v>
      </c>
      <c r="E169" s="1">
        <v>708</v>
      </c>
      <c r="F169" s="37">
        <v>10</v>
      </c>
      <c r="G169" s="37">
        <v>17</v>
      </c>
      <c r="H169" s="37">
        <f>Table71011124[[#This Row],[Units Sold]]*Table71011124[[#This Row],[Sale Price]]</f>
        <v>12036</v>
      </c>
      <c r="I169" s="37">
        <f t="shared" si="2"/>
        <v>1685.0400000000002</v>
      </c>
      <c r="J169" s="37">
        <f>Table71011124[[#This Row],[Gross Sales]]-Table71011124[[#This Row],[Discounts]]</f>
        <v>10350.959999999999</v>
      </c>
      <c r="K169" s="37">
        <f>Table71011124[[#This Row],[Units Sold]]*Table71011124[[#This Row],[Manufacturing Price]]*1.1</f>
        <v>7788.0000000000009</v>
      </c>
      <c r="L169" s="37">
        <f>Table71011124[[#This Row],[Sales]]-Table71011124[[#This Row],[COGS]]</f>
        <v>2562.9599999999982</v>
      </c>
      <c r="M169" s="38">
        <v>44897</v>
      </c>
    </row>
    <row r="170" spans="1:13" x14ac:dyDescent="0.25">
      <c r="A170" s="1" t="s">
        <v>300</v>
      </c>
      <c r="B170" s="1" t="s">
        <v>408</v>
      </c>
      <c r="C170" s="1" t="s">
        <v>402</v>
      </c>
      <c r="D170" s="1" t="s">
        <v>407</v>
      </c>
      <c r="E170" s="1">
        <v>677</v>
      </c>
      <c r="F170" s="37">
        <v>5</v>
      </c>
      <c r="G170" s="37">
        <v>302</v>
      </c>
      <c r="H170" s="37">
        <f>Table71011124[[#This Row],[Units Sold]]*Table71011124[[#This Row],[Sale Price]]</f>
        <v>204454</v>
      </c>
      <c r="I170" s="37">
        <f t="shared" si="2"/>
        <v>28623.56</v>
      </c>
      <c r="J170" s="37">
        <f>Table71011124[[#This Row],[Gross Sales]]-Table71011124[[#This Row],[Discounts]]</f>
        <v>175830.44</v>
      </c>
      <c r="K170" s="37">
        <f>Table71011124[[#This Row],[Units Sold]]*Table71011124[[#This Row],[Manufacturing Price]]*1.1</f>
        <v>3723.5000000000005</v>
      </c>
      <c r="L170" s="37">
        <f>Table71011124[[#This Row],[Sales]]-Table71011124[[#This Row],[COGS]]</f>
        <v>172106.94</v>
      </c>
      <c r="M170" s="38">
        <v>44897</v>
      </c>
    </row>
    <row r="171" spans="1:13" x14ac:dyDescent="0.25">
      <c r="A171" s="1" t="s">
        <v>300</v>
      </c>
      <c r="B171" s="1" t="s">
        <v>408</v>
      </c>
      <c r="C171" s="1" t="s">
        <v>409</v>
      </c>
      <c r="D171" s="1" t="s">
        <v>407</v>
      </c>
      <c r="E171" s="1">
        <v>627</v>
      </c>
      <c r="F171" s="37">
        <v>224</v>
      </c>
      <c r="G171" s="37">
        <v>302</v>
      </c>
      <c r="H171" s="37">
        <f>Table71011124[[#This Row],[Units Sold]]*Table71011124[[#This Row],[Sale Price]]</f>
        <v>189354</v>
      </c>
      <c r="I171" s="37">
        <f t="shared" si="2"/>
        <v>26509.56</v>
      </c>
      <c r="J171" s="37">
        <f>Table71011124[[#This Row],[Gross Sales]]-Table71011124[[#This Row],[Discounts]]</f>
        <v>162844.44</v>
      </c>
      <c r="K171" s="37">
        <f>Table71011124[[#This Row],[Units Sold]]*Table71011124[[#This Row],[Manufacturing Price]]*1.1</f>
        <v>154492.80000000002</v>
      </c>
      <c r="L171" s="37">
        <f>Table71011124[[#This Row],[Sales]]-Table71011124[[#This Row],[COGS]]</f>
        <v>8351.6399999999849</v>
      </c>
      <c r="M171" s="38">
        <v>44897</v>
      </c>
    </row>
    <row r="172" spans="1:13" x14ac:dyDescent="0.25">
      <c r="A172" s="1" t="s">
        <v>287</v>
      </c>
      <c r="B172" s="1" t="s">
        <v>403</v>
      </c>
      <c r="C172" s="1" t="s">
        <v>409</v>
      </c>
      <c r="D172" s="1" t="s">
        <v>407</v>
      </c>
      <c r="E172" s="1">
        <v>586</v>
      </c>
      <c r="F172" s="37">
        <v>11</v>
      </c>
      <c r="G172" s="37">
        <v>19</v>
      </c>
      <c r="H172" s="37">
        <f>Table71011124[[#This Row],[Units Sold]]*Table71011124[[#This Row],[Sale Price]]</f>
        <v>11134</v>
      </c>
      <c r="I172" s="37">
        <f t="shared" si="2"/>
        <v>1558.7600000000002</v>
      </c>
      <c r="J172" s="37">
        <f>Table71011124[[#This Row],[Gross Sales]]-Table71011124[[#This Row],[Discounts]]</f>
        <v>9575.24</v>
      </c>
      <c r="K172" s="37">
        <f>Table71011124[[#This Row],[Units Sold]]*Table71011124[[#This Row],[Manufacturing Price]]*1.1</f>
        <v>7090.6</v>
      </c>
      <c r="L172" s="37">
        <f>Table71011124[[#This Row],[Sales]]-Table71011124[[#This Row],[COGS]]</f>
        <v>2484.6399999999994</v>
      </c>
      <c r="M172" s="38">
        <v>44897</v>
      </c>
    </row>
    <row r="173" spans="1:13" x14ac:dyDescent="0.25">
      <c r="A173" s="1" t="s">
        <v>300</v>
      </c>
      <c r="B173" s="1" t="s">
        <v>403</v>
      </c>
      <c r="C173" s="1" t="s">
        <v>404</v>
      </c>
      <c r="D173" s="1" t="s">
        <v>407</v>
      </c>
      <c r="E173" s="1">
        <v>499</v>
      </c>
      <c r="F173" s="37">
        <v>8</v>
      </c>
      <c r="G173" s="37">
        <v>14</v>
      </c>
      <c r="H173" s="37">
        <f>Table71011124[[#This Row],[Units Sold]]*Table71011124[[#This Row],[Sale Price]]</f>
        <v>6986</v>
      </c>
      <c r="I173" s="37">
        <f t="shared" si="2"/>
        <v>978.04000000000008</v>
      </c>
      <c r="J173" s="37">
        <f>Table71011124[[#This Row],[Gross Sales]]-Table71011124[[#This Row],[Discounts]]</f>
        <v>6007.96</v>
      </c>
      <c r="K173" s="37">
        <f>Table71011124[[#This Row],[Units Sold]]*Table71011124[[#This Row],[Manufacturing Price]]*1.1</f>
        <v>4391.2000000000007</v>
      </c>
      <c r="L173" s="37">
        <f>Table71011124[[#This Row],[Sales]]-Table71011124[[#This Row],[COGS]]</f>
        <v>1616.7599999999993</v>
      </c>
      <c r="M173" s="38">
        <v>44897</v>
      </c>
    </row>
    <row r="174" spans="1:13" x14ac:dyDescent="0.25">
      <c r="A174" s="1" t="s">
        <v>287</v>
      </c>
      <c r="B174" s="1" t="s">
        <v>403</v>
      </c>
      <c r="C174" s="1" t="s">
        <v>404</v>
      </c>
      <c r="D174" s="1" t="s">
        <v>407</v>
      </c>
      <c r="E174" s="1">
        <v>464</v>
      </c>
      <c r="F174" s="37">
        <v>11</v>
      </c>
      <c r="G174" s="37">
        <v>19</v>
      </c>
      <c r="H174" s="37">
        <f>Table71011124[[#This Row],[Units Sold]]*Table71011124[[#This Row],[Sale Price]]</f>
        <v>8816</v>
      </c>
      <c r="I174" s="37">
        <f t="shared" si="2"/>
        <v>1234.24</v>
      </c>
      <c r="J174" s="37">
        <f>Table71011124[[#This Row],[Gross Sales]]-Table71011124[[#This Row],[Discounts]]</f>
        <v>7581.76</v>
      </c>
      <c r="K174" s="37">
        <f>Table71011124[[#This Row],[Units Sold]]*Table71011124[[#This Row],[Manufacturing Price]]*1.1</f>
        <v>5614.4000000000005</v>
      </c>
      <c r="L174" s="37">
        <f>Table71011124[[#This Row],[Sales]]-Table71011124[[#This Row],[COGS]]</f>
        <v>1967.3599999999997</v>
      </c>
      <c r="M174" s="38">
        <v>44897</v>
      </c>
    </row>
    <row r="175" spans="1:13" x14ac:dyDescent="0.25">
      <c r="A175" s="1" t="s">
        <v>300</v>
      </c>
      <c r="B175" s="1" t="s">
        <v>403</v>
      </c>
      <c r="C175" s="1" t="s">
        <v>409</v>
      </c>
      <c r="D175" s="1" t="s">
        <v>407</v>
      </c>
      <c r="E175" s="1">
        <v>431</v>
      </c>
      <c r="F175" s="37">
        <v>8</v>
      </c>
      <c r="G175" s="37">
        <v>14</v>
      </c>
      <c r="H175" s="37">
        <f>Table71011124[[#This Row],[Units Sold]]*Table71011124[[#This Row],[Sale Price]]</f>
        <v>6034</v>
      </c>
      <c r="I175" s="37">
        <f t="shared" si="2"/>
        <v>844.7600000000001</v>
      </c>
      <c r="J175" s="37">
        <f>Table71011124[[#This Row],[Gross Sales]]-Table71011124[[#This Row],[Discounts]]</f>
        <v>5189.24</v>
      </c>
      <c r="K175" s="37">
        <f>Table71011124[[#This Row],[Units Sold]]*Table71011124[[#This Row],[Manufacturing Price]]*1.1</f>
        <v>3792.8</v>
      </c>
      <c r="L175" s="37">
        <f>Table71011124[[#This Row],[Sales]]-Table71011124[[#This Row],[COGS]]</f>
        <v>1396.4399999999996</v>
      </c>
      <c r="M175" s="38">
        <v>44897</v>
      </c>
    </row>
    <row r="176" spans="1:13" x14ac:dyDescent="0.25">
      <c r="A176" s="1" t="s">
        <v>293</v>
      </c>
      <c r="B176" s="1" t="s">
        <v>403</v>
      </c>
      <c r="C176" s="1" t="s">
        <v>400</v>
      </c>
      <c r="D176" s="1" t="s">
        <v>401</v>
      </c>
      <c r="E176" s="1">
        <v>295</v>
      </c>
      <c r="F176" s="37">
        <v>10</v>
      </c>
      <c r="G176" s="37">
        <v>14</v>
      </c>
      <c r="H176" s="37">
        <f>Table71011124[[#This Row],[Units Sold]]*Table71011124[[#This Row],[Sale Price]]</f>
        <v>4130</v>
      </c>
      <c r="I176" s="37">
        <f t="shared" si="2"/>
        <v>41.300000000000004</v>
      </c>
      <c r="J176" s="37">
        <f>Table71011124[[#This Row],[Gross Sales]]-Table71011124[[#This Row],[Discounts]]</f>
        <v>4088.7</v>
      </c>
      <c r="K176" s="37">
        <f>Table71011124[[#This Row],[Units Sold]]*Table71011124[[#This Row],[Manufacturing Price]]*1.1</f>
        <v>3245.0000000000005</v>
      </c>
      <c r="L176" s="37">
        <f>Table71011124[[#This Row],[Sales]]-Table71011124[[#This Row],[COGS]]</f>
        <v>843.69999999999936</v>
      </c>
      <c r="M176" s="38">
        <v>44897</v>
      </c>
    </row>
    <row r="177" spans="1:13" x14ac:dyDescent="0.25">
      <c r="A177" s="1" t="s">
        <v>295</v>
      </c>
      <c r="B177" s="1" t="s">
        <v>396</v>
      </c>
      <c r="C177" s="1" t="s">
        <v>400</v>
      </c>
      <c r="D177" s="1" t="s">
        <v>398</v>
      </c>
      <c r="E177" s="1">
        <v>7921</v>
      </c>
      <c r="F177" s="37">
        <v>10</v>
      </c>
      <c r="G177" s="37">
        <v>22</v>
      </c>
      <c r="H177" s="37">
        <f>Table71011124[[#This Row],[Units Sold]]*Table71011124[[#This Row],[Sale Price]]</f>
        <v>174262</v>
      </c>
      <c r="I177" s="37">
        <f t="shared" si="2"/>
        <v>10455.719999999999</v>
      </c>
      <c r="J177" s="37">
        <f>Table71011124[[#This Row],[Gross Sales]]-Table71011124[[#This Row],[Discounts]]</f>
        <v>163806.28</v>
      </c>
      <c r="K177" s="37">
        <f>Table71011124[[#This Row],[Units Sold]]*Table71011124[[#This Row],[Manufacturing Price]]*1.1</f>
        <v>87131</v>
      </c>
      <c r="L177" s="37">
        <f>Table71011124[[#This Row],[Sales]]-Table71011124[[#This Row],[COGS]]</f>
        <v>76675.28</v>
      </c>
      <c r="M177" s="38">
        <v>44867</v>
      </c>
    </row>
    <row r="178" spans="1:13" x14ac:dyDescent="0.25">
      <c r="A178" s="1" t="s">
        <v>300</v>
      </c>
      <c r="B178" s="1" t="s">
        <v>396</v>
      </c>
      <c r="C178" s="1" t="s">
        <v>409</v>
      </c>
      <c r="D178" s="1" t="s">
        <v>398</v>
      </c>
      <c r="E178" s="1">
        <v>7900</v>
      </c>
      <c r="F178" s="37">
        <v>270</v>
      </c>
      <c r="G178" s="37">
        <v>352</v>
      </c>
      <c r="H178" s="37">
        <f>Table71011124[[#This Row],[Units Sold]]*Table71011124[[#This Row],[Sale Price]]</f>
        <v>2780800</v>
      </c>
      <c r="I178" s="37">
        <f t="shared" si="2"/>
        <v>166848</v>
      </c>
      <c r="J178" s="37">
        <f>Table71011124[[#This Row],[Gross Sales]]-Table71011124[[#This Row],[Discounts]]</f>
        <v>2613952</v>
      </c>
      <c r="K178" s="37">
        <f>Table71011124[[#This Row],[Units Sold]]*Table71011124[[#This Row],[Manufacturing Price]]*1.1</f>
        <v>2346300</v>
      </c>
      <c r="L178" s="37">
        <f>Table71011124[[#This Row],[Sales]]-Table71011124[[#This Row],[COGS]]</f>
        <v>267652</v>
      </c>
      <c r="M178" s="38">
        <v>44867</v>
      </c>
    </row>
    <row r="179" spans="1:13" x14ac:dyDescent="0.25">
      <c r="A179" s="1" t="s">
        <v>300</v>
      </c>
      <c r="B179" s="1" t="s">
        <v>396</v>
      </c>
      <c r="C179" s="1" t="s">
        <v>402</v>
      </c>
      <c r="D179" s="1" t="s">
        <v>407</v>
      </c>
      <c r="E179" s="1">
        <v>7847</v>
      </c>
      <c r="F179" s="37">
        <v>5</v>
      </c>
      <c r="G179" s="37">
        <v>9</v>
      </c>
      <c r="H179" s="37">
        <f>Table71011124[[#This Row],[Units Sold]]*Table71011124[[#This Row],[Sale Price]]</f>
        <v>70623</v>
      </c>
      <c r="I179" s="37">
        <f t="shared" si="2"/>
        <v>9887.2200000000012</v>
      </c>
      <c r="J179" s="37">
        <f>Table71011124[[#This Row],[Gross Sales]]-Table71011124[[#This Row],[Discounts]]</f>
        <v>60735.78</v>
      </c>
      <c r="K179" s="37">
        <f>Table71011124[[#This Row],[Units Sold]]*Table71011124[[#This Row],[Manufacturing Price]]*1.1</f>
        <v>43158.5</v>
      </c>
      <c r="L179" s="37">
        <f>Table71011124[[#This Row],[Sales]]-Table71011124[[#This Row],[COGS]]</f>
        <v>17577.28</v>
      </c>
      <c r="M179" s="38">
        <v>44867</v>
      </c>
    </row>
    <row r="180" spans="1:13" x14ac:dyDescent="0.25">
      <c r="A180" s="1" t="s">
        <v>287</v>
      </c>
      <c r="B180" s="1" t="s">
        <v>396</v>
      </c>
      <c r="C180" s="1" t="s">
        <v>409</v>
      </c>
      <c r="D180" s="1" t="s">
        <v>401</v>
      </c>
      <c r="E180" s="1">
        <v>7846</v>
      </c>
      <c r="F180" s="37">
        <v>270</v>
      </c>
      <c r="G180" s="37">
        <v>352</v>
      </c>
      <c r="H180" s="37">
        <f>Table71011124[[#This Row],[Units Sold]]*Table71011124[[#This Row],[Sale Price]]</f>
        <v>2761792</v>
      </c>
      <c r="I180" s="37">
        <f t="shared" si="2"/>
        <v>27617.920000000002</v>
      </c>
      <c r="J180" s="37">
        <f>Table71011124[[#This Row],[Gross Sales]]-Table71011124[[#This Row],[Discounts]]</f>
        <v>2734174.08</v>
      </c>
      <c r="K180" s="37">
        <f>Table71011124[[#This Row],[Units Sold]]*Table71011124[[#This Row],[Manufacturing Price]]*1.1</f>
        <v>2330262</v>
      </c>
      <c r="L180" s="37">
        <f>Table71011124[[#This Row],[Sales]]-Table71011124[[#This Row],[COGS]]</f>
        <v>403912.08000000007</v>
      </c>
      <c r="M180" s="38">
        <v>44867</v>
      </c>
    </row>
    <row r="181" spans="1:13" x14ac:dyDescent="0.25">
      <c r="A181" s="1" t="s">
        <v>295</v>
      </c>
      <c r="B181" s="1" t="s">
        <v>396</v>
      </c>
      <c r="C181" s="1" t="s">
        <v>402</v>
      </c>
      <c r="D181" s="1" t="s">
        <v>401</v>
      </c>
      <c r="E181" s="1">
        <v>7845</v>
      </c>
      <c r="F181" s="37">
        <v>5</v>
      </c>
      <c r="G181" s="37">
        <v>9</v>
      </c>
      <c r="H181" s="37">
        <f>Table71011124[[#This Row],[Units Sold]]*Table71011124[[#This Row],[Sale Price]]</f>
        <v>70605</v>
      </c>
      <c r="I181" s="37">
        <f t="shared" si="2"/>
        <v>706.05000000000007</v>
      </c>
      <c r="J181" s="37">
        <f>Table71011124[[#This Row],[Gross Sales]]-Table71011124[[#This Row],[Discounts]]</f>
        <v>69898.95</v>
      </c>
      <c r="K181" s="37">
        <f>Table71011124[[#This Row],[Units Sold]]*Table71011124[[#This Row],[Manufacturing Price]]*1.1</f>
        <v>43147.5</v>
      </c>
      <c r="L181" s="37">
        <f>Table71011124[[#This Row],[Sales]]-Table71011124[[#This Row],[COGS]]</f>
        <v>26751.449999999997</v>
      </c>
      <c r="M181" s="38">
        <v>44867</v>
      </c>
    </row>
    <row r="182" spans="1:13" x14ac:dyDescent="0.25">
      <c r="A182" s="1" t="s">
        <v>395</v>
      </c>
      <c r="B182" s="1" t="s">
        <v>396</v>
      </c>
      <c r="C182" s="1" t="s">
        <v>402</v>
      </c>
      <c r="D182" s="1" t="s">
        <v>407</v>
      </c>
      <c r="E182" s="1">
        <v>7783</v>
      </c>
      <c r="F182" s="37">
        <v>5</v>
      </c>
      <c r="G182" s="37">
        <v>9</v>
      </c>
      <c r="H182" s="37">
        <f>Table71011124[[#This Row],[Units Sold]]*Table71011124[[#This Row],[Sale Price]]</f>
        <v>70047</v>
      </c>
      <c r="I182" s="37">
        <f t="shared" si="2"/>
        <v>9806.5800000000017</v>
      </c>
      <c r="J182" s="37">
        <f>Table71011124[[#This Row],[Gross Sales]]-Table71011124[[#This Row],[Discounts]]</f>
        <v>60240.42</v>
      </c>
      <c r="K182" s="37">
        <f>Table71011124[[#This Row],[Units Sold]]*Table71011124[[#This Row],[Manufacturing Price]]*1.1</f>
        <v>42806.5</v>
      </c>
      <c r="L182" s="37">
        <f>Table71011124[[#This Row],[Sales]]-Table71011124[[#This Row],[COGS]]</f>
        <v>17433.919999999998</v>
      </c>
      <c r="M182" s="38">
        <v>44867</v>
      </c>
    </row>
    <row r="183" spans="1:13" x14ac:dyDescent="0.25">
      <c r="A183" s="1" t="s">
        <v>300</v>
      </c>
      <c r="B183" s="1" t="s">
        <v>396</v>
      </c>
      <c r="C183" s="1" t="s">
        <v>400</v>
      </c>
      <c r="D183" s="1" t="s">
        <v>398</v>
      </c>
      <c r="E183" s="1">
        <v>7781</v>
      </c>
      <c r="F183" s="37">
        <v>10</v>
      </c>
      <c r="G183" s="37">
        <v>22</v>
      </c>
      <c r="H183" s="37">
        <f>Table71011124[[#This Row],[Units Sold]]*Table71011124[[#This Row],[Sale Price]]</f>
        <v>171182</v>
      </c>
      <c r="I183" s="37">
        <f t="shared" si="2"/>
        <v>10270.92</v>
      </c>
      <c r="J183" s="37">
        <f>Table71011124[[#This Row],[Gross Sales]]-Table71011124[[#This Row],[Discounts]]</f>
        <v>160911.07999999999</v>
      </c>
      <c r="K183" s="37">
        <f>Table71011124[[#This Row],[Units Sold]]*Table71011124[[#This Row],[Manufacturing Price]]*1.1</f>
        <v>85591</v>
      </c>
      <c r="L183" s="37">
        <f>Table71011124[[#This Row],[Sales]]-Table71011124[[#This Row],[COGS]]</f>
        <v>75320.079999999987</v>
      </c>
      <c r="M183" s="38">
        <v>44867</v>
      </c>
    </row>
    <row r="184" spans="1:13" x14ac:dyDescent="0.25">
      <c r="A184" s="1" t="s">
        <v>287</v>
      </c>
      <c r="B184" s="1" t="s">
        <v>396</v>
      </c>
      <c r="C184" s="1" t="s">
        <v>402</v>
      </c>
      <c r="D184" s="1" t="s">
        <v>405</v>
      </c>
      <c r="E184" s="1">
        <v>7754</v>
      </c>
      <c r="F184" s="37">
        <v>5</v>
      </c>
      <c r="G184" s="37">
        <v>9</v>
      </c>
      <c r="H184" s="37">
        <f>Table71011124[[#This Row],[Units Sold]]*Table71011124[[#This Row],[Sale Price]]</f>
        <v>69786</v>
      </c>
      <c r="I184" s="37">
        <f t="shared" si="2"/>
        <v>0</v>
      </c>
      <c r="J184" s="37">
        <f>Table71011124[[#This Row],[Gross Sales]]-Table71011124[[#This Row],[Discounts]]</f>
        <v>69786</v>
      </c>
      <c r="K184" s="37">
        <f>Table71011124[[#This Row],[Units Sold]]*Table71011124[[#This Row],[Manufacturing Price]]*1.1</f>
        <v>42647</v>
      </c>
      <c r="L184" s="37">
        <f>Table71011124[[#This Row],[Sales]]-Table71011124[[#This Row],[COGS]]</f>
        <v>27139</v>
      </c>
      <c r="M184" s="38">
        <v>44867</v>
      </c>
    </row>
    <row r="185" spans="1:13" x14ac:dyDescent="0.25">
      <c r="A185" s="1" t="s">
        <v>287</v>
      </c>
      <c r="B185" s="1" t="s">
        <v>396</v>
      </c>
      <c r="C185" s="1" t="s">
        <v>400</v>
      </c>
      <c r="D185" s="1" t="s">
        <v>398</v>
      </c>
      <c r="E185" s="1">
        <v>7738</v>
      </c>
      <c r="F185" s="37">
        <v>10</v>
      </c>
      <c r="G185" s="37">
        <v>22</v>
      </c>
      <c r="H185" s="37">
        <f>Table71011124[[#This Row],[Units Sold]]*Table71011124[[#This Row],[Sale Price]]</f>
        <v>170236</v>
      </c>
      <c r="I185" s="37">
        <f t="shared" si="2"/>
        <v>10214.16</v>
      </c>
      <c r="J185" s="37">
        <f>Table71011124[[#This Row],[Gross Sales]]-Table71011124[[#This Row],[Discounts]]</f>
        <v>160021.84</v>
      </c>
      <c r="K185" s="37">
        <f>Table71011124[[#This Row],[Units Sold]]*Table71011124[[#This Row],[Manufacturing Price]]*1.1</f>
        <v>85118</v>
      </c>
      <c r="L185" s="37">
        <f>Table71011124[[#This Row],[Sales]]-Table71011124[[#This Row],[COGS]]</f>
        <v>74903.839999999997</v>
      </c>
      <c r="M185" s="38">
        <v>44867</v>
      </c>
    </row>
    <row r="186" spans="1:13" x14ac:dyDescent="0.25">
      <c r="A186" s="1" t="s">
        <v>295</v>
      </c>
      <c r="B186" s="1" t="s">
        <v>396</v>
      </c>
      <c r="C186" s="1" t="s">
        <v>409</v>
      </c>
      <c r="D186" s="1" t="s">
        <v>398</v>
      </c>
      <c r="E186" s="1">
        <v>7716</v>
      </c>
      <c r="F186" s="37">
        <v>270</v>
      </c>
      <c r="G186" s="37">
        <v>352</v>
      </c>
      <c r="H186" s="37">
        <f>Table71011124[[#This Row],[Units Sold]]*Table71011124[[#This Row],[Sale Price]]</f>
        <v>2716032</v>
      </c>
      <c r="I186" s="37">
        <f t="shared" si="2"/>
        <v>162961.91999999998</v>
      </c>
      <c r="J186" s="37">
        <f>Table71011124[[#This Row],[Gross Sales]]-Table71011124[[#This Row],[Discounts]]</f>
        <v>2553070.08</v>
      </c>
      <c r="K186" s="37">
        <f>Table71011124[[#This Row],[Units Sold]]*Table71011124[[#This Row],[Manufacturing Price]]*1.1</f>
        <v>2291652</v>
      </c>
      <c r="L186" s="37">
        <f>Table71011124[[#This Row],[Sales]]-Table71011124[[#This Row],[COGS]]</f>
        <v>261418.08000000007</v>
      </c>
      <c r="M186" s="38">
        <v>44867</v>
      </c>
    </row>
    <row r="187" spans="1:13" x14ac:dyDescent="0.25">
      <c r="A187" s="1" t="s">
        <v>395</v>
      </c>
      <c r="B187" s="1" t="s">
        <v>396</v>
      </c>
      <c r="C187" s="1" t="s">
        <v>400</v>
      </c>
      <c r="D187" s="1" t="s">
        <v>401</v>
      </c>
      <c r="E187" s="1">
        <v>7708</v>
      </c>
      <c r="F187" s="37">
        <v>10</v>
      </c>
      <c r="G187" s="37">
        <v>22</v>
      </c>
      <c r="H187" s="37">
        <f>Table71011124[[#This Row],[Units Sold]]*Table71011124[[#This Row],[Sale Price]]</f>
        <v>169576</v>
      </c>
      <c r="I187" s="37">
        <f t="shared" si="2"/>
        <v>1695.76</v>
      </c>
      <c r="J187" s="37">
        <f>Table71011124[[#This Row],[Gross Sales]]-Table71011124[[#This Row],[Discounts]]</f>
        <v>167880.24</v>
      </c>
      <c r="K187" s="37">
        <f>Table71011124[[#This Row],[Units Sold]]*Table71011124[[#This Row],[Manufacturing Price]]*1.1</f>
        <v>84788</v>
      </c>
      <c r="L187" s="37">
        <f>Table71011124[[#This Row],[Sales]]-Table71011124[[#This Row],[COGS]]</f>
        <v>83092.239999999991</v>
      </c>
      <c r="M187" s="38">
        <v>44867</v>
      </c>
    </row>
    <row r="188" spans="1:13" x14ac:dyDescent="0.25">
      <c r="A188" s="1" t="s">
        <v>395</v>
      </c>
      <c r="B188" s="1" t="s">
        <v>396</v>
      </c>
      <c r="C188" s="1" t="s">
        <v>409</v>
      </c>
      <c r="D188" s="1" t="s">
        <v>398</v>
      </c>
      <c r="E188" s="1">
        <v>7452</v>
      </c>
      <c r="F188" s="37">
        <v>270</v>
      </c>
      <c r="G188" s="37">
        <v>352</v>
      </c>
      <c r="H188" s="37">
        <f>Table71011124[[#This Row],[Units Sold]]*Table71011124[[#This Row],[Sale Price]]</f>
        <v>2623104</v>
      </c>
      <c r="I188" s="37">
        <f t="shared" si="2"/>
        <v>157386.23999999999</v>
      </c>
      <c r="J188" s="37">
        <f>Table71011124[[#This Row],[Gross Sales]]-Table71011124[[#This Row],[Discounts]]</f>
        <v>2465717.7599999998</v>
      </c>
      <c r="K188" s="37">
        <f>Table71011124[[#This Row],[Units Sold]]*Table71011124[[#This Row],[Manufacturing Price]]*1.1</f>
        <v>2213244</v>
      </c>
      <c r="L188" s="37">
        <f>Table71011124[[#This Row],[Sales]]-Table71011124[[#This Row],[COGS]]</f>
        <v>252473.75999999978</v>
      </c>
      <c r="M188" s="38">
        <v>44867</v>
      </c>
    </row>
    <row r="189" spans="1:13" x14ac:dyDescent="0.25">
      <c r="A189" s="1" t="s">
        <v>295</v>
      </c>
      <c r="B189" s="1" t="s">
        <v>399</v>
      </c>
      <c r="C189" s="1" t="s">
        <v>404</v>
      </c>
      <c r="D189" s="1" t="s">
        <v>407</v>
      </c>
      <c r="E189" s="1">
        <v>4755</v>
      </c>
      <c r="F189" s="37">
        <v>98</v>
      </c>
      <c r="G189" s="37">
        <v>127</v>
      </c>
      <c r="H189" s="37">
        <f>Table71011124[[#This Row],[Units Sold]]*Table71011124[[#This Row],[Sale Price]]</f>
        <v>603885</v>
      </c>
      <c r="I189" s="37">
        <f t="shared" si="2"/>
        <v>84543.900000000009</v>
      </c>
      <c r="J189" s="37">
        <f>Table71011124[[#This Row],[Gross Sales]]-Table71011124[[#This Row],[Discounts]]</f>
        <v>519341.1</v>
      </c>
      <c r="K189" s="37">
        <f>Table71011124[[#This Row],[Units Sold]]*Table71011124[[#This Row],[Manufacturing Price]]*1.1</f>
        <v>512589.00000000006</v>
      </c>
      <c r="L189" s="37">
        <f>Table71011124[[#This Row],[Sales]]-Table71011124[[#This Row],[COGS]]</f>
        <v>6752.0999999999185</v>
      </c>
      <c r="M189" s="38">
        <v>44867</v>
      </c>
    </row>
    <row r="190" spans="1:13" x14ac:dyDescent="0.25">
      <c r="A190" s="1" t="s">
        <v>295</v>
      </c>
      <c r="B190" s="1" t="s">
        <v>408</v>
      </c>
      <c r="C190" s="1" t="s">
        <v>400</v>
      </c>
      <c r="D190" s="1" t="s">
        <v>398</v>
      </c>
      <c r="E190" s="1">
        <v>2720</v>
      </c>
      <c r="F190" s="37">
        <v>10</v>
      </c>
      <c r="G190" s="37">
        <v>17</v>
      </c>
      <c r="H190" s="37">
        <f>Table71011124[[#This Row],[Units Sold]]*Table71011124[[#This Row],[Sale Price]]</f>
        <v>46240</v>
      </c>
      <c r="I190" s="37">
        <f t="shared" si="2"/>
        <v>2774.4</v>
      </c>
      <c r="J190" s="37">
        <f>Table71011124[[#This Row],[Gross Sales]]-Table71011124[[#This Row],[Discounts]]</f>
        <v>43465.599999999999</v>
      </c>
      <c r="K190" s="37">
        <f>Table71011124[[#This Row],[Units Sold]]*Table71011124[[#This Row],[Manufacturing Price]]*1.1</f>
        <v>29920.000000000004</v>
      </c>
      <c r="L190" s="37">
        <f>Table71011124[[#This Row],[Sales]]-Table71011124[[#This Row],[COGS]]</f>
        <v>13545.599999999995</v>
      </c>
      <c r="M190" s="38">
        <v>44867</v>
      </c>
    </row>
    <row r="191" spans="1:13" x14ac:dyDescent="0.25">
      <c r="A191" s="1" t="s">
        <v>295</v>
      </c>
      <c r="B191" s="1" t="s">
        <v>403</v>
      </c>
      <c r="C191" s="1" t="s">
        <v>397</v>
      </c>
      <c r="D191" s="1" t="s">
        <v>401</v>
      </c>
      <c r="E191" s="1">
        <v>2686</v>
      </c>
      <c r="F191" s="37">
        <v>3</v>
      </c>
      <c r="G191" s="37">
        <v>14</v>
      </c>
      <c r="H191" s="37">
        <f>Table71011124[[#This Row],[Units Sold]]*Table71011124[[#This Row],[Sale Price]]</f>
        <v>37604</v>
      </c>
      <c r="I191" s="37">
        <f t="shared" si="2"/>
        <v>376.04</v>
      </c>
      <c r="J191" s="37">
        <f>Table71011124[[#This Row],[Gross Sales]]-Table71011124[[#This Row],[Discounts]]</f>
        <v>37227.96</v>
      </c>
      <c r="K191" s="37">
        <f>Table71011124[[#This Row],[Units Sold]]*Table71011124[[#This Row],[Manufacturing Price]]*1.1</f>
        <v>8863.8000000000011</v>
      </c>
      <c r="L191" s="37">
        <f>Table71011124[[#This Row],[Sales]]-Table71011124[[#This Row],[COGS]]</f>
        <v>28364.159999999996</v>
      </c>
      <c r="M191" s="38">
        <v>44867</v>
      </c>
    </row>
    <row r="192" spans="1:13" x14ac:dyDescent="0.25">
      <c r="A192" s="1" t="s">
        <v>300</v>
      </c>
      <c r="B192" s="1" t="s">
        <v>408</v>
      </c>
      <c r="C192" s="1" t="s">
        <v>400</v>
      </c>
      <c r="D192" s="1" t="s">
        <v>405</v>
      </c>
      <c r="E192" s="1">
        <v>2469</v>
      </c>
      <c r="F192" s="37">
        <v>10</v>
      </c>
      <c r="G192" s="37">
        <v>17</v>
      </c>
      <c r="H192" s="37">
        <f>Table71011124[[#This Row],[Units Sold]]*Table71011124[[#This Row],[Sale Price]]</f>
        <v>41973</v>
      </c>
      <c r="I192" s="37">
        <f t="shared" si="2"/>
        <v>0</v>
      </c>
      <c r="J192" s="37">
        <f>Table71011124[[#This Row],[Gross Sales]]-Table71011124[[#This Row],[Discounts]]</f>
        <v>41973</v>
      </c>
      <c r="K192" s="37">
        <f>Table71011124[[#This Row],[Units Sold]]*Table71011124[[#This Row],[Manufacturing Price]]*1.1</f>
        <v>27159.000000000004</v>
      </c>
      <c r="L192" s="37">
        <f>Table71011124[[#This Row],[Sales]]-Table71011124[[#This Row],[COGS]]</f>
        <v>14813.999999999996</v>
      </c>
      <c r="M192" s="38">
        <v>44867</v>
      </c>
    </row>
    <row r="193" spans="1:13" x14ac:dyDescent="0.25">
      <c r="A193" s="1" t="s">
        <v>293</v>
      </c>
      <c r="B193" s="1" t="s">
        <v>408</v>
      </c>
      <c r="C193" s="1" t="s">
        <v>406</v>
      </c>
      <c r="D193" s="1" t="s">
        <v>398</v>
      </c>
      <c r="E193" s="1">
        <v>2279</v>
      </c>
      <c r="F193" s="37">
        <v>250</v>
      </c>
      <c r="G193" s="37">
        <v>302</v>
      </c>
      <c r="H193" s="37">
        <f>Table71011124[[#This Row],[Units Sold]]*Table71011124[[#This Row],[Sale Price]]</f>
        <v>688258</v>
      </c>
      <c r="I193" s="37">
        <f t="shared" si="2"/>
        <v>41295.479999999996</v>
      </c>
      <c r="J193" s="37">
        <f>Table71011124[[#This Row],[Gross Sales]]-Table71011124[[#This Row],[Discounts]]</f>
        <v>646962.52</v>
      </c>
      <c r="K193" s="37">
        <f>Table71011124[[#This Row],[Units Sold]]*Table71011124[[#This Row],[Manufacturing Price]]*1.1</f>
        <v>626725</v>
      </c>
      <c r="L193" s="37">
        <f>Table71011124[[#This Row],[Sales]]-Table71011124[[#This Row],[COGS]]</f>
        <v>20237.520000000019</v>
      </c>
      <c r="M193" s="38">
        <v>44867</v>
      </c>
    </row>
    <row r="194" spans="1:13" x14ac:dyDescent="0.25">
      <c r="A194" s="1" t="s">
        <v>295</v>
      </c>
      <c r="B194" s="1" t="s">
        <v>408</v>
      </c>
      <c r="C194" s="1" t="s">
        <v>406</v>
      </c>
      <c r="D194" s="1" t="s">
        <v>405</v>
      </c>
      <c r="E194" s="1">
        <v>2259</v>
      </c>
      <c r="F194" s="37">
        <v>250</v>
      </c>
      <c r="G194" s="37">
        <v>302</v>
      </c>
      <c r="H194" s="37">
        <f>Table71011124[[#This Row],[Units Sold]]*Table71011124[[#This Row],[Sale Price]]</f>
        <v>682218</v>
      </c>
      <c r="I194" s="37">
        <f t="shared" ref="I194:I257" si="3">IF(D194="None",0,IF(D194="Low",H194*0.01,IF(D194="Medium",H194*0.06,IF(D194="High",H194*0.14,0))))</f>
        <v>0</v>
      </c>
      <c r="J194" s="37">
        <f>Table71011124[[#This Row],[Gross Sales]]-Table71011124[[#This Row],[Discounts]]</f>
        <v>682218</v>
      </c>
      <c r="K194" s="37">
        <f>Table71011124[[#This Row],[Units Sold]]*Table71011124[[#This Row],[Manufacturing Price]]*1.1</f>
        <v>621225</v>
      </c>
      <c r="L194" s="37">
        <f>Table71011124[[#This Row],[Sales]]-Table71011124[[#This Row],[COGS]]</f>
        <v>60993</v>
      </c>
      <c r="M194" s="38">
        <v>44867</v>
      </c>
    </row>
    <row r="195" spans="1:13" x14ac:dyDescent="0.25">
      <c r="A195" s="1" t="s">
        <v>293</v>
      </c>
      <c r="B195" s="1" t="s">
        <v>396</v>
      </c>
      <c r="C195" s="1" t="s">
        <v>400</v>
      </c>
      <c r="D195" s="1" t="s">
        <v>401</v>
      </c>
      <c r="E195" s="1">
        <v>2202</v>
      </c>
      <c r="F195" s="37">
        <v>10</v>
      </c>
      <c r="G195" s="37">
        <v>22</v>
      </c>
      <c r="H195" s="37">
        <f>Table71011124[[#This Row],[Units Sold]]*Table71011124[[#This Row],[Sale Price]]</f>
        <v>48444</v>
      </c>
      <c r="I195" s="37">
        <f t="shared" si="3"/>
        <v>484.44</v>
      </c>
      <c r="J195" s="37">
        <f>Table71011124[[#This Row],[Gross Sales]]-Table71011124[[#This Row],[Discounts]]</f>
        <v>47959.56</v>
      </c>
      <c r="K195" s="37">
        <f>Table71011124[[#This Row],[Units Sold]]*Table71011124[[#This Row],[Manufacturing Price]]*1.1</f>
        <v>24222.000000000004</v>
      </c>
      <c r="L195" s="37">
        <f>Table71011124[[#This Row],[Sales]]-Table71011124[[#This Row],[COGS]]</f>
        <v>23737.559999999994</v>
      </c>
      <c r="M195" s="38">
        <v>44867</v>
      </c>
    </row>
    <row r="196" spans="1:13" x14ac:dyDescent="0.25">
      <c r="A196" s="1" t="s">
        <v>287</v>
      </c>
      <c r="B196" s="1" t="s">
        <v>399</v>
      </c>
      <c r="C196" s="1" t="s">
        <v>404</v>
      </c>
      <c r="D196" s="1" t="s">
        <v>398</v>
      </c>
      <c r="E196" s="1">
        <v>2155</v>
      </c>
      <c r="F196" s="37">
        <v>102</v>
      </c>
      <c r="G196" s="37">
        <v>127</v>
      </c>
      <c r="H196" s="37">
        <f>Table71011124[[#This Row],[Units Sold]]*Table71011124[[#This Row],[Sale Price]]</f>
        <v>273685</v>
      </c>
      <c r="I196" s="37">
        <f t="shared" si="3"/>
        <v>16421.099999999999</v>
      </c>
      <c r="J196" s="37">
        <f>Table71011124[[#This Row],[Gross Sales]]-Table71011124[[#This Row],[Discounts]]</f>
        <v>257263.9</v>
      </c>
      <c r="K196" s="37">
        <f>Table71011124[[#This Row],[Units Sold]]*Table71011124[[#This Row],[Manufacturing Price]]*1.1</f>
        <v>241791.00000000003</v>
      </c>
      <c r="L196" s="37">
        <f>Table71011124[[#This Row],[Sales]]-Table71011124[[#This Row],[COGS]]</f>
        <v>15472.899999999965</v>
      </c>
      <c r="M196" s="38">
        <v>44867</v>
      </c>
    </row>
    <row r="197" spans="1:13" x14ac:dyDescent="0.25">
      <c r="A197" s="1" t="s">
        <v>300</v>
      </c>
      <c r="B197" s="1" t="s">
        <v>399</v>
      </c>
      <c r="C197" s="1" t="s">
        <v>404</v>
      </c>
      <c r="D197" s="1" t="s">
        <v>398</v>
      </c>
      <c r="E197" s="1">
        <v>2150</v>
      </c>
      <c r="F197" s="37">
        <v>102</v>
      </c>
      <c r="G197" s="37">
        <v>127</v>
      </c>
      <c r="H197" s="37">
        <f>Table71011124[[#This Row],[Units Sold]]*Table71011124[[#This Row],[Sale Price]]</f>
        <v>273050</v>
      </c>
      <c r="I197" s="37">
        <f t="shared" si="3"/>
        <v>16383</v>
      </c>
      <c r="J197" s="37">
        <f>Table71011124[[#This Row],[Gross Sales]]-Table71011124[[#This Row],[Discounts]]</f>
        <v>256667</v>
      </c>
      <c r="K197" s="37">
        <f>Table71011124[[#This Row],[Units Sold]]*Table71011124[[#This Row],[Manufacturing Price]]*1.1</f>
        <v>241230.00000000003</v>
      </c>
      <c r="L197" s="37">
        <f>Table71011124[[#This Row],[Sales]]-Table71011124[[#This Row],[COGS]]</f>
        <v>15436.999999999971</v>
      </c>
      <c r="M197" s="38">
        <v>44867</v>
      </c>
    </row>
    <row r="198" spans="1:13" x14ac:dyDescent="0.25">
      <c r="A198" s="1" t="s">
        <v>395</v>
      </c>
      <c r="B198" s="1" t="s">
        <v>403</v>
      </c>
      <c r="C198" s="1" t="s">
        <v>397</v>
      </c>
      <c r="D198" s="1" t="s">
        <v>401</v>
      </c>
      <c r="E198" s="1">
        <v>2001</v>
      </c>
      <c r="F198" s="37">
        <v>3</v>
      </c>
      <c r="G198" s="37">
        <v>14</v>
      </c>
      <c r="H198" s="37">
        <f>Table71011124[[#This Row],[Units Sold]]*Table71011124[[#This Row],[Sale Price]]</f>
        <v>28014</v>
      </c>
      <c r="I198" s="37">
        <f t="shared" si="3"/>
        <v>280.14</v>
      </c>
      <c r="J198" s="37">
        <f>Table71011124[[#This Row],[Gross Sales]]-Table71011124[[#This Row],[Discounts]]</f>
        <v>27733.86</v>
      </c>
      <c r="K198" s="37">
        <f>Table71011124[[#This Row],[Units Sold]]*Table71011124[[#This Row],[Manufacturing Price]]*1.1</f>
        <v>6603.3</v>
      </c>
      <c r="L198" s="37">
        <f>Table71011124[[#This Row],[Sales]]-Table71011124[[#This Row],[COGS]]</f>
        <v>21130.560000000001</v>
      </c>
      <c r="M198" s="38">
        <v>44867</v>
      </c>
    </row>
    <row r="199" spans="1:13" x14ac:dyDescent="0.25">
      <c r="A199" s="1" t="s">
        <v>395</v>
      </c>
      <c r="B199" s="1" t="s">
        <v>408</v>
      </c>
      <c r="C199" s="1" t="s">
        <v>406</v>
      </c>
      <c r="D199" s="1" t="s">
        <v>398</v>
      </c>
      <c r="E199" s="1">
        <v>1951</v>
      </c>
      <c r="F199" s="37">
        <v>250</v>
      </c>
      <c r="G199" s="37">
        <v>302</v>
      </c>
      <c r="H199" s="37">
        <f>Table71011124[[#This Row],[Units Sold]]*Table71011124[[#This Row],[Sale Price]]</f>
        <v>589202</v>
      </c>
      <c r="I199" s="37">
        <f t="shared" si="3"/>
        <v>35352.119999999995</v>
      </c>
      <c r="J199" s="37">
        <f>Table71011124[[#This Row],[Gross Sales]]-Table71011124[[#This Row],[Discounts]]</f>
        <v>553849.88</v>
      </c>
      <c r="K199" s="37">
        <f>Table71011124[[#This Row],[Units Sold]]*Table71011124[[#This Row],[Manufacturing Price]]*1.1</f>
        <v>536525</v>
      </c>
      <c r="L199" s="37">
        <f>Table71011124[[#This Row],[Sales]]-Table71011124[[#This Row],[COGS]]</f>
        <v>17324.880000000005</v>
      </c>
      <c r="M199" s="38">
        <v>44867</v>
      </c>
    </row>
    <row r="200" spans="1:13" x14ac:dyDescent="0.25">
      <c r="A200" s="1" t="s">
        <v>395</v>
      </c>
      <c r="B200" s="1" t="s">
        <v>408</v>
      </c>
      <c r="C200" s="1" t="s">
        <v>400</v>
      </c>
      <c r="D200" s="1" t="s">
        <v>407</v>
      </c>
      <c r="E200" s="1">
        <v>1812</v>
      </c>
      <c r="F200" s="37">
        <v>10</v>
      </c>
      <c r="G200" s="37">
        <v>17</v>
      </c>
      <c r="H200" s="37">
        <f>Table71011124[[#This Row],[Units Sold]]*Table71011124[[#This Row],[Sale Price]]</f>
        <v>30804</v>
      </c>
      <c r="I200" s="37">
        <f t="shared" si="3"/>
        <v>4312.5600000000004</v>
      </c>
      <c r="J200" s="37">
        <f>Table71011124[[#This Row],[Gross Sales]]-Table71011124[[#This Row],[Discounts]]</f>
        <v>26491.439999999999</v>
      </c>
      <c r="K200" s="37">
        <f>Table71011124[[#This Row],[Units Sold]]*Table71011124[[#This Row],[Manufacturing Price]]*1.1</f>
        <v>19932</v>
      </c>
      <c r="L200" s="37">
        <f>Table71011124[[#This Row],[Sales]]-Table71011124[[#This Row],[COGS]]</f>
        <v>6559.4399999999987</v>
      </c>
      <c r="M200" s="38">
        <v>44867</v>
      </c>
    </row>
    <row r="201" spans="1:13" x14ac:dyDescent="0.25">
      <c r="A201" s="1" t="s">
        <v>287</v>
      </c>
      <c r="B201" s="1" t="s">
        <v>403</v>
      </c>
      <c r="C201" s="1" t="s">
        <v>397</v>
      </c>
      <c r="D201" s="1" t="s">
        <v>398</v>
      </c>
      <c r="E201" s="1">
        <v>1671</v>
      </c>
      <c r="F201" s="37">
        <v>3</v>
      </c>
      <c r="G201" s="37">
        <v>14</v>
      </c>
      <c r="H201" s="37">
        <f>Table71011124[[#This Row],[Units Sold]]*Table71011124[[#This Row],[Sale Price]]</f>
        <v>23394</v>
      </c>
      <c r="I201" s="37">
        <f t="shared" si="3"/>
        <v>1403.6399999999999</v>
      </c>
      <c r="J201" s="37">
        <f>Table71011124[[#This Row],[Gross Sales]]-Table71011124[[#This Row],[Discounts]]</f>
        <v>21990.36</v>
      </c>
      <c r="K201" s="37">
        <f>Table71011124[[#This Row],[Units Sold]]*Table71011124[[#This Row],[Manufacturing Price]]*1.1</f>
        <v>5514.3</v>
      </c>
      <c r="L201" s="37">
        <f>Table71011124[[#This Row],[Sales]]-Table71011124[[#This Row],[COGS]]</f>
        <v>16476.060000000001</v>
      </c>
      <c r="M201" s="38">
        <v>44867</v>
      </c>
    </row>
    <row r="202" spans="1:13" x14ac:dyDescent="0.25">
      <c r="A202" s="1" t="s">
        <v>395</v>
      </c>
      <c r="B202" s="1" t="s">
        <v>399</v>
      </c>
      <c r="C202" s="1" t="s">
        <v>404</v>
      </c>
      <c r="D202" s="1" t="s">
        <v>407</v>
      </c>
      <c r="E202" s="1">
        <v>1595</v>
      </c>
      <c r="F202" s="37">
        <v>94</v>
      </c>
      <c r="G202" s="37">
        <v>127</v>
      </c>
      <c r="H202" s="37">
        <f>Table71011124[[#This Row],[Units Sold]]*Table71011124[[#This Row],[Sale Price]]</f>
        <v>202565</v>
      </c>
      <c r="I202" s="37">
        <f t="shared" si="3"/>
        <v>28359.100000000002</v>
      </c>
      <c r="J202" s="37">
        <f>Table71011124[[#This Row],[Gross Sales]]-Table71011124[[#This Row],[Discounts]]</f>
        <v>174205.9</v>
      </c>
      <c r="K202" s="37">
        <f>Table71011124[[#This Row],[Units Sold]]*Table71011124[[#This Row],[Manufacturing Price]]*1.1</f>
        <v>164923</v>
      </c>
      <c r="L202" s="37">
        <f>Table71011124[[#This Row],[Sales]]-Table71011124[[#This Row],[COGS]]</f>
        <v>9282.8999999999942</v>
      </c>
      <c r="M202" s="38">
        <v>44867</v>
      </c>
    </row>
    <row r="203" spans="1:13" x14ac:dyDescent="0.25">
      <c r="A203" s="1" t="s">
        <v>293</v>
      </c>
      <c r="B203" s="1" t="s">
        <v>403</v>
      </c>
      <c r="C203" s="1" t="s">
        <v>397</v>
      </c>
      <c r="D203" s="1" t="s">
        <v>401</v>
      </c>
      <c r="E203" s="1">
        <v>1560</v>
      </c>
      <c r="F203" s="37">
        <v>3</v>
      </c>
      <c r="G203" s="37">
        <v>14</v>
      </c>
      <c r="H203" s="37">
        <f>Table71011124[[#This Row],[Units Sold]]*Table71011124[[#This Row],[Sale Price]]</f>
        <v>21840</v>
      </c>
      <c r="I203" s="37">
        <f t="shared" si="3"/>
        <v>218.4</v>
      </c>
      <c r="J203" s="37">
        <f>Table71011124[[#This Row],[Gross Sales]]-Table71011124[[#This Row],[Discounts]]</f>
        <v>21621.599999999999</v>
      </c>
      <c r="K203" s="37">
        <f>Table71011124[[#This Row],[Units Sold]]*Table71011124[[#This Row],[Manufacturing Price]]*1.1</f>
        <v>5148</v>
      </c>
      <c r="L203" s="37">
        <f>Table71011124[[#This Row],[Sales]]-Table71011124[[#This Row],[COGS]]</f>
        <v>16473.599999999999</v>
      </c>
      <c r="M203" s="38">
        <v>44867</v>
      </c>
    </row>
    <row r="204" spans="1:13" x14ac:dyDescent="0.25">
      <c r="A204" s="1" t="s">
        <v>287</v>
      </c>
      <c r="B204" s="1" t="s">
        <v>408</v>
      </c>
      <c r="C204" s="1" t="s">
        <v>406</v>
      </c>
      <c r="D204" s="1" t="s">
        <v>401</v>
      </c>
      <c r="E204" s="1">
        <v>1065</v>
      </c>
      <c r="F204" s="37">
        <v>250</v>
      </c>
      <c r="G204" s="37">
        <v>302</v>
      </c>
      <c r="H204" s="37">
        <f>Table71011124[[#This Row],[Units Sold]]*Table71011124[[#This Row],[Sale Price]]</f>
        <v>321630</v>
      </c>
      <c r="I204" s="37">
        <f t="shared" si="3"/>
        <v>3216.3</v>
      </c>
      <c r="J204" s="37">
        <f>Table71011124[[#This Row],[Gross Sales]]-Table71011124[[#This Row],[Discounts]]</f>
        <v>318413.7</v>
      </c>
      <c r="K204" s="37">
        <f>Table71011124[[#This Row],[Units Sold]]*Table71011124[[#This Row],[Manufacturing Price]]*1.1</f>
        <v>292875</v>
      </c>
      <c r="L204" s="37">
        <f>Table71011124[[#This Row],[Sales]]-Table71011124[[#This Row],[COGS]]</f>
        <v>25538.700000000012</v>
      </c>
      <c r="M204" s="38">
        <v>44867</v>
      </c>
    </row>
    <row r="205" spans="1:13" x14ac:dyDescent="0.25">
      <c r="A205" s="1" t="s">
        <v>287</v>
      </c>
      <c r="B205" s="1" t="s">
        <v>408</v>
      </c>
      <c r="C205" s="1" t="s">
        <v>400</v>
      </c>
      <c r="D205" s="1" t="s">
        <v>401</v>
      </c>
      <c r="E205" s="1">
        <v>847</v>
      </c>
      <c r="F205" s="37">
        <v>10</v>
      </c>
      <c r="G205" s="37">
        <v>17</v>
      </c>
      <c r="H205" s="37">
        <f>Table71011124[[#This Row],[Units Sold]]*Table71011124[[#This Row],[Sale Price]]</f>
        <v>14399</v>
      </c>
      <c r="I205" s="37">
        <f t="shared" si="3"/>
        <v>143.99</v>
      </c>
      <c r="J205" s="37">
        <f>Table71011124[[#This Row],[Gross Sales]]-Table71011124[[#This Row],[Discounts]]</f>
        <v>14255.01</v>
      </c>
      <c r="K205" s="37">
        <f>Table71011124[[#This Row],[Units Sold]]*Table71011124[[#This Row],[Manufacturing Price]]*1.1</f>
        <v>9317</v>
      </c>
      <c r="L205" s="37">
        <f>Table71011124[[#This Row],[Sales]]-Table71011124[[#This Row],[COGS]]</f>
        <v>4938.01</v>
      </c>
      <c r="M205" s="38">
        <v>44867</v>
      </c>
    </row>
    <row r="206" spans="1:13" x14ac:dyDescent="0.25">
      <c r="A206" s="1" t="s">
        <v>293</v>
      </c>
      <c r="B206" s="1" t="s">
        <v>396</v>
      </c>
      <c r="C206" s="1" t="s">
        <v>409</v>
      </c>
      <c r="D206" s="1" t="s">
        <v>407</v>
      </c>
      <c r="E206" s="1">
        <v>771</v>
      </c>
      <c r="F206" s="37">
        <v>270</v>
      </c>
      <c r="G206" s="37">
        <v>352</v>
      </c>
      <c r="H206" s="37">
        <f>Table71011124[[#This Row],[Units Sold]]*Table71011124[[#This Row],[Sale Price]]</f>
        <v>271392</v>
      </c>
      <c r="I206" s="37">
        <f t="shared" si="3"/>
        <v>37994.880000000005</v>
      </c>
      <c r="J206" s="37">
        <f>Table71011124[[#This Row],[Gross Sales]]-Table71011124[[#This Row],[Discounts]]</f>
        <v>233397.12</v>
      </c>
      <c r="K206" s="37">
        <f>Table71011124[[#This Row],[Units Sold]]*Table71011124[[#This Row],[Manufacturing Price]]*1.1</f>
        <v>228987.00000000003</v>
      </c>
      <c r="L206" s="37">
        <f>Table71011124[[#This Row],[Sales]]-Table71011124[[#This Row],[COGS]]</f>
        <v>4410.1199999999662</v>
      </c>
      <c r="M206" s="38">
        <v>44867</v>
      </c>
    </row>
    <row r="207" spans="1:13" x14ac:dyDescent="0.25">
      <c r="A207" s="1" t="s">
        <v>293</v>
      </c>
      <c r="B207" s="1" t="s">
        <v>399</v>
      </c>
      <c r="C207" s="1" t="s">
        <v>404</v>
      </c>
      <c r="D207" s="1" t="s">
        <v>398</v>
      </c>
      <c r="E207" s="1">
        <v>643</v>
      </c>
      <c r="F207" s="37">
        <v>120</v>
      </c>
      <c r="G207" s="37">
        <v>127</v>
      </c>
      <c r="H207" s="37">
        <f>Table71011124[[#This Row],[Units Sold]]*Table71011124[[#This Row],[Sale Price]]</f>
        <v>81661</v>
      </c>
      <c r="I207" s="37">
        <f t="shared" si="3"/>
        <v>4899.66</v>
      </c>
      <c r="J207" s="37">
        <f>Table71011124[[#This Row],[Gross Sales]]-Table71011124[[#This Row],[Discounts]]</f>
        <v>76761.34</v>
      </c>
      <c r="K207" s="37">
        <f>Table71011124[[#This Row],[Units Sold]]*Table71011124[[#This Row],[Manufacturing Price]]*1.1</f>
        <v>84876</v>
      </c>
      <c r="L207" s="37">
        <f>Table71011124[[#This Row],[Sales]]-Table71011124[[#This Row],[COGS]]</f>
        <v>-8114.6600000000035</v>
      </c>
      <c r="M207" s="38">
        <v>44867</v>
      </c>
    </row>
    <row r="208" spans="1:13" x14ac:dyDescent="0.25">
      <c r="A208" s="1" t="s">
        <v>300</v>
      </c>
      <c r="B208" s="1" t="s">
        <v>403</v>
      </c>
      <c r="C208" s="1" t="s">
        <v>397</v>
      </c>
      <c r="D208" s="1" t="s">
        <v>398</v>
      </c>
      <c r="E208" s="1">
        <v>597</v>
      </c>
      <c r="F208" s="37">
        <v>3</v>
      </c>
      <c r="G208" s="37">
        <v>14</v>
      </c>
      <c r="H208" s="37">
        <f>Table71011124[[#This Row],[Units Sold]]*Table71011124[[#This Row],[Sale Price]]</f>
        <v>8358</v>
      </c>
      <c r="I208" s="37">
        <f t="shared" si="3"/>
        <v>501.47999999999996</v>
      </c>
      <c r="J208" s="37">
        <f>Table71011124[[#This Row],[Gross Sales]]-Table71011124[[#This Row],[Discounts]]</f>
        <v>7856.52</v>
      </c>
      <c r="K208" s="37">
        <f>Table71011124[[#This Row],[Units Sold]]*Table71011124[[#This Row],[Manufacturing Price]]*1.1</f>
        <v>1970.1000000000001</v>
      </c>
      <c r="L208" s="37">
        <f>Table71011124[[#This Row],[Sales]]-Table71011124[[#This Row],[COGS]]</f>
        <v>5886.42</v>
      </c>
      <c r="M208" s="38">
        <v>44867</v>
      </c>
    </row>
    <row r="209" spans="1:13" x14ac:dyDescent="0.25">
      <c r="A209" s="1" t="s">
        <v>300</v>
      </c>
      <c r="B209" s="1" t="s">
        <v>408</v>
      </c>
      <c r="C209" s="1" t="s">
        <v>406</v>
      </c>
      <c r="D209" s="1" t="s">
        <v>407</v>
      </c>
      <c r="E209" s="1">
        <v>531</v>
      </c>
      <c r="F209" s="37">
        <v>214</v>
      </c>
      <c r="G209" s="37">
        <v>302</v>
      </c>
      <c r="H209" s="37">
        <f>Table71011124[[#This Row],[Units Sold]]*Table71011124[[#This Row],[Sale Price]]</f>
        <v>160362</v>
      </c>
      <c r="I209" s="37">
        <f t="shared" si="3"/>
        <v>22450.680000000004</v>
      </c>
      <c r="J209" s="37">
        <f>Table71011124[[#This Row],[Gross Sales]]-Table71011124[[#This Row],[Discounts]]</f>
        <v>137911.32</v>
      </c>
      <c r="K209" s="37">
        <f>Table71011124[[#This Row],[Units Sold]]*Table71011124[[#This Row],[Manufacturing Price]]*1.1</f>
        <v>124997.40000000001</v>
      </c>
      <c r="L209" s="37">
        <f>Table71011124[[#This Row],[Sales]]-Table71011124[[#This Row],[COGS]]</f>
        <v>12913.919999999998</v>
      </c>
      <c r="M209" s="38">
        <v>44867</v>
      </c>
    </row>
    <row r="210" spans="1:13" x14ac:dyDescent="0.25">
      <c r="A210" s="1" t="s">
        <v>293</v>
      </c>
      <c r="B210" s="1" t="s">
        <v>396</v>
      </c>
      <c r="C210" s="1" t="s">
        <v>402</v>
      </c>
      <c r="D210" s="1" t="s">
        <v>407</v>
      </c>
      <c r="E210" s="1">
        <v>496</v>
      </c>
      <c r="F210" s="37">
        <v>5</v>
      </c>
      <c r="G210" s="37">
        <v>9</v>
      </c>
      <c r="H210" s="37">
        <f>Table71011124[[#This Row],[Units Sold]]*Table71011124[[#This Row],[Sale Price]]</f>
        <v>4464</v>
      </c>
      <c r="I210" s="37">
        <f t="shared" si="3"/>
        <v>624.96</v>
      </c>
      <c r="J210" s="37">
        <f>Table71011124[[#This Row],[Gross Sales]]-Table71011124[[#This Row],[Discounts]]</f>
        <v>3839.04</v>
      </c>
      <c r="K210" s="37">
        <f>Table71011124[[#This Row],[Units Sold]]*Table71011124[[#This Row],[Manufacturing Price]]*1.1</f>
        <v>2728</v>
      </c>
      <c r="L210" s="37">
        <f>Table71011124[[#This Row],[Sales]]-Table71011124[[#This Row],[COGS]]</f>
        <v>1111.04</v>
      </c>
      <c r="M210" s="38">
        <v>44867</v>
      </c>
    </row>
    <row r="211" spans="1:13" x14ac:dyDescent="0.25">
      <c r="A211" s="1" t="s">
        <v>293</v>
      </c>
      <c r="B211" s="1" t="s">
        <v>408</v>
      </c>
      <c r="C211" s="1" t="s">
        <v>400</v>
      </c>
      <c r="D211" s="1" t="s">
        <v>401</v>
      </c>
      <c r="E211" s="1">
        <v>311</v>
      </c>
      <c r="F211" s="37">
        <v>10</v>
      </c>
      <c r="G211" s="37">
        <v>17</v>
      </c>
      <c r="H211" s="37">
        <f>Table71011124[[#This Row],[Units Sold]]*Table71011124[[#This Row],[Sale Price]]</f>
        <v>5287</v>
      </c>
      <c r="I211" s="37">
        <f t="shared" si="3"/>
        <v>52.870000000000005</v>
      </c>
      <c r="J211" s="37">
        <f>Table71011124[[#This Row],[Gross Sales]]-Table71011124[[#This Row],[Discounts]]</f>
        <v>5234.13</v>
      </c>
      <c r="K211" s="37">
        <f>Table71011124[[#This Row],[Units Sold]]*Table71011124[[#This Row],[Manufacturing Price]]*1.1</f>
        <v>3421.0000000000005</v>
      </c>
      <c r="L211" s="37">
        <f>Table71011124[[#This Row],[Sales]]-Table71011124[[#This Row],[COGS]]</f>
        <v>1813.1299999999997</v>
      </c>
      <c r="M211" s="38">
        <v>44867</v>
      </c>
    </row>
    <row r="212" spans="1:13" x14ac:dyDescent="0.25">
      <c r="A212" s="1" t="s">
        <v>395</v>
      </c>
      <c r="B212" s="1" t="s">
        <v>396</v>
      </c>
      <c r="C212" s="1" t="s">
        <v>406</v>
      </c>
      <c r="D212" s="1" t="s">
        <v>407</v>
      </c>
      <c r="E212" s="1">
        <v>7659</v>
      </c>
      <c r="F212" s="37">
        <v>250</v>
      </c>
      <c r="G212" s="37">
        <v>352</v>
      </c>
      <c r="H212" s="37">
        <f>Table71011124[[#This Row],[Units Sold]]*Table71011124[[#This Row],[Sale Price]]</f>
        <v>2695968</v>
      </c>
      <c r="I212" s="37">
        <f t="shared" si="3"/>
        <v>377435.52</v>
      </c>
      <c r="J212" s="37">
        <f>Table71011124[[#This Row],[Gross Sales]]-Table71011124[[#This Row],[Discounts]]</f>
        <v>2318532.48</v>
      </c>
      <c r="K212" s="37">
        <f>Table71011124[[#This Row],[Units Sold]]*Table71011124[[#This Row],[Manufacturing Price]]*1.1</f>
        <v>2106225</v>
      </c>
      <c r="L212" s="37">
        <f>Table71011124[[#This Row],[Sales]]-Table71011124[[#This Row],[COGS]]</f>
        <v>212307.47999999998</v>
      </c>
      <c r="M212" s="38">
        <v>44836</v>
      </c>
    </row>
    <row r="213" spans="1:13" x14ac:dyDescent="0.25">
      <c r="A213" s="1" t="s">
        <v>300</v>
      </c>
      <c r="B213" s="1" t="s">
        <v>396</v>
      </c>
      <c r="C213" s="1" t="s">
        <v>400</v>
      </c>
      <c r="D213" s="1" t="s">
        <v>405</v>
      </c>
      <c r="E213" s="1">
        <v>7645</v>
      </c>
      <c r="F213" s="37">
        <v>3</v>
      </c>
      <c r="G213" s="37">
        <v>9</v>
      </c>
      <c r="H213" s="37">
        <f>Table71011124[[#This Row],[Units Sold]]*Table71011124[[#This Row],[Sale Price]]</f>
        <v>68805</v>
      </c>
      <c r="I213" s="37">
        <f t="shared" si="3"/>
        <v>0</v>
      </c>
      <c r="J213" s="37">
        <f>Table71011124[[#This Row],[Gross Sales]]-Table71011124[[#This Row],[Discounts]]</f>
        <v>68805</v>
      </c>
      <c r="K213" s="37">
        <f>Table71011124[[#This Row],[Units Sold]]*Table71011124[[#This Row],[Manufacturing Price]]*1.1</f>
        <v>25228.500000000004</v>
      </c>
      <c r="L213" s="37">
        <f>Table71011124[[#This Row],[Sales]]-Table71011124[[#This Row],[COGS]]</f>
        <v>43576.5</v>
      </c>
      <c r="M213" s="38">
        <v>44836</v>
      </c>
    </row>
    <row r="214" spans="1:13" x14ac:dyDescent="0.25">
      <c r="A214" s="1" t="s">
        <v>395</v>
      </c>
      <c r="B214" s="1" t="s">
        <v>396</v>
      </c>
      <c r="C214" s="1" t="s">
        <v>400</v>
      </c>
      <c r="D214" s="1" t="s">
        <v>398</v>
      </c>
      <c r="E214" s="1">
        <v>7641</v>
      </c>
      <c r="F214" s="37">
        <v>4</v>
      </c>
      <c r="G214" s="37">
        <v>9</v>
      </c>
      <c r="H214" s="37">
        <f>Table71011124[[#This Row],[Units Sold]]*Table71011124[[#This Row],[Sale Price]]</f>
        <v>68769</v>
      </c>
      <c r="I214" s="37">
        <f t="shared" si="3"/>
        <v>4126.1399999999994</v>
      </c>
      <c r="J214" s="37">
        <f>Table71011124[[#This Row],[Gross Sales]]-Table71011124[[#This Row],[Discounts]]</f>
        <v>64642.86</v>
      </c>
      <c r="K214" s="37">
        <f>Table71011124[[#This Row],[Units Sold]]*Table71011124[[#This Row],[Manufacturing Price]]*1.1</f>
        <v>33620.400000000001</v>
      </c>
      <c r="L214" s="37">
        <f>Table71011124[[#This Row],[Sales]]-Table71011124[[#This Row],[COGS]]</f>
        <v>31022.46</v>
      </c>
      <c r="M214" s="38">
        <v>44836</v>
      </c>
    </row>
    <row r="215" spans="1:13" x14ac:dyDescent="0.25">
      <c r="A215" s="1" t="s">
        <v>295</v>
      </c>
      <c r="B215" s="1" t="s">
        <v>396</v>
      </c>
      <c r="C215" s="1" t="s">
        <v>404</v>
      </c>
      <c r="D215" s="1" t="s">
        <v>398</v>
      </c>
      <c r="E215" s="1">
        <v>7613</v>
      </c>
      <c r="F215" s="37">
        <v>17</v>
      </c>
      <c r="G215" s="37">
        <v>22</v>
      </c>
      <c r="H215" s="37">
        <f>Table71011124[[#This Row],[Units Sold]]*Table71011124[[#This Row],[Sale Price]]</f>
        <v>167486</v>
      </c>
      <c r="I215" s="37">
        <f t="shared" si="3"/>
        <v>10049.16</v>
      </c>
      <c r="J215" s="37">
        <f>Table71011124[[#This Row],[Gross Sales]]-Table71011124[[#This Row],[Discounts]]</f>
        <v>157436.84</v>
      </c>
      <c r="K215" s="37">
        <f>Table71011124[[#This Row],[Units Sold]]*Table71011124[[#This Row],[Manufacturing Price]]*1.1</f>
        <v>142363.1</v>
      </c>
      <c r="L215" s="37">
        <f>Table71011124[[#This Row],[Sales]]-Table71011124[[#This Row],[COGS]]</f>
        <v>15073.739999999991</v>
      </c>
      <c r="M215" s="38">
        <v>44836</v>
      </c>
    </row>
    <row r="216" spans="1:13" x14ac:dyDescent="0.25">
      <c r="A216" s="1" t="s">
        <v>287</v>
      </c>
      <c r="B216" s="1" t="s">
        <v>396</v>
      </c>
      <c r="C216" s="1" t="s">
        <v>404</v>
      </c>
      <c r="D216" s="1" t="s">
        <v>398</v>
      </c>
      <c r="E216" s="1">
        <v>7604</v>
      </c>
      <c r="F216" s="37">
        <v>16</v>
      </c>
      <c r="G216" s="37">
        <v>22</v>
      </c>
      <c r="H216" s="37">
        <f>Table71011124[[#This Row],[Units Sold]]*Table71011124[[#This Row],[Sale Price]]</f>
        <v>167288</v>
      </c>
      <c r="I216" s="37">
        <f t="shared" si="3"/>
        <v>10037.279999999999</v>
      </c>
      <c r="J216" s="37">
        <f>Table71011124[[#This Row],[Gross Sales]]-Table71011124[[#This Row],[Discounts]]</f>
        <v>157250.72</v>
      </c>
      <c r="K216" s="37">
        <f>Table71011124[[#This Row],[Units Sold]]*Table71011124[[#This Row],[Manufacturing Price]]*1.1</f>
        <v>133830.40000000002</v>
      </c>
      <c r="L216" s="37">
        <f>Table71011124[[#This Row],[Sales]]-Table71011124[[#This Row],[COGS]]</f>
        <v>23420.319999999978</v>
      </c>
      <c r="M216" s="38">
        <v>44836</v>
      </c>
    </row>
    <row r="217" spans="1:13" x14ac:dyDescent="0.25">
      <c r="A217" s="1" t="s">
        <v>287</v>
      </c>
      <c r="B217" s="1" t="s">
        <v>396</v>
      </c>
      <c r="C217" s="1" t="s">
        <v>400</v>
      </c>
      <c r="D217" s="1" t="s">
        <v>398</v>
      </c>
      <c r="E217" s="1">
        <v>7583</v>
      </c>
      <c r="F217" s="37">
        <v>8</v>
      </c>
      <c r="G217" s="37">
        <v>14</v>
      </c>
      <c r="H217" s="37">
        <f>Table71011124[[#This Row],[Units Sold]]*Table71011124[[#This Row],[Sale Price]]</f>
        <v>106162</v>
      </c>
      <c r="I217" s="37">
        <f t="shared" si="3"/>
        <v>6369.7199999999993</v>
      </c>
      <c r="J217" s="37">
        <f>Table71011124[[#This Row],[Gross Sales]]-Table71011124[[#This Row],[Discounts]]</f>
        <v>99792.28</v>
      </c>
      <c r="K217" s="37">
        <f>Table71011124[[#This Row],[Units Sold]]*Table71011124[[#This Row],[Manufacturing Price]]*1.1</f>
        <v>66730.400000000009</v>
      </c>
      <c r="L217" s="37">
        <f>Table71011124[[#This Row],[Sales]]-Table71011124[[#This Row],[COGS]]</f>
        <v>33061.87999999999</v>
      </c>
      <c r="M217" s="38">
        <v>44836</v>
      </c>
    </row>
    <row r="218" spans="1:13" x14ac:dyDescent="0.25">
      <c r="A218" s="1" t="s">
        <v>300</v>
      </c>
      <c r="B218" s="1" t="s">
        <v>396</v>
      </c>
      <c r="C218" s="1" t="s">
        <v>406</v>
      </c>
      <c r="D218" s="1" t="s">
        <v>401</v>
      </c>
      <c r="E218" s="1">
        <v>7567</v>
      </c>
      <c r="F218" s="37">
        <v>250</v>
      </c>
      <c r="G218" s="37">
        <v>352</v>
      </c>
      <c r="H218" s="37">
        <f>Table71011124[[#This Row],[Units Sold]]*Table71011124[[#This Row],[Sale Price]]</f>
        <v>2663584</v>
      </c>
      <c r="I218" s="37">
        <f t="shared" si="3"/>
        <v>26635.84</v>
      </c>
      <c r="J218" s="37">
        <f>Table71011124[[#This Row],[Gross Sales]]-Table71011124[[#This Row],[Discounts]]</f>
        <v>2636948.16</v>
      </c>
      <c r="K218" s="37">
        <f>Table71011124[[#This Row],[Units Sold]]*Table71011124[[#This Row],[Manufacturing Price]]*1.1</f>
        <v>2080925.0000000002</v>
      </c>
      <c r="L218" s="37">
        <f>Table71011124[[#This Row],[Sales]]-Table71011124[[#This Row],[COGS]]</f>
        <v>556023.15999999992</v>
      </c>
      <c r="M218" s="38">
        <v>44836</v>
      </c>
    </row>
    <row r="219" spans="1:13" x14ac:dyDescent="0.25">
      <c r="A219" s="1" t="s">
        <v>287</v>
      </c>
      <c r="B219" s="1" t="s">
        <v>396</v>
      </c>
      <c r="C219" s="1" t="s">
        <v>406</v>
      </c>
      <c r="D219" s="1" t="s">
        <v>398</v>
      </c>
      <c r="E219" s="1">
        <v>7529</v>
      </c>
      <c r="F219" s="37">
        <v>250</v>
      </c>
      <c r="G219" s="37">
        <v>352</v>
      </c>
      <c r="H219" s="37">
        <f>Table71011124[[#This Row],[Units Sold]]*Table71011124[[#This Row],[Sale Price]]</f>
        <v>2650208</v>
      </c>
      <c r="I219" s="37">
        <f t="shared" si="3"/>
        <v>159012.47999999998</v>
      </c>
      <c r="J219" s="37">
        <f>Table71011124[[#This Row],[Gross Sales]]-Table71011124[[#This Row],[Discounts]]</f>
        <v>2491195.52</v>
      </c>
      <c r="K219" s="37">
        <f>Table71011124[[#This Row],[Units Sold]]*Table71011124[[#This Row],[Manufacturing Price]]*1.1</f>
        <v>2070475.0000000002</v>
      </c>
      <c r="L219" s="37">
        <f>Table71011124[[#This Row],[Sales]]-Table71011124[[#This Row],[COGS]]</f>
        <v>420720.51999999979</v>
      </c>
      <c r="M219" s="38">
        <v>44836</v>
      </c>
    </row>
    <row r="220" spans="1:13" x14ac:dyDescent="0.25">
      <c r="A220" s="1" t="s">
        <v>295</v>
      </c>
      <c r="B220" s="1" t="s">
        <v>396</v>
      </c>
      <c r="C220" s="1" t="s">
        <v>400</v>
      </c>
      <c r="D220" s="1" t="s">
        <v>407</v>
      </c>
      <c r="E220" s="1">
        <v>7468</v>
      </c>
      <c r="F220" s="37">
        <v>8</v>
      </c>
      <c r="G220" s="37">
        <v>12</v>
      </c>
      <c r="H220" s="37">
        <f>Table71011124[[#This Row],[Units Sold]]*Table71011124[[#This Row],[Sale Price]]</f>
        <v>89616</v>
      </c>
      <c r="I220" s="37">
        <f t="shared" si="3"/>
        <v>12546.240000000002</v>
      </c>
      <c r="J220" s="37">
        <f>Table71011124[[#This Row],[Gross Sales]]-Table71011124[[#This Row],[Discounts]]</f>
        <v>77069.759999999995</v>
      </c>
      <c r="K220" s="37">
        <f>Table71011124[[#This Row],[Units Sold]]*Table71011124[[#This Row],[Manufacturing Price]]*1.1</f>
        <v>65718.400000000009</v>
      </c>
      <c r="L220" s="37">
        <f>Table71011124[[#This Row],[Sales]]-Table71011124[[#This Row],[COGS]]</f>
        <v>11351.359999999986</v>
      </c>
      <c r="M220" s="38">
        <v>44836</v>
      </c>
    </row>
    <row r="221" spans="1:13" x14ac:dyDescent="0.25">
      <c r="A221" s="1" t="s">
        <v>295</v>
      </c>
      <c r="B221" s="1" t="s">
        <v>396</v>
      </c>
      <c r="C221" s="1" t="s">
        <v>406</v>
      </c>
      <c r="D221" s="1" t="s">
        <v>398</v>
      </c>
      <c r="E221" s="1">
        <v>7467</v>
      </c>
      <c r="F221" s="37">
        <v>250</v>
      </c>
      <c r="G221" s="37">
        <v>352</v>
      </c>
      <c r="H221" s="37">
        <f>Table71011124[[#This Row],[Units Sold]]*Table71011124[[#This Row],[Sale Price]]</f>
        <v>2628384</v>
      </c>
      <c r="I221" s="37">
        <f t="shared" si="3"/>
        <v>157703.04000000001</v>
      </c>
      <c r="J221" s="37">
        <f>Table71011124[[#This Row],[Gross Sales]]-Table71011124[[#This Row],[Discounts]]</f>
        <v>2470680.96</v>
      </c>
      <c r="K221" s="37">
        <f>Table71011124[[#This Row],[Units Sold]]*Table71011124[[#This Row],[Manufacturing Price]]*1.1</f>
        <v>2053425.0000000002</v>
      </c>
      <c r="L221" s="37">
        <f>Table71011124[[#This Row],[Sales]]-Table71011124[[#This Row],[COGS]]</f>
        <v>417255.95999999973</v>
      </c>
      <c r="M221" s="38">
        <v>44836</v>
      </c>
    </row>
    <row r="222" spans="1:13" x14ac:dyDescent="0.25">
      <c r="A222" s="1" t="s">
        <v>300</v>
      </c>
      <c r="B222" s="1" t="s">
        <v>396</v>
      </c>
      <c r="C222" s="1" t="s">
        <v>404</v>
      </c>
      <c r="D222" s="1" t="s">
        <v>398</v>
      </c>
      <c r="E222" s="1">
        <v>7430</v>
      </c>
      <c r="F222" s="37">
        <v>16</v>
      </c>
      <c r="G222" s="37">
        <v>22</v>
      </c>
      <c r="H222" s="37">
        <f>Table71011124[[#This Row],[Units Sold]]*Table71011124[[#This Row],[Sale Price]]</f>
        <v>163460</v>
      </c>
      <c r="I222" s="37">
        <f t="shared" si="3"/>
        <v>9807.6</v>
      </c>
      <c r="J222" s="37">
        <f>Table71011124[[#This Row],[Gross Sales]]-Table71011124[[#This Row],[Discounts]]</f>
        <v>153652.4</v>
      </c>
      <c r="K222" s="37">
        <f>Table71011124[[#This Row],[Units Sold]]*Table71011124[[#This Row],[Manufacturing Price]]*1.1</f>
        <v>130768.00000000001</v>
      </c>
      <c r="L222" s="37">
        <f>Table71011124[[#This Row],[Sales]]-Table71011124[[#This Row],[COGS]]</f>
        <v>22884.39999999998</v>
      </c>
      <c r="M222" s="38">
        <v>44836</v>
      </c>
    </row>
    <row r="223" spans="1:13" x14ac:dyDescent="0.25">
      <c r="A223" s="1" t="s">
        <v>395</v>
      </c>
      <c r="B223" s="1" t="s">
        <v>396</v>
      </c>
      <c r="C223" s="1" t="s">
        <v>404</v>
      </c>
      <c r="D223" s="1" t="s">
        <v>398</v>
      </c>
      <c r="E223" s="1">
        <v>7407</v>
      </c>
      <c r="F223" s="37">
        <v>16</v>
      </c>
      <c r="G223" s="37">
        <v>22</v>
      </c>
      <c r="H223" s="37">
        <f>Table71011124[[#This Row],[Units Sold]]*Table71011124[[#This Row],[Sale Price]]</f>
        <v>162954</v>
      </c>
      <c r="I223" s="37">
        <f t="shared" si="3"/>
        <v>9777.24</v>
      </c>
      <c r="J223" s="37">
        <f>Table71011124[[#This Row],[Gross Sales]]-Table71011124[[#This Row],[Discounts]]</f>
        <v>153176.76</v>
      </c>
      <c r="K223" s="37">
        <f>Table71011124[[#This Row],[Units Sold]]*Table71011124[[#This Row],[Manufacturing Price]]*1.1</f>
        <v>130363.20000000001</v>
      </c>
      <c r="L223" s="37">
        <f>Table71011124[[#This Row],[Sales]]-Table71011124[[#This Row],[COGS]]</f>
        <v>22813.559999999998</v>
      </c>
      <c r="M223" s="38">
        <v>44836</v>
      </c>
    </row>
    <row r="224" spans="1:13" x14ac:dyDescent="0.25">
      <c r="A224" s="1" t="s">
        <v>295</v>
      </c>
      <c r="B224" s="1" t="s">
        <v>399</v>
      </c>
      <c r="C224" s="1" t="s">
        <v>397</v>
      </c>
      <c r="D224" s="1" t="s">
        <v>407</v>
      </c>
      <c r="E224" s="1">
        <v>4861</v>
      </c>
      <c r="F224" s="37">
        <v>3</v>
      </c>
      <c r="G224" s="37">
        <v>127</v>
      </c>
      <c r="H224" s="37">
        <f>Table71011124[[#This Row],[Units Sold]]*Table71011124[[#This Row],[Sale Price]]</f>
        <v>617347</v>
      </c>
      <c r="I224" s="37">
        <f t="shared" si="3"/>
        <v>86428.58</v>
      </c>
      <c r="J224" s="37">
        <f>Table71011124[[#This Row],[Gross Sales]]-Table71011124[[#This Row],[Discounts]]</f>
        <v>530918.42000000004</v>
      </c>
      <c r="K224" s="37">
        <f>Table71011124[[#This Row],[Units Sold]]*Table71011124[[#This Row],[Manufacturing Price]]*1.1</f>
        <v>16041.300000000001</v>
      </c>
      <c r="L224" s="37">
        <f>Table71011124[[#This Row],[Sales]]-Table71011124[[#This Row],[COGS]]</f>
        <v>514877.12000000005</v>
      </c>
      <c r="M224" s="38">
        <v>44836</v>
      </c>
    </row>
    <row r="225" spans="1:13" x14ac:dyDescent="0.25">
      <c r="A225" s="1" t="s">
        <v>395</v>
      </c>
      <c r="B225" s="1" t="s">
        <v>399</v>
      </c>
      <c r="C225" s="1" t="s">
        <v>404</v>
      </c>
      <c r="D225" s="1" t="s">
        <v>405</v>
      </c>
      <c r="E225" s="1">
        <v>2919</v>
      </c>
      <c r="F225" s="37">
        <v>102</v>
      </c>
      <c r="G225" s="37">
        <v>127</v>
      </c>
      <c r="H225" s="37">
        <f>Table71011124[[#This Row],[Units Sold]]*Table71011124[[#This Row],[Sale Price]]</f>
        <v>370713</v>
      </c>
      <c r="I225" s="37">
        <f t="shared" si="3"/>
        <v>0</v>
      </c>
      <c r="J225" s="37">
        <f>Table71011124[[#This Row],[Gross Sales]]-Table71011124[[#This Row],[Discounts]]</f>
        <v>370713</v>
      </c>
      <c r="K225" s="37">
        <f>Table71011124[[#This Row],[Units Sold]]*Table71011124[[#This Row],[Manufacturing Price]]*1.1</f>
        <v>327511.80000000005</v>
      </c>
      <c r="L225" s="37">
        <f>Table71011124[[#This Row],[Sales]]-Table71011124[[#This Row],[COGS]]</f>
        <v>43201.199999999953</v>
      </c>
      <c r="M225" s="38">
        <v>44836</v>
      </c>
    </row>
    <row r="226" spans="1:13" x14ac:dyDescent="0.25">
      <c r="A226" s="1" t="s">
        <v>287</v>
      </c>
      <c r="B226" s="1" t="s">
        <v>399</v>
      </c>
      <c r="C226" s="1" t="s">
        <v>397</v>
      </c>
      <c r="D226" s="1" t="s">
        <v>407</v>
      </c>
      <c r="E226" s="1">
        <v>2808</v>
      </c>
      <c r="F226" s="37">
        <v>3</v>
      </c>
      <c r="G226" s="37">
        <v>127</v>
      </c>
      <c r="H226" s="37">
        <f>Table71011124[[#This Row],[Units Sold]]*Table71011124[[#This Row],[Sale Price]]</f>
        <v>356616</v>
      </c>
      <c r="I226" s="37">
        <f t="shared" si="3"/>
        <v>49926.240000000005</v>
      </c>
      <c r="J226" s="37">
        <f>Table71011124[[#This Row],[Gross Sales]]-Table71011124[[#This Row],[Discounts]]</f>
        <v>306689.76</v>
      </c>
      <c r="K226" s="37">
        <f>Table71011124[[#This Row],[Units Sold]]*Table71011124[[#This Row],[Manufacturing Price]]*1.1</f>
        <v>9266.4000000000015</v>
      </c>
      <c r="L226" s="37">
        <f>Table71011124[[#This Row],[Sales]]-Table71011124[[#This Row],[COGS]]</f>
        <v>297423.35999999999</v>
      </c>
      <c r="M226" s="38">
        <v>44836</v>
      </c>
    </row>
    <row r="227" spans="1:13" x14ac:dyDescent="0.25">
      <c r="A227" s="1" t="s">
        <v>293</v>
      </c>
      <c r="B227" s="1" t="s">
        <v>408</v>
      </c>
      <c r="C227" s="1" t="s">
        <v>400</v>
      </c>
      <c r="D227" s="1" t="s">
        <v>407</v>
      </c>
      <c r="E227" s="1">
        <v>2665</v>
      </c>
      <c r="F227" s="37">
        <v>10</v>
      </c>
      <c r="G227" s="37">
        <v>17</v>
      </c>
      <c r="H227" s="37">
        <f>Table71011124[[#This Row],[Units Sold]]*Table71011124[[#This Row],[Sale Price]]</f>
        <v>45305</v>
      </c>
      <c r="I227" s="37">
        <f t="shared" si="3"/>
        <v>6342.7000000000007</v>
      </c>
      <c r="J227" s="37">
        <f>Table71011124[[#This Row],[Gross Sales]]-Table71011124[[#This Row],[Discounts]]</f>
        <v>38962.300000000003</v>
      </c>
      <c r="K227" s="37">
        <f>Table71011124[[#This Row],[Units Sold]]*Table71011124[[#This Row],[Manufacturing Price]]*1.1</f>
        <v>29315.000000000004</v>
      </c>
      <c r="L227" s="37">
        <f>Table71011124[[#This Row],[Sales]]-Table71011124[[#This Row],[COGS]]</f>
        <v>9647.2999999999993</v>
      </c>
      <c r="M227" s="38">
        <v>44836</v>
      </c>
    </row>
    <row r="228" spans="1:13" x14ac:dyDescent="0.25">
      <c r="A228" s="1" t="s">
        <v>287</v>
      </c>
      <c r="B228" s="1" t="s">
        <v>403</v>
      </c>
      <c r="C228" s="1" t="s">
        <v>409</v>
      </c>
      <c r="D228" s="1" t="s">
        <v>407</v>
      </c>
      <c r="E228" s="1">
        <v>2600</v>
      </c>
      <c r="F228" s="37">
        <v>11</v>
      </c>
      <c r="G228" s="37">
        <v>19</v>
      </c>
      <c r="H228" s="37">
        <f>Table71011124[[#This Row],[Units Sold]]*Table71011124[[#This Row],[Sale Price]]</f>
        <v>49400</v>
      </c>
      <c r="I228" s="37">
        <f t="shared" si="3"/>
        <v>6916.0000000000009</v>
      </c>
      <c r="J228" s="37">
        <f>Table71011124[[#This Row],[Gross Sales]]-Table71011124[[#This Row],[Discounts]]</f>
        <v>42484</v>
      </c>
      <c r="K228" s="37">
        <f>Table71011124[[#This Row],[Units Sold]]*Table71011124[[#This Row],[Manufacturing Price]]*1.1</f>
        <v>31460.000000000004</v>
      </c>
      <c r="L228" s="37">
        <f>Table71011124[[#This Row],[Sales]]-Table71011124[[#This Row],[COGS]]</f>
        <v>11023.999999999996</v>
      </c>
      <c r="M228" s="38">
        <v>44836</v>
      </c>
    </row>
    <row r="229" spans="1:13" x14ac:dyDescent="0.25">
      <c r="A229" s="1" t="s">
        <v>395</v>
      </c>
      <c r="B229" s="1" t="s">
        <v>408</v>
      </c>
      <c r="C229" s="1" t="s">
        <v>406</v>
      </c>
      <c r="D229" s="1" t="s">
        <v>407</v>
      </c>
      <c r="E229" s="1">
        <v>2543</v>
      </c>
      <c r="F229" s="37">
        <v>214</v>
      </c>
      <c r="G229" s="37">
        <v>302</v>
      </c>
      <c r="H229" s="37">
        <f>Table71011124[[#This Row],[Units Sold]]*Table71011124[[#This Row],[Sale Price]]</f>
        <v>767986</v>
      </c>
      <c r="I229" s="37">
        <f t="shared" si="3"/>
        <v>107518.04000000001</v>
      </c>
      <c r="J229" s="37">
        <f>Table71011124[[#This Row],[Gross Sales]]-Table71011124[[#This Row],[Discounts]]</f>
        <v>660467.96</v>
      </c>
      <c r="K229" s="37">
        <f>Table71011124[[#This Row],[Units Sold]]*Table71011124[[#This Row],[Manufacturing Price]]*1.1</f>
        <v>598622.20000000007</v>
      </c>
      <c r="L229" s="37">
        <f>Table71011124[[#This Row],[Sales]]-Table71011124[[#This Row],[COGS]]</f>
        <v>61845.759999999893</v>
      </c>
      <c r="M229" s="38">
        <v>44836</v>
      </c>
    </row>
    <row r="230" spans="1:13" x14ac:dyDescent="0.25">
      <c r="A230" s="1" t="s">
        <v>295</v>
      </c>
      <c r="B230" s="1" t="s">
        <v>403</v>
      </c>
      <c r="C230" s="1" t="s">
        <v>409</v>
      </c>
      <c r="D230" s="1" t="s">
        <v>407</v>
      </c>
      <c r="E230" s="1">
        <v>2538</v>
      </c>
      <c r="F230" s="37">
        <v>11</v>
      </c>
      <c r="G230" s="37">
        <v>19</v>
      </c>
      <c r="H230" s="37">
        <f>Table71011124[[#This Row],[Units Sold]]*Table71011124[[#This Row],[Sale Price]]</f>
        <v>48222</v>
      </c>
      <c r="I230" s="37">
        <f t="shared" si="3"/>
        <v>6751.0800000000008</v>
      </c>
      <c r="J230" s="37">
        <f>Table71011124[[#This Row],[Gross Sales]]-Table71011124[[#This Row],[Discounts]]</f>
        <v>41470.92</v>
      </c>
      <c r="K230" s="37">
        <f>Table71011124[[#This Row],[Units Sold]]*Table71011124[[#This Row],[Manufacturing Price]]*1.1</f>
        <v>30709.800000000003</v>
      </c>
      <c r="L230" s="37">
        <f>Table71011124[[#This Row],[Sales]]-Table71011124[[#This Row],[COGS]]</f>
        <v>10761.119999999995</v>
      </c>
      <c r="M230" s="38">
        <v>44836</v>
      </c>
    </row>
    <row r="231" spans="1:13" x14ac:dyDescent="0.25">
      <c r="A231" s="1" t="s">
        <v>293</v>
      </c>
      <c r="B231" s="1" t="s">
        <v>396</v>
      </c>
      <c r="C231" s="1" t="s">
        <v>400</v>
      </c>
      <c r="D231" s="1" t="s">
        <v>407</v>
      </c>
      <c r="E231" s="1">
        <v>2488</v>
      </c>
      <c r="F231" s="37">
        <v>10</v>
      </c>
      <c r="G231" s="37">
        <v>22</v>
      </c>
      <c r="H231" s="37">
        <f>Table71011124[[#This Row],[Units Sold]]*Table71011124[[#This Row],[Sale Price]]</f>
        <v>54736</v>
      </c>
      <c r="I231" s="37">
        <f t="shared" si="3"/>
        <v>7663.0400000000009</v>
      </c>
      <c r="J231" s="37">
        <f>Table71011124[[#This Row],[Gross Sales]]-Table71011124[[#This Row],[Discounts]]</f>
        <v>47072.959999999999</v>
      </c>
      <c r="K231" s="37">
        <f>Table71011124[[#This Row],[Units Sold]]*Table71011124[[#This Row],[Manufacturing Price]]*1.1</f>
        <v>27368.000000000004</v>
      </c>
      <c r="L231" s="37">
        <f>Table71011124[[#This Row],[Sales]]-Table71011124[[#This Row],[COGS]]</f>
        <v>19704.959999999995</v>
      </c>
      <c r="M231" s="38">
        <v>44836</v>
      </c>
    </row>
    <row r="232" spans="1:13" x14ac:dyDescent="0.25">
      <c r="A232" s="1" t="s">
        <v>395</v>
      </c>
      <c r="B232" s="1" t="s">
        <v>408</v>
      </c>
      <c r="C232" s="1" t="s">
        <v>400</v>
      </c>
      <c r="D232" s="1" t="s">
        <v>398</v>
      </c>
      <c r="E232" s="1">
        <v>2316</v>
      </c>
      <c r="F232" s="37">
        <v>10</v>
      </c>
      <c r="G232" s="37">
        <v>17</v>
      </c>
      <c r="H232" s="37">
        <f>Table71011124[[#This Row],[Units Sold]]*Table71011124[[#This Row],[Sale Price]]</f>
        <v>39372</v>
      </c>
      <c r="I232" s="37">
        <f t="shared" si="3"/>
        <v>2362.3199999999997</v>
      </c>
      <c r="J232" s="37">
        <f>Table71011124[[#This Row],[Gross Sales]]-Table71011124[[#This Row],[Discounts]]</f>
        <v>37009.68</v>
      </c>
      <c r="K232" s="37">
        <f>Table71011124[[#This Row],[Units Sold]]*Table71011124[[#This Row],[Manufacturing Price]]*1.1</f>
        <v>25476.000000000004</v>
      </c>
      <c r="L232" s="37">
        <f>Table71011124[[#This Row],[Sales]]-Table71011124[[#This Row],[COGS]]</f>
        <v>11533.679999999997</v>
      </c>
      <c r="M232" s="38">
        <v>44836</v>
      </c>
    </row>
    <row r="233" spans="1:13" x14ac:dyDescent="0.25">
      <c r="A233" s="1" t="s">
        <v>395</v>
      </c>
      <c r="B233" s="1" t="s">
        <v>403</v>
      </c>
      <c r="C233" s="1" t="s">
        <v>409</v>
      </c>
      <c r="D233" s="1" t="s">
        <v>405</v>
      </c>
      <c r="E233" s="1">
        <v>2229</v>
      </c>
      <c r="F233" s="37">
        <v>11</v>
      </c>
      <c r="G233" s="37">
        <v>14</v>
      </c>
      <c r="H233" s="37">
        <f>Table71011124[[#This Row],[Units Sold]]*Table71011124[[#This Row],[Sale Price]]</f>
        <v>31206</v>
      </c>
      <c r="I233" s="37">
        <f t="shared" si="3"/>
        <v>0</v>
      </c>
      <c r="J233" s="37">
        <f>Table71011124[[#This Row],[Gross Sales]]-Table71011124[[#This Row],[Discounts]]</f>
        <v>31206</v>
      </c>
      <c r="K233" s="37">
        <f>Table71011124[[#This Row],[Units Sold]]*Table71011124[[#This Row],[Manufacturing Price]]*1.1</f>
        <v>26970.9</v>
      </c>
      <c r="L233" s="37">
        <f>Table71011124[[#This Row],[Sales]]-Table71011124[[#This Row],[COGS]]</f>
        <v>4235.0999999999985</v>
      </c>
      <c r="M233" s="38">
        <v>44836</v>
      </c>
    </row>
    <row r="234" spans="1:13" x14ac:dyDescent="0.25">
      <c r="A234" s="1" t="s">
        <v>295</v>
      </c>
      <c r="B234" s="1" t="s">
        <v>408</v>
      </c>
      <c r="C234" s="1" t="s">
        <v>400</v>
      </c>
      <c r="D234" s="1" t="s">
        <v>398</v>
      </c>
      <c r="E234" s="1">
        <v>2158</v>
      </c>
      <c r="F234" s="37">
        <v>10</v>
      </c>
      <c r="G234" s="37">
        <v>17</v>
      </c>
      <c r="H234" s="37">
        <f>Table71011124[[#This Row],[Units Sold]]*Table71011124[[#This Row],[Sale Price]]</f>
        <v>36686</v>
      </c>
      <c r="I234" s="37">
        <f t="shared" si="3"/>
        <v>2201.16</v>
      </c>
      <c r="J234" s="37">
        <f>Table71011124[[#This Row],[Gross Sales]]-Table71011124[[#This Row],[Discounts]]</f>
        <v>34484.839999999997</v>
      </c>
      <c r="K234" s="37">
        <f>Table71011124[[#This Row],[Units Sold]]*Table71011124[[#This Row],[Manufacturing Price]]*1.1</f>
        <v>23738.000000000004</v>
      </c>
      <c r="L234" s="37">
        <f>Table71011124[[#This Row],[Sales]]-Table71011124[[#This Row],[COGS]]</f>
        <v>10746.839999999993</v>
      </c>
      <c r="M234" s="38">
        <v>44836</v>
      </c>
    </row>
    <row r="235" spans="1:13" x14ac:dyDescent="0.25">
      <c r="A235" s="1" t="s">
        <v>300</v>
      </c>
      <c r="B235" s="1" t="s">
        <v>408</v>
      </c>
      <c r="C235" s="1" t="s">
        <v>400</v>
      </c>
      <c r="D235" s="1" t="s">
        <v>407</v>
      </c>
      <c r="E235" s="1">
        <v>2129</v>
      </c>
      <c r="F235" s="37">
        <v>10</v>
      </c>
      <c r="G235" s="37">
        <v>17</v>
      </c>
      <c r="H235" s="37">
        <f>Table71011124[[#This Row],[Units Sold]]*Table71011124[[#This Row],[Sale Price]]</f>
        <v>36193</v>
      </c>
      <c r="I235" s="37">
        <f t="shared" si="3"/>
        <v>5067.0200000000004</v>
      </c>
      <c r="J235" s="37">
        <f>Table71011124[[#This Row],[Gross Sales]]-Table71011124[[#This Row],[Discounts]]</f>
        <v>31125.98</v>
      </c>
      <c r="K235" s="37">
        <f>Table71011124[[#This Row],[Units Sold]]*Table71011124[[#This Row],[Manufacturing Price]]*1.1</f>
        <v>23419.000000000004</v>
      </c>
      <c r="L235" s="37">
        <f>Table71011124[[#This Row],[Sales]]-Table71011124[[#This Row],[COGS]]</f>
        <v>7706.9799999999959</v>
      </c>
      <c r="M235" s="38">
        <v>44836</v>
      </c>
    </row>
    <row r="236" spans="1:13" x14ac:dyDescent="0.25">
      <c r="A236" s="1" t="s">
        <v>293</v>
      </c>
      <c r="B236" s="1" t="s">
        <v>403</v>
      </c>
      <c r="C236" s="1" t="s">
        <v>397</v>
      </c>
      <c r="D236" s="1" t="s">
        <v>398</v>
      </c>
      <c r="E236" s="1">
        <v>2009</v>
      </c>
      <c r="F236" s="37">
        <v>3</v>
      </c>
      <c r="G236" s="37">
        <v>14</v>
      </c>
      <c r="H236" s="37">
        <f>Table71011124[[#This Row],[Units Sold]]*Table71011124[[#This Row],[Sale Price]]</f>
        <v>28126</v>
      </c>
      <c r="I236" s="37">
        <f t="shared" si="3"/>
        <v>1687.56</v>
      </c>
      <c r="J236" s="37">
        <f>Table71011124[[#This Row],[Gross Sales]]-Table71011124[[#This Row],[Discounts]]</f>
        <v>26438.44</v>
      </c>
      <c r="K236" s="37">
        <f>Table71011124[[#This Row],[Units Sold]]*Table71011124[[#This Row],[Manufacturing Price]]*1.1</f>
        <v>6629.7000000000007</v>
      </c>
      <c r="L236" s="37">
        <f>Table71011124[[#This Row],[Sales]]-Table71011124[[#This Row],[COGS]]</f>
        <v>19808.739999999998</v>
      </c>
      <c r="M236" s="38">
        <v>44836</v>
      </c>
    </row>
    <row r="237" spans="1:13" x14ac:dyDescent="0.25">
      <c r="A237" s="1" t="s">
        <v>293</v>
      </c>
      <c r="B237" s="1" t="s">
        <v>399</v>
      </c>
      <c r="C237" s="1" t="s">
        <v>404</v>
      </c>
      <c r="D237" s="1" t="s">
        <v>401</v>
      </c>
      <c r="E237" s="1">
        <v>1972</v>
      </c>
      <c r="F237" s="37">
        <v>112</v>
      </c>
      <c r="G237" s="37">
        <v>127</v>
      </c>
      <c r="H237" s="37">
        <f>Table71011124[[#This Row],[Units Sold]]*Table71011124[[#This Row],[Sale Price]]</f>
        <v>250444</v>
      </c>
      <c r="I237" s="37">
        <f t="shared" si="3"/>
        <v>2504.44</v>
      </c>
      <c r="J237" s="37">
        <f>Table71011124[[#This Row],[Gross Sales]]-Table71011124[[#This Row],[Discounts]]</f>
        <v>247939.56</v>
      </c>
      <c r="K237" s="37">
        <f>Table71011124[[#This Row],[Units Sold]]*Table71011124[[#This Row],[Manufacturing Price]]*1.1</f>
        <v>242950.40000000002</v>
      </c>
      <c r="L237" s="37">
        <f>Table71011124[[#This Row],[Sales]]-Table71011124[[#This Row],[COGS]]</f>
        <v>4989.1599999999744</v>
      </c>
      <c r="M237" s="38">
        <v>44836</v>
      </c>
    </row>
    <row r="238" spans="1:13" x14ac:dyDescent="0.25">
      <c r="A238" s="1" t="s">
        <v>293</v>
      </c>
      <c r="B238" s="1" t="s">
        <v>408</v>
      </c>
      <c r="C238" s="1" t="s">
        <v>406</v>
      </c>
      <c r="D238" s="1" t="s">
        <v>401</v>
      </c>
      <c r="E238" s="1">
        <v>1960</v>
      </c>
      <c r="F238" s="37">
        <v>250</v>
      </c>
      <c r="G238" s="37">
        <v>302</v>
      </c>
      <c r="H238" s="37">
        <f>Table71011124[[#This Row],[Units Sold]]*Table71011124[[#This Row],[Sale Price]]</f>
        <v>591920</v>
      </c>
      <c r="I238" s="37">
        <f t="shared" si="3"/>
        <v>5919.2</v>
      </c>
      <c r="J238" s="37">
        <f>Table71011124[[#This Row],[Gross Sales]]-Table71011124[[#This Row],[Discounts]]</f>
        <v>586000.80000000005</v>
      </c>
      <c r="K238" s="37">
        <f>Table71011124[[#This Row],[Units Sold]]*Table71011124[[#This Row],[Manufacturing Price]]*1.1</f>
        <v>539000</v>
      </c>
      <c r="L238" s="37">
        <f>Table71011124[[#This Row],[Sales]]-Table71011124[[#This Row],[COGS]]</f>
        <v>47000.800000000047</v>
      </c>
      <c r="M238" s="38">
        <v>44836</v>
      </c>
    </row>
    <row r="239" spans="1:13" x14ac:dyDescent="0.25">
      <c r="A239" s="1" t="s">
        <v>293</v>
      </c>
      <c r="B239" s="1" t="s">
        <v>396</v>
      </c>
      <c r="C239" s="1" t="s">
        <v>402</v>
      </c>
      <c r="D239" s="1" t="s">
        <v>401</v>
      </c>
      <c r="E239" s="1">
        <v>1945</v>
      </c>
      <c r="F239" s="37">
        <v>5</v>
      </c>
      <c r="G239" s="37">
        <v>9</v>
      </c>
      <c r="H239" s="37">
        <f>Table71011124[[#This Row],[Units Sold]]*Table71011124[[#This Row],[Sale Price]]</f>
        <v>17505</v>
      </c>
      <c r="I239" s="37">
        <f t="shared" si="3"/>
        <v>175.05</v>
      </c>
      <c r="J239" s="37">
        <f>Table71011124[[#This Row],[Gross Sales]]-Table71011124[[#This Row],[Discounts]]</f>
        <v>17329.95</v>
      </c>
      <c r="K239" s="37">
        <f>Table71011124[[#This Row],[Units Sold]]*Table71011124[[#This Row],[Manufacturing Price]]*1.1</f>
        <v>10697.5</v>
      </c>
      <c r="L239" s="37">
        <f>Table71011124[[#This Row],[Sales]]-Table71011124[[#This Row],[COGS]]</f>
        <v>6632.4500000000007</v>
      </c>
      <c r="M239" s="38">
        <v>44836</v>
      </c>
    </row>
    <row r="240" spans="1:13" x14ac:dyDescent="0.25">
      <c r="A240" s="1" t="s">
        <v>287</v>
      </c>
      <c r="B240" s="1" t="s">
        <v>408</v>
      </c>
      <c r="C240" s="1" t="s">
        <v>402</v>
      </c>
      <c r="D240" s="1" t="s">
        <v>401</v>
      </c>
      <c r="E240" s="1">
        <v>1851</v>
      </c>
      <c r="F240" s="37">
        <v>5</v>
      </c>
      <c r="G240" s="37">
        <v>302</v>
      </c>
      <c r="H240" s="37">
        <f>Table71011124[[#This Row],[Units Sold]]*Table71011124[[#This Row],[Sale Price]]</f>
        <v>559002</v>
      </c>
      <c r="I240" s="37">
        <f t="shared" si="3"/>
        <v>5590.02</v>
      </c>
      <c r="J240" s="37">
        <f>Table71011124[[#This Row],[Gross Sales]]-Table71011124[[#This Row],[Discounts]]</f>
        <v>553411.98</v>
      </c>
      <c r="K240" s="37">
        <f>Table71011124[[#This Row],[Units Sold]]*Table71011124[[#This Row],[Manufacturing Price]]*1.1</f>
        <v>10180.5</v>
      </c>
      <c r="L240" s="37">
        <f>Table71011124[[#This Row],[Sales]]-Table71011124[[#This Row],[COGS]]</f>
        <v>543231.48</v>
      </c>
      <c r="M240" s="38">
        <v>44836</v>
      </c>
    </row>
    <row r="241" spans="1:13" x14ac:dyDescent="0.25">
      <c r="A241" s="1" t="s">
        <v>287</v>
      </c>
      <c r="B241" s="1" t="s">
        <v>408</v>
      </c>
      <c r="C241" s="1" t="s">
        <v>400</v>
      </c>
      <c r="D241" s="1" t="s">
        <v>398</v>
      </c>
      <c r="E241" s="1">
        <v>1847</v>
      </c>
      <c r="F241" s="37">
        <v>10</v>
      </c>
      <c r="G241" s="37">
        <v>17</v>
      </c>
      <c r="H241" s="37">
        <f>Table71011124[[#This Row],[Units Sold]]*Table71011124[[#This Row],[Sale Price]]</f>
        <v>31399</v>
      </c>
      <c r="I241" s="37">
        <f t="shared" si="3"/>
        <v>1883.9399999999998</v>
      </c>
      <c r="J241" s="37">
        <f>Table71011124[[#This Row],[Gross Sales]]-Table71011124[[#This Row],[Discounts]]</f>
        <v>29515.06</v>
      </c>
      <c r="K241" s="37">
        <f>Table71011124[[#This Row],[Units Sold]]*Table71011124[[#This Row],[Manufacturing Price]]*1.1</f>
        <v>20317</v>
      </c>
      <c r="L241" s="37">
        <f>Table71011124[[#This Row],[Sales]]-Table71011124[[#This Row],[COGS]]</f>
        <v>9198.0600000000013</v>
      </c>
      <c r="M241" s="38">
        <v>44836</v>
      </c>
    </row>
    <row r="242" spans="1:13" x14ac:dyDescent="0.25">
      <c r="A242" s="1" t="s">
        <v>295</v>
      </c>
      <c r="B242" s="1" t="s">
        <v>408</v>
      </c>
      <c r="C242" s="1" t="s">
        <v>402</v>
      </c>
      <c r="D242" s="1" t="s">
        <v>398</v>
      </c>
      <c r="E242" s="1">
        <v>1641</v>
      </c>
      <c r="F242" s="37">
        <v>5</v>
      </c>
      <c r="G242" s="37">
        <v>302</v>
      </c>
      <c r="H242" s="37">
        <f>Table71011124[[#This Row],[Units Sold]]*Table71011124[[#This Row],[Sale Price]]</f>
        <v>495582</v>
      </c>
      <c r="I242" s="37">
        <f t="shared" si="3"/>
        <v>29734.92</v>
      </c>
      <c r="J242" s="37">
        <f>Table71011124[[#This Row],[Gross Sales]]-Table71011124[[#This Row],[Discounts]]</f>
        <v>465847.08</v>
      </c>
      <c r="K242" s="37">
        <f>Table71011124[[#This Row],[Units Sold]]*Table71011124[[#This Row],[Manufacturing Price]]*1.1</f>
        <v>9025.5</v>
      </c>
      <c r="L242" s="37">
        <f>Table71011124[[#This Row],[Sales]]-Table71011124[[#This Row],[COGS]]</f>
        <v>456821.58</v>
      </c>
      <c r="M242" s="38">
        <v>44836</v>
      </c>
    </row>
    <row r="243" spans="1:13" x14ac:dyDescent="0.25">
      <c r="A243" s="1" t="s">
        <v>300</v>
      </c>
      <c r="B243" s="1" t="s">
        <v>399</v>
      </c>
      <c r="C243" s="1" t="s">
        <v>397</v>
      </c>
      <c r="D243" s="1" t="s">
        <v>398</v>
      </c>
      <c r="E243" s="1">
        <v>1585</v>
      </c>
      <c r="F243" s="37">
        <v>3</v>
      </c>
      <c r="G243" s="37">
        <v>127</v>
      </c>
      <c r="H243" s="37">
        <f>Table71011124[[#This Row],[Units Sold]]*Table71011124[[#This Row],[Sale Price]]</f>
        <v>201295</v>
      </c>
      <c r="I243" s="37">
        <f t="shared" si="3"/>
        <v>12077.699999999999</v>
      </c>
      <c r="J243" s="37">
        <f>Table71011124[[#This Row],[Gross Sales]]-Table71011124[[#This Row],[Discounts]]</f>
        <v>189217.3</v>
      </c>
      <c r="K243" s="37">
        <f>Table71011124[[#This Row],[Units Sold]]*Table71011124[[#This Row],[Manufacturing Price]]*1.1</f>
        <v>5230.5</v>
      </c>
      <c r="L243" s="37">
        <f>Table71011124[[#This Row],[Sales]]-Table71011124[[#This Row],[COGS]]</f>
        <v>183986.8</v>
      </c>
      <c r="M243" s="38">
        <v>44836</v>
      </c>
    </row>
    <row r="244" spans="1:13" x14ac:dyDescent="0.25">
      <c r="A244" s="1" t="s">
        <v>300</v>
      </c>
      <c r="B244" s="1" t="s">
        <v>403</v>
      </c>
      <c r="C244" s="1" t="s">
        <v>409</v>
      </c>
      <c r="D244" s="1" t="s">
        <v>398</v>
      </c>
      <c r="E244" s="1">
        <v>1149</v>
      </c>
      <c r="F244" s="37">
        <v>8</v>
      </c>
      <c r="G244" s="37">
        <v>14</v>
      </c>
      <c r="H244" s="37">
        <f>Table71011124[[#This Row],[Units Sold]]*Table71011124[[#This Row],[Sale Price]]</f>
        <v>16086</v>
      </c>
      <c r="I244" s="37">
        <f t="shared" si="3"/>
        <v>965.16</v>
      </c>
      <c r="J244" s="37">
        <f>Table71011124[[#This Row],[Gross Sales]]-Table71011124[[#This Row],[Discounts]]</f>
        <v>15120.84</v>
      </c>
      <c r="K244" s="37">
        <f>Table71011124[[#This Row],[Units Sold]]*Table71011124[[#This Row],[Manufacturing Price]]*1.1</f>
        <v>10111.200000000001</v>
      </c>
      <c r="L244" s="37">
        <f>Table71011124[[#This Row],[Sales]]-Table71011124[[#This Row],[COGS]]</f>
        <v>5009.6399999999994</v>
      </c>
      <c r="M244" s="38">
        <v>44836</v>
      </c>
    </row>
    <row r="245" spans="1:13" x14ac:dyDescent="0.25">
      <c r="A245" s="1" t="s">
        <v>300</v>
      </c>
      <c r="B245" s="1" t="s">
        <v>408</v>
      </c>
      <c r="C245" s="1" t="s">
        <v>402</v>
      </c>
      <c r="D245" s="1" t="s">
        <v>405</v>
      </c>
      <c r="E245" s="1">
        <v>1081</v>
      </c>
      <c r="F245" s="37">
        <v>5</v>
      </c>
      <c r="G245" s="37">
        <v>302</v>
      </c>
      <c r="H245" s="37">
        <f>Table71011124[[#This Row],[Units Sold]]*Table71011124[[#This Row],[Sale Price]]</f>
        <v>326462</v>
      </c>
      <c r="I245" s="37">
        <f t="shared" si="3"/>
        <v>0</v>
      </c>
      <c r="J245" s="37">
        <f>Table71011124[[#This Row],[Gross Sales]]-Table71011124[[#This Row],[Discounts]]</f>
        <v>326462</v>
      </c>
      <c r="K245" s="37">
        <f>Table71011124[[#This Row],[Units Sold]]*Table71011124[[#This Row],[Manufacturing Price]]*1.1</f>
        <v>5945.5000000000009</v>
      </c>
      <c r="L245" s="37">
        <f>Table71011124[[#This Row],[Sales]]-Table71011124[[#This Row],[COGS]]</f>
        <v>320516.5</v>
      </c>
      <c r="M245" s="38">
        <v>44836</v>
      </c>
    </row>
    <row r="246" spans="1:13" x14ac:dyDescent="0.25">
      <c r="A246" s="1" t="s">
        <v>293</v>
      </c>
      <c r="B246" s="1" t="s">
        <v>396</v>
      </c>
      <c r="C246" s="1" t="s">
        <v>409</v>
      </c>
      <c r="D246" s="1" t="s">
        <v>398</v>
      </c>
      <c r="E246" s="1">
        <v>630</v>
      </c>
      <c r="F246" s="37">
        <v>270</v>
      </c>
      <c r="G246" s="37">
        <v>352</v>
      </c>
      <c r="H246" s="37">
        <f>Table71011124[[#This Row],[Units Sold]]*Table71011124[[#This Row],[Sale Price]]</f>
        <v>221760</v>
      </c>
      <c r="I246" s="37">
        <f t="shared" si="3"/>
        <v>13305.6</v>
      </c>
      <c r="J246" s="37">
        <f>Table71011124[[#This Row],[Gross Sales]]-Table71011124[[#This Row],[Discounts]]</f>
        <v>208454.39999999999</v>
      </c>
      <c r="K246" s="37">
        <f>Table71011124[[#This Row],[Units Sold]]*Table71011124[[#This Row],[Manufacturing Price]]*1.1</f>
        <v>187110.00000000003</v>
      </c>
      <c r="L246" s="37">
        <f>Table71011124[[#This Row],[Sales]]-Table71011124[[#This Row],[COGS]]</f>
        <v>21344.399999999965</v>
      </c>
      <c r="M246" s="38">
        <v>44836</v>
      </c>
    </row>
    <row r="247" spans="1:13" x14ac:dyDescent="0.25">
      <c r="A247" s="1" t="s">
        <v>395</v>
      </c>
      <c r="B247" s="1" t="s">
        <v>396</v>
      </c>
      <c r="C247" s="1" t="s">
        <v>400</v>
      </c>
      <c r="D247" s="1" t="s">
        <v>401</v>
      </c>
      <c r="E247" s="1">
        <v>7369</v>
      </c>
      <c r="F247" s="37">
        <v>10</v>
      </c>
      <c r="G247" s="37">
        <v>352</v>
      </c>
      <c r="H247" s="37">
        <f>Table71011124[[#This Row],[Units Sold]]*Table71011124[[#This Row],[Sale Price]]</f>
        <v>2593888</v>
      </c>
      <c r="I247" s="37">
        <f t="shared" si="3"/>
        <v>25938.880000000001</v>
      </c>
      <c r="J247" s="37">
        <f>Table71011124[[#This Row],[Gross Sales]]-Table71011124[[#This Row],[Discounts]]</f>
        <v>2567949.12</v>
      </c>
      <c r="K247" s="37">
        <f>Table71011124[[#This Row],[Units Sold]]*Table71011124[[#This Row],[Manufacturing Price]]*1.1</f>
        <v>81059</v>
      </c>
      <c r="L247" s="37">
        <f>Table71011124[[#This Row],[Sales]]-Table71011124[[#This Row],[COGS]]</f>
        <v>2486890.12</v>
      </c>
      <c r="M247" s="38">
        <v>44805</v>
      </c>
    </row>
    <row r="248" spans="1:13" x14ac:dyDescent="0.25">
      <c r="A248" s="1" t="s">
        <v>295</v>
      </c>
      <c r="B248" s="1" t="s">
        <v>396</v>
      </c>
      <c r="C248" s="1" t="s">
        <v>409</v>
      </c>
      <c r="D248" s="1" t="s">
        <v>407</v>
      </c>
      <c r="E248" s="1">
        <v>7341</v>
      </c>
      <c r="F248" s="37">
        <v>8</v>
      </c>
      <c r="G248" s="37">
        <v>12</v>
      </c>
      <c r="H248" s="37">
        <f>Table71011124[[#This Row],[Units Sold]]*Table71011124[[#This Row],[Sale Price]]</f>
        <v>88092</v>
      </c>
      <c r="I248" s="37">
        <f t="shared" si="3"/>
        <v>12332.880000000001</v>
      </c>
      <c r="J248" s="37">
        <f>Table71011124[[#This Row],[Gross Sales]]-Table71011124[[#This Row],[Discounts]]</f>
        <v>75759.12</v>
      </c>
      <c r="K248" s="37">
        <f>Table71011124[[#This Row],[Units Sold]]*Table71011124[[#This Row],[Manufacturing Price]]*1.1</f>
        <v>64600.800000000003</v>
      </c>
      <c r="L248" s="37">
        <f>Table71011124[[#This Row],[Sales]]-Table71011124[[#This Row],[COGS]]</f>
        <v>11158.319999999992</v>
      </c>
      <c r="M248" s="38">
        <v>44805</v>
      </c>
    </row>
    <row r="249" spans="1:13" x14ac:dyDescent="0.25">
      <c r="A249" s="1" t="s">
        <v>395</v>
      </c>
      <c r="B249" s="1" t="s">
        <v>396</v>
      </c>
      <c r="C249" s="1" t="s">
        <v>397</v>
      </c>
      <c r="D249" s="1" t="s">
        <v>401</v>
      </c>
      <c r="E249" s="1">
        <v>7331</v>
      </c>
      <c r="F249" s="37">
        <v>3</v>
      </c>
      <c r="G249" s="37">
        <v>9</v>
      </c>
      <c r="H249" s="37">
        <f>Table71011124[[#This Row],[Units Sold]]*Table71011124[[#This Row],[Sale Price]]</f>
        <v>65979</v>
      </c>
      <c r="I249" s="37">
        <f t="shared" si="3"/>
        <v>659.79</v>
      </c>
      <c r="J249" s="37">
        <f>Table71011124[[#This Row],[Gross Sales]]-Table71011124[[#This Row],[Discounts]]</f>
        <v>65319.21</v>
      </c>
      <c r="K249" s="37">
        <f>Table71011124[[#This Row],[Units Sold]]*Table71011124[[#This Row],[Manufacturing Price]]*1.1</f>
        <v>24192.300000000003</v>
      </c>
      <c r="L249" s="37">
        <f>Table71011124[[#This Row],[Sales]]-Table71011124[[#This Row],[COGS]]</f>
        <v>41126.909999999996</v>
      </c>
      <c r="M249" s="38">
        <v>44805</v>
      </c>
    </row>
    <row r="250" spans="1:13" x14ac:dyDescent="0.25">
      <c r="A250" s="1" t="s">
        <v>287</v>
      </c>
      <c r="B250" s="1" t="s">
        <v>396</v>
      </c>
      <c r="C250" s="1" t="s">
        <v>404</v>
      </c>
      <c r="D250" s="1" t="s">
        <v>398</v>
      </c>
      <c r="E250" s="1">
        <v>7267</v>
      </c>
      <c r="F250" s="37">
        <v>120</v>
      </c>
      <c r="G250" s="37">
        <v>352</v>
      </c>
      <c r="H250" s="37">
        <f>Table71011124[[#This Row],[Units Sold]]*Table71011124[[#This Row],[Sale Price]]</f>
        <v>2557984</v>
      </c>
      <c r="I250" s="37">
        <f t="shared" si="3"/>
        <v>153479.04000000001</v>
      </c>
      <c r="J250" s="37">
        <f>Table71011124[[#This Row],[Gross Sales]]-Table71011124[[#This Row],[Discounts]]</f>
        <v>2404504.96</v>
      </c>
      <c r="K250" s="37">
        <f>Table71011124[[#This Row],[Units Sold]]*Table71011124[[#This Row],[Manufacturing Price]]*1.1</f>
        <v>959244.00000000012</v>
      </c>
      <c r="L250" s="37">
        <f>Table71011124[[#This Row],[Sales]]-Table71011124[[#This Row],[COGS]]</f>
        <v>1445260.96</v>
      </c>
      <c r="M250" s="38">
        <v>44805</v>
      </c>
    </row>
    <row r="251" spans="1:13" x14ac:dyDescent="0.25">
      <c r="A251" s="1" t="s">
        <v>300</v>
      </c>
      <c r="B251" s="1" t="s">
        <v>396</v>
      </c>
      <c r="C251" s="1" t="s">
        <v>404</v>
      </c>
      <c r="D251" s="1" t="s">
        <v>407</v>
      </c>
      <c r="E251" s="1">
        <v>7237</v>
      </c>
      <c r="F251" s="37">
        <v>120</v>
      </c>
      <c r="G251" s="37">
        <v>352</v>
      </c>
      <c r="H251" s="37">
        <f>Table71011124[[#This Row],[Units Sold]]*Table71011124[[#This Row],[Sale Price]]</f>
        <v>2547424</v>
      </c>
      <c r="I251" s="37">
        <f t="shared" si="3"/>
        <v>356639.36000000004</v>
      </c>
      <c r="J251" s="37">
        <f>Table71011124[[#This Row],[Gross Sales]]-Table71011124[[#This Row],[Discounts]]</f>
        <v>2190784.64</v>
      </c>
      <c r="K251" s="37">
        <f>Table71011124[[#This Row],[Units Sold]]*Table71011124[[#This Row],[Manufacturing Price]]*1.1</f>
        <v>955284.00000000012</v>
      </c>
      <c r="L251" s="37">
        <f>Table71011124[[#This Row],[Sales]]-Table71011124[[#This Row],[COGS]]</f>
        <v>1235500.6400000001</v>
      </c>
      <c r="M251" s="38">
        <v>44805</v>
      </c>
    </row>
    <row r="252" spans="1:13" x14ac:dyDescent="0.25">
      <c r="A252" s="1" t="s">
        <v>287</v>
      </c>
      <c r="B252" s="1" t="s">
        <v>396</v>
      </c>
      <c r="C252" s="1" t="s">
        <v>402</v>
      </c>
      <c r="D252" s="1" t="s">
        <v>398</v>
      </c>
      <c r="E252" s="1">
        <v>7217</v>
      </c>
      <c r="F252" s="37">
        <v>5</v>
      </c>
      <c r="G252" s="37">
        <v>22</v>
      </c>
      <c r="H252" s="37">
        <f>Table71011124[[#This Row],[Units Sold]]*Table71011124[[#This Row],[Sale Price]]</f>
        <v>158774</v>
      </c>
      <c r="I252" s="37">
        <f t="shared" si="3"/>
        <v>9526.44</v>
      </c>
      <c r="J252" s="37">
        <f>Table71011124[[#This Row],[Gross Sales]]-Table71011124[[#This Row],[Discounts]]</f>
        <v>149247.56</v>
      </c>
      <c r="K252" s="37">
        <f>Table71011124[[#This Row],[Units Sold]]*Table71011124[[#This Row],[Manufacturing Price]]*1.1</f>
        <v>39693.5</v>
      </c>
      <c r="L252" s="37">
        <f>Table71011124[[#This Row],[Sales]]-Table71011124[[#This Row],[COGS]]</f>
        <v>109554.06</v>
      </c>
      <c r="M252" s="38">
        <v>44805</v>
      </c>
    </row>
    <row r="253" spans="1:13" x14ac:dyDescent="0.25">
      <c r="A253" s="1" t="s">
        <v>295</v>
      </c>
      <c r="B253" s="1" t="s">
        <v>396</v>
      </c>
      <c r="C253" s="1" t="s">
        <v>404</v>
      </c>
      <c r="D253" s="1" t="s">
        <v>407</v>
      </c>
      <c r="E253" s="1">
        <v>7203</v>
      </c>
      <c r="F253" s="37">
        <v>120</v>
      </c>
      <c r="G253" s="37">
        <v>352</v>
      </c>
      <c r="H253" s="37">
        <f>Table71011124[[#This Row],[Units Sold]]*Table71011124[[#This Row],[Sale Price]]</f>
        <v>2535456</v>
      </c>
      <c r="I253" s="37">
        <f t="shared" si="3"/>
        <v>354963.84</v>
      </c>
      <c r="J253" s="37">
        <f>Table71011124[[#This Row],[Gross Sales]]-Table71011124[[#This Row],[Discounts]]</f>
        <v>2180492.16</v>
      </c>
      <c r="K253" s="37">
        <f>Table71011124[[#This Row],[Units Sold]]*Table71011124[[#This Row],[Manufacturing Price]]*1.1</f>
        <v>950796.00000000012</v>
      </c>
      <c r="L253" s="37">
        <f>Table71011124[[#This Row],[Sales]]-Table71011124[[#This Row],[COGS]]</f>
        <v>1229696.1600000001</v>
      </c>
      <c r="M253" s="38">
        <v>44805</v>
      </c>
    </row>
    <row r="254" spans="1:13" x14ac:dyDescent="0.25">
      <c r="A254" s="1" t="s">
        <v>300</v>
      </c>
      <c r="B254" s="1" t="s">
        <v>396</v>
      </c>
      <c r="C254" s="1" t="s">
        <v>409</v>
      </c>
      <c r="D254" s="1" t="s">
        <v>398</v>
      </c>
      <c r="E254" s="1">
        <v>7193</v>
      </c>
      <c r="F254" s="37">
        <v>5</v>
      </c>
      <c r="G254" s="37">
        <v>9</v>
      </c>
      <c r="H254" s="37">
        <f>Table71011124[[#This Row],[Units Sold]]*Table71011124[[#This Row],[Sale Price]]</f>
        <v>64737</v>
      </c>
      <c r="I254" s="37">
        <f t="shared" si="3"/>
        <v>3884.22</v>
      </c>
      <c r="J254" s="37">
        <f>Table71011124[[#This Row],[Gross Sales]]-Table71011124[[#This Row],[Discounts]]</f>
        <v>60852.78</v>
      </c>
      <c r="K254" s="37">
        <f>Table71011124[[#This Row],[Units Sold]]*Table71011124[[#This Row],[Manufacturing Price]]*1.1</f>
        <v>39561.5</v>
      </c>
      <c r="L254" s="37">
        <f>Table71011124[[#This Row],[Sales]]-Table71011124[[#This Row],[COGS]]</f>
        <v>21291.279999999999</v>
      </c>
      <c r="M254" s="38">
        <v>44805</v>
      </c>
    </row>
    <row r="255" spans="1:13" x14ac:dyDescent="0.25">
      <c r="A255" s="1" t="s">
        <v>300</v>
      </c>
      <c r="B255" s="1" t="s">
        <v>396</v>
      </c>
      <c r="C255" s="1" t="s">
        <v>402</v>
      </c>
      <c r="D255" s="1" t="s">
        <v>407</v>
      </c>
      <c r="E255" s="1">
        <v>7181</v>
      </c>
      <c r="F255" s="37">
        <v>5</v>
      </c>
      <c r="G255" s="37">
        <v>22</v>
      </c>
      <c r="H255" s="37">
        <f>Table71011124[[#This Row],[Units Sold]]*Table71011124[[#This Row],[Sale Price]]</f>
        <v>157982</v>
      </c>
      <c r="I255" s="37">
        <f t="shared" si="3"/>
        <v>22117.480000000003</v>
      </c>
      <c r="J255" s="37">
        <f>Table71011124[[#This Row],[Gross Sales]]-Table71011124[[#This Row],[Discounts]]</f>
        <v>135864.51999999999</v>
      </c>
      <c r="K255" s="37">
        <f>Table71011124[[#This Row],[Units Sold]]*Table71011124[[#This Row],[Manufacturing Price]]*1.1</f>
        <v>39495.5</v>
      </c>
      <c r="L255" s="37">
        <f>Table71011124[[#This Row],[Sales]]-Table71011124[[#This Row],[COGS]]</f>
        <v>96369.01999999999</v>
      </c>
      <c r="M255" s="38">
        <v>44805</v>
      </c>
    </row>
    <row r="256" spans="1:13" x14ac:dyDescent="0.25">
      <c r="A256" s="1" t="s">
        <v>395</v>
      </c>
      <c r="B256" s="1" t="s">
        <v>396</v>
      </c>
      <c r="C256" s="1" t="s">
        <v>406</v>
      </c>
      <c r="D256" s="1" t="s">
        <v>398</v>
      </c>
      <c r="E256" s="1">
        <v>7174</v>
      </c>
      <c r="F256" s="37">
        <v>18</v>
      </c>
      <c r="G256" s="37">
        <v>32</v>
      </c>
      <c r="H256" s="37">
        <f>Table71011124[[#This Row],[Units Sold]]*Table71011124[[#This Row],[Sale Price]]</f>
        <v>229568</v>
      </c>
      <c r="I256" s="37">
        <f t="shared" si="3"/>
        <v>13774.08</v>
      </c>
      <c r="J256" s="37">
        <f>Table71011124[[#This Row],[Gross Sales]]-Table71011124[[#This Row],[Discounts]]</f>
        <v>215793.92000000001</v>
      </c>
      <c r="K256" s="37">
        <f>Table71011124[[#This Row],[Units Sold]]*Table71011124[[#This Row],[Manufacturing Price]]*1.1</f>
        <v>142045.20000000001</v>
      </c>
      <c r="L256" s="37">
        <f>Table71011124[[#This Row],[Sales]]-Table71011124[[#This Row],[COGS]]</f>
        <v>73748.72</v>
      </c>
      <c r="M256" s="38">
        <v>44805</v>
      </c>
    </row>
    <row r="257" spans="1:13" x14ac:dyDescent="0.25">
      <c r="A257" s="1" t="s">
        <v>287</v>
      </c>
      <c r="B257" s="1" t="s">
        <v>396</v>
      </c>
      <c r="C257" s="1" t="s">
        <v>409</v>
      </c>
      <c r="D257" s="1" t="s">
        <v>405</v>
      </c>
      <c r="E257" s="1">
        <v>7171</v>
      </c>
      <c r="F257" s="37">
        <v>11</v>
      </c>
      <c r="G257" s="37">
        <v>14</v>
      </c>
      <c r="H257" s="37">
        <f>Table71011124[[#This Row],[Units Sold]]*Table71011124[[#This Row],[Sale Price]]</f>
        <v>100394</v>
      </c>
      <c r="I257" s="37">
        <f t="shared" si="3"/>
        <v>0</v>
      </c>
      <c r="J257" s="37">
        <f>Table71011124[[#This Row],[Gross Sales]]-Table71011124[[#This Row],[Discounts]]</f>
        <v>100394</v>
      </c>
      <c r="K257" s="37">
        <f>Table71011124[[#This Row],[Units Sold]]*Table71011124[[#This Row],[Manufacturing Price]]*1.1</f>
        <v>86769.1</v>
      </c>
      <c r="L257" s="37">
        <f>Table71011124[[#This Row],[Sales]]-Table71011124[[#This Row],[COGS]]</f>
        <v>13624.899999999994</v>
      </c>
      <c r="M257" s="38">
        <v>44805</v>
      </c>
    </row>
    <row r="258" spans="1:13" x14ac:dyDescent="0.25">
      <c r="A258" s="1" t="s">
        <v>295</v>
      </c>
      <c r="B258" s="1" t="s">
        <v>396</v>
      </c>
      <c r="C258" s="1" t="s">
        <v>402</v>
      </c>
      <c r="D258" s="1" t="s">
        <v>401</v>
      </c>
      <c r="E258" s="1">
        <v>7134</v>
      </c>
      <c r="F258" s="37">
        <v>5</v>
      </c>
      <c r="G258" s="37">
        <v>22</v>
      </c>
      <c r="H258" s="37">
        <f>Table71011124[[#This Row],[Units Sold]]*Table71011124[[#This Row],[Sale Price]]</f>
        <v>156948</v>
      </c>
      <c r="I258" s="37">
        <f t="shared" ref="I258:I321" si="4">IF(D258="None",0,IF(D258="Low",H258*0.01,IF(D258="Medium",H258*0.06,IF(D258="High",H258*0.14,0))))</f>
        <v>1569.48</v>
      </c>
      <c r="J258" s="37">
        <f>Table71011124[[#This Row],[Gross Sales]]-Table71011124[[#This Row],[Discounts]]</f>
        <v>155378.51999999999</v>
      </c>
      <c r="K258" s="37">
        <f>Table71011124[[#This Row],[Units Sold]]*Table71011124[[#This Row],[Manufacturing Price]]*1.1</f>
        <v>39237</v>
      </c>
      <c r="L258" s="37">
        <f>Table71011124[[#This Row],[Sales]]-Table71011124[[#This Row],[COGS]]</f>
        <v>116141.51999999999</v>
      </c>
      <c r="M258" s="38">
        <v>44805</v>
      </c>
    </row>
    <row r="259" spans="1:13" x14ac:dyDescent="0.25">
      <c r="A259" s="1" t="s">
        <v>295</v>
      </c>
      <c r="B259" s="1" t="s">
        <v>399</v>
      </c>
      <c r="C259" s="1" t="s">
        <v>400</v>
      </c>
      <c r="D259" s="1" t="s">
        <v>401</v>
      </c>
      <c r="E259" s="1">
        <v>4926</v>
      </c>
      <c r="F259" s="37">
        <v>10</v>
      </c>
      <c r="G259" s="37">
        <v>127</v>
      </c>
      <c r="H259" s="37">
        <f>Table71011124[[#This Row],[Units Sold]]*Table71011124[[#This Row],[Sale Price]]</f>
        <v>625602</v>
      </c>
      <c r="I259" s="37">
        <f t="shared" si="4"/>
        <v>6256.02</v>
      </c>
      <c r="J259" s="37">
        <f>Table71011124[[#This Row],[Gross Sales]]-Table71011124[[#This Row],[Discounts]]</f>
        <v>619345.98</v>
      </c>
      <c r="K259" s="37">
        <f>Table71011124[[#This Row],[Units Sold]]*Table71011124[[#This Row],[Manufacturing Price]]*1.1</f>
        <v>54186.000000000007</v>
      </c>
      <c r="L259" s="37">
        <f>Table71011124[[#This Row],[Sales]]-Table71011124[[#This Row],[COGS]]</f>
        <v>565159.98</v>
      </c>
      <c r="M259" s="38">
        <v>44805</v>
      </c>
    </row>
    <row r="260" spans="1:13" x14ac:dyDescent="0.25">
      <c r="A260" s="1" t="s">
        <v>293</v>
      </c>
      <c r="B260" s="1" t="s">
        <v>396</v>
      </c>
      <c r="C260" s="1" t="s">
        <v>397</v>
      </c>
      <c r="D260" s="1" t="s">
        <v>398</v>
      </c>
      <c r="E260" s="1">
        <v>4267</v>
      </c>
      <c r="F260" s="37">
        <v>3</v>
      </c>
      <c r="G260" s="37">
        <v>9</v>
      </c>
      <c r="H260" s="37">
        <f>Table71011124[[#This Row],[Units Sold]]*Table71011124[[#This Row],[Sale Price]]</f>
        <v>38403</v>
      </c>
      <c r="I260" s="37">
        <f t="shared" si="4"/>
        <v>2304.1799999999998</v>
      </c>
      <c r="J260" s="37">
        <f>Table71011124[[#This Row],[Gross Sales]]-Table71011124[[#This Row],[Discounts]]</f>
        <v>36098.82</v>
      </c>
      <c r="K260" s="37">
        <f>Table71011124[[#This Row],[Units Sold]]*Table71011124[[#This Row],[Manufacturing Price]]*1.1</f>
        <v>14081.1</v>
      </c>
      <c r="L260" s="37">
        <f>Table71011124[[#This Row],[Sales]]-Table71011124[[#This Row],[COGS]]</f>
        <v>22017.72</v>
      </c>
      <c r="M260" s="38">
        <v>44805</v>
      </c>
    </row>
    <row r="261" spans="1:13" x14ac:dyDescent="0.25">
      <c r="A261" s="1" t="s">
        <v>295</v>
      </c>
      <c r="B261" s="1" t="s">
        <v>408</v>
      </c>
      <c r="C261" s="1" t="s">
        <v>406</v>
      </c>
      <c r="D261" s="1" t="s">
        <v>407</v>
      </c>
      <c r="E261" s="1">
        <v>3872.5</v>
      </c>
      <c r="F261" s="37">
        <v>14</v>
      </c>
      <c r="G261" s="37">
        <v>21</v>
      </c>
      <c r="H261" s="37">
        <f>Table71011124[[#This Row],[Units Sold]]*Table71011124[[#This Row],[Sale Price]]</f>
        <v>81322.5</v>
      </c>
      <c r="I261" s="37">
        <f t="shared" si="4"/>
        <v>11385.150000000001</v>
      </c>
      <c r="J261" s="37">
        <f>Table71011124[[#This Row],[Gross Sales]]-Table71011124[[#This Row],[Discounts]]</f>
        <v>69937.350000000006</v>
      </c>
      <c r="K261" s="37">
        <f>Table71011124[[#This Row],[Units Sold]]*Table71011124[[#This Row],[Manufacturing Price]]*1.1</f>
        <v>59636.500000000007</v>
      </c>
      <c r="L261" s="37">
        <f>Table71011124[[#This Row],[Sales]]-Table71011124[[#This Row],[COGS]]</f>
        <v>10300.849999999999</v>
      </c>
      <c r="M261" s="38">
        <v>44805</v>
      </c>
    </row>
    <row r="262" spans="1:13" x14ac:dyDescent="0.25">
      <c r="A262" s="1" t="s">
        <v>395</v>
      </c>
      <c r="B262" s="1" t="s">
        <v>399</v>
      </c>
      <c r="C262" s="1" t="s">
        <v>402</v>
      </c>
      <c r="D262" s="1" t="s">
        <v>398</v>
      </c>
      <c r="E262" s="1">
        <v>3633</v>
      </c>
      <c r="F262" s="37">
        <v>5</v>
      </c>
      <c r="G262" s="37">
        <v>127</v>
      </c>
      <c r="H262" s="37">
        <f>Table71011124[[#This Row],[Units Sold]]*Table71011124[[#This Row],[Sale Price]]</f>
        <v>461391</v>
      </c>
      <c r="I262" s="37">
        <f t="shared" si="4"/>
        <v>27683.46</v>
      </c>
      <c r="J262" s="37">
        <f>Table71011124[[#This Row],[Gross Sales]]-Table71011124[[#This Row],[Discounts]]</f>
        <v>433707.54</v>
      </c>
      <c r="K262" s="37">
        <f>Table71011124[[#This Row],[Units Sold]]*Table71011124[[#This Row],[Manufacturing Price]]*1.1</f>
        <v>19981.5</v>
      </c>
      <c r="L262" s="37">
        <f>Table71011124[[#This Row],[Sales]]-Table71011124[[#This Row],[COGS]]</f>
        <v>413726.04</v>
      </c>
      <c r="M262" s="38">
        <v>44805</v>
      </c>
    </row>
    <row r="263" spans="1:13" x14ac:dyDescent="0.25">
      <c r="A263" s="1" t="s">
        <v>287</v>
      </c>
      <c r="B263" s="1" t="s">
        <v>399</v>
      </c>
      <c r="C263" s="1" t="s">
        <v>400</v>
      </c>
      <c r="D263" s="1" t="s">
        <v>398</v>
      </c>
      <c r="E263" s="1">
        <v>3609</v>
      </c>
      <c r="F263" s="37">
        <v>10</v>
      </c>
      <c r="G263" s="37">
        <v>127</v>
      </c>
      <c r="H263" s="37">
        <f>Table71011124[[#This Row],[Units Sold]]*Table71011124[[#This Row],[Sale Price]]</f>
        <v>458343</v>
      </c>
      <c r="I263" s="37">
        <f t="shared" si="4"/>
        <v>27500.579999999998</v>
      </c>
      <c r="J263" s="37">
        <f>Table71011124[[#This Row],[Gross Sales]]-Table71011124[[#This Row],[Discounts]]</f>
        <v>430842.42</v>
      </c>
      <c r="K263" s="37">
        <f>Table71011124[[#This Row],[Units Sold]]*Table71011124[[#This Row],[Manufacturing Price]]*1.1</f>
        <v>39699</v>
      </c>
      <c r="L263" s="37">
        <f>Table71011124[[#This Row],[Sales]]-Table71011124[[#This Row],[COGS]]</f>
        <v>391143.42</v>
      </c>
      <c r="M263" s="38">
        <v>44805</v>
      </c>
    </row>
    <row r="264" spans="1:13" x14ac:dyDescent="0.25">
      <c r="A264" s="1" t="s">
        <v>293</v>
      </c>
      <c r="B264" s="1" t="s">
        <v>403</v>
      </c>
      <c r="C264" s="1" t="s">
        <v>400</v>
      </c>
      <c r="D264" s="1" t="s">
        <v>407</v>
      </c>
      <c r="E264" s="1">
        <v>3407</v>
      </c>
      <c r="F264" s="37">
        <v>5</v>
      </c>
      <c r="G264" s="37">
        <v>28</v>
      </c>
      <c r="H264" s="37">
        <f>Table71011124[[#This Row],[Units Sold]]*Table71011124[[#This Row],[Sale Price]]</f>
        <v>95396</v>
      </c>
      <c r="I264" s="37">
        <f t="shared" si="4"/>
        <v>13355.44</v>
      </c>
      <c r="J264" s="37">
        <f>Table71011124[[#This Row],[Gross Sales]]-Table71011124[[#This Row],[Discounts]]</f>
        <v>82040.56</v>
      </c>
      <c r="K264" s="37">
        <f>Table71011124[[#This Row],[Units Sold]]*Table71011124[[#This Row],[Manufacturing Price]]*1.1</f>
        <v>18738.5</v>
      </c>
      <c r="L264" s="37">
        <f>Table71011124[[#This Row],[Sales]]-Table71011124[[#This Row],[COGS]]</f>
        <v>63302.06</v>
      </c>
      <c r="M264" s="38">
        <v>44805</v>
      </c>
    </row>
    <row r="265" spans="1:13" x14ac:dyDescent="0.25">
      <c r="A265" s="1" t="s">
        <v>395</v>
      </c>
      <c r="B265" s="1" t="s">
        <v>408</v>
      </c>
      <c r="C265" s="1" t="s">
        <v>409</v>
      </c>
      <c r="D265" s="1" t="s">
        <v>407</v>
      </c>
      <c r="E265" s="1">
        <v>3284.5</v>
      </c>
      <c r="F265" s="37">
        <v>14</v>
      </c>
      <c r="G265" s="37">
        <v>22</v>
      </c>
      <c r="H265" s="37">
        <f>Table71011124[[#This Row],[Units Sold]]*Table71011124[[#This Row],[Sale Price]]</f>
        <v>72259</v>
      </c>
      <c r="I265" s="37">
        <f t="shared" si="4"/>
        <v>10116.26</v>
      </c>
      <c r="J265" s="37">
        <f>Table71011124[[#This Row],[Gross Sales]]-Table71011124[[#This Row],[Discounts]]</f>
        <v>62142.74</v>
      </c>
      <c r="K265" s="37">
        <f>Table71011124[[#This Row],[Units Sold]]*Table71011124[[#This Row],[Manufacturing Price]]*1.1</f>
        <v>50581.3</v>
      </c>
      <c r="L265" s="37">
        <f>Table71011124[[#This Row],[Sales]]-Table71011124[[#This Row],[COGS]]</f>
        <v>11561.439999999995</v>
      </c>
      <c r="M265" s="38">
        <v>44805</v>
      </c>
    </row>
    <row r="266" spans="1:13" x14ac:dyDescent="0.25">
      <c r="A266" s="1" t="s">
        <v>287</v>
      </c>
      <c r="B266" s="1" t="s">
        <v>408</v>
      </c>
      <c r="C266" s="1" t="s">
        <v>397</v>
      </c>
      <c r="D266" s="1" t="s">
        <v>407</v>
      </c>
      <c r="E266" s="1">
        <v>2887</v>
      </c>
      <c r="F266" s="37">
        <v>3</v>
      </c>
      <c r="G266" s="37">
        <v>302</v>
      </c>
      <c r="H266" s="37">
        <f>Table71011124[[#This Row],[Units Sold]]*Table71011124[[#This Row],[Sale Price]]</f>
        <v>871874</v>
      </c>
      <c r="I266" s="37">
        <f t="shared" si="4"/>
        <v>122062.36000000002</v>
      </c>
      <c r="J266" s="37">
        <f>Table71011124[[#This Row],[Gross Sales]]-Table71011124[[#This Row],[Discounts]]</f>
        <v>749811.64</v>
      </c>
      <c r="K266" s="37">
        <f>Table71011124[[#This Row],[Units Sold]]*Table71011124[[#This Row],[Manufacturing Price]]*1.1</f>
        <v>9527.1</v>
      </c>
      <c r="L266" s="37">
        <f>Table71011124[[#This Row],[Sales]]-Table71011124[[#This Row],[COGS]]</f>
        <v>740284.54</v>
      </c>
      <c r="M266" s="38">
        <v>44805</v>
      </c>
    </row>
    <row r="267" spans="1:13" x14ac:dyDescent="0.25">
      <c r="A267" s="1" t="s">
        <v>293</v>
      </c>
      <c r="B267" s="1" t="s">
        <v>399</v>
      </c>
      <c r="C267" s="1" t="s">
        <v>402</v>
      </c>
      <c r="D267" s="1" t="s">
        <v>405</v>
      </c>
      <c r="E267" s="1">
        <v>2719.5</v>
      </c>
      <c r="F267" s="37">
        <v>112</v>
      </c>
      <c r="G267" s="37">
        <v>127</v>
      </c>
      <c r="H267" s="37">
        <f>Table71011124[[#This Row],[Units Sold]]*Table71011124[[#This Row],[Sale Price]]</f>
        <v>345376.5</v>
      </c>
      <c r="I267" s="37">
        <f t="shared" si="4"/>
        <v>0</v>
      </c>
      <c r="J267" s="37">
        <f>Table71011124[[#This Row],[Gross Sales]]-Table71011124[[#This Row],[Discounts]]</f>
        <v>345376.5</v>
      </c>
      <c r="K267" s="37">
        <f>Table71011124[[#This Row],[Units Sold]]*Table71011124[[#This Row],[Manufacturing Price]]*1.1</f>
        <v>335042.40000000002</v>
      </c>
      <c r="L267" s="37">
        <f>Table71011124[[#This Row],[Sales]]-Table71011124[[#This Row],[COGS]]</f>
        <v>10334.099999999977</v>
      </c>
      <c r="M267" s="38">
        <v>44805</v>
      </c>
    </row>
    <row r="268" spans="1:13" x14ac:dyDescent="0.25">
      <c r="A268" s="1" t="s">
        <v>395</v>
      </c>
      <c r="B268" s="1" t="s">
        <v>408</v>
      </c>
      <c r="C268" s="1" t="s">
        <v>404</v>
      </c>
      <c r="D268" s="1" t="s">
        <v>407</v>
      </c>
      <c r="E268" s="1">
        <v>2542</v>
      </c>
      <c r="F268" s="37">
        <v>120</v>
      </c>
      <c r="G268" s="37">
        <v>302</v>
      </c>
      <c r="H268" s="37">
        <f>Table71011124[[#This Row],[Units Sold]]*Table71011124[[#This Row],[Sale Price]]</f>
        <v>767684</v>
      </c>
      <c r="I268" s="37">
        <f t="shared" si="4"/>
        <v>107475.76000000001</v>
      </c>
      <c r="J268" s="37">
        <f>Table71011124[[#This Row],[Gross Sales]]-Table71011124[[#This Row],[Discounts]]</f>
        <v>660208.24</v>
      </c>
      <c r="K268" s="37">
        <f>Table71011124[[#This Row],[Units Sold]]*Table71011124[[#This Row],[Manufacturing Price]]*1.1</f>
        <v>335544</v>
      </c>
      <c r="L268" s="37">
        <f>Table71011124[[#This Row],[Sales]]-Table71011124[[#This Row],[COGS]]</f>
        <v>324664.24</v>
      </c>
      <c r="M268" s="38">
        <v>44805</v>
      </c>
    </row>
    <row r="269" spans="1:13" x14ac:dyDescent="0.25">
      <c r="A269" s="1" t="s">
        <v>293</v>
      </c>
      <c r="B269" s="1" t="s">
        <v>396</v>
      </c>
      <c r="C269" s="1" t="s">
        <v>400</v>
      </c>
      <c r="D269" s="1" t="s">
        <v>407</v>
      </c>
      <c r="E269" s="1">
        <v>2538.5</v>
      </c>
      <c r="F269" s="37">
        <v>262</v>
      </c>
      <c r="G269" s="37">
        <v>352</v>
      </c>
      <c r="H269" s="37">
        <f>Table71011124[[#This Row],[Units Sold]]*Table71011124[[#This Row],[Sale Price]]</f>
        <v>893552</v>
      </c>
      <c r="I269" s="37">
        <f t="shared" si="4"/>
        <v>125097.28000000001</v>
      </c>
      <c r="J269" s="37">
        <f>Table71011124[[#This Row],[Gross Sales]]-Table71011124[[#This Row],[Discounts]]</f>
        <v>768454.72</v>
      </c>
      <c r="K269" s="37">
        <f>Table71011124[[#This Row],[Units Sold]]*Table71011124[[#This Row],[Manufacturing Price]]*1.1</f>
        <v>731595.70000000007</v>
      </c>
      <c r="L269" s="37">
        <f>Table71011124[[#This Row],[Sales]]-Table71011124[[#This Row],[COGS]]</f>
        <v>36859.019999999902</v>
      </c>
      <c r="M269" s="38">
        <v>44805</v>
      </c>
    </row>
    <row r="270" spans="1:13" x14ac:dyDescent="0.25">
      <c r="A270" s="1" t="s">
        <v>295</v>
      </c>
      <c r="B270" s="1" t="s">
        <v>403</v>
      </c>
      <c r="C270" s="1" t="s">
        <v>400</v>
      </c>
      <c r="D270" s="1" t="s">
        <v>407</v>
      </c>
      <c r="E270" s="1">
        <v>2448.5</v>
      </c>
      <c r="F270" s="37">
        <v>10</v>
      </c>
      <c r="G270" s="37">
        <v>14</v>
      </c>
      <c r="H270" s="37">
        <f>Table71011124[[#This Row],[Units Sold]]*Table71011124[[#This Row],[Sale Price]]</f>
        <v>34279</v>
      </c>
      <c r="I270" s="37">
        <f t="shared" si="4"/>
        <v>4799.0600000000004</v>
      </c>
      <c r="J270" s="37">
        <f>Table71011124[[#This Row],[Gross Sales]]-Table71011124[[#This Row],[Discounts]]</f>
        <v>29479.94</v>
      </c>
      <c r="K270" s="37">
        <f>Table71011124[[#This Row],[Units Sold]]*Table71011124[[#This Row],[Manufacturing Price]]*1.1</f>
        <v>26933.500000000004</v>
      </c>
      <c r="L270" s="37">
        <f>Table71011124[[#This Row],[Sales]]-Table71011124[[#This Row],[COGS]]</f>
        <v>2546.4399999999951</v>
      </c>
      <c r="M270" s="38">
        <v>44805</v>
      </c>
    </row>
    <row r="271" spans="1:13" x14ac:dyDescent="0.25">
      <c r="A271" s="1" t="s">
        <v>293</v>
      </c>
      <c r="B271" s="1" t="s">
        <v>396</v>
      </c>
      <c r="C271" s="1" t="s">
        <v>406</v>
      </c>
      <c r="D271" s="1" t="s">
        <v>407</v>
      </c>
      <c r="E271" s="1">
        <v>2254.5</v>
      </c>
      <c r="F271" s="37">
        <v>14</v>
      </c>
      <c r="G271" s="37">
        <v>22</v>
      </c>
      <c r="H271" s="37">
        <f>Table71011124[[#This Row],[Units Sold]]*Table71011124[[#This Row],[Sale Price]]</f>
        <v>49599</v>
      </c>
      <c r="I271" s="37">
        <f t="shared" si="4"/>
        <v>6943.8600000000006</v>
      </c>
      <c r="J271" s="37">
        <f>Table71011124[[#This Row],[Gross Sales]]-Table71011124[[#This Row],[Discounts]]</f>
        <v>42655.14</v>
      </c>
      <c r="K271" s="37">
        <f>Table71011124[[#This Row],[Units Sold]]*Table71011124[[#This Row],[Manufacturing Price]]*1.1</f>
        <v>34719.300000000003</v>
      </c>
      <c r="L271" s="37">
        <f>Table71011124[[#This Row],[Sales]]-Table71011124[[#This Row],[COGS]]</f>
        <v>7935.8399999999965</v>
      </c>
      <c r="M271" s="38">
        <v>44805</v>
      </c>
    </row>
    <row r="272" spans="1:13" x14ac:dyDescent="0.25">
      <c r="A272" s="1" t="s">
        <v>300</v>
      </c>
      <c r="B272" s="1" t="s">
        <v>399</v>
      </c>
      <c r="C272" s="1" t="s">
        <v>400</v>
      </c>
      <c r="D272" s="1" t="s">
        <v>401</v>
      </c>
      <c r="E272" s="1">
        <v>1951</v>
      </c>
      <c r="F272" s="37">
        <v>10</v>
      </c>
      <c r="G272" s="37">
        <v>127</v>
      </c>
      <c r="H272" s="37">
        <f>Table71011124[[#This Row],[Units Sold]]*Table71011124[[#This Row],[Sale Price]]</f>
        <v>247777</v>
      </c>
      <c r="I272" s="37">
        <f t="shared" si="4"/>
        <v>2477.77</v>
      </c>
      <c r="J272" s="37">
        <f>Table71011124[[#This Row],[Gross Sales]]-Table71011124[[#This Row],[Discounts]]</f>
        <v>245299.23</v>
      </c>
      <c r="K272" s="37">
        <f>Table71011124[[#This Row],[Units Sold]]*Table71011124[[#This Row],[Manufacturing Price]]*1.1</f>
        <v>21461</v>
      </c>
      <c r="L272" s="37">
        <f>Table71011124[[#This Row],[Sales]]-Table71011124[[#This Row],[COGS]]</f>
        <v>223838.23</v>
      </c>
      <c r="M272" s="38">
        <v>44805</v>
      </c>
    </row>
    <row r="273" spans="1:13" x14ac:dyDescent="0.25">
      <c r="A273" s="1" t="s">
        <v>293</v>
      </c>
      <c r="B273" s="1" t="s">
        <v>408</v>
      </c>
      <c r="C273" s="1" t="s">
        <v>404</v>
      </c>
      <c r="D273" s="1" t="s">
        <v>398</v>
      </c>
      <c r="E273" s="1">
        <v>1838.5</v>
      </c>
      <c r="F273" s="37">
        <v>256</v>
      </c>
      <c r="G273" s="37">
        <v>302</v>
      </c>
      <c r="H273" s="37">
        <f>Table71011124[[#This Row],[Units Sold]]*Table71011124[[#This Row],[Sale Price]]</f>
        <v>555227</v>
      </c>
      <c r="I273" s="37">
        <f t="shared" si="4"/>
        <v>33313.619999999995</v>
      </c>
      <c r="J273" s="37">
        <f>Table71011124[[#This Row],[Gross Sales]]-Table71011124[[#This Row],[Discounts]]</f>
        <v>521913.38</v>
      </c>
      <c r="K273" s="37">
        <f>Table71011124[[#This Row],[Units Sold]]*Table71011124[[#This Row],[Manufacturing Price]]*1.1</f>
        <v>517721.60000000003</v>
      </c>
      <c r="L273" s="37">
        <f>Table71011124[[#This Row],[Sales]]-Table71011124[[#This Row],[COGS]]</f>
        <v>4191.7799999999697</v>
      </c>
      <c r="M273" s="38">
        <v>44805</v>
      </c>
    </row>
    <row r="274" spans="1:13" x14ac:dyDescent="0.25">
      <c r="A274" s="1" t="s">
        <v>295</v>
      </c>
      <c r="B274" s="1" t="s">
        <v>408</v>
      </c>
      <c r="C274" s="1" t="s">
        <v>404</v>
      </c>
      <c r="D274" s="1" t="s">
        <v>398</v>
      </c>
      <c r="E274" s="1">
        <v>1748</v>
      </c>
      <c r="F274" s="37">
        <v>120</v>
      </c>
      <c r="G274" s="37">
        <v>302</v>
      </c>
      <c r="H274" s="37">
        <f>Table71011124[[#This Row],[Units Sold]]*Table71011124[[#This Row],[Sale Price]]</f>
        <v>527896</v>
      </c>
      <c r="I274" s="37">
        <f t="shared" si="4"/>
        <v>31673.759999999998</v>
      </c>
      <c r="J274" s="37">
        <f>Table71011124[[#This Row],[Gross Sales]]-Table71011124[[#This Row],[Discounts]]</f>
        <v>496222.24</v>
      </c>
      <c r="K274" s="37">
        <f>Table71011124[[#This Row],[Units Sold]]*Table71011124[[#This Row],[Manufacturing Price]]*1.1</f>
        <v>230736.00000000003</v>
      </c>
      <c r="L274" s="37">
        <f>Table71011124[[#This Row],[Sales]]-Table71011124[[#This Row],[COGS]]</f>
        <v>265486.24</v>
      </c>
      <c r="M274" s="38">
        <v>44805</v>
      </c>
    </row>
    <row r="275" spans="1:13" x14ac:dyDescent="0.25">
      <c r="A275" s="1" t="s">
        <v>293</v>
      </c>
      <c r="B275" s="1" t="s">
        <v>408</v>
      </c>
      <c r="C275" s="1" t="s">
        <v>409</v>
      </c>
      <c r="D275" s="1" t="s">
        <v>398</v>
      </c>
      <c r="E275" s="1">
        <v>1633.5</v>
      </c>
      <c r="F275" s="37">
        <v>14</v>
      </c>
      <c r="G275" s="37">
        <v>32</v>
      </c>
      <c r="H275" s="37">
        <f>Table71011124[[#This Row],[Units Sold]]*Table71011124[[#This Row],[Sale Price]]</f>
        <v>52272</v>
      </c>
      <c r="I275" s="37">
        <f t="shared" si="4"/>
        <v>3136.3199999999997</v>
      </c>
      <c r="J275" s="37">
        <f>Table71011124[[#This Row],[Gross Sales]]-Table71011124[[#This Row],[Discounts]]</f>
        <v>49135.68</v>
      </c>
      <c r="K275" s="37">
        <f>Table71011124[[#This Row],[Units Sold]]*Table71011124[[#This Row],[Manufacturing Price]]*1.1</f>
        <v>25155.9</v>
      </c>
      <c r="L275" s="37">
        <f>Table71011124[[#This Row],[Sales]]-Table71011124[[#This Row],[COGS]]</f>
        <v>23979.78</v>
      </c>
      <c r="M275" s="38">
        <v>44805</v>
      </c>
    </row>
    <row r="276" spans="1:13" x14ac:dyDescent="0.25">
      <c r="A276" s="1" t="s">
        <v>395</v>
      </c>
      <c r="B276" s="1" t="s">
        <v>403</v>
      </c>
      <c r="C276" s="1" t="s">
        <v>400</v>
      </c>
      <c r="D276" s="1" t="s">
        <v>401</v>
      </c>
      <c r="E276" s="1">
        <v>1375.5</v>
      </c>
      <c r="F276" s="37">
        <v>10</v>
      </c>
      <c r="G276" s="37">
        <v>14</v>
      </c>
      <c r="H276" s="37">
        <f>Table71011124[[#This Row],[Units Sold]]*Table71011124[[#This Row],[Sale Price]]</f>
        <v>19257</v>
      </c>
      <c r="I276" s="37">
        <f t="shared" si="4"/>
        <v>192.57</v>
      </c>
      <c r="J276" s="37">
        <f>Table71011124[[#This Row],[Gross Sales]]-Table71011124[[#This Row],[Discounts]]</f>
        <v>19064.43</v>
      </c>
      <c r="K276" s="37">
        <f>Table71011124[[#This Row],[Units Sold]]*Table71011124[[#This Row],[Manufacturing Price]]*1.1</f>
        <v>15130.500000000002</v>
      </c>
      <c r="L276" s="37">
        <f>Table71011124[[#This Row],[Sales]]-Table71011124[[#This Row],[COGS]]</f>
        <v>3933.9299999999985</v>
      </c>
      <c r="M276" s="38">
        <v>44805</v>
      </c>
    </row>
    <row r="277" spans="1:13" x14ac:dyDescent="0.25">
      <c r="A277" s="1" t="s">
        <v>300</v>
      </c>
      <c r="B277" s="1" t="s">
        <v>408</v>
      </c>
      <c r="C277" s="1" t="s">
        <v>397</v>
      </c>
      <c r="D277" s="1" t="s">
        <v>407</v>
      </c>
      <c r="E277" s="1">
        <v>901</v>
      </c>
      <c r="F277" s="37">
        <v>3</v>
      </c>
      <c r="G277" s="37">
        <v>302</v>
      </c>
      <c r="H277" s="37">
        <f>Table71011124[[#This Row],[Units Sold]]*Table71011124[[#This Row],[Sale Price]]</f>
        <v>272102</v>
      </c>
      <c r="I277" s="37">
        <f t="shared" si="4"/>
        <v>38094.280000000006</v>
      </c>
      <c r="J277" s="37">
        <f>Table71011124[[#This Row],[Gross Sales]]-Table71011124[[#This Row],[Discounts]]</f>
        <v>234007.72</v>
      </c>
      <c r="K277" s="37">
        <f>Table71011124[[#This Row],[Units Sold]]*Table71011124[[#This Row],[Manufacturing Price]]*1.1</f>
        <v>2973.3</v>
      </c>
      <c r="L277" s="37">
        <f>Table71011124[[#This Row],[Sales]]-Table71011124[[#This Row],[COGS]]</f>
        <v>231034.42</v>
      </c>
      <c r="M277" s="38">
        <v>44805</v>
      </c>
    </row>
    <row r="278" spans="1:13" x14ac:dyDescent="0.25">
      <c r="A278" s="1" t="s">
        <v>300</v>
      </c>
      <c r="B278" s="1" t="s">
        <v>408</v>
      </c>
      <c r="C278" s="1" t="s">
        <v>406</v>
      </c>
      <c r="D278" s="1" t="s">
        <v>407</v>
      </c>
      <c r="E278" s="1">
        <v>694</v>
      </c>
      <c r="F278" s="37">
        <v>14</v>
      </c>
      <c r="G278" s="37">
        <v>21</v>
      </c>
      <c r="H278" s="37">
        <f>Table71011124[[#This Row],[Units Sold]]*Table71011124[[#This Row],[Sale Price]]</f>
        <v>14574</v>
      </c>
      <c r="I278" s="37">
        <f t="shared" si="4"/>
        <v>2040.3600000000001</v>
      </c>
      <c r="J278" s="37">
        <f>Table71011124[[#This Row],[Gross Sales]]-Table71011124[[#This Row],[Discounts]]</f>
        <v>12533.64</v>
      </c>
      <c r="K278" s="37">
        <f>Table71011124[[#This Row],[Units Sold]]*Table71011124[[#This Row],[Manufacturing Price]]*1.1</f>
        <v>10687.6</v>
      </c>
      <c r="L278" s="37">
        <f>Table71011124[[#This Row],[Sales]]-Table71011124[[#This Row],[COGS]]</f>
        <v>1846.0399999999991</v>
      </c>
      <c r="M278" s="38">
        <v>44805</v>
      </c>
    </row>
    <row r="279" spans="1:13" x14ac:dyDescent="0.25">
      <c r="A279" s="1" t="s">
        <v>300</v>
      </c>
      <c r="B279" s="1" t="s">
        <v>403</v>
      </c>
      <c r="C279" s="1" t="s">
        <v>400</v>
      </c>
      <c r="D279" s="1" t="s">
        <v>407</v>
      </c>
      <c r="E279" s="1">
        <v>657</v>
      </c>
      <c r="F279" s="37">
        <v>10</v>
      </c>
      <c r="G279" s="37">
        <v>14</v>
      </c>
      <c r="H279" s="37">
        <f>Table71011124[[#This Row],[Units Sold]]*Table71011124[[#This Row],[Sale Price]]</f>
        <v>9198</v>
      </c>
      <c r="I279" s="37">
        <f t="shared" si="4"/>
        <v>1287.72</v>
      </c>
      <c r="J279" s="37">
        <f>Table71011124[[#This Row],[Gross Sales]]-Table71011124[[#This Row],[Discounts]]</f>
        <v>7910.28</v>
      </c>
      <c r="K279" s="37">
        <f>Table71011124[[#This Row],[Units Sold]]*Table71011124[[#This Row],[Manufacturing Price]]*1.1</f>
        <v>7227.0000000000009</v>
      </c>
      <c r="L279" s="37">
        <f>Table71011124[[#This Row],[Sales]]-Table71011124[[#This Row],[COGS]]</f>
        <v>683.27999999999884</v>
      </c>
      <c r="M279" s="38">
        <v>44805</v>
      </c>
    </row>
    <row r="280" spans="1:13" x14ac:dyDescent="0.25">
      <c r="A280" s="1" t="s">
        <v>287</v>
      </c>
      <c r="B280" s="1" t="s">
        <v>408</v>
      </c>
      <c r="C280" s="1" t="s">
        <v>406</v>
      </c>
      <c r="D280" s="1" t="s">
        <v>407</v>
      </c>
      <c r="E280" s="1">
        <v>539</v>
      </c>
      <c r="F280" s="37">
        <v>16</v>
      </c>
      <c r="G280" s="37">
        <v>22</v>
      </c>
      <c r="H280" s="37">
        <f>Table71011124[[#This Row],[Units Sold]]*Table71011124[[#This Row],[Sale Price]]</f>
        <v>11858</v>
      </c>
      <c r="I280" s="37">
        <f t="shared" si="4"/>
        <v>1660.1200000000001</v>
      </c>
      <c r="J280" s="37">
        <f>Table71011124[[#This Row],[Gross Sales]]-Table71011124[[#This Row],[Discounts]]</f>
        <v>10197.879999999999</v>
      </c>
      <c r="K280" s="37">
        <f>Table71011124[[#This Row],[Units Sold]]*Table71011124[[#This Row],[Manufacturing Price]]*1.1</f>
        <v>9486.4000000000015</v>
      </c>
      <c r="L280" s="37">
        <f>Table71011124[[#This Row],[Sales]]-Table71011124[[#This Row],[COGS]]</f>
        <v>711.47999999999774</v>
      </c>
      <c r="M280" s="38">
        <v>44805</v>
      </c>
    </row>
    <row r="281" spans="1:13" x14ac:dyDescent="0.25">
      <c r="A281" s="1" t="s">
        <v>287</v>
      </c>
      <c r="B281" s="1" t="s">
        <v>403</v>
      </c>
      <c r="C281" s="1" t="s">
        <v>400</v>
      </c>
      <c r="D281" s="1" t="s">
        <v>405</v>
      </c>
      <c r="E281" s="1">
        <v>474</v>
      </c>
      <c r="F281" s="37">
        <v>10</v>
      </c>
      <c r="G281" s="37">
        <v>14</v>
      </c>
      <c r="H281" s="37">
        <f>Table71011124[[#This Row],[Units Sold]]*Table71011124[[#This Row],[Sale Price]]</f>
        <v>6636</v>
      </c>
      <c r="I281" s="37">
        <f t="shared" si="4"/>
        <v>0</v>
      </c>
      <c r="J281" s="37">
        <f>Table71011124[[#This Row],[Gross Sales]]-Table71011124[[#This Row],[Discounts]]</f>
        <v>6636</v>
      </c>
      <c r="K281" s="37">
        <f>Table71011124[[#This Row],[Units Sold]]*Table71011124[[#This Row],[Manufacturing Price]]*1.1</f>
        <v>5214</v>
      </c>
      <c r="L281" s="37">
        <f>Table71011124[[#This Row],[Sales]]-Table71011124[[#This Row],[COGS]]</f>
        <v>1422</v>
      </c>
      <c r="M281" s="38">
        <v>44805</v>
      </c>
    </row>
    <row r="282" spans="1:13" x14ac:dyDescent="0.25">
      <c r="A282" s="1" t="s">
        <v>295</v>
      </c>
      <c r="B282" s="1" t="s">
        <v>399</v>
      </c>
      <c r="C282" s="1" t="s">
        <v>406</v>
      </c>
      <c r="D282" s="1" t="s">
        <v>401</v>
      </c>
      <c r="E282" s="1">
        <v>4929</v>
      </c>
      <c r="F282" s="37">
        <v>100</v>
      </c>
      <c r="G282" s="37">
        <v>127</v>
      </c>
      <c r="H282" s="37">
        <f>Table71011124[[#This Row],[Units Sold]]*Table71011124[[#This Row],[Sale Price]]</f>
        <v>625983</v>
      </c>
      <c r="I282" s="37">
        <f t="shared" si="4"/>
        <v>6259.83</v>
      </c>
      <c r="J282" s="37">
        <f>Table71011124[[#This Row],[Gross Sales]]-Table71011124[[#This Row],[Discounts]]</f>
        <v>619723.17000000004</v>
      </c>
      <c r="K282" s="37">
        <f>Table71011124[[#This Row],[Units Sold]]*Table71011124[[#This Row],[Manufacturing Price]]*1.1</f>
        <v>542190</v>
      </c>
      <c r="L282" s="37">
        <f>Table71011124[[#This Row],[Sales]]-Table71011124[[#This Row],[COGS]]</f>
        <v>77533.170000000042</v>
      </c>
      <c r="M282" s="38">
        <v>44775</v>
      </c>
    </row>
    <row r="283" spans="1:13" x14ac:dyDescent="0.25">
      <c r="A283" s="1" t="s">
        <v>295</v>
      </c>
      <c r="B283" s="1" t="s">
        <v>399</v>
      </c>
      <c r="C283" s="1" t="s">
        <v>400</v>
      </c>
      <c r="D283" s="1" t="s">
        <v>401</v>
      </c>
      <c r="E283" s="1">
        <v>4803</v>
      </c>
      <c r="F283" s="37">
        <v>10</v>
      </c>
      <c r="G283" s="37">
        <v>127</v>
      </c>
      <c r="H283" s="37">
        <f>Table71011124[[#This Row],[Units Sold]]*Table71011124[[#This Row],[Sale Price]]</f>
        <v>609981</v>
      </c>
      <c r="I283" s="37">
        <f t="shared" si="4"/>
        <v>6099.81</v>
      </c>
      <c r="J283" s="37">
        <f>Table71011124[[#This Row],[Gross Sales]]-Table71011124[[#This Row],[Discounts]]</f>
        <v>603881.18999999994</v>
      </c>
      <c r="K283" s="37">
        <f>Table71011124[[#This Row],[Units Sold]]*Table71011124[[#This Row],[Manufacturing Price]]*1.1</f>
        <v>52833.000000000007</v>
      </c>
      <c r="L283" s="37">
        <f>Table71011124[[#This Row],[Sales]]-Table71011124[[#This Row],[COGS]]</f>
        <v>551048.18999999994</v>
      </c>
      <c r="M283" s="38">
        <v>44775</v>
      </c>
    </row>
    <row r="284" spans="1:13" x14ac:dyDescent="0.25">
      <c r="A284" s="1" t="s">
        <v>395</v>
      </c>
      <c r="B284" s="1" t="s">
        <v>396</v>
      </c>
      <c r="C284" s="1" t="s">
        <v>409</v>
      </c>
      <c r="D284" s="1" t="s">
        <v>398</v>
      </c>
      <c r="E284" s="1">
        <v>3567</v>
      </c>
      <c r="F284" s="37">
        <v>18</v>
      </c>
      <c r="G284" s="37">
        <v>22</v>
      </c>
      <c r="H284" s="37">
        <f>Table71011124[[#This Row],[Units Sold]]*Table71011124[[#This Row],[Sale Price]]</f>
        <v>78474</v>
      </c>
      <c r="I284" s="37">
        <f t="shared" si="4"/>
        <v>4708.4399999999996</v>
      </c>
      <c r="J284" s="37">
        <f>Table71011124[[#This Row],[Gross Sales]]-Table71011124[[#This Row],[Discounts]]</f>
        <v>73765.56</v>
      </c>
      <c r="K284" s="37">
        <f>Table71011124[[#This Row],[Units Sold]]*Table71011124[[#This Row],[Manufacturing Price]]*1.1</f>
        <v>70626.600000000006</v>
      </c>
      <c r="L284" s="37">
        <f>Table71011124[[#This Row],[Sales]]-Table71011124[[#This Row],[COGS]]</f>
        <v>3138.9599999999919</v>
      </c>
      <c r="M284" s="38">
        <v>44775</v>
      </c>
    </row>
    <row r="285" spans="1:13" x14ac:dyDescent="0.25">
      <c r="A285" s="1" t="s">
        <v>395</v>
      </c>
      <c r="B285" s="1" t="s">
        <v>396</v>
      </c>
      <c r="C285" s="1" t="s">
        <v>404</v>
      </c>
      <c r="D285" s="1" t="s">
        <v>398</v>
      </c>
      <c r="E285" s="1">
        <v>3535</v>
      </c>
      <c r="F285" s="37">
        <v>8</v>
      </c>
      <c r="G285" s="37">
        <v>11</v>
      </c>
      <c r="H285" s="37">
        <f>Table71011124[[#This Row],[Units Sold]]*Table71011124[[#This Row],[Sale Price]]</f>
        <v>38885</v>
      </c>
      <c r="I285" s="37">
        <f t="shared" si="4"/>
        <v>2333.1</v>
      </c>
      <c r="J285" s="37">
        <f>Table71011124[[#This Row],[Gross Sales]]-Table71011124[[#This Row],[Discounts]]</f>
        <v>36551.9</v>
      </c>
      <c r="K285" s="37">
        <f>Table71011124[[#This Row],[Units Sold]]*Table71011124[[#This Row],[Manufacturing Price]]*1.1</f>
        <v>31108.000000000004</v>
      </c>
      <c r="L285" s="37">
        <f>Table71011124[[#This Row],[Sales]]-Table71011124[[#This Row],[COGS]]</f>
        <v>5443.8999999999978</v>
      </c>
      <c r="M285" s="38">
        <v>44775</v>
      </c>
    </row>
    <row r="286" spans="1:13" x14ac:dyDescent="0.25">
      <c r="A286" s="1" t="s">
        <v>395</v>
      </c>
      <c r="B286" s="1" t="s">
        <v>396</v>
      </c>
      <c r="C286" s="1" t="s">
        <v>400</v>
      </c>
      <c r="D286" s="1" t="s">
        <v>398</v>
      </c>
      <c r="E286" s="1">
        <v>3507</v>
      </c>
      <c r="F286" s="37">
        <v>10</v>
      </c>
      <c r="G286" s="37">
        <v>352</v>
      </c>
      <c r="H286" s="37">
        <f>Table71011124[[#This Row],[Units Sold]]*Table71011124[[#This Row],[Sale Price]]</f>
        <v>1234464</v>
      </c>
      <c r="I286" s="37">
        <f t="shared" si="4"/>
        <v>74067.839999999997</v>
      </c>
      <c r="J286" s="37">
        <f>Table71011124[[#This Row],[Gross Sales]]-Table71011124[[#This Row],[Discounts]]</f>
        <v>1160396.1599999999</v>
      </c>
      <c r="K286" s="37">
        <f>Table71011124[[#This Row],[Units Sold]]*Table71011124[[#This Row],[Manufacturing Price]]*1.1</f>
        <v>38577</v>
      </c>
      <c r="L286" s="37">
        <f>Table71011124[[#This Row],[Sales]]-Table71011124[[#This Row],[COGS]]</f>
        <v>1121819.1599999999</v>
      </c>
      <c r="M286" s="38">
        <v>44775</v>
      </c>
    </row>
    <row r="287" spans="1:13" x14ac:dyDescent="0.25">
      <c r="A287" s="1" t="s">
        <v>395</v>
      </c>
      <c r="B287" s="1" t="s">
        <v>396</v>
      </c>
      <c r="C287" s="1" t="s">
        <v>404</v>
      </c>
      <c r="D287" s="1" t="s">
        <v>398</v>
      </c>
      <c r="E287" s="1">
        <v>3471</v>
      </c>
      <c r="F287" s="37">
        <v>120</v>
      </c>
      <c r="G287" s="37">
        <v>352</v>
      </c>
      <c r="H287" s="37">
        <f>Table71011124[[#This Row],[Units Sold]]*Table71011124[[#This Row],[Sale Price]]</f>
        <v>1221792</v>
      </c>
      <c r="I287" s="37">
        <f t="shared" si="4"/>
        <v>73307.520000000004</v>
      </c>
      <c r="J287" s="37">
        <f>Table71011124[[#This Row],[Gross Sales]]-Table71011124[[#This Row],[Discounts]]</f>
        <v>1148484.48</v>
      </c>
      <c r="K287" s="37">
        <f>Table71011124[[#This Row],[Units Sold]]*Table71011124[[#This Row],[Manufacturing Price]]*1.1</f>
        <v>458172.00000000006</v>
      </c>
      <c r="L287" s="37">
        <f>Table71011124[[#This Row],[Sales]]-Table71011124[[#This Row],[COGS]]</f>
        <v>690312.48</v>
      </c>
      <c r="M287" s="38">
        <v>44775</v>
      </c>
    </row>
    <row r="288" spans="1:13" x14ac:dyDescent="0.25">
      <c r="A288" s="1" t="s">
        <v>395</v>
      </c>
      <c r="B288" s="1" t="s">
        <v>396</v>
      </c>
      <c r="C288" s="1" t="s">
        <v>409</v>
      </c>
      <c r="D288" s="1" t="s">
        <v>398</v>
      </c>
      <c r="E288" s="1">
        <v>3464</v>
      </c>
      <c r="F288" s="37">
        <v>8</v>
      </c>
      <c r="G288" s="37">
        <v>11</v>
      </c>
      <c r="H288" s="37">
        <f>Table71011124[[#This Row],[Units Sold]]*Table71011124[[#This Row],[Sale Price]]</f>
        <v>38104</v>
      </c>
      <c r="I288" s="37">
        <f t="shared" si="4"/>
        <v>2286.2399999999998</v>
      </c>
      <c r="J288" s="37">
        <f>Table71011124[[#This Row],[Gross Sales]]-Table71011124[[#This Row],[Discounts]]</f>
        <v>35817.760000000002</v>
      </c>
      <c r="K288" s="37">
        <f>Table71011124[[#This Row],[Units Sold]]*Table71011124[[#This Row],[Manufacturing Price]]*1.1</f>
        <v>30483.200000000001</v>
      </c>
      <c r="L288" s="37">
        <f>Table71011124[[#This Row],[Sales]]-Table71011124[[#This Row],[COGS]]</f>
        <v>5334.5600000000013</v>
      </c>
      <c r="M288" s="38">
        <v>44775</v>
      </c>
    </row>
    <row r="289" spans="1:13" x14ac:dyDescent="0.25">
      <c r="A289" s="1" t="s">
        <v>395</v>
      </c>
      <c r="B289" s="1" t="s">
        <v>396</v>
      </c>
      <c r="C289" s="1" t="s">
        <v>402</v>
      </c>
      <c r="D289" s="1" t="s">
        <v>398</v>
      </c>
      <c r="E289" s="1">
        <v>3409</v>
      </c>
      <c r="F289" s="37">
        <v>5</v>
      </c>
      <c r="G289" s="37">
        <v>22</v>
      </c>
      <c r="H289" s="37">
        <f>Table71011124[[#This Row],[Units Sold]]*Table71011124[[#This Row],[Sale Price]]</f>
        <v>74998</v>
      </c>
      <c r="I289" s="37">
        <f t="shared" si="4"/>
        <v>4499.88</v>
      </c>
      <c r="J289" s="37">
        <f>Table71011124[[#This Row],[Gross Sales]]-Table71011124[[#This Row],[Discounts]]</f>
        <v>70498.12</v>
      </c>
      <c r="K289" s="37">
        <f>Table71011124[[#This Row],[Units Sold]]*Table71011124[[#This Row],[Manufacturing Price]]*1.1</f>
        <v>18749.5</v>
      </c>
      <c r="L289" s="37">
        <f>Table71011124[[#This Row],[Sales]]-Table71011124[[#This Row],[COGS]]</f>
        <v>51748.619999999995</v>
      </c>
      <c r="M289" s="38">
        <v>44775</v>
      </c>
    </row>
    <row r="290" spans="1:13" x14ac:dyDescent="0.25">
      <c r="A290" s="1" t="s">
        <v>295</v>
      </c>
      <c r="B290" s="1" t="s">
        <v>396</v>
      </c>
      <c r="C290" s="1" t="s">
        <v>404</v>
      </c>
      <c r="D290" s="1" t="s">
        <v>407</v>
      </c>
      <c r="E290" s="1">
        <v>3388</v>
      </c>
      <c r="F290" s="37">
        <v>7</v>
      </c>
      <c r="G290" s="37">
        <v>9</v>
      </c>
      <c r="H290" s="37">
        <f>Table71011124[[#This Row],[Units Sold]]*Table71011124[[#This Row],[Sale Price]]</f>
        <v>30492</v>
      </c>
      <c r="I290" s="37">
        <f t="shared" si="4"/>
        <v>4268.88</v>
      </c>
      <c r="J290" s="37">
        <f>Table71011124[[#This Row],[Gross Sales]]-Table71011124[[#This Row],[Discounts]]</f>
        <v>26223.119999999999</v>
      </c>
      <c r="K290" s="37">
        <f>Table71011124[[#This Row],[Units Sold]]*Table71011124[[#This Row],[Manufacturing Price]]*1.1</f>
        <v>26087.600000000002</v>
      </c>
      <c r="L290" s="37">
        <f>Table71011124[[#This Row],[Sales]]-Table71011124[[#This Row],[COGS]]</f>
        <v>135.5199999999968</v>
      </c>
      <c r="M290" s="38">
        <v>44775</v>
      </c>
    </row>
    <row r="291" spans="1:13" x14ac:dyDescent="0.25">
      <c r="A291" s="1" t="s">
        <v>300</v>
      </c>
      <c r="B291" s="1" t="s">
        <v>396</v>
      </c>
      <c r="C291" s="1" t="s">
        <v>404</v>
      </c>
      <c r="D291" s="1" t="s">
        <v>398</v>
      </c>
      <c r="E291" s="1">
        <v>3365</v>
      </c>
      <c r="F291" s="37">
        <v>5</v>
      </c>
      <c r="G291" s="37">
        <v>9</v>
      </c>
      <c r="H291" s="37">
        <f>Table71011124[[#This Row],[Units Sold]]*Table71011124[[#This Row],[Sale Price]]</f>
        <v>30285</v>
      </c>
      <c r="I291" s="37">
        <f t="shared" si="4"/>
        <v>1817.1</v>
      </c>
      <c r="J291" s="37">
        <f>Table71011124[[#This Row],[Gross Sales]]-Table71011124[[#This Row],[Discounts]]</f>
        <v>28467.9</v>
      </c>
      <c r="K291" s="37">
        <f>Table71011124[[#This Row],[Units Sold]]*Table71011124[[#This Row],[Manufacturing Price]]*1.1</f>
        <v>18507.5</v>
      </c>
      <c r="L291" s="37">
        <f>Table71011124[[#This Row],[Sales]]-Table71011124[[#This Row],[COGS]]</f>
        <v>9960.4000000000015</v>
      </c>
      <c r="M291" s="38">
        <v>44775</v>
      </c>
    </row>
    <row r="292" spans="1:13" x14ac:dyDescent="0.25">
      <c r="A292" s="1" t="s">
        <v>300</v>
      </c>
      <c r="B292" s="1" t="s">
        <v>396</v>
      </c>
      <c r="C292" s="1" t="s">
        <v>409</v>
      </c>
      <c r="D292" s="1" t="s">
        <v>398</v>
      </c>
      <c r="E292" s="1">
        <v>3343</v>
      </c>
      <c r="F292" s="37">
        <v>16</v>
      </c>
      <c r="G292" s="37">
        <v>22</v>
      </c>
      <c r="H292" s="37">
        <f>Table71011124[[#This Row],[Units Sold]]*Table71011124[[#This Row],[Sale Price]]</f>
        <v>73546</v>
      </c>
      <c r="I292" s="37">
        <f t="shared" si="4"/>
        <v>4412.76</v>
      </c>
      <c r="J292" s="37">
        <f>Table71011124[[#This Row],[Gross Sales]]-Table71011124[[#This Row],[Discounts]]</f>
        <v>69133.240000000005</v>
      </c>
      <c r="K292" s="37">
        <f>Table71011124[[#This Row],[Units Sold]]*Table71011124[[#This Row],[Manufacturing Price]]*1.1</f>
        <v>58836.800000000003</v>
      </c>
      <c r="L292" s="37">
        <f>Table71011124[[#This Row],[Sales]]-Table71011124[[#This Row],[COGS]]</f>
        <v>10296.440000000002</v>
      </c>
      <c r="M292" s="38">
        <v>44775</v>
      </c>
    </row>
    <row r="293" spans="1:13" x14ac:dyDescent="0.25">
      <c r="A293" s="1" t="s">
        <v>300</v>
      </c>
      <c r="B293" s="1" t="s">
        <v>396</v>
      </c>
      <c r="C293" s="1" t="s">
        <v>397</v>
      </c>
      <c r="D293" s="1" t="s">
        <v>407</v>
      </c>
      <c r="E293" s="1">
        <v>3336</v>
      </c>
      <c r="F293" s="37">
        <v>3</v>
      </c>
      <c r="G293" s="37">
        <v>280</v>
      </c>
      <c r="H293" s="37">
        <f>Table71011124[[#This Row],[Units Sold]]*Table71011124[[#This Row],[Sale Price]]</f>
        <v>934080</v>
      </c>
      <c r="I293" s="37">
        <f t="shared" si="4"/>
        <v>130771.20000000001</v>
      </c>
      <c r="J293" s="37">
        <f>Table71011124[[#This Row],[Gross Sales]]-Table71011124[[#This Row],[Discounts]]</f>
        <v>803308.8</v>
      </c>
      <c r="K293" s="37">
        <f>Table71011124[[#This Row],[Units Sold]]*Table71011124[[#This Row],[Manufacturing Price]]*1.1</f>
        <v>11008.800000000001</v>
      </c>
      <c r="L293" s="37">
        <f>Table71011124[[#This Row],[Sales]]-Table71011124[[#This Row],[COGS]]</f>
        <v>792300</v>
      </c>
      <c r="M293" s="38">
        <v>44775</v>
      </c>
    </row>
    <row r="294" spans="1:13" x14ac:dyDescent="0.25">
      <c r="A294" s="1" t="s">
        <v>300</v>
      </c>
      <c r="B294" s="1" t="s">
        <v>396</v>
      </c>
      <c r="C294" s="1" t="s">
        <v>406</v>
      </c>
      <c r="D294" s="1" t="s">
        <v>398</v>
      </c>
      <c r="E294" s="1">
        <v>3302</v>
      </c>
      <c r="F294" s="37">
        <v>7</v>
      </c>
      <c r="G294" s="37">
        <v>9</v>
      </c>
      <c r="H294" s="37">
        <f>Table71011124[[#This Row],[Units Sold]]*Table71011124[[#This Row],[Sale Price]]</f>
        <v>29718</v>
      </c>
      <c r="I294" s="37">
        <f t="shared" si="4"/>
        <v>1783.08</v>
      </c>
      <c r="J294" s="37">
        <f>Table71011124[[#This Row],[Gross Sales]]-Table71011124[[#This Row],[Discounts]]</f>
        <v>27934.92</v>
      </c>
      <c r="K294" s="37">
        <f>Table71011124[[#This Row],[Units Sold]]*Table71011124[[#This Row],[Manufacturing Price]]*1.1</f>
        <v>25425.4</v>
      </c>
      <c r="L294" s="37">
        <f>Table71011124[[#This Row],[Sales]]-Table71011124[[#This Row],[COGS]]</f>
        <v>2509.5199999999968</v>
      </c>
      <c r="M294" s="38">
        <v>44775</v>
      </c>
    </row>
    <row r="295" spans="1:13" x14ac:dyDescent="0.25">
      <c r="A295" s="1" t="s">
        <v>295</v>
      </c>
      <c r="B295" s="1" t="s">
        <v>396</v>
      </c>
      <c r="C295" s="1" t="s">
        <v>400</v>
      </c>
      <c r="D295" s="1" t="s">
        <v>398</v>
      </c>
      <c r="E295" s="1">
        <v>3276</v>
      </c>
      <c r="F295" s="37">
        <v>10</v>
      </c>
      <c r="G295" s="37">
        <v>352</v>
      </c>
      <c r="H295" s="37">
        <f>Table71011124[[#This Row],[Units Sold]]*Table71011124[[#This Row],[Sale Price]]</f>
        <v>1153152</v>
      </c>
      <c r="I295" s="37">
        <f t="shared" si="4"/>
        <v>69189.119999999995</v>
      </c>
      <c r="J295" s="37">
        <f>Table71011124[[#This Row],[Gross Sales]]-Table71011124[[#This Row],[Discounts]]</f>
        <v>1083962.8799999999</v>
      </c>
      <c r="K295" s="37">
        <f>Table71011124[[#This Row],[Units Sold]]*Table71011124[[#This Row],[Manufacturing Price]]*1.1</f>
        <v>36036</v>
      </c>
      <c r="L295" s="37">
        <f>Table71011124[[#This Row],[Sales]]-Table71011124[[#This Row],[COGS]]</f>
        <v>1047926.8799999999</v>
      </c>
      <c r="M295" s="38">
        <v>44775</v>
      </c>
    </row>
    <row r="296" spans="1:13" x14ac:dyDescent="0.25">
      <c r="A296" s="1" t="s">
        <v>295</v>
      </c>
      <c r="B296" s="1" t="s">
        <v>396</v>
      </c>
      <c r="C296" s="1" t="s">
        <v>409</v>
      </c>
      <c r="D296" s="1" t="s">
        <v>405</v>
      </c>
      <c r="E296" s="1">
        <v>3264</v>
      </c>
      <c r="F296" s="37">
        <v>19</v>
      </c>
      <c r="G296" s="37">
        <v>22</v>
      </c>
      <c r="H296" s="37">
        <f>Table71011124[[#This Row],[Units Sold]]*Table71011124[[#This Row],[Sale Price]]</f>
        <v>71808</v>
      </c>
      <c r="I296" s="37">
        <f t="shared" si="4"/>
        <v>0</v>
      </c>
      <c r="J296" s="37">
        <f>Table71011124[[#This Row],[Gross Sales]]-Table71011124[[#This Row],[Discounts]]</f>
        <v>71808</v>
      </c>
      <c r="K296" s="37">
        <f>Table71011124[[#This Row],[Units Sold]]*Table71011124[[#This Row],[Manufacturing Price]]*1.1</f>
        <v>68217.600000000006</v>
      </c>
      <c r="L296" s="37">
        <f>Table71011124[[#This Row],[Sales]]-Table71011124[[#This Row],[COGS]]</f>
        <v>3590.3999999999942</v>
      </c>
      <c r="M296" s="38">
        <v>44775</v>
      </c>
    </row>
    <row r="297" spans="1:13" x14ac:dyDescent="0.25">
      <c r="A297" s="1" t="s">
        <v>300</v>
      </c>
      <c r="B297" s="1" t="s">
        <v>396</v>
      </c>
      <c r="C297" s="1" t="s">
        <v>400</v>
      </c>
      <c r="D297" s="1" t="s">
        <v>407</v>
      </c>
      <c r="E297" s="1">
        <v>3246</v>
      </c>
      <c r="F297" s="37">
        <v>10</v>
      </c>
      <c r="G297" s="37">
        <v>352</v>
      </c>
      <c r="H297" s="37">
        <f>Table71011124[[#This Row],[Units Sold]]*Table71011124[[#This Row],[Sale Price]]</f>
        <v>1142592</v>
      </c>
      <c r="I297" s="37">
        <f t="shared" si="4"/>
        <v>159962.88</v>
      </c>
      <c r="J297" s="37">
        <f>Table71011124[[#This Row],[Gross Sales]]-Table71011124[[#This Row],[Discounts]]</f>
        <v>982629.12</v>
      </c>
      <c r="K297" s="37">
        <f>Table71011124[[#This Row],[Units Sold]]*Table71011124[[#This Row],[Manufacturing Price]]*1.1</f>
        <v>35706</v>
      </c>
      <c r="L297" s="37">
        <f>Table71011124[[#This Row],[Sales]]-Table71011124[[#This Row],[COGS]]</f>
        <v>946923.12</v>
      </c>
      <c r="M297" s="38">
        <v>44775</v>
      </c>
    </row>
    <row r="298" spans="1:13" x14ac:dyDescent="0.25">
      <c r="A298" s="1" t="s">
        <v>295</v>
      </c>
      <c r="B298" s="1" t="s">
        <v>396</v>
      </c>
      <c r="C298" s="1" t="s">
        <v>409</v>
      </c>
      <c r="D298" s="1" t="s">
        <v>407</v>
      </c>
      <c r="E298" s="1">
        <v>3192</v>
      </c>
      <c r="F298" s="37">
        <v>8</v>
      </c>
      <c r="G298" s="37">
        <v>12</v>
      </c>
      <c r="H298" s="37">
        <f>Table71011124[[#This Row],[Units Sold]]*Table71011124[[#This Row],[Sale Price]]</f>
        <v>38304</v>
      </c>
      <c r="I298" s="37">
        <f t="shared" si="4"/>
        <v>5362.56</v>
      </c>
      <c r="J298" s="37">
        <f>Table71011124[[#This Row],[Gross Sales]]-Table71011124[[#This Row],[Discounts]]</f>
        <v>32941.440000000002</v>
      </c>
      <c r="K298" s="37">
        <f>Table71011124[[#This Row],[Units Sold]]*Table71011124[[#This Row],[Manufacturing Price]]*1.1</f>
        <v>28089.600000000002</v>
      </c>
      <c r="L298" s="37">
        <f>Table71011124[[#This Row],[Sales]]-Table71011124[[#This Row],[COGS]]</f>
        <v>4851.84</v>
      </c>
      <c r="M298" s="38">
        <v>44775</v>
      </c>
    </row>
    <row r="299" spans="1:13" x14ac:dyDescent="0.25">
      <c r="A299" s="1" t="s">
        <v>287</v>
      </c>
      <c r="B299" s="1" t="s">
        <v>396</v>
      </c>
      <c r="C299" s="1" t="s">
        <v>400</v>
      </c>
      <c r="D299" s="1" t="s">
        <v>398</v>
      </c>
      <c r="E299" s="1">
        <v>3190</v>
      </c>
      <c r="F299" s="37">
        <v>10</v>
      </c>
      <c r="G299" s="37">
        <v>22</v>
      </c>
      <c r="H299" s="37">
        <f>Table71011124[[#This Row],[Units Sold]]*Table71011124[[#This Row],[Sale Price]]</f>
        <v>70180</v>
      </c>
      <c r="I299" s="37">
        <f t="shared" si="4"/>
        <v>4210.8</v>
      </c>
      <c r="J299" s="37">
        <f>Table71011124[[#This Row],[Gross Sales]]-Table71011124[[#This Row],[Discounts]]</f>
        <v>65969.2</v>
      </c>
      <c r="K299" s="37">
        <f>Table71011124[[#This Row],[Units Sold]]*Table71011124[[#This Row],[Manufacturing Price]]*1.1</f>
        <v>35090</v>
      </c>
      <c r="L299" s="37">
        <f>Table71011124[[#This Row],[Sales]]-Table71011124[[#This Row],[COGS]]</f>
        <v>30879.199999999997</v>
      </c>
      <c r="M299" s="38">
        <v>44775</v>
      </c>
    </row>
    <row r="300" spans="1:13" x14ac:dyDescent="0.25">
      <c r="A300" s="1" t="s">
        <v>287</v>
      </c>
      <c r="B300" s="1" t="s">
        <v>396</v>
      </c>
      <c r="C300" s="1" t="s">
        <v>404</v>
      </c>
      <c r="D300" s="1" t="s">
        <v>405</v>
      </c>
      <c r="E300" s="1">
        <v>3184</v>
      </c>
      <c r="F300" s="37">
        <v>120</v>
      </c>
      <c r="G300" s="37">
        <v>352</v>
      </c>
      <c r="H300" s="37">
        <f>Table71011124[[#This Row],[Units Sold]]*Table71011124[[#This Row],[Sale Price]]</f>
        <v>1120768</v>
      </c>
      <c r="I300" s="37">
        <f t="shared" si="4"/>
        <v>0</v>
      </c>
      <c r="J300" s="37">
        <f>Table71011124[[#This Row],[Gross Sales]]-Table71011124[[#This Row],[Discounts]]</f>
        <v>1120768</v>
      </c>
      <c r="K300" s="37">
        <f>Table71011124[[#This Row],[Units Sold]]*Table71011124[[#This Row],[Manufacturing Price]]*1.1</f>
        <v>420288.00000000006</v>
      </c>
      <c r="L300" s="37">
        <f>Table71011124[[#This Row],[Sales]]-Table71011124[[#This Row],[COGS]]</f>
        <v>700480</v>
      </c>
      <c r="M300" s="38">
        <v>44775</v>
      </c>
    </row>
    <row r="301" spans="1:13" x14ac:dyDescent="0.25">
      <c r="A301" s="1" t="s">
        <v>287</v>
      </c>
      <c r="B301" s="1" t="s">
        <v>396</v>
      </c>
      <c r="C301" s="1" t="s">
        <v>400</v>
      </c>
      <c r="D301" s="1" t="s">
        <v>405</v>
      </c>
      <c r="E301" s="1">
        <v>3172</v>
      </c>
      <c r="F301" s="37">
        <v>10</v>
      </c>
      <c r="G301" s="37">
        <v>352</v>
      </c>
      <c r="H301" s="37">
        <f>Table71011124[[#This Row],[Units Sold]]*Table71011124[[#This Row],[Sale Price]]</f>
        <v>1116544</v>
      </c>
      <c r="I301" s="37">
        <f t="shared" si="4"/>
        <v>0</v>
      </c>
      <c r="J301" s="37">
        <f>Table71011124[[#This Row],[Gross Sales]]-Table71011124[[#This Row],[Discounts]]</f>
        <v>1116544</v>
      </c>
      <c r="K301" s="37">
        <f>Table71011124[[#This Row],[Units Sold]]*Table71011124[[#This Row],[Manufacturing Price]]*1.1</f>
        <v>34892</v>
      </c>
      <c r="L301" s="37">
        <f>Table71011124[[#This Row],[Sales]]-Table71011124[[#This Row],[COGS]]</f>
        <v>1081652</v>
      </c>
      <c r="M301" s="38">
        <v>44775</v>
      </c>
    </row>
    <row r="302" spans="1:13" x14ac:dyDescent="0.25">
      <c r="A302" s="1" t="s">
        <v>300</v>
      </c>
      <c r="B302" s="1" t="s">
        <v>396</v>
      </c>
      <c r="C302" s="1" t="s">
        <v>400</v>
      </c>
      <c r="D302" s="1" t="s">
        <v>398</v>
      </c>
      <c r="E302" s="1">
        <v>3171</v>
      </c>
      <c r="F302" s="37">
        <v>10</v>
      </c>
      <c r="G302" s="37">
        <v>22</v>
      </c>
      <c r="H302" s="37">
        <f>Table71011124[[#This Row],[Units Sold]]*Table71011124[[#This Row],[Sale Price]]</f>
        <v>69762</v>
      </c>
      <c r="I302" s="37">
        <f t="shared" si="4"/>
        <v>4185.72</v>
      </c>
      <c r="J302" s="37">
        <f>Table71011124[[#This Row],[Gross Sales]]-Table71011124[[#This Row],[Discounts]]</f>
        <v>65576.28</v>
      </c>
      <c r="K302" s="37">
        <f>Table71011124[[#This Row],[Units Sold]]*Table71011124[[#This Row],[Manufacturing Price]]*1.1</f>
        <v>34881</v>
      </c>
      <c r="L302" s="37">
        <f>Table71011124[[#This Row],[Sales]]-Table71011124[[#This Row],[COGS]]</f>
        <v>30695.279999999999</v>
      </c>
      <c r="M302" s="38">
        <v>44775</v>
      </c>
    </row>
    <row r="303" spans="1:13" x14ac:dyDescent="0.25">
      <c r="A303" s="1" t="s">
        <v>287</v>
      </c>
      <c r="B303" s="1" t="s">
        <v>396</v>
      </c>
      <c r="C303" s="1" t="s">
        <v>409</v>
      </c>
      <c r="D303" s="1" t="s">
        <v>398</v>
      </c>
      <c r="E303" s="1">
        <v>3161</v>
      </c>
      <c r="F303" s="37">
        <v>16</v>
      </c>
      <c r="G303" s="37">
        <v>22</v>
      </c>
      <c r="H303" s="37">
        <f>Table71011124[[#This Row],[Units Sold]]*Table71011124[[#This Row],[Sale Price]]</f>
        <v>69542</v>
      </c>
      <c r="I303" s="37">
        <f t="shared" si="4"/>
        <v>4172.5199999999995</v>
      </c>
      <c r="J303" s="37">
        <f>Table71011124[[#This Row],[Gross Sales]]-Table71011124[[#This Row],[Discounts]]</f>
        <v>65369.48</v>
      </c>
      <c r="K303" s="37">
        <f>Table71011124[[#This Row],[Units Sold]]*Table71011124[[#This Row],[Manufacturing Price]]*1.1</f>
        <v>55633.600000000006</v>
      </c>
      <c r="L303" s="37">
        <f>Table71011124[[#This Row],[Sales]]-Table71011124[[#This Row],[COGS]]</f>
        <v>9735.8799999999974</v>
      </c>
      <c r="M303" s="38">
        <v>44775</v>
      </c>
    </row>
    <row r="304" spans="1:13" x14ac:dyDescent="0.25">
      <c r="A304" s="1" t="s">
        <v>287</v>
      </c>
      <c r="B304" s="1" t="s">
        <v>396</v>
      </c>
      <c r="C304" s="1" t="s">
        <v>406</v>
      </c>
      <c r="D304" s="1" t="s">
        <v>398</v>
      </c>
      <c r="E304" s="1">
        <v>4126</v>
      </c>
      <c r="F304" s="37">
        <v>7</v>
      </c>
      <c r="G304" s="37">
        <v>12</v>
      </c>
      <c r="H304" s="37">
        <f>Table71011124[[#This Row],[Units Sold]]*Table71011124[[#This Row],[Sale Price]]</f>
        <v>49512</v>
      </c>
      <c r="I304" s="37">
        <f t="shared" si="4"/>
        <v>2970.72</v>
      </c>
      <c r="J304" s="37">
        <f>Table71011124[[#This Row],[Gross Sales]]-Table71011124[[#This Row],[Discounts]]</f>
        <v>46541.279999999999</v>
      </c>
      <c r="K304" s="37">
        <f>Table71011124[[#This Row],[Units Sold]]*Table71011124[[#This Row],[Manufacturing Price]]*1.1</f>
        <v>31770.200000000004</v>
      </c>
      <c r="L304" s="37">
        <f>Table71011124[[#This Row],[Sales]]-Table71011124[[#This Row],[COGS]]</f>
        <v>14771.079999999994</v>
      </c>
      <c r="M304" s="38">
        <v>44775</v>
      </c>
    </row>
    <row r="305" spans="1:13" x14ac:dyDescent="0.25">
      <c r="A305" s="1" t="s">
        <v>295</v>
      </c>
      <c r="B305" s="1" t="s">
        <v>396</v>
      </c>
      <c r="C305" s="1" t="s">
        <v>402</v>
      </c>
      <c r="D305" s="1" t="s">
        <v>405</v>
      </c>
      <c r="E305" s="1">
        <v>3109</v>
      </c>
      <c r="F305" s="37">
        <v>5</v>
      </c>
      <c r="G305" s="37">
        <v>22</v>
      </c>
      <c r="H305" s="37">
        <f>Table71011124[[#This Row],[Units Sold]]*Table71011124[[#This Row],[Sale Price]]</f>
        <v>68398</v>
      </c>
      <c r="I305" s="37">
        <f t="shared" si="4"/>
        <v>0</v>
      </c>
      <c r="J305" s="37">
        <f>Table71011124[[#This Row],[Gross Sales]]-Table71011124[[#This Row],[Discounts]]</f>
        <v>68398</v>
      </c>
      <c r="K305" s="37">
        <f>Table71011124[[#This Row],[Units Sold]]*Table71011124[[#This Row],[Manufacturing Price]]*1.1</f>
        <v>17099.5</v>
      </c>
      <c r="L305" s="37">
        <f>Table71011124[[#This Row],[Sales]]-Table71011124[[#This Row],[COGS]]</f>
        <v>51298.5</v>
      </c>
      <c r="M305" s="38">
        <v>44775</v>
      </c>
    </row>
    <row r="306" spans="1:13" x14ac:dyDescent="0.25">
      <c r="A306" s="1" t="s">
        <v>295</v>
      </c>
      <c r="B306" s="1" t="s">
        <v>396</v>
      </c>
      <c r="C306" s="1" t="s">
        <v>404</v>
      </c>
      <c r="D306" s="1" t="s">
        <v>398</v>
      </c>
      <c r="E306" s="1">
        <v>3108</v>
      </c>
      <c r="F306" s="37">
        <v>120</v>
      </c>
      <c r="G306" s="37">
        <v>352</v>
      </c>
      <c r="H306" s="37">
        <f>Table71011124[[#This Row],[Units Sold]]*Table71011124[[#This Row],[Sale Price]]</f>
        <v>1094016</v>
      </c>
      <c r="I306" s="37">
        <f t="shared" si="4"/>
        <v>65640.959999999992</v>
      </c>
      <c r="J306" s="37">
        <f>Table71011124[[#This Row],[Gross Sales]]-Table71011124[[#This Row],[Discounts]]</f>
        <v>1028375.04</v>
      </c>
      <c r="K306" s="37">
        <f>Table71011124[[#This Row],[Units Sold]]*Table71011124[[#This Row],[Manufacturing Price]]*1.1</f>
        <v>410256.00000000006</v>
      </c>
      <c r="L306" s="37">
        <f>Table71011124[[#This Row],[Sales]]-Table71011124[[#This Row],[COGS]]</f>
        <v>618119.04</v>
      </c>
      <c r="M306" s="38">
        <v>44775</v>
      </c>
    </row>
    <row r="307" spans="1:13" x14ac:dyDescent="0.25">
      <c r="A307" s="1" t="s">
        <v>287</v>
      </c>
      <c r="B307" s="1" t="s">
        <v>396</v>
      </c>
      <c r="C307" s="1" t="s">
        <v>404</v>
      </c>
      <c r="D307" s="1" t="s">
        <v>398</v>
      </c>
      <c r="E307" s="1">
        <v>3106</v>
      </c>
      <c r="F307" s="37">
        <v>8</v>
      </c>
      <c r="G307" s="37">
        <v>16</v>
      </c>
      <c r="H307" s="37">
        <f>Table71011124[[#This Row],[Units Sold]]*Table71011124[[#This Row],[Sale Price]]</f>
        <v>49696</v>
      </c>
      <c r="I307" s="37">
        <f t="shared" si="4"/>
        <v>2981.7599999999998</v>
      </c>
      <c r="J307" s="37">
        <f>Table71011124[[#This Row],[Gross Sales]]-Table71011124[[#This Row],[Discounts]]</f>
        <v>46714.239999999998</v>
      </c>
      <c r="K307" s="37">
        <f>Table71011124[[#This Row],[Units Sold]]*Table71011124[[#This Row],[Manufacturing Price]]*1.1</f>
        <v>27332.800000000003</v>
      </c>
      <c r="L307" s="37">
        <f>Table71011124[[#This Row],[Sales]]-Table71011124[[#This Row],[COGS]]</f>
        <v>19381.439999999995</v>
      </c>
      <c r="M307" s="38">
        <v>44775</v>
      </c>
    </row>
    <row r="308" spans="1:13" x14ac:dyDescent="0.25">
      <c r="A308" s="1" t="s">
        <v>293</v>
      </c>
      <c r="B308" s="1" t="s">
        <v>396</v>
      </c>
      <c r="C308" s="1" t="s">
        <v>409</v>
      </c>
      <c r="D308" s="1" t="s">
        <v>398</v>
      </c>
      <c r="E308" s="1">
        <v>2846</v>
      </c>
      <c r="F308" s="37">
        <v>18</v>
      </c>
      <c r="G308" s="37">
        <v>34</v>
      </c>
      <c r="H308" s="37">
        <f>Table71011124[[#This Row],[Units Sold]]*Table71011124[[#This Row],[Sale Price]]</f>
        <v>96764</v>
      </c>
      <c r="I308" s="37">
        <f t="shared" si="4"/>
        <v>5805.84</v>
      </c>
      <c r="J308" s="37">
        <f>Table71011124[[#This Row],[Gross Sales]]-Table71011124[[#This Row],[Discounts]]</f>
        <v>90958.16</v>
      </c>
      <c r="K308" s="37">
        <f>Table71011124[[#This Row],[Units Sold]]*Table71011124[[#This Row],[Manufacturing Price]]*1.1</f>
        <v>56350.8</v>
      </c>
      <c r="L308" s="37">
        <f>Table71011124[[#This Row],[Sales]]-Table71011124[[#This Row],[COGS]]</f>
        <v>34607.360000000001</v>
      </c>
      <c r="M308" s="38">
        <v>44775</v>
      </c>
    </row>
    <row r="309" spans="1:13" x14ac:dyDescent="0.25">
      <c r="A309" s="1" t="s">
        <v>293</v>
      </c>
      <c r="B309" s="1" t="s">
        <v>396</v>
      </c>
      <c r="C309" s="1" t="s">
        <v>404</v>
      </c>
      <c r="D309" s="1" t="s">
        <v>407</v>
      </c>
      <c r="E309" s="1">
        <v>2775</v>
      </c>
      <c r="F309" s="37">
        <v>274</v>
      </c>
      <c r="G309" s="37">
        <v>352</v>
      </c>
      <c r="H309" s="37">
        <f>Table71011124[[#This Row],[Units Sold]]*Table71011124[[#This Row],[Sale Price]]</f>
        <v>976800</v>
      </c>
      <c r="I309" s="37">
        <f t="shared" si="4"/>
        <v>136752</v>
      </c>
      <c r="J309" s="37">
        <f>Table71011124[[#This Row],[Gross Sales]]-Table71011124[[#This Row],[Discounts]]</f>
        <v>840048</v>
      </c>
      <c r="K309" s="37">
        <f>Table71011124[[#This Row],[Units Sold]]*Table71011124[[#This Row],[Manufacturing Price]]*1.1</f>
        <v>836385.00000000012</v>
      </c>
      <c r="L309" s="37">
        <f>Table71011124[[#This Row],[Sales]]-Table71011124[[#This Row],[COGS]]</f>
        <v>3662.9999999998836</v>
      </c>
      <c r="M309" s="38">
        <v>44775</v>
      </c>
    </row>
    <row r="310" spans="1:13" x14ac:dyDescent="0.25">
      <c r="A310" s="1" t="s">
        <v>293</v>
      </c>
      <c r="B310" s="1" t="s">
        <v>403</v>
      </c>
      <c r="C310" s="1" t="s">
        <v>400</v>
      </c>
      <c r="D310" s="1" t="s">
        <v>405</v>
      </c>
      <c r="E310" s="1">
        <v>2666</v>
      </c>
      <c r="F310" s="37">
        <v>10</v>
      </c>
      <c r="G310" s="37">
        <v>32</v>
      </c>
      <c r="H310" s="37">
        <f>Table71011124[[#This Row],[Units Sold]]*Table71011124[[#This Row],[Sale Price]]</f>
        <v>85312</v>
      </c>
      <c r="I310" s="37">
        <f t="shared" si="4"/>
        <v>0</v>
      </c>
      <c r="J310" s="37">
        <f>Table71011124[[#This Row],[Gross Sales]]-Table71011124[[#This Row],[Discounts]]</f>
        <v>85312</v>
      </c>
      <c r="K310" s="37">
        <f>Table71011124[[#This Row],[Units Sold]]*Table71011124[[#This Row],[Manufacturing Price]]*1.1</f>
        <v>29326.000000000004</v>
      </c>
      <c r="L310" s="37">
        <f>Table71011124[[#This Row],[Sales]]-Table71011124[[#This Row],[COGS]]</f>
        <v>55986</v>
      </c>
      <c r="M310" s="38">
        <v>44775</v>
      </c>
    </row>
    <row r="311" spans="1:13" x14ac:dyDescent="0.25">
      <c r="A311" s="1" t="s">
        <v>300</v>
      </c>
      <c r="B311" s="1" t="s">
        <v>408</v>
      </c>
      <c r="C311" s="1" t="s">
        <v>397</v>
      </c>
      <c r="D311" s="1" t="s">
        <v>405</v>
      </c>
      <c r="E311" s="1">
        <v>2576</v>
      </c>
      <c r="F311" s="37">
        <v>3</v>
      </c>
      <c r="G311" s="37">
        <v>17</v>
      </c>
      <c r="H311" s="37">
        <f>Table71011124[[#This Row],[Units Sold]]*Table71011124[[#This Row],[Sale Price]]</f>
        <v>43792</v>
      </c>
      <c r="I311" s="37">
        <f t="shared" si="4"/>
        <v>0</v>
      </c>
      <c r="J311" s="37">
        <f>Table71011124[[#This Row],[Gross Sales]]-Table71011124[[#This Row],[Discounts]]</f>
        <v>43792</v>
      </c>
      <c r="K311" s="37">
        <f>Table71011124[[#This Row],[Units Sold]]*Table71011124[[#This Row],[Manufacturing Price]]*1.1</f>
        <v>8500.8000000000011</v>
      </c>
      <c r="L311" s="37">
        <f>Table71011124[[#This Row],[Sales]]-Table71011124[[#This Row],[COGS]]</f>
        <v>35291.199999999997</v>
      </c>
      <c r="M311" s="38">
        <v>44775</v>
      </c>
    </row>
    <row r="312" spans="1:13" x14ac:dyDescent="0.25">
      <c r="A312" s="1" t="s">
        <v>395</v>
      </c>
      <c r="B312" s="1" t="s">
        <v>408</v>
      </c>
      <c r="C312" s="1" t="s">
        <v>406</v>
      </c>
      <c r="D312" s="1" t="s">
        <v>407</v>
      </c>
      <c r="E312" s="1">
        <v>2565</v>
      </c>
      <c r="F312" s="37">
        <v>14</v>
      </c>
      <c r="G312" s="37">
        <v>22</v>
      </c>
      <c r="H312" s="37">
        <f>Table71011124[[#This Row],[Units Sold]]*Table71011124[[#This Row],[Sale Price]]</f>
        <v>56430</v>
      </c>
      <c r="I312" s="37">
        <f t="shared" si="4"/>
        <v>7900.2000000000007</v>
      </c>
      <c r="J312" s="37">
        <f>Table71011124[[#This Row],[Gross Sales]]-Table71011124[[#This Row],[Discounts]]</f>
        <v>48529.8</v>
      </c>
      <c r="K312" s="37">
        <f>Table71011124[[#This Row],[Units Sold]]*Table71011124[[#This Row],[Manufacturing Price]]*1.1</f>
        <v>39501</v>
      </c>
      <c r="L312" s="37">
        <f>Table71011124[[#This Row],[Sales]]-Table71011124[[#This Row],[COGS]]</f>
        <v>9028.8000000000029</v>
      </c>
      <c r="M312" s="38">
        <v>44775</v>
      </c>
    </row>
    <row r="313" spans="1:13" x14ac:dyDescent="0.25">
      <c r="A313" s="1" t="s">
        <v>395</v>
      </c>
      <c r="B313" s="1" t="s">
        <v>408</v>
      </c>
      <c r="C313" s="1" t="s">
        <v>397</v>
      </c>
      <c r="D313" s="1" t="s">
        <v>407</v>
      </c>
      <c r="E313" s="1">
        <v>2564</v>
      </c>
      <c r="F313" s="37">
        <v>3</v>
      </c>
      <c r="G313" s="37">
        <v>17</v>
      </c>
      <c r="H313" s="37">
        <f>Table71011124[[#This Row],[Units Sold]]*Table71011124[[#This Row],[Sale Price]]</f>
        <v>43588</v>
      </c>
      <c r="I313" s="37">
        <f t="shared" si="4"/>
        <v>6102.3200000000006</v>
      </c>
      <c r="J313" s="37">
        <f>Table71011124[[#This Row],[Gross Sales]]-Table71011124[[#This Row],[Discounts]]</f>
        <v>37485.68</v>
      </c>
      <c r="K313" s="37">
        <f>Table71011124[[#This Row],[Units Sold]]*Table71011124[[#This Row],[Manufacturing Price]]*1.1</f>
        <v>8461.2000000000007</v>
      </c>
      <c r="L313" s="37">
        <f>Table71011124[[#This Row],[Sales]]-Table71011124[[#This Row],[COGS]]</f>
        <v>29024.48</v>
      </c>
      <c r="M313" s="38">
        <v>44775</v>
      </c>
    </row>
    <row r="314" spans="1:13" x14ac:dyDescent="0.25">
      <c r="A314" s="1" t="s">
        <v>293</v>
      </c>
      <c r="B314" s="1" t="s">
        <v>403</v>
      </c>
      <c r="C314" s="1" t="s">
        <v>402</v>
      </c>
      <c r="D314" s="1" t="s">
        <v>405</v>
      </c>
      <c r="E314" s="1">
        <v>2551</v>
      </c>
      <c r="F314" s="37">
        <v>12</v>
      </c>
      <c r="G314" s="37">
        <v>28</v>
      </c>
      <c r="H314" s="37">
        <f>Table71011124[[#This Row],[Units Sold]]*Table71011124[[#This Row],[Sale Price]]</f>
        <v>71428</v>
      </c>
      <c r="I314" s="37">
        <f t="shared" si="4"/>
        <v>0</v>
      </c>
      <c r="J314" s="37">
        <f>Table71011124[[#This Row],[Gross Sales]]-Table71011124[[#This Row],[Discounts]]</f>
        <v>71428</v>
      </c>
      <c r="K314" s="37">
        <f>Table71011124[[#This Row],[Units Sold]]*Table71011124[[#This Row],[Manufacturing Price]]*1.1</f>
        <v>33673.200000000004</v>
      </c>
      <c r="L314" s="37">
        <f>Table71011124[[#This Row],[Sales]]-Table71011124[[#This Row],[COGS]]</f>
        <v>37754.799999999996</v>
      </c>
      <c r="M314" s="38">
        <v>44775</v>
      </c>
    </row>
    <row r="315" spans="1:13" x14ac:dyDescent="0.25">
      <c r="A315" s="1" t="s">
        <v>300</v>
      </c>
      <c r="B315" s="1" t="s">
        <v>408</v>
      </c>
      <c r="C315" s="1" t="s">
        <v>400</v>
      </c>
      <c r="D315" s="1" t="s">
        <v>398</v>
      </c>
      <c r="E315" s="1">
        <v>2527</v>
      </c>
      <c r="F315" s="37">
        <v>10</v>
      </c>
      <c r="G315" s="37">
        <v>302</v>
      </c>
      <c r="H315" s="37">
        <f>Table71011124[[#This Row],[Units Sold]]*Table71011124[[#This Row],[Sale Price]]</f>
        <v>763154</v>
      </c>
      <c r="I315" s="37">
        <f t="shared" si="4"/>
        <v>45789.24</v>
      </c>
      <c r="J315" s="37">
        <f>Table71011124[[#This Row],[Gross Sales]]-Table71011124[[#This Row],[Discounts]]</f>
        <v>717364.76</v>
      </c>
      <c r="K315" s="37">
        <f>Table71011124[[#This Row],[Units Sold]]*Table71011124[[#This Row],[Manufacturing Price]]*1.1</f>
        <v>27797.000000000004</v>
      </c>
      <c r="L315" s="37">
        <f>Table71011124[[#This Row],[Sales]]-Table71011124[[#This Row],[COGS]]</f>
        <v>689567.76</v>
      </c>
      <c r="M315" s="38">
        <v>44775</v>
      </c>
    </row>
    <row r="316" spans="1:13" x14ac:dyDescent="0.25">
      <c r="A316" s="1" t="s">
        <v>300</v>
      </c>
      <c r="B316" s="1" t="s">
        <v>408</v>
      </c>
      <c r="C316" s="1" t="s">
        <v>402</v>
      </c>
      <c r="D316" s="1" t="s">
        <v>405</v>
      </c>
      <c r="E316" s="1">
        <v>2488</v>
      </c>
      <c r="F316" s="37">
        <v>5</v>
      </c>
      <c r="G316" s="37">
        <v>17</v>
      </c>
      <c r="H316" s="37">
        <f>Table71011124[[#This Row],[Units Sold]]*Table71011124[[#This Row],[Sale Price]]</f>
        <v>42296</v>
      </c>
      <c r="I316" s="37">
        <f t="shared" si="4"/>
        <v>0</v>
      </c>
      <c r="J316" s="37">
        <f>Table71011124[[#This Row],[Gross Sales]]-Table71011124[[#This Row],[Discounts]]</f>
        <v>42296</v>
      </c>
      <c r="K316" s="37">
        <f>Table71011124[[#This Row],[Units Sold]]*Table71011124[[#This Row],[Manufacturing Price]]*1.1</f>
        <v>13684.000000000002</v>
      </c>
      <c r="L316" s="37">
        <f>Table71011124[[#This Row],[Sales]]-Table71011124[[#This Row],[COGS]]</f>
        <v>28612</v>
      </c>
      <c r="M316" s="38">
        <v>44775</v>
      </c>
    </row>
    <row r="317" spans="1:13" x14ac:dyDescent="0.25">
      <c r="A317" s="1" t="s">
        <v>300</v>
      </c>
      <c r="B317" s="1" t="s">
        <v>408</v>
      </c>
      <c r="C317" s="1" t="s">
        <v>409</v>
      </c>
      <c r="D317" s="1" t="s">
        <v>398</v>
      </c>
      <c r="E317" s="1">
        <v>2472</v>
      </c>
      <c r="F317" s="37">
        <v>224</v>
      </c>
      <c r="G317" s="37">
        <v>302</v>
      </c>
      <c r="H317" s="37">
        <f>Table71011124[[#This Row],[Units Sold]]*Table71011124[[#This Row],[Sale Price]]</f>
        <v>746544</v>
      </c>
      <c r="I317" s="37">
        <f t="shared" si="4"/>
        <v>44792.639999999999</v>
      </c>
      <c r="J317" s="37">
        <f>Table71011124[[#This Row],[Gross Sales]]-Table71011124[[#This Row],[Discounts]]</f>
        <v>701751.36</v>
      </c>
      <c r="K317" s="37">
        <f>Table71011124[[#This Row],[Units Sold]]*Table71011124[[#This Row],[Manufacturing Price]]*1.1</f>
        <v>609100.80000000005</v>
      </c>
      <c r="L317" s="37">
        <f>Table71011124[[#This Row],[Sales]]-Table71011124[[#This Row],[COGS]]</f>
        <v>92650.559999999939</v>
      </c>
      <c r="M317" s="38">
        <v>44775</v>
      </c>
    </row>
    <row r="318" spans="1:13" x14ac:dyDescent="0.25">
      <c r="A318" s="1" t="s">
        <v>295</v>
      </c>
      <c r="B318" s="1" t="s">
        <v>408</v>
      </c>
      <c r="C318" s="1" t="s">
        <v>406</v>
      </c>
      <c r="D318" s="1" t="s">
        <v>405</v>
      </c>
      <c r="E318" s="1">
        <v>2287</v>
      </c>
      <c r="F318" s="37">
        <v>14</v>
      </c>
      <c r="G318" s="37">
        <v>17</v>
      </c>
      <c r="H318" s="37">
        <f>Table71011124[[#This Row],[Units Sold]]*Table71011124[[#This Row],[Sale Price]]</f>
        <v>38879</v>
      </c>
      <c r="I318" s="37">
        <f t="shared" si="4"/>
        <v>0</v>
      </c>
      <c r="J318" s="37">
        <f>Table71011124[[#This Row],[Gross Sales]]-Table71011124[[#This Row],[Discounts]]</f>
        <v>38879</v>
      </c>
      <c r="K318" s="37">
        <f>Table71011124[[#This Row],[Units Sold]]*Table71011124[[#This Row],[Manufacturing Price]]*1.1</f>
        <v>35219.800000000003</v>
      </c>
      <c r="L318" s="37">
        <f>Table71011124[[#This Row],[Sales]]-Table71011124[[#This Row],[COGS]]</f>
        <v>3659.1999999999971</v>
      </c>
      <c r="M318" s="38">
        <v>44775</v>
      </c>
    </row>
    <row r="319" spans="1:13" x14ac:dyDescent="0.25">
      <c r="A319" s="1" t="s">
        <v>295</v>
      </c>
      <c r="B319" s="1" t="s">
        <v>408</v>
      </c>
      <c r="C319" s="1" t="s">
        <v>397</v>
      </c>
      <c r="D319" s="1" t="s">
        <v>405</v>
      </c>
      <c r="E319" s="1">
        <v>2175</v>
      </c>
      <c r="F319" s="37">
        <v>3</v>
      </c>
      <c r="G319" s="37">
        <v>17</v>
      </c>
      <c r="H319" s="37">
        <f>Table71011124[[#This Row],[Units Sold]]*Table71011124[[#This Row],[Sale Price]]</f>
        <v>36975</v>
      </c>
      <c r="I319" s="37">
        <f t="shared" si="4"/>
        <v>0</v>
      </c>
      <c r="J319" s="37">
        <f>Table71011124[[#This Row],[Gross Sales]]-Table71011124[[#This Row],[Discounts]]</f>
        <v>36975</v>
      </c>
      <c r="K319" s="37">
        <f>Table71011124[[#This Row],[Units Sold]]*Table71011124[[#This Row],[Manufacturing Price]]*1.1</f>
        <v>7177.5000000000009</v>
      </c>
      <c r="L319" s="37">
        <f>Table71011124[[#This Row],[Sales]]-Table71011124[[#This Row],[COGS]]</f>
        <v>29797.5</v>
      </c>
      <c r="M319" s="38">
        <v>44775</v>
      </c>
    </row>
    <row r="320" spans="1:13" x14ac:dyDescent="0.25">
      <c r="A320" s="1" t="s">
        <v>295</v>
      </c>
      <c r="B320" s="1" t="s">
        <v>403</v>
      </c>
      <c r="C320" s="1" t="s">
        <v>402</v>
      </c>
      <c r="D320" s="1" t="s">
        <v>401</v>
      </c>
      <c r="E320" s="1">
        <v>1961</v>
      </c>
      <c r="F320" s="37">
        <v>5</v>
      </c>
      <c r="G320" s="37">
        <v>14</v>
      </c>
      <c r="H320" s="37">
        <f>Table71011124[[#This Row],[Units Sold]]*Table71011124[[#This Row],[Sale Price]]</f>
        <v>27454</v>
      </c>
      <c r="I320" s="37">
        <f t="shared" si="4"/>
        <v>274.54000000000002</v>
      </c>
      <c r="J320" s="37">
        <f>Table71011124[[#This Row],[Gross Sales]]-Table71011124[[#This Row],[Discounts]]</f>
        <v>27179.46</v>
      </c>
      <c r="K320" s="37">
        <f>Table71011124[[#This Row],[Units Sold]]*Table71011124[[#This Row],[Manufacturing Price]]*1.1</f>
        <v>10785.5</v>
      </c>
      <c r="L320" s="37">
        <f>Table71011124[[#This Row],[Sales]]-Table71011124[[#This Row],[COGS]]</f>
        <v>16393.96</v>
      </c>
      <c r="M320" s="38">
        <v>44775</v>
      </c>
    </row>
    <row r="321" spans="1:13" x14ac:dyDescent="0.25">
      <c r="A321" s="1" t="s">
        <v>295</v>
      </c>
      <c r="B321" s="1" t="s">
        <v>403</v>
      </c>
      <c r="C321" s="1" t="s">
        <v>400</v>
      </c>
      <c r="D321" s="1" t="s">
        <v>401</v>
      </c>
      <c r="E321" s="1">
        <v>1899</v>
      </c>
      <c r="F321" s="37">
        <v>10</v>
      </c>
      <c r="G321" s="37">
        <v>14</v>
      </c>
      <c r="H321" s="37">
        <f>Table71011124[[#This Row],[Units Sold]]*Table71011124[[#This Row],[Sale Price]]</f>
        <v>26586</v>
      </c>
      <c r="I321" s="37">
        <f t="shared" si="4"/>
        <v>265.86</v>
      </c>
      <c r="J321" s="37">
        <f>Table71011124[[#This Row],[Gross Sales]]-Table71011124[[#This Row],[Discounts]]</f>
        <v>26320.14</v>
      </c>
      <c r="K321" s="37">
        <f>Table71011124[[#This Row],[Units Sold]]*Table71011124[[#This Row],[Manufacturing Price]]*1.1</f>
        <v>20889</v>
      </c>
      <c r="L321" s="37">
        <f>Table71011124[[#This Row],[Sales]]-Table71011124[[#This Row],[COGS]]</f>
        <v>5431.1399999999994</v>
      </c>
      <c r="M321" s="38">
        <v>44775</v>
      </c>
    </row>
    <row r="322" spans="1:13" x14ac:dyDescent="0.25">
      <c r="A322" s="1" t="s">
        <v>293</v>
      </c>
      <c r="B322" s="1" t="s">
        <v>396</v>
      </c>
      <c r="C322" s="1" t="s">
        <v>402</v>
      </c>
      <c r="D322" s="1" t="s">
        <v>398</v>
      </c>
      <c r="E322" s="1">
        <v>1807</v>
      </c>
      <c r="F322" s="37">
        <v>15</v>
      </c>
      <c r="G322" s="37">
        <v>22</v>
      </c>
      <c r="H322" s="37">
        <f>Table71011124[[#This Row],[Units Sold]]*Table71011124[[#This Row],[Sale Price]]</f>
        <v>39754</v>
      </c>
      <c r="I322" s="37">
        <f t="shared" ref="I322:I385" si="5">IF(D322="None",0,IF(D322="Low",H322*0.01,IF(D322="Medium",H322*0.06,IF(D322="High",H322*0.14,0))))</f>
        <v>2385.2399999999998</v>
      </c>
      <c r="J322" s="37">
        <f>Table71011124[[#This Row],[Gross Sales]]-Table71011124[[#This Row],[Discounts]]</f>
        <v>37368.76</v>
      </c>
      <c r="K322" s="37">
        <f>Table71011124[[#This Row],[Units Sold]]*Table71011124[[#This Row],[Manufacturing Price]]*1.1</f>
        <v>29815.500000000004</v>
      </c>
      <c r="L322" s="37">
        <f>Table71011124[[#This Row],[Sales]]-Table71011124[[#This Row],[COGS]]</f>
        <v>7553.2599999999984</v>
      </c>
      <c r="M322" s="38">
        <v>44775</v>
      </c>
    </row>
    <row r="323" spans="1:13" x14ac:dyDescent="0.25">
      <c r="A323" s="1" t="s">
        <v>293</v>
      </c>
      <c r="B323" s="1" t="s">
        <v>396</v>
      </c>
      <c r="C323" s="1" t="s">
        <v>400</v>
      </c>
      <c r="D323" s="1" t="s">
        <v>407</v>
      </c>
      <c r="E323" s="1">
        <v>1699</v>
      </c>
      <c r="F323" s="37">
        <v>242</v>
      </c>
      <c r="G323" s="37">
        <v>352</v>
      </c>
      <c r="H323" s="37">
        <f>Table71011124[[#This Row],[Units Sold]]*Table71011124[[#This Row],[Sale Price]]</f>
        <v>598048</v>
      </c>
      <c r="I323" s="37">
        <f t="shared" si="5"/>
        <v>83726.720000000001</v>
      </c>
      <c r="J323" s="37">
        <f>Table71011124[[#This Row],[Gross Sales]]-Table71011124[[#This Row],[Discounts]]</f>
        <v>514321.28</v>
      </c>
      <c r="K323" s="37">
        <f>Table71011124[[#This Row],[Units Sold]]*Table71011124[[#This Row],[Manufacturing Price]]*1.1</f>
        <v>452273.80000000005</v>
      </c>
      <c r="L323" s="37">
        <f>Table71011124[[#This Row],[Sales]]-Table71011124[[#This Row],[COGS]]</f>
        <v>62047.479999999981</v>
      </c>
      <c r="M323" s="38">
        <v>44775</v>
      </c>
    </row>
    <row r="324" spans="1:13" x14ac:dyDescent="0.25">
      <c r="A324" s="1" t="s">
        <v>293</v>
      </c>
      <c r="B324" s="1" t="s">
        <v>399</v>
      </c>
      <c r="C324" s="1" t="s">
        <v>400</v>
      </c>
      <c r="D324" s="1" t="s">
        <v>407</v>
      </c>
      <c r="E324" s="1">
        <v>1679</v>
      </c>
      <c r="F324" s="37">
        <v>78</v>
      </c>
      <c r="G324" s="37">
        <v>127</v>
      </c>
      <c r="H324" s="37">
        <f>Table71011124[[#This Row],[Units Sold]]*Table71011124[[#This Row],[Sale Price]]</f>
        <v>213233</v>
      </c>
      <c r="I324" s="37">
        <f t="shared" si="5"/>
        <v>29852.620000000003</v>
      </c>
      <c r="J324" s="37">
        <f>Table71011124[[#This Row],[Gross Sales]]-Table71011124[[#This Row],[Discounts]]</f>
        <v>183380.38</v>
      </c>
      <c r="K324" s="37">
        <f>Table71011124[[#This Row],[Units Sold]]*Table71011124[[#This Row],[Manufacturing Price]]*1.1</f>
        <v>144058.20000000001</v>
      </c>
      <c r="L324" s="37">
        <f>Table71011124[[#This Row],[Sales]]-Table71011124[[#This Row],[COGS]]</f>
        <v>39322.179999999993</v>
      </c>
      <c r="M324" s="38">
        <v>44775</v>
      </c>
    </row>
    <row r="325" spans="1:13" x14ac:dyDescent="0.25">
      <c r="A325" s="1" t="s">
        <v>287</v>
      </c>
      <c r="B325" s="1" t="s">
        <v>403</v>
      </c>
      <c r="C325" s="1" t="s">
        <v>402</v>
      </c>
      <c r="D325" s="1" t="s">
        <v>405</v>
      </c>
      <c r="E325" s="1">
        <v>1657</v>
      </c>
      <c r="F325" s="37">
        <v>5</v>
      </c>
      <c r="G325" s="37">
        <v>14</v>
      </c>
      <c r="H325" s="37">
        <f>Table71011124[[#This Row],[Units Sold]]*Table71011124[[#This Row],[Sale Price]]</f>
        <v>23198</v>
      </c>
      <c r="I325" s="37">
        <f t="shared" si="5"/>
        <v>0</v>
      </c>
      <c r="J325" s="37">
        <f>Table71011124[[#This Row],[Gross Sales]]-Table71011124[[#This Row],[Discounts]]</f>
        <v>23198</v>
      </c>
      <c r="K325" s="37">
        <f>Table71011124[[#This Row],[Units Sold]]*Table71011124[[#This Row],[Manufacturing Price]]*1.1</f>
        <v>9113.5</v>
      </c>
      <c r="L325" s="37">
        <f>Table71011124[[#This Row],[Sales]]-Table71011124[[#This Row],[COGS]]</f>
        <v>14084.5</v>
      </c>
      <c r="M325" s="38">
        <v>44775</v>
      </c>
    </row>
    <row r="326" spans="1:13" x14ac:dyDescent="0.25">
      <c r="A326" s="1" t="s">
        <v>287</v>
      </c>
      <c r="B326" s="1" t="s">
        <v>399</v>
      </c>
      <c r="C326" s="1" t="s">
        <v>406</v>
      </c>
      <c r="D326" s="1" t="s">
        <v>401</v>
      </c>
      <c r="E326" s="1">
        <v>1642</v>
      </c>
      <c r="F326" s="37">
        <v>100</v>
      </c>
      <c r="G326" s="37">
        <v>127</v>
      </c>
      <c r="H326" s="37">
        <f>Table71011124[[#This Row],[Units Sold]]*Table71011124[[#This Row],[Sale Price]]</f>
        <v>208534</v>
      </c>
      <c r="I326" s="37">
        <f t="shared" si="5"/>
        <v>2085.34</v>
      </c>
      <c r="J326" s="37">
        <f>Table71011124[[#This Row],[Gross Sales]]-Table71011124[[#This Row],[Discounts]]</f>
        <v>206448.66</v>
      </c>
      <c r="K326" s="37">
        <f>Table71011124[[#This Row],[Units Sold]]*Table71011124[[#This Row],[Manufacturing Price]]*1.1</f>
        <v>180620.00000000003</v>
      </c>
      <c r="L326" s="37">
        <f>Table71011124[[#This Row],[Sales]]-Table71011124[[#This Row],[COGS]]</f>
        <v>25828.659999999974</v>
      </c>
      <c r="M326" s="38">
        <v>44775</v>
      </c>
    </row>
    <row r="327" spans="1:13" x14ac:dyDescent="0.25">
      <c r="A327" s="1" t="s">
        <v>287</v>
      </c>
      <c r="B327" s="1" t="s">
        <v>403</v>
      </c>
      <c r="C327" s="1" t="s">
        <v>404</v>
      </c>
      <c r="D327" s="1" t="s">
        <v>405</v>
      </c>
      <c r="E327" s="1">
        <v>1599</v>
      </c>
      <c r="F327" s="37">
        <v>11</v>
      </c>
      <c r="G327" s="37">
        <v>14</v>
      </c>
      <c r="H327" s="37">
        <f>Table71011124[[#This Row],[Units Sold]]*Table71011124[[#This Row],[Sale Price]]</f>
        <v>22386</v>
      </c>
      <c r="I327" s="37">
        <f t="shared" si="5"/>
        <v>0</v>
      </c>
      <c r="J327" s="37">
        <f>Table71011124[[#This Row],[Gross Sales]]-Table71011124[[#This Row],[Discounts]]</f>
        <v>22386</v>
      </c>
      <c r="K327" s="37">
        <f>Table71011124[[#This Row],[Units Sold]]*Table71011124[[#This Row],[Manufacturing Price]]*1.1</f>
        <v>19347.900000000001</v>
      </c>
      <c r="L327" s="37">
        <f>Table71011124[[#This Row],[Sales]]-Table71011124[[#This Row],[COGS]]</f>
        <v>3038.0999999999985</v>
      </c>
      <c r="M327" s="38">
        <v>44775</v>
      </c>
    </row>
    <row r="328" spans="1:13" x14ac:dyDescent="0.25">
      <c r="A328" s="1" t="s">
        <v>293</v>
      </c>
      <c r="B328" s="1" t="s">
        <v>399</v>
      </c>
      <c r="C328" s="1" t="s">
        <v>406</v>
      </c>
      <c r="D328" s="1" t="s">
        <v>407</v>
      </c>
      <c r="E328" s="1">
        <v>1577</v>
      </c>
      <c r="F328" s="37">
        <v>88</v>
      </c>
      <c r="G328" s="37">
        <v>127</v>
      </c>
      <c r="H328" s="37">
        <f>Table71011124[[#This Row],[Units Sold]]*Table71011124[[#This Row],[Sale Price]]</f>
        <v>200279</v>
      </c>
      <c r="I328" s="37">
        <f t="shared" si="5"/>
        <v>28039.06</v>
      </c>
      <c r="J328" s="37">
        <f>Table71011124[[#This Row],[Gross Sales]]-Table71011124[[#This Row],[Discounts]]</f>
        <v>172239.94</v>
      </c>
      <c r="K328" s="37">
        <f>Table71011124[[#This Row],[Units Sold]]*Table71011124[[#This Row],[Manufacturing Price]]*1.1</f>
        <v>152653.6</v>
      </c>
      <c r="L328" s="37">
        <f>Table71011124[[#This Row],[Sales]]-Table71011124[[#This Row],[COGS]]</f>
        <v>19586.339999999997</v>
      </c>
      <c r="M328" s="38">
        <v>44775</v>
      </c>
    </row>
    <row r="329" spans="1:13" x14ac:dyDescent="0.25">
      <c r="A329" s="1" t="s">
        <v>287</v>
      </c>
      <c r="B329" s="1" t="s">
        <v>399</v>
      </c>
      <c r="C329" s="1" t="s">
        <v>400</v>
      </c>
      <c r="D329" s="1" t="s">
        <v>401</v>
      </c>
      <c r="E329" s="1">
        <v>1566</v>
      </c>
      <c r="F329" s="37">
        <v>10</v>
      </c>
      <c r="G329" s="37">
        <v>127</v>
      </c>
      <c r="H329" s="37">
        <f>Table71011124[[#This Row],[Units Sold]]*Table71011124[[#This Row],[Sale Price]]</f>
        <v>198882</v>
      </c>
      <c r="I329" s="37">
        <f t="shared" si="5"/>
        <v>1988.82</v>
      </c>
      <c r="J329" s="37">
        <f>Table71011124[[#This Row],[Gross Sales]]-Table71011124[[#This Row],[Discounts]]</f>
        <v>196893.18</v>
      </c>
      <c r="K329" s="37">
        <f>Table71011124[[#This Row],[Units Sold]]*Table71011124[[#This Row],[Manufacturing Price]]*1.1</f>
        <v>17226</v>
      </c>
      <c r="L329" s="37">
        <f>Table71011124[[#This Row],[Sales]]-Table71011124[[#This Row],[COGS]]</f>
        <v>179667.18</v>
      </c>
      <c r="M329" s="38">
        <v>44775</v>
      </c>
    </row>
    <row r="330" spans="1:13" x14ac:dyDescent="0.25">
      <c r="A330" s="1" t="s">
        <v>293</v>
      </c>
      <c r="B330" s="1" t="s">
        <v>408</v>
      </c>
      <c r="C330" s="1" t="s">
        <v>406</v>
      </c>
      <c r="D330" s="1" t="s">
        <v>398</v>
      </c>
      <c r="E330" s="1">
        <v>1289</v>
      </c>
      <c r="F330" s="37">
        <v>14</v>
      </c>
      <c r="G330" s="37">
        <v>36</v>
      </c>
      <c r="H330" s="37">
        <f>Table71011124[[#This Row],[Units Sold]]*Table71011124[[#This Row],[Sale Price]]</f>
        <v>46404</v>
      </c>
      <c r="I330" s="37">
        <f t="shared" si="5"/>
        <v>2784.24</v>
      </c>
      <c r="J330" s="37">
        <f>Table71011124[[#This Row],[Gross Sales]]-Table71011124[[#This Row],[Discounts]]</f>
        <v>43619.76</v>
      </c>
      <c r="K330" s="37">
        <f>Table71011124[[#This Row],[Units Sold]]*Table71011124[[#This Row],[Manufacturing Price]]*1.1</f>
        <v>19850.600000000002</v>
      </c>
      <c r="L330" s="37">
        <f>Table71011124[[#This Row],[Sales]]-Table71011124[[#This Row],[COGS]]</f>
        <v>23769.16</v>
      </c>
      <c r="M330" s="38">
        <v>44775</v>
      </c>
    </row>
    <row r="331" spans="1:13" x14ac:dyDescent="0.25">
      <c r="A331" s="1" t="s">
        <v>395</v>
      </c>
      <c r="B331" s="1" t="s">
        <v>403</v>
      </c>
      <c r="C331" s="1" t="s">
        <v>402</v>
      </c>
      <c r="D331" s="1" t="s">
        <v>401</v>
      </c>
      <c r="E331" s="1">
        <v>1191</v>
      </c>
      <c r="F331" s="37">
        <v>5</v>
      </c>
      <c r="G331" s="37">
        <v>14</v>
      </c>
      <c r="H331" s="37">
        <f>Table71011124[[#This Row],[Units Sold]]*Table71011124[[#This Row],[Sale Price]]</f>
        <v>16674</v>
      </c>
      <c r="I331" s="37">
        <f t="shared" si="5"/>
        <v>166.74</v>
      </c>
      <c r="J331" s="37">
        <f>Table71011124[[#This Row],[Gross Sales]]-Table71011124[[#This Row],[Discounts]]</f>
        <v>16507.259999999998</v>
      </c>
      <c r="K331" s="37">
        <f>Table71011124[[#This Row],[Units Sold]]*Table71011124[[#This Row],[Manufacturing Price]]*1.1</f>
        <v>6550.5000000000009</v>
      </c>
      <c r="L331" s="37">
        <f>Table71011124[[#This Row],[Sales]]-Table71011124[[#This Row],[COGS]]</f>
        <v>9956.7599999999984</v>
      </c>
      <c r="M331" s="38">
        <v>44775</v>
      </c>
    </row>
    <row r="332" spans="1:13" x14ac:dyDescent="0.25">
      <c r="A332" s="1" t="s">
        <v>395</v>
      </c>
      <c r="B332" s="1" t="s">
        <v>403</v>
      </c>
      <c r="C332" s="1" t="s">
        <v>400</v>
      </c>
      <c r="D332" s="1" t="s">
        <v>401</v>
      </c>
      <c r="E332" s="1">
        <v>1174</v>
      </c>
      <c r="F332" s="37">
        <v>10</v>
      </c>
      <c r="G332" s="37">
        <v>14</v>
      </c>
      <c r="H332" s="37">
        <f>Table71011124[[#This Row],[Units Sold]]*Table71011124[[#This Row],[Sale Price]]</f>
        <v>16436</v>
      </c>
      <c r="I332" s="37">
        <f t="shared" si="5"/>
        <v>164.36</v>
      </c>
      <c r="J332" s="37">
        <f>Table71011124[[#This Row],[Gross Sales]]-Table71011124[[#This Row],[Discounts]]</f>
        <v>16271.64</v>
      </c>
      <c r="K332" s="37">
        <f>Table71011124[[#This Row],[Units Sold]]*Table71011124[[#This Row],[Manufacturing Price]]*1.1</f>
        <v>12914.000000000002</v>
      </c>
      <c r="L332" s="37">
        <f>Table71011124[[#This Row],[Sales]]-Table71011124[[#This Row],[COGS]]</f>
        <v>3357.6399999999976</v>
      </c>
      <c r="M332" s="38">
        <v>44775</v>
      </c>
    </row>
    <row r="333" spans="1:13" x14ac:dyDescent="0.25">
      <c r="A333" s="1" t="s">
        <v>293</v>
      </c>
      <c r="B333" s="1" t="s">
        <v>396</v>
      </c>
      <c r="C333" s="1" t="s">
        <v>409</v>
      </c>
      <c r="D333" s="1" t="s">
        <v>398</v>
      </c>
      <c r="E333" s="1">
        <v>1169</v>
      </c>
      <c r="F333" s="37">
        <v>7</v>
      </c>
      <c r="G333" s="37">
        <v>17</v>
      </c>
      <c r="H333" s="37">
        <f>Table71011124[[#This Row],[Units Sold]]*Table71011124[[#This Row],[Sale Price]]</f>
        <v>19873</v>
      </c>
      <c r="I333" s="37">
        <f t="shared" si="5"/>
        <v>1192.3799999999999</v>
      </c>
      <c r="J333" s="37">
        <f>Table71011124[[#This Row],[Gross Sales]]-Table71011124[[#This Row],[Discounts]]</f>
        <v>18680.62</v>
      </c>
      <c r="K333" s="37">
        <f>Table71011124[[#This Row],[Units Sold]]*Table71011124[[#This Row],[Manufacturing Price]]*1.1</f>
        <v>9001.3000000000011</v>
      </c>
      <c r="L333" s="37">
        <f>Table71011124[[#This Row],[Sales]]-Table71011124[[#This Row],[COGS]]</f>
        <v>9679.3199999999979</v>
      </c>
      <c r="M333" s="38">
        <v>44775</v>
      </c>
    </row>
    <row r="334" spans="1:13" x14ac:dyDescent="0.25">
      <c r="A334" s="1" t="s">
        <v>293</v>
      </c>
      <c r="B334" s="1" t="s">
        <v>408</v>
      </c>
      <c r="C334" s="1" t="s">
        <v>397</v>
      </c>
      <c r="D334" s="1" t="s">
        <v>398</v>
      </c>
      <c r="E334" s="1">
        <v>1160</v>
      </c>
      <c r="F334" s="37">
        <v>243</v>
      </c>
      <c r="G334" s="37">
        <v>302</v>
      </c>
      <c r="H334" s="37">
        <f>Table71011124[[#This Row],[Units Sold]]*Table71011124[[#This Row],[Sale Price]]</f>
        <v>350320</v>
      </c>
      <c r="I334" s="37">
        <f t="shared" si="5"/>
        <v>21019.200000000001</v>
      </c>
      <c r="J334" s="37">
        <f>Table71011124[[#This Row],[Gross Sales]]-Table71011124[[#This Row],[Discounts]]</f>
        <v>329300.8</v>
      </c>
      <c r="K334" s="37">
        <f>Table71011124[[#This Row],[Units Sold]]*Table71011124[[#This Row],[Manufacturing Price]]*1.1</f>
        <v>310068</v>
      </c>
      <c r="L334" s="37">
        <f>Table71011124[[#This Row],[Sales]]-Table71011124[[#This Row],[COGS]]</f>
        <v>19232.799999999988</v>
      </c>
      <c r="M334" s="38">
        <v>44775</v>
      </c>
    </row>
    <row r="335" spans="1:13" x14ac:dyDescent="0.25">
      <c r="A335" s="1" t="s">
        <v>293</v>
      </c>
      <c r="B335" s="1" t="s">
        <v>396</v>
      </c>
      <c r="C335" s="1" t="s">
        <v>404</v>
      </c>
      <c r="D335" s="1" t="s">
        <v>398</v>
      </c>
      <c r="E335" s="1">
        <v>1141</v>
      </c>
      <c r="F335" s="37">
        <v>7</v>
      </c>
      <c r="G335" s="37">
        <v>15</v>
      </c>
      <c r="H335" s="37">
        <f>Table71011124[[#This Row],[Units Sold]]*Table71011124[[#This Row],[Sale Price]]</f>
        <v>17115</v>
      </c>
      <c r="I335" s="37">
        <f t="shared" si="5"/>
        <v>1026.8999999999999</v>
      </c>
      <c r="J335" s="37">
        <f>Table71011124[[#This Row],[Gross Sales]]-Table71011124[[#This Row],[Discounts]]</f>
        <v>16088.1</v>
      </c>
      <c r="K335" s="37">
        <f>Table71011124[[#This Row],[Units Sold]]*Table71011124[[#This Row],[Manufacturing Price]]*1.1</f>
        <v>8785.7000000000007</v>
      </c>
      <c r="L335" s="37">
        <f>Table71011124[[#This Row],[Sales]]-Table71011124[[#This Row],[COGS]]</f>
        <v>7302.4</v>
      </c>
      <c r="M335" s="38">
        <v>44775</v>
      </c>
    </row>
    <row r="336" spans="1:13" x14ac:dyDescent="0.25">
      <c r="A336" s="1" t="s">
        <v>395</v>
      </c>
      <c r="B336" s="1" t="s">
        <v>408</v>
      </c>
      <c r="C336" s="1" t="s">
        <v>400</v>
      </c>
      <c r="D336" s="1" t="s">
        <v>398</v>
      </c>
      <c r="E336" s="1">
        <v>1107</v>
      </c>
      <c r="F336" s="37">
        <v>10</v>
      </c>
      <c r="G336" s="37">
        <v>302</v>
      </c>
      <c r="H336" s="37">
        <f>Table71011124[[#This Row],[Units Sold]]*Table71011124[[#This Row],[Sale Price]]</f>
        <v>334314</v>
      </c>
      <c r="I336" s="37">
        <f t="shared" si="5"/>
        <v>20058.84</v>
      </c>
      <c r="J336" s="37">
        <f>Table71011124[[#This Row],[Gross Sales]]-Table71011124[[#This Row],[Discounts]]</f>
        <v>314255.15999999997</v>
      </c>
      <c r="K336" s="37">
        <f>Table71011124[[#This Row],[Units Sold]]*Table71011124[[#This Row],[Manufacturing Price]]*1.1</f>
        <v>12177.000000000002</v>
      </c>
      <c r="L336" s="37">
        <f>Table71011124[[#This Row],[Sales]]-Table71011124[[#This Row],[COGS]]</f>
        <v>302078.15999999997</v>
      </c>
      <c r="M336" s="38">
        <v>44775</v>
      </c>
    </row>
    <row r="337" spans="1:13" x14ac:dyDescent="0.25">
      <c r="A337" s="1" t="s">
        <v>293</v>
      </c>
      <c r="B337" s="1" t="s">
        <v>408</v>
      </c>
      <c r="C337" s="1" t="s">
        <v>400</v>
      </c>
      <c r="D337" s="1" t="s">
        <v>398</v>
      </c>
      <c r="E337" s="1">
        <v>1107</v>
      </c>
      <c r="F337" s="37">
        <v>242</v>
      </c>
      <c r="G337" s="37">
        <v>302</v>
      </c>
      <c r="H337" s="37">
        <f>Table71011124[[#This Row],[Units Sold]]*Table71011124[[#This Row],[Sale Price]]</f>
        <v>334314</v>
      </c>
      <c r="I337" s="37">
        <f t="shared" si="5"/>
        <v>20058.84</v>
      </c>
      <c r="J337" s="37">
        <f>Table71011124[[#This Row],[Gross Sales]]-Table71011124[[#This Row],[Discounts]]</f>
        <v>314255.15999999997</v>
      </c>
      <c r="K337" s="37">
        <f>Table71011124[[#This Row],[Units Sold]]*Table71011124[[#This Row],[Manufacturing Price]]*1.1</f>
        <v>294683.40000000002</v>
      </c>
      <c r="L337" s="37">
        <f>Table71011124[[#This Row],[Sales]]-Table71011124[[#This Row],[COGS]]</f>
        <v>19571.759999999951</v>
      </c>
      <c r="M337" s="38">
        <v>44775</v>
      </c>
    </row>
    <row r="338" spans="1:13" x14ac:dyDescent="0.25">
      <c r="A338" s="1" t="s">
        <v>395</v>
      </c>
      <c r="B338" s="1" t="s">
        <v>408</v>
      </c>
      <c r="C338" s="1" t="s">
        <v>397</v>
      </c>
      <c r="D338" s="1" t="s">
        <v>398</v>
      </c>
      <c r="E338" s="1">
        <v>1049</v>
      </c>
      <c r="F338" s="37">
        <v>3</v>
      </c>
      <c r="G338" s="37">
        <v>302</v>
      </c>
      <c r="H338" s="37">
        <f>Table71011124[[#This Row],[Units Sold]]*Table71011124[[#This Row],[Sale Price]]</f>
        <v>316798</v>
      </c>
      <c r="I338" s="37">
        <f t="shared" si="5"/>
        <v>19007.88</v>
      </c>
      <c r="J338" s="37">
        <f>Table71011124[[#This Row],[Gross Sales]]-Table71011124[[#This Row],[Discounts]]</f>
        <v>297790.12</v>
      </c>
      <c r="K338" s="37">
        <f>Table71011124[[#This Row],[Units Sold]]*Table71011124[[#This Row],[Manufacturing Price]]*1.1</f>
        <v>3461.7000000000003</v>
      </c>
      <c r="L338" s="37">
        <f>Table71011124[[#This Row],[Sales]]-Table71011124[[#This Row],[COGS]]</f>
        <v>294328.42</v>
      </c>
      <c r="M338" s="38">
        <v>44775</v>
      </c>
    </row>
    <row r="339" spans="1:13" x14ac:dyDescent="0.25">
      <c r="A339" s="1" t="s">
        <v>287</v>
      </c>
      <c r="B339" s="1" t="s">
        <v>408</v>
      </c>
      <c r="C339" s="1" t="s">
        <v>397</v>
      </c>
      <c r="D339" s="1" t="s">
        <v>405</v>
      </c>
      <c r="E339" s="1">
        <v>1007</v>
      </c>
      <c r="F339" s="37">
        <v>3</v>
      </c>
      <c r="G339" s="37">
        <v>17</v>
      </c>
      <c r="H339" s="37">
        <f>Table71011124[[#This Row],[Units Sold]]*Table71011124[[#This Row],[Sale Price]]</f>
        <v>17119</v>
      </c>
      <c r="I339" s="37">
        <f t="shared" si="5"/>
        <v>0</v>
      </c>
      <c r="J339" s="37">
        <f>Table71011124[[#This Row],[Gross Sales]]-Table71011124[[#This Row],[Discounts]]</f>
        <v>17119</v>
      </c>
      <c r="K339" s="37">
        <f>Table71011124[[#This Row],[Units Sold]]*Table71011124[[#This Row],[Manufacturing Price]]*1.1</f>
        <v>3323.1000000000004</v>
      </c>
      <c r="L339" s="37">
        <f>Table71011124[[#This Row],[Sales]]-Table71011124[[#This Row],[COGS]]</f>
        <v>13795.9</v>
      </c>
      <c r="M339" s="38">
        <v>44775</v>
      </c>
    </row>
    <row r="340" spans="1:13" x14ac:dyDescent="0.25">
      <c r="A340" s="1" t="s">
        <v>287</v>
      </c>
      <c r="B340" s="1" t="s">
        <v>408</v>
      </c>
      <c r="C340" s="1" t="s">
        <v>406</v>
      </c>
      <c r="D340" s="1" t="s">
        <v>405</v>
      </c>
      <c r="E340" s="1">
        <v>931</v>
      </c>
      <c r="F340" s="37">
        <v>16</v>
      </c>
      <c r="G340" s="37">
        <v>22</v>
      </c>
      <c r="H340" s="37">
        <f>Table71011124[[#This Row],[Units Sold]]*Table71011124[[#This Row],[Sale Price]]</f>
        <v>20482</v>
      </c>
      <c r="I340" s="37">
        <f t="shared" si="5"/>
        <v>0</v>
      </c>
      <c r="J340" s="37">
        <f>Table71011124[[#This Row],[Gross Sales]]-Table71011124[[#This Row],[Discounts]]</f>
        <v>20482</v>
      </c>
      <c r="K340" s="37">
        <f>Table71011124[[#This Row],[Units Sold]]*Table71011124[[#This Row],[Manufacturing Price]]*1.1</f>
        <v>16385.600000000002</v>
      </c>
      <c r="L340" s="37">
        <f>Table71011124[[#This Row],[Sales]]-Table71011124[[#This Row],[COGS]]</f>
        <v>4096.3999999999978</v>
      </c>
      <c r="M340" s="38">
        <v>44775</v>
      </c>
    </row>
    <row r="341" spans="1:13" x14ac:dyDescent="0.25">
      <c r="A341" s="1" t="s">
        <v>395</v>
      </c>
      <c r="B341" s="1" t="s">
        <v>399</v>
      </c>
      <c r="C341" s="1" t="s">
        <v>400</v>
      </c>
      <c r="D341" s="1" t="s">
        <v>401</v>
      </c>
      <c r="E341" s="1">
        <v>871</v>
      </c>
      <c r="F341" s="37">
        <v>10</v>
      </c>
      <c r="G341" s="37">
        <v>127</v>
      </c>
      <c r="H341" s="37">
        <f>Table71011124[[#This Row],[Units Sold]]*Table71011124[[#This Row],[Sale Price]]</f>
        <v>110617</v>
      </c>
      <c r="I341" s="37">
        <f t="shared" si="5"/>
        <v>1106.17</v>
      </c>
      <c r="J341" s="37">
        <f>Table71011124[[#This Row],[Gross Sales]]-Table71011124[[#This Row],[Discounts]]</f>
        <v>109510.83</v>
      </c>
      <c r="K341" s="37">
        <f>Table71011124[[#This Row],[Units Sold]]*Table71011124[[#This Row],[Manufacturing Price]]*1.1</f>
        <v>9581</v>
      </c>
      <c r="L341" s="37">
        <f>Table71011124[[#This Row],[Sales]]-Table71011124[[#This Row],[COGS]]</f>
        <v>99929.83</v>
      </c>
      <c r="M341" s="38">
        <v>44775</v>
      </c>
    </row>
    <row r="342" spans="1:13" x14ac:dyDescent="0.25">
      <c r="A342" s="1" t="s">
        <v>293</v>
      </c>
      <c r="B342" s="1" t="s">
        <v>408</v>
      </c>
      <c r="C342" s="1" t="s">
        <v>397</v>
      </c>
      <c r="D342" s="1" t="s">
        <v>398</v>
      </c>
      <c r="E342" s="1">
        <v>858</v>
      </c>
      <c r="F342" s="37">
        <v>13</v>
      </c>
      <c r="G342" s="37">
        <v>36</v>
      </c>
      <c r="H342" s="37">
        <f>Table71011124[[#This Row],[Units Sold]]*Table71011124[[#This Row],[Sale Price]]</f>
        <v>30888</v>
      </c>
      <c r="I342" s="37">
        <f t="shared" si="5"/>
        <v>1853.28</v>
      </c>
      <c r="J342" s="37">
        <f>Table71011124[[#This Row],[Gross Sales]]-Table71011124[[#This Row],[Discounts]]</f>
        <v>29034.720000000001</v>
      </c>
      <c r="K342" s="37">
        <f>Table71011124[[#This Row],[Units Sold]]*Table71011124[[#This Row],[Manufacturing Price]]*1.1</f>
        <v>12269.400000000001</v>
      </c>
      <c r="L342" s="37">
        <f>Table71011124[[#This Row],[Sales]]-Table71011124[[#This Row],[COGS]]</f>
        <v>16765.32</v>
      </c>
      <c r="M342" s="38">
        <v>44775</v>
      </c>
    </row>
    <row r="343" spans="1:13" x14ac:dyDescent="0.25">
      <c r="A343" s="1" t="s">
        <v>287</v>
      </c>
      <c r="B343" s="1" t="s">
        <v>408</v>
      </c>
      <c r="C343" s="1" t="s">
        <v>397</v>
      </c>
      <c r="D343" s="1" t="s">
        <v>401</v>
      </c>
      <c r="E343" s="1">
        <v>753</v>
      </c>
      <c r="F343" s="37">
        <v>3</v>
      </c>
      <c r="G343" s="37">
        <v>302</v>
      </c>
      <c r="H343" s="37">
        <f>Table71011124[[#This Row],[Units Sold]]*Table71011124[[#This Row],[Sale Price]]</f>
        <v>227406</v>
      </c>
      <c r="I343" s="37">
        <f t="shared" si="5"/>
        <v>2274.06</v>
      </c>
      <c r="J343" s="37">
        <f>Table71011124[[#This Row],[Gross Sales]]-Table71011124[[#This Row],[Discounts]]</f>
        <v>225131.94</v>
      </c>
      <c r="K343" s="37">
        <f>Table71011124[[#This Row],[Units Sold]]*Table71011124[[#This Row],[Manufacturing Price]]*1.1</f>
        <v>2484.9</v>
      </c>
      <c r="L343" s="37">
        <f>Table71011124[[#This Row],[Sales]]-Table71011124[[#This Row],[COGS]]</f>
        <v>222647.04000000001</v>
      </c>
      <c r="M343" s="38">
        <v>44775</v>
      </c>
    </row>
    <row r="344" spans="1:13" x14ac:dyDescent="0.25">
      <c r="A344" s="1" t="s">
        <v>287</v>
      </c>
      <c r="B344" s="1" t="s">
        <v>408</v>
      </c>
      <c r="C344" s="1" t="s">
        <v>400</v>
      </c>
      <c r="D344" s="1" t="s">
        <v>401</v>
      </c>
      <c r="E344" s="1">
        <v>751</v>
      </c>
      <c r="F344" s="37">
        <v>10</v>
      </c>
      <c r="G344" s="37">
        <v>302</v>
      </c>
      <c r="H344" s="37">
        <f>Table71011124[[#This Row],[Units Sold]]*Table71011124[[#This Row],[Sale Price]]</f>
        <v>226802</v>
      </c>
      <c r="I344" s="37">
        <f t="shared" si="5"/>
        <v>2268.02</v>
      </c>
      <c r="J344" s="37">
        <f>Table71011124[[#This Row],[Gross Sales]]-Table71011124[[#This Row],[Discounts]]</f>
        <v>224533.98</v>
      </c>
      <c r="K344" s="37">
        <f>Table71011124[[#This Row],[Units Sold]]*Table71011124[[#This Row],[Manufacturing Price]]*1.1</f>
        <v>8261</v>
      </c>
      <c r="L344" s="37">
        <f>Table71011124[[#This Row],[Sales]]-Table71011124[[#This Row],[COGS]]</f>
        <v>216272.98</v>
      </c>
      <c r="M344" s="38">
        <v>44775</v>
      </c>
    </row>
    <row r="345" spans="1:13" x14ac:dyDescent="0.25">
      <c r="A345" s="1" t="s">
        <v>300</v>
      </c>
      <c r="B345" s="1" t="s">
        <v>399</v>
      </c>
      <c r="C345" s="1" t="s">
        <v>406</v>
      </c>
      <c r="D345" s="1" t="s">
        <v>401</v>
      </c>
      <c r="E345" s="1">
        <v>747</v>
      </c>
      <c r="F345" s="37">
        <v>100</v>
      </c>
      <c r="G345" s="37">
        <v>127</v>
      </c>
      <c r="H345" s="37">
        <f>Table71011124[[#This Row],[Units Sold]]*Table71011124[[#This Row],[Sale Price]]</f>
        <v>94869</v>
      </c>
      <c r="I345" s="37">
        <f t="shared" si="5"/>
        <v>948.69</v>
      </c>
      <c r="J345" s="37">
        <f>Table71011124[[#This Row],[Gross Sales]]-Table71011124[[#This Row],[Discounts]]</f>
        <v>93920.31</v>
      </c>
      <c r="K345" s="37">
        <f>Table71011124[[#This Row],[Units Sold]]*Table71011124[[#This Row],[Manufacturing Price]]*1.1</f>
        <v>82170</v>
      </c>
      <c r="L345" s="37">
        <f>Table71011124[[#This Row],[Sales]]-Table71011124[[#This Row],[COGS]]</f>
        <v>11750.309999999998</v>
      </c>
      <c r="M345" s="38">
        <v>44775</v>
      </c>
    </row>
    <row r="346" spans="1:13" x14ac:dyDescent="0.25">
      <c r="A346" s="1" t="s">
        <v>300</v>
      </c>
      <c r="B346" s="1" t="s">
        <v>399</v>
      </c>
      <c r="C346" s="1" t="s">
        <v>400</v>
      </c>
      <c r="D346" s="1" t="s">
        <v>401</v>
      </c>
      <c r="E346" s="1">
        <v>721</v>
      </c>
      <c r="F346" s="37">
        <v>10</v>
      </c>
      <c r="G346" s="37">
        <v>127</v>
      </c>
      <c r="H346" s="37">
        <f>Table71011124[[#This Row],[Units Sold]]*Table71011124[[#This Row],[Sale Price]]</f>
        <v>91567</v>
      </c>
      <c r="I346" s="37">
        <f t="shared" si="5"/>
        <v>915.67000000000007</v>
      </c>
      <c r="J346" s="37">
        <f>Table71011124[[#This Row],[Gross Sales]]-Table71011124[[#This Row],[Discounts]]</f>
        <v>90651.33</v>
      </c>
      <c r="K346" s="37">
        <f>Table71011124[[#This Row],[Units Sold]]*Table71011124[[#This Row],[Manufacturing Price]]*1.1</f>
        <v>7931.0000000000009</v>
      </c>
      <c r="L346" s="37">
        <f>Table71011124[[#This Row],[Sales]]-Table71011124[[#This Row],[COGS]]</f>
        <v>82720.33</v>
      </c>
      <c r="M346" s="38">
        <v>44775</v>
      </c>
    </row>
    <row r="347" spans="1:13" x14ac:dyDescent="0.25">
      <c r="A347" s="1" t="s">
        <v>395</v>
      </c>
      <c r="B347" s="1" t="s">
        <v>399</v>
      </c>
      <c r="C347" s="1" t="s">
        <v>406</v>
      </c>
      <c r="D347" s="1" t="s">
        <v>401</v>
      </c>
      <c r="E347" s="1">
        <v>717</v>
      </c>
      <c r="F347" s="37">
        <v>100</v>
      </c>
      <c r="G347" s="37">
        <v>127</v>
      </c>
      <c r="H347" s="37">
        <f>Table71011124[[#This Row],[Units Sold]]*Table71011124[[#This Row],[Sale Price]]</f>
        <v>91059</v>
      </c>
      <c r="I347" s="37">
        <f t="shared" si="5"/>
        <v>910.59</v>
      </c>
      <c r="J347" s="37">
        <f>Table71011124[[#This Row],[Gross Sales]]-Table71011124[[#This Row],[Discounts]]</f>
        <v>90148.41</v>
      </c>
      <c r="K347" s="37">
        <f>Table71011124[[#This Row],[Units Sold]]*Table71011124[[#This Row],[Manufacturing Price]]*1.1</f>
        <v>78870</v>
      </c>
      <c r="L347" s="37">
        <f>Table71011124[[#This Row],[Sales]]-Table71011124[[#This Row],[COGS]]</f>
        <v>11278.410000000003</v>
      </c>
      <c r="M347" s="38">
        <v>44775</v>
      </c>
    </row>
    <row r="348" spans="1:13" x14ac:dyDescent="0.25">
      <c r="A348" s="1" t="s">
        <v>300</v>
      </c>
      <c r="B348" s="1" t="s">
        <v>403</v>
      </c>
      <c r="C348" s="1" t="s">
        <v>402</v>
      </c>
      <c r="D348" s="1" t="s">
        <v>407</v>
      </c>
      <c r="E348" s="1">
        <v>682</v>
      </c>
      <c r="F348" s="37">
        <v>5</v>
      </c>
      <c r="G348" s="37">
        <v>14</v>
      </c>
      <c r="H348" s="37">
        <f>Table71011124[[#This Row],[Units Sold]]*Table71011124[[#This Row],[Sale Price]]</f>
        <v>9548</v>
      </c>
      <c r="I348" s="37">
        <f t="shared" si="5"/>
        <v>1336.72</v>
      </c>
      <c r="J348" s="37">
        <f>Table71011124[[#This Row],[Gross Sales]]-Table71011124[[#This Row],[Discounts]]</f>
        <v>8211.2800000000007</v>
      </c>
      <c r="K348" s="37">
        <f>Table71011124[[#This Row],[Units Sold]]*Table71011124[[#This Row],[Manufacturing Price]]*1.1</f>
        <v>3751.0000000000005</v>
      </c>
      <c r="L348" s="37">
        <f>Table71011124[[#This Row],[Sales]]-Table71011124[[#This Row],[COGS]]</f>
        <v>4460.2800000000007</v>
      </c>
      <c r="M348" s="38">
        <v>44775</v>
      </c>
    </row>
    <row r="349" spans="1:13" x14ac:dyDescent="0.25">
      <c r="A349" s="1" t="s">
        <v>300</v>
      </c>
      <c r="B349" s="1" t="s">
        <v>403</v>
      </c>
      <c r="C349" s="1" t="s">
        <v>404</v>
      </c>
      <c r="D349" s="1" t="s">
        <v>407</v>
      </c>
      <c r="E349" s="1">
        <v>623</v>
      </c>
      <c r="F349" s="37">
        <v>8</v>
      </c>
      <c r="G349" s="37">
        <v>14</v>
      </c>
      <c r="H349" s="37">
        <f>Table71011124[[#This Row],[Units Sold]]*Table71011124[[#This Row],[Sale Price]]</f>
        <v>8722</v>
      </c>
      <c r="I349" s="37">
        <f t="shared" si="5"/>
        <v>1221.0800000000002</v>
      </c>
      <c r="J349" s="37">
        <f>Table71011124[[#This Row],[Gross Sales]]-Table71011124[[#This Row],[Discounts]]</f>
        <v>7500.92</v>
      </c>
      <c r="K349" s="37">
        <f>Table71011124[[#This Row],[Units Sold]]*Table71011124[[#This Row],[Manufacturing Price]]*1.1</f>
        <v>5482.4000000000005</v>
      </c>
      <c r="L349" s="37">
        <f>Table71011124[[#This Row],[Sales]]-Table71011124[[#This Row],[COGS]]</f>
        <v>2018.5199999999995</v>
      </c>
      <c r="M349" s="38">
        <v>44775</v>
      </c>
    </row>
    <row r="350" spans="1:13" x14ac:dyDescent="0.25">
      <c r="A350" s="1" t="s">
        <v>295</v>
      </c>
      <c r="B350" s="1" t="s">
        <v>408</v>
      </c>
      <c r="C350" s="1" t="s">
        <v>397</v>
      </c>
      <c r="D350" s="1" t="s">
        <v>398</v>
      </c>
      <c r="E350" s="1">
        <v>456</v>
      </c>
      <c r="F350" s="37">
        <v>3</v>
      </c>
      <c r="G350" s="37">
        <v>302</v>
      </c>
      <c r="H350" s="37">
        <f>Table71011124[[#This Row],[Units Sold]]*Table71011124[[#This Row],[Sale Price]]</f>
        <v>137712</v>
      </c>
      <c r="I350" s="37">
        <f t="shared" si="5"/>
        <v>8262.7199999999993</v>
      </c>
      <c r="J350" s="37">
        <f>Table71011124[[#This Row],[Gross Sales]]-Table71011124[[#This Row],[Discounts]]</f>
        <v>129449.28</v>
      </c>
      <c r="K350" s="37">
        <f>Table71011124[[#This Row],[Units Sold]]*Table71011124[[#This Row],[Manufacturing Price]]*1.1</f>
        <v>1504.8000000000002</v>
      </c>
      <c r="L350" s="37">
        <f>Table71011124[[#This Row],[Sales]]-Table71011124[[#This Row],[COGS]]</f>
        <v>127944.48</v>
      </c>
      <c r="M350" s="38">
        <v>44775</v>
      </c>
    </row>
    <row r="351" spans="1:13" x14ac:dyDescent="0.25">
      <c r="A351" s="1" t="s">
        <v>295</v>
      </c>
      <c r="B351" s="1" t="s">
        <v>408</v>
      </c>
      <c r="C351" s="1" t="s">
        <v>400</v>
      </c>
      <c r="D351" s="1" t="s">
        <v>398</v>
      </c>
      <c r="E351" s="1">
        <v>438</v>
      </c>
      <c r="F351" s="37">
        <v>10</v>
      </c>
      <c r="G351" s="37">
        <v>302</v>
      </c>
      <c r="H351" s="37">
        <f>Table71011124[[#This Row],[Units Sold]]*Table71011124[[#This Row],[Sale Price]]</f>
        <v>132276</v>
      </c>
      <c r="I351" s="37">
        <f t="shared" si="5"/>
        <v>7936.5599999999995</v>
      </c>
      <c r="J351" s="37">
        <f>Table71011124[[#This Row],[Gross Sales]]-Table71011124[[#This Row],[Discounts]]</f>
        <v>124339.44</v>
      </c>
      <c r="K351" s="37">
        <f>Table71011124[[#This Row],[Units Sold]]*Table71011124[[#This Row],[Manufacturing Price]]*1.1</f>
        <v>4818</v>
      </c>
      <c r="L351" s="37">
        <f>Table71011124[[#This Row],[Sales]]-Table71011124[[#This Row],[COGS]]</f>
        <v>119521.44</v>
      </c>
      <c r="M351" s="38">
        <v>44775</v>
      </c>
    </row>
    <row r="352" spans="1:13" x14ac:dyDescent="0.25">
      <c r="A352" s="1" t="s">
        <v>293</v>
      </c>
      <c r="B352" s="1" t="s">
        <v>408</v>
      </c>
      <c r="C352" s="1" t="s">
        <v>404</v>
      </c>
      <c r="D352" s="1" t="s">
        <v>398</v>
      </c>
      <c r="E352" s="1">
        <v>11343</v>
      </c>
      <c r="F352" s="37">
        <v>14</v>
      </c>
      <c r="G352" s="37">
        <v>34</v>
      </c>
      <c r="H352" s="37">
        <f>Table71011124[[#This Row],[Units Sold]]*Table71011124[[#This Row],[Sale Price]]</f>
        <v>385662</v>
      </c>
      <c r="I352" s="37">
        <f t="shared" si="5"/>
        <v>23139.719999999998</v>
      </c>
      <c r="J352" s="37">
        <f>Table71011124[[#This Row],[Gross Sales]]-Table71011124[[#This Row],[Discounts]]</f>
        <v>362522.28</v>
      </c>
      <c r="K352" s="37">
        <f>Table71011124[[#This Row],[Units Sold]]*Table71011124[[#This Row],[Manufacturing Price]]*1.1</f>
        <v>174682.2</v>
      </c>
      <c r="L352" s="37">
        <f>Table71011124[[#This Row],[Sales]]-Table71011124[[#This Row],[COGS]]</f>
        <v>187840.08000000002</v>
      </c>
      <c r="M352" s="38">
        <v>44744</v>
      </c>
    </row>
    <row r="353" spans="1:13" x14ac:dyDescent="0.25">
      <c r="A353" s="1" t="s">
        <v>395</v>
      </c>
      <c r="B353" s="1" t="s">
        <v>396</v>
      </c>
      <c r="C353" s="1" t="s">
        <v>400</v>
      </c>
      <c r="D353" s="1" t="s">
        <v>398</v>
      </c>
      <c r="E353" s="1">
        <v>6895</v>
      </c>
      <c r="F353" s="37">
        <v>9</v>
      </c>
      <c r="G353" s="37">
        <v>11</v>
      </c>
      <c r="H353" s="37">
        <f>Table71011124[[#This Row],[Units Sold]]*Table71011124[[#This Row],[Sale Price]]</f>
        <v>75845</v>
      </c>
      <c r="I353" s="37">
        <f t="shared" si="5"/>
        <v>4550.7</v>
      </c>
      <c r="J353" s="37">
        <f>Table71011124[[#This Row],[Gross Sales]]-Table71011124[[#This Row],[Discounts]]</f>
        <v>71294.3</v>
      </c>
      <c r="K353" s="37">
        <f>Table71011124[[#This Row],[Units Sold]]*Table71011124[[#This Row],[Manufacturing Price]]*1.1</f>
        <v>68260.5</v>
      </c>
      <c r="L353" s="37">
        <f>Table71011124[[#This Row],[Sales]]-Table71011124[[#This Row],[COGS]]</f>
        <v>3033.8000000000029</v>
      </c>
      <c r="M353" s="38">
        <v>44744</v>
      </c>
    </row>
    <row r="354" spans="1:13" x14ac:dyDescent="0.25">
      <c r="A354" s="1" t="s">
        <v>287</v>
      </c>
      <c r="B354" s="1" t="s">
        <v>396</v>
      </c>
      <c r="C354" s="1" t="s">
        <v>397</v>
      </c>
      <c r="D354" s="1" t="s">
        <v>398</v>
      </c>
      <c r="E354" s="1">
        <v>6878</v>
      </c>
      <c r="F354" s="37">
        <v>3</v>
      </c>
      <c r="G354" s="37">
        <v>22</v>
      </c>
      <c r="H354" s="37">
        <f>Table71011124[[#This Row],[Units Sold]]*Table71011124[[#This Row],[Sale Price]]</f>
        <v>151316</v>
      </c>
      <c r="I354" s="37">
        <f t="shared" si="5"/>
        <v>9078.9599999999991</v>
      </c>
      <c r="J354" s="37">
        <f>Table71011124[[#This Row],[Gross Sales]]-Table71011124[[#This Row],[Discounts]]</f>
        <v>142237.04</v>
      </c>
      <c r="K354" s="37">
        <f>Table71011124[[#This Row],[Units Sold]]*Table71011124[[#This Row],[Manufacturing Price]]*1.1</f>
        <v>22697.4</v>
      </c>
      <c r="L354" s="37">
        <f>Table71011124[[#This Row],[Sales]]-Table71011124[[#This Row],[COGS]]</f>
        <v>119539.64000000001</v>
      </c>
      <c r="M354" s="38">
        <v>44744</v>
      </c>
    </row>
    <row r="355" spans="1:13" x14ac:dyDescent="0.25">
      <c r="A355" s="1" t="s">
        <v>300</v>
      </c>
      <c r="B355" s="1" t="s">
        <v>396</v>
      </c>
      <c r="C355" s="1" t="s">
        <v>409</v>
      </c>
      <c r="D355" s="1" t="s">
        <v>407</v>
      </c>
      <c r="E355" s="1">
        <v>6820</v>
      </c>
      <c r="F355" s="37">
        <v>17</v>
      </c>
      <c r="G355" s="37">
        <v>22</v>
      </c>
      <c r="H355" s="37">
        <f>Table71011124[[#This Row],[Units Sold]]*Table71011124[[#This Row],[Sale Price]]</f>
        <v>150040</v>
      </c>
      <c r="I355" s="37">
        <f t="shared" si="5"/>
        <v>21005.600000000002</v>
      </c>
      <c r="J355" s="37">
        <f>Table71011124[[#This Row],[Gross Sales]]-Table71011124[[#This Row],[Discounts]]</f>
        <v>129034.4</v>
      </c>
      <c r="K355" s="37">
        <f>Table71011124[[#This Row],[Units Sold]]*Table71011124[[#This Row],[Manufacturing Price]]*1.1</f>
        <v>127534.00000000001</v>
      </c>
      <c r="L355" s="37">
        <f>Table71011124[[#This Row],[Sales]]-Table71011124[[#This Row],[COGS]]</f>
        <v>1500.3999999999796</v>
      </c>
      <c r="M355" s="38">
        <v>44744</v>
      </c>
    </row>
    <row r="356" spans="1:13" x14ac:dyDescent="0.25">
      <c r="A356" s="1" t="s">
        <v>300</v>
      </c>
      <c r="B356" s="1" t="s">
        <v>396</v>
      </c>
      <c r="C356" s="1" t="s">
        <v>400</v>
      </c>
      <c r="D356" s="1" t="s">
        <v>407</v>
      </c>
      <c r="E356" s="1">
        <v>6815</v>
      </c>
      <c r="F356" s="37">
        <v>10</v>
      </c>
      <c r="G356" s="37">
        <v>352</v>
      </c>
      <c r="H356" s="37">
        <f>Table71011124[[#This Row],[Units Sold]]*Table71011124[[#This Row],[Sale Price]]</f>
        <v>2398880</v>
      </c>
      <c r="I356" s="37">
        <f t="shared" si="5"/>
        <v>335843.2</v>
      </c>
      <c r="J356" s="37">
        <f>Table71011124[[#This Row],[Gross Sales]]-Table71011124[[#This Row],[Discounts]]</f>
        <v>2063036.8</v>
      </c>
      <c r="K356" s="37">
        <f>Table71011124[[#This Row],[Units Sold]]*Table71011124[[#This Row],[Manufacturing Price]]*1.1</f>
        <v>74965</v>
      </c>
      <c r="L356" s="37">
        <f>Table71011124[[#This Row],[Sales]]-Table71011124[[#This Row],[COGS]]</f>
        <v>1988071.8</v>
      </c>
      <c r="M356" s="38">
        <v>44744</v>
      </c>
    </row>
    <row r="357" spans="1:13" x14ac:dyDescent="0.25">
      <c r="A357" s="1" t="s">
        <v>287</v>
      </c>
      <c r="B357" s="1" t="s">
        <v>396</v>
      </c>
      <c r="C357" s="1" t="s">
        <v>402</v>
      </c>
      <c r="D357" s="1" t="s">
        <v>398</v>
      </c>
      <c r="E357" s="1">
        <v>6773</v>
      </c>
      <c r="F357" s="37">
        <v>5</v>
      </c>
      <c r="G357" s="37">
        <v>352</v>
      </c>
      <c r="H357" s="37">
        <f>Table71011124[[#This Row],[Units Sold]]*Table71011124[[#This Row],[Sale Price]]</f>
        <v>2384096</v>
      </c>
      <c r="I357" s="37">
        <f t="shared" si="5"/>
        <v>143045.75999999998</v>
      </c>
      <c r="J357" s="37">
        <f>Table71011124[[#This Row],[Gross Sales]]-Table71011124[[#This Row],[Discounts]]</f>
        <v>2241050.2400000002</v>
      </c>
      <c r="K357" s="37">
        <f>Table71011124[[#This Row],[Units Sold]]*Table71011124[[#This Row],[Manufacturing Price]]*1.1</f>
        <v>37251.5</v>
      </c>
      <c r="L357" s="37">
        <f>Table71011124[[#This Row],[Sales]]-Table71011124[[#This Row],[COGS]]</f>
        <v>2203798.7400000002</v>
      </c>
      <c r="M357" s="38">
        <v>44744</v>
      </c>
    </row>
    <row r="358" spans="1:13" x14ac:dyDescent="0.25">
      <c r="A358" s="1" t="s">
        <v>295</v>
      </c>
      <c r="B358" s="1" t="s">
        <v>396</v>
      </c>
      <c r="C358" s="1" t="s">
        <v>402</v>
      </c>
      <c r="D358" s="1" t="s">
        <v>398</v>
      </c>
      <c r="E358" s="1">
        <v>6773</v>
      </c>
      <c r="F358" s="37">
        <v>5</v>
      </c>
      <c r="G358" s="37">
        <v>352</v>
      </c>
      <c r="H358" s="37">
        <f>Table71011124[[#This Row],[Units Sold]]*Table71011124[[#This Row],[Sale Price]]</f>
        <v>2384096</v>
      </c>
      <c r="I358" s="37">
        <f t="shared" si="5"/>
        <v>143045.75999999998</v>
      </c>
      <c r="J358" s="37">
        <f>Table71011124[[#This Row],[Gross Sales]]-Table71011124[[#This Row],[Discounts]]</f>
        <v>2241050.2400000002</v>
      </c>
      <c r="K358" s="37">
        <f>Table71011124[[#This Row],[Units Sold]]*Table71011124[[#This Row],[Manufacturing Price]]*1.1</f>
        <v>37251.5</v>
      </c>
      <c r="L358" s="37">
        <f>Table71011124[[#This Row],[Sales]]-Table71011124[[#This Row],[COGS]]</f>
        <v>2203798.7400000002</v>
      </c>
      <c r="M358" s="38">
        <v>44744</v>
      </c>
    </row>
    <row r="359" spans="1:13" x14ac:dyDescent="0.25">
      <c r="A359" s="1" t="s">
        <v>295</v>
      </c>
      <c r="B359" s="1" t="s">
        <v>396</v>
      </c>
      <c r="C359" s="1" t="s">
        <v>400</v>
      </c>
      <c r="D359" s="1" t="s">
        <v>401</v>
      </c>
      <c r="E359" s="1">
        <v>6764</v>
      </c>
      <c r="F359" s="37">
        <v>8</v>
      </c>
      <c r="G359" s="37">
        <v>9</v>
      </c>
      <c r="H359" s="37">
        <f>Table71011124[[#This Row],[Units Sold]]*Table71011124[[#This Row],[Sale Price]]</f>
        <v>60876</v>
      </c>
      <c r="I359" s="37">
        <f t="shared" si="5"/>
        <v>608.76</v>
      </c>
      <c r="J359" s="37">
        <f>Table71011124[[#This Row],[Gross Sales]]-Table71011124[[#This Row],[Discounts]]</f>
        <v>60267.24</v>
      </c>
      <c r="K359" s="37">
        <f>Table71011124[[#This Row],[Units Sold]]*Table71011124[[#This Row],[Manufacturing Price]]*1.1</f>
        <v>59523.200000000004</v>
      </c>
      <c r="L359" s="37">
        <f>Table71011124[[#This Row],[Sales]]-Table71011124[[#This Row],[COGS]]</f>
        <v>744.0399999999936</v>
      </c>
      <c r="M359" s="38">
        <v>44744</v>
      </c>
    </row>
    <row r="360" spans="1:13" x14ac:dyDescent="0.25">
      <c r="A360" s="1" t="s">
        <v>287</v>
      </c>
      <c r="B360" s="1" t="s">
        <v>396</v>
      </c>
      <c r="C360" s="1" t="s">
        <v>400</v>
      </c>
      <c r="D360" s="1" t="s">
        <v>398</v>
      </c>
      <c r="E360" s="1">
        <v>6712</v>
      </c>
      <c r="F360" s="37">
        <v>8</v>
      </c>
      <c r="G360" s="37">
        <v>11</v>
      </c>
      <c r="H360" s="37">
        <f>Table71011124[[#This Row],[Units Sold]]*Table71011124[[#This Row],[Sale Price]]</f>
        <v>73832</v>
      </c>
      <c r="I360" s="37">
        <f t="shared" si="5"/>
        <v>4429.92</v>
      </c>
      <c r="J360" s="37">
        <f>Table71011124[[#This Row],[Gross Sales]]-Table71011124[[#This Row],[Discounts]]</f>
        <v>69402.080000000002</v>
      </c>
      <c r="K360" s="37">
        <f>Table71011124[[#This Row],[Units Sold]]*Table71011124[[#This Row],[Manufacturing Price]]*1.1</f>
        <v>59065.600000000006</v>
      </c>
      <c r="L360" s="37">
        <f>Table71011124[[#This Row],[Sales]]-Table71011124[[#This Row],[COGS]]</f>
        <v>10336.479999999996</v>
      </c>
      <c r="M360" s="38">
        <v>44744</v>
      </c>
    </row>
    <row r="361" spans="1:13" x14ac:dyDescent="0.25">
      <c r="A361" s="1" t="s">
        <v>395</v>
      </c>
      <c r="B361" s="1" t="s">
        <v>396</v>
      </c>
      <c r="C361" s="1" t="s">
        <v>402</v>
      </c>
      <c r="D361" s="1" t="s">
        <v>407</v>
      </c>
      <c r="E361" s="1">
        <v>6708</v>
      </c>
      <c r="F361" s="37">
        <v>5</v>
      </c>
      <c r="G361" s="37">
        <v>352</v>
      </c>
      <c r="H361" s="37">
        <f>Table71011124[[#This Row],[Units Sold]]*Table71011124[[#This Row],[Sale Price]]</f>
        <v>2361216</v>
      </c>
      <c r="I361" s="37">
        <f t="shared" si="5"/>
        <v>330570.24000000005</v>
      </c>
      <c r="J361" s="37">
        <f>Table71011124[[#This Row],[Gross Sales]]-Table71011124[[#This Row],[Discounts]]</f>
        <v>2030645.76</v>
      </c>
      <c r="K361" s="37">
        <f>Table71011124[[#This Row],[Units Sold]]*Table71011124[[#This Row],[Manufacturing Price]]*1.1</f>
        <v>36894</v>
      </c>
      <c r="L361" s="37">
        <f>Table71011124[[#This Row],[Sales]]-Table71011124[[#This Row],[COGS]]</f>
        <v>1993751.76</v>
      </c>
      <c r="M361" s="38">
        <v>44744</v>
      </c>
    </row>
    <row r="362" spans="1:13" x14ac:dyDescent="0.25">
      <c r="A362" s="1" t="s">
        <v>295</v>
      </c>
      <c r="B362" s="1" t="s">
        <v>396</v>
      </c>
      <c r="C362" s="1" t="s">
        <v>397</v>
      </c>
      <c r="D362" s="1" t="s">
        <v>398</v>
      </c>
      <c r="E362" s="1">
        <v>6707</v>
      </c>
      <c r="F362" s="37">
        <v>3</v>
      </c>
      <c r="G362" s="37">
        <v>22</v>
      </c>
      <c r="H362" s="37">
        <f>Table71011124[[#This Row],[Units Sold]]*Table71011124[[#This Row],[Sale Price]]</f>
        <v>147554</v>
      </c>
      <c r="I362" s="37">
        <f t="shared" si="5"/>
        <v>8853.24</v>
      </c>
      <c r="J362" s="37">
        <f>Table71011124[[#This Row],[Gross Sales]]-Table71011124[[#This Row],[Discounts]]</f>
        <v>138700.76</v>
      </c>
      <c r="K362" s="37">
        <f>Table71011124[[#This Row],[Units Sold]]*Table71011124[[#This Row],[Manufacturing Price]]*1.1</f>
        <v>22133.100000000002</v>
      </c>
      <c r="L362" s="37">
        <f>Table71011124[[#This Row],[Sales]]-Table71011124[[#This Row],[COGS]]</f>
        <v>116567.66</v>
      </c>
      <c r="M362" s="38">
        <v>44744</v>
      </c>
    </row>
    <row r="363" spans="1:13" x14ac:dyDescent="0.25">
      <c r="A363" s="1" t="s">
        <v>300</v>
      </c>
      <c r="B363" s="1" t="s">
        <v>396</v>
      </c>
      <c r="C363" s="1" t="s">
        <v>404</v>
      </c>
      <c r="D363" s="1" t="s">
        <v>401</v>
      </c>
      <c r="E363" s="1">
        <v>6621</v>
      </c>
      <c r="F363" s="37">
        <v>5</v>
      </c>
      <c r="G363" s="37">
        <v>9</v>
      </c>
      <c r="H363" s="37">
        <f>Table71011124[[#This Row],[Units Sold]]*Table71011124[[#This Row],[Sale Price]]</f>
        <v>59589</v>
      </c>
      <c r="I363" s="37">
        <f t="shared" si="5"/>
        <v>595.89</v>
      </c>
      <c r="J363" s="37">
        <f>Table71011124[[#This Row],[Gross Sales]]-Table71011124[[#This Row],[Discounts]]</f>
        <v>58993.11</v>
      </c>
      <c r="K363" s="37">
        <f>Table71011124[[#This Row],[Units Sold]]*Table71011124[[#This Row],[Manufacturing Price]]*1.1</f>
        <v>36415.5</v>
      </c>
      <c r="L363" s="37">
        <f>Table71011124[[#This Row],[Sales]]-Table71011124[[#This Row],[COGS]]</f>
        <v>22577.61</v>
      </c>
      <c r="M363" s="38">
        <v>44744</v>
      </c>
    </row>
    <row r="364" spans="1:13" x14ac:dyDescent="0.25">
      <c r="A364" s="1" t="s">
        <v>395</v>
      </c>
      <c r="B364" s="1" t="s">
        <v>396</v>
      </c>
      <c r="C364" s="1" t="s">
        <v>397</v>
      </c>
      <c r="D364" s="1" t="s">
        <v>407</v>
      </c>
      <c r="E364" s="1">
        <v>6618</v>
      </c>
      <c r="F364" s="37">
        <v>3</v>
      </c>
      <c r="G364" s="37">
        <v>22</v>
      </c>
      <c r="H364" s="37">
        <f>Table71011124[[#This Row],[Units Sold]]*Table71011124[[#This Row],[Sale Price]]</f>
        <v>145596</v>
      </c>
      <c r="I364" s="37">
        <f t="shared" si="5"/>
        <v>20383.440000000002</v>
      </c>
      <c r="J364" s="37">
        <f>Table71011124[[#This Row],[Gross Sales]]-Table71011124[[#This Row],[Discounts]]</f>
        <v>125212.56</v>
      </c>
      <c r="K364" s="37">
        <f>Table71011124[[#This Row],[Units Sold]]*Table71011124[[#This Row],[Manufacturing Price]]*1.1</f>
        <v>21839.4</v>
      </c>
      <c r="L364" s="37">
        <f>Table71011124[[#This Row],[Sales]]-Table71011124[[#This Row],[COGS]]</f>
        <v>103373.16</v>
      </c>
      <c r="M364" s="38">
        <v>44744</v>
      </c>
    </row>
    <row r="365" spans="1:13" x14ac:dyDescent="0.25">
      <c r="A365" s="1" t="s">
        <v>295</v>
      </c>
      <c r="B365" s="1" t="s">
        <v>399</v>
      </c>
      <c r="C365" s="1" t="s">
        <v>409</v>
      </c>
      <c r="D365" s="1" t="s">
        <v>407</v>
      </c>
      <c r="E365" s="1">
        <v>5062</v>
      </c>
      <c r="F365" s="37">
        <v>98</v>
      </c>
      <c r="G365" s="37">
        <v>127</v>
      </c>
      <c r="H365" s="37">
        <f>Table71011124[[#This Row],[Units Sold]]*Table71011124[[#This Row],[Sale Price]]</f>
        <v>642874</v>
      </c>
      <c r="I365" s="37">
        <f t="shared" si="5"/>
        <v>90002.360000000015</v>
      </c>
      <c r="J365" s="37">
        <f>Table71011124[[#This Row],[Gross Sales]]-Table71011124[[#This Row],[Discounts]]</f>
        <v>552871.64</v>
      </c>
      <c r="K365" s="37">
        <f>Table71011124[[#This Row],[Units Sold]]*Table71011124[[#This Row],[Manufacturing Price]]*1.1</f>
        <v>545683.60000000009</v>
      </c>
      <c r="L365" s="37">
        <f>Table71011124[[#This Row],[Sales]]-Table71011124[[#This Row],[COGS]]</f>
        <v>7188.0399999999208</v>
      </c>
      <c r="M365" s="38">
        <v>44744</v>
      </c>
    </row>
    <row r="366" spans="1:13" x14ac:dyDescent="0.25">
      <c r="A366" s="1" t="s">
        <v>293</v>
      </c>
      <c r="B366" s="1" t="s">
        <v>403</v>
      </c>
      <c r="C366" s="1" t="s">
        <v>406</v>
      </c>
      <c r="D366" s="1" t="s">
        <v>407</v>
      </c>
      <c r="E366" s="1">
        <v>4212</v>
      </c>
      <c r="F366" s="37">
        <v>10</v>
      </c>
      <c r="G366" s="37">
        <v>34</v>
      </c>
      <c r="H366" s="37">
        <f>Table71011124[[#This Row],[Units Sold]]*Table71011124[[#This Row],[Sale Price]]</f>
        <v>143208</v>
      </c>
      <c r="I366" s="37">
        <f t="shared" si="5"/>
        <v>20049.120000000003</v>
      </c>
      <c r="J366" s="37">
        <f>Table71011124[[#This Row],[Gross Sales]]-Table71011124[[#This Row],[Discounts]]</f>
        <v>123158.88</v>
      </c>
      <c r="K366" s="37">
        <f>Table71011124[[#This Row],[Units Sold]]*Table71011124[[#This Row],[Manufacturing Price]]*1.1</f>
        <v>46332.000000000007</v>
      </c>
      <c r="L366" s="37">
        <f>Table71011124[[#This Row],[Sales]]-Table71011124[[#This Row],[COGS]]</f>
        <v>76826.880000000005</v>
      </c>
      <c r="M366" s="38">
        <v>44744</v>
      </c>
    </row>
    <row r="367" spans="1:13" x14ac:dyDescent="0.25">
      <c r="A367" s="1" t="s">
        <v>293</v>
      </c>
      <c r="B367" s="1" t="s">
        <v>396</v>
      </c>
      <c r="C367" s="1" t="s">
        <v>397</v>
      </c>
      <c r="D367" s="1" t="s">
        <v>401</v>
      </c>
      <c r="E367" s="1">
        <v>2975</v>
      </c>
      <c r="F367" s="37">
        <v>14</v>
      </c>
      <c r="G367" s="37">
        <v>22</v>
      </c>
      <c r="H367" s="37">
        <f>Table71011124[[#This Row],[Units Sold]]*Table71011124[[#This Row],[Sale Price]]</f>
        <v>65450</v>
      </c>
      <c r="I367" s="37">
        <f t="shared" si="5"/>
        <v>654.5</v>
      </c>
      <c r="J367" s="37">
        <f>Table71011124[[#This Row],[Gross Sales]]-Table71011124[[#This Row],[Discounts]]</f>
        <v>64795.5</v>
      </c>
      <c r="K367" s="37">
        <f>Table71011124[[#This Row],[Units Sold]]*Table71011124[[#This Row],[Manufacturing Price]]*1.1</f>
        <v>45815.000000000007</v>
      </c>
      <c r="L367" s="37">
        <f>Table71011124[[#This Row],[Sales]]-Table71011124[[#This Row],[COGS]]</f>
        <v>18980.499999999993</v>
      </c>
      <c r="M367" s="38">
        <v>44744</v>
      </c>
    </row>
    <row r="368" spans="1:13" x14ac:dyDescent="0.25">
      <c r="A368" s="1" t="s">
        <v>295</v>
      </c>
      <c r="B368" s="1" t="s">
        <v>408</v>
      </c>
      <c r="C368" s="1" t="s">
        <v>404</v>
      </c>
      <c r="D368" s="1" t="s">
        <v>407</v>
      </c>
      <c r="E368" s="1">
        <v>2966</v>
      </c>
      <c r="F368" s="37">
        <v>14</v>
      </c>
      <c r="G368" s="37">
        <v>22</v>
      </c>
      <c r="H368" s="37">
        <f>Table71011124[[#This Row],[Units Sold]]*Table71011124[[#This Row],[Sale Price]]</f>
        <v>65252</v>
      </c>
      <c r="I368" s="37">
        <f t="shared" si="5"/>
        <v>9135.2800000000007</v>
      </c>
      <c r="J368" s="37">
        <f>Table71011124[[#This Row],[Gross Sales]]-Table71011124[[#This Row],[Discounts]]</f>
        <v>56116.72</v>
      </c>
      <c r="K368" s="37">
        <f>Table71011124[[#This Row],[Units Sold]]*Table71011124[[#This Row],[Manufacturing Price]]*1.1</f>
        <v>45676.4</v>
      </c>
      <c r="L368" s="37">
        <f>Table71011124[[#This Row],[Sales]]-Table71011124[[#This Row],[COGS]]</f>
        <v>10440.32</v>
      </c>
      <c r="M368" s="38">
        <v>44744</v>
      </c>
    </row>
    <row r="369" spans="1:13" x14ac:dyDescent="0.25">
      <c r="A369" s="1" t="s">
        <v>395</v>
      </c>
      <c r="B369" s="1" t="s">
        <v>408</v>
      </c>
      <c r="C369" s="1" t="s">
        <v>400</v>
      </c>
      <c r="D369" s="1" t="s">
        <v>401</v>
      </c>
      <c r="E369" s="1">
        <v>2935</v>
      </c>
      <c r="F369" s="37">
        <v>10</v>
      </c>
      <c r="G369" s="37">
        <v>302</v>
      </c>
      <c r="H369" s="37">
        <f>Table71011124[[#This Row],[Units Sold]]*Table71011124[[#This Row],[Sale Price]]</f>
        <v>886370</v>
      </c>
      <c r="I369" s="37">
        <f t="shared" si="5"/>
        <v>8863.7000000000007</v>
      </c>
      <c r="J369" s="37">
        <f>Table71011124[[#This Row],[Gross Sales]]-Table71011124[[#This Row],[Discounts]]</f>
        <v>877506.3</v>
      </c>
      <c r="K369" s="37">
        <f>Table71011124[[#This Row],[Units Sold]]*Table71011124[[#This Row],[Manufacturing Price]]*1.1</f>
        <v>32285.000000000004</v>
      </c>
      <c r="L369" s="37">
        <f>Table71011124[[#This Row],[Sales]]-Table71011124[[#This Row],[COGS]]</f>
        <v>845221.3</v>
      </c>
      <c r="M369" s="38">
        <v>44744</v>
      </c>
    </row>
    <row r="370" spans="1:13" x14ac:dyDescent="0.25">
      <c r="A370" s="1" t="s">
        <v>395</v>
      </c>
      <c r="B370" s="1" t="s">
        <v>399</v>
      </c>
      <c r="C370" s="1" t="s">
        <v>409</v>
      </c>
      <c r="D370" s="1" t="s">
        <v>407</v>
      </c>
      <c r="E370" s="1">
        <v>2850</v>
      </c>
      <c r="F370" s="37">
        <v>96</v>
      </c>
      <c r="G370" s="37">
        <v>127</v>
      </c>
      <c r="H370" s="37">
        <f>Table71011124[[#This Row],[Units Sold]]*Table71011124[[#This Row],[Sale Price]]</f>
        <v>361950</v>
      </c>
      <c r="I370" s="37">
        <f t="shared" si="5"/>
        <v>50673.000000000007</v>
      </c>
      <c r="J370" s="37">
        <f>Table71011124[[#This Row],[Gross Sales]]-Table71011124[[#This Row],[Discounts]]</f>
        <v>311277</v>
      </c>
      <c r="K370" s="37">
        <f>Table71011124[[#This Row],[Units Sold]]*Table71011124[[#This Row],[Manufacturing Price]]*1.1</f>
        <v>300960</v>
      </c>
      <c r="L370" s="37">
        <f>Table71011124[[#This Row],[Sales]]-Table71011124[[#This Row],[COGS]]</f>
        <v>10317</v>
      </c>
      <c r="M370" s="38">
        <v>44744</v>
      </c>
    </row>
    <row r="371" spans="1:13" x14ac:dyDescent="0.25">
      <c r="A371" s="1" t="s">
        <v>300</v>
      </c>
      <c r="B371" s="1" t="s">
        <v>403</v>
      </c>
      <c r="C371" s="1" t="s">
        <v>402</v>
      </c>
      <c r="D371" s="1" t="s">
        <v>407</v>
      </c>
      <c r="E371" s="1">
        <v>2720</v>
      </c>
      <c r="F371" s="37">
        <v>5</v>
      </c>
      <c r="G371" s="37">
        <v>14</v>
      </c>
      <c r="H371" s="37">
        <f>Table71011124[[#This Row],[Units Sold]]*Table71011124[[#This Row],[Sale Price]]</f>
        <v>38080</v>
      </c>
      <c r="I371" s="37">
        <f t="shared" si="5"/>
        <v>5331.2000000000007</v>
      </c>
      <c r="J371" s="37">
        <f>Table71011124[[#This Row],[Gross Sales]]-Table71011124[[#This Row],[Discounts]]</f>
        <v>32748.799999999999</v>
      </c>
      <c r="K371" s="37">
        <f>Table71011124[[#This Row],[Units Sold]]*Table71011124[[#This Row],[Manufacturing Price]]*1.1</f>
        <v>14960.000000000002</v>
      </c>
      <c r="L371" s="37">
        <f>Table71011124[[#This Row],[Sales]]-Table71011124[[#This Row],[COGS]]</f>
        <v>17788.799999999996</v>
      </c>
      <c r="M371" s="38">
        <v>44744</v>
      </c>
    </row>
    <row r="372" spans="1:13" x14ac:dyDescent="0.25">
      <c r="A372" s="1" t="s">
        <v>287</v>
      </c>
      <c r="B372" s="1" t="s">
        <v>399</v>
      </c>
      <c r="C372" s="1" t="s">
        <v>409</v>
      </c>
      <c r="D372" s="1" t="s">
        <v>401</v>
      </c>
      <c r="E372" s="1">
        <v>2395</v>
      </c>
      <c r="F372" s="37">
        <v>102</v>
      </c>
      <c r="G372" s="37">
        <v>127</v>
      </c>
      <c r="H372" s="37">
        <f>Table71011124[[#This Row],[Units Sold]]*Table71011124[[#This Row],[Sale Price]]</f>
        <v>304165</v>
      </c>
      <c r="I372" s="37">
        <f t="shared" si="5"/>
        <v>3041.65</v>
      </c>
      <c r="J372" s="37">
        <f>Table71011124[[#This Row],[Gross Sales]]-Table71011124[[#This Row],[Discounts]]</f>
        <v>301123.34999999998</v>
      </c>
      <c r="K372" s="37">
        <f>Table71011124[[#This Row],[Units Sold]]*Table71011124[[#This Row],[Manufacturing Price]]*1.1</f>
        <v>268719</v>
      </c>
      <c r="L372" s="37">
        <f>Table71011124[[#This Row],[Sales]]-Table71011124[[#This Row],[COGS]]</f>
        <v>32404.349999999977</v>
      </c>
      <c r="M372" s="38">
        <v>44744</v>
      </c>
    </row>
    <row r="373" spans="1:13" x14ac:dyDescent="0.25">
      <c r="A373" s="1" t="s">
        <v>287</v>
      </c>
      <c r="B373" s="1" t="s">
        <v>408</v>
      </c>
      <c r="C373" s="1" t="s">
        <v>400</v>
      </c>
      <c r="D373" s="1" t="s">
        <v>401</v>
      </c>
      <c r="E373" s="1">
        <v>1869</v>
      </c>
      <c r="F373" s="37">
        <v>10</v>
      </c>
      <c r="G373" s="37">
        <v>302</v>
      </c>
      <c r="H373" s="37">
        <f>Table71011124[[#This Row],[Units Sold]]*Table71011124[[#This Row],[Sale Price]]</f>
        <v>564438</v>
      </c>
      <c r="I373" s="37">
        <f t="shared" si="5"/>
        <v>5644.38</v>
      </c>
      <c r="J373" s="37">
        <f>Table71011124[[#This Row],[Gross Sales]]-Table71011124[[#This Row],[Discounts]]</f>
        <v>558793.62</v>
      </c>
      <c r="K373" s="37">
        <f>Table71011124[[#This Row],[Units Sold]]*Table71011124[[#This Row],[Manufacturing Price]]*1.1</f>
        <v>20559</v>
      </c>
      <c r="L373" s="37">
        <f>Table71011124[[#This Row],[Sales]]-Table71011124[[#This Row],[COGS]]</f>
        <v>538234.62</v>
      </c>
      <c r="M373" s="38">
        <v>44744</v>
      </c>
    </row>
    <row r="374" spans="1:13" x14ac:dyDescent="0.25">
      <c r="A374" s="1" t="s">
        <v>293</v>
      </c>
      <c r="B374" s="1" t="s">
        <v>408</v>
      </c>
      <c r="C374" s="1" t="s">
        <v>400</v>
      </c>
      <c r="D374" s="1" t="s">
        <v>398</v>
      </c>
      <c r="E374" s="1">
        <v>1834</v>
      </c>
      <c r="F374" s="37">
        <v>212</v>
      </c>
      <c r="G374" s="37">
        <v>302</v>
      </c>
      <c r="H374" s="37">
        <f>Table71011124[[#This Row],[Units Sold]]*Table71011124[[#This Row],[Sale Price]]</f>
        <v>553868</v>
      </c>
      <c r="I374" s="37">
        <f t="shared" si="5"/>
        <v>33232.080000000002</v>
      </c>
      <c r="J374" s="37">
        <f>Table71011124[[#This Row],[Gross Sales]]-Table71011124[[#This Row],[Discounts]]</f>
        <v>520635.92</v>
      </c>
      <c r="K374" s="37">
        <f>Table71011124[[#This Row],[Units Sold]]*Table71011124[[#This Row],[Manufacturing Price]]*1.1</f>
        <v>427688.80000000005</v>
      </c>
      <c r="L374" s="37">
        <f>Table71011124[[#This Row],[Sales]]-Table71011124[[#This Row],[COGS]]</f>
        <v>92947.119999999937</v>
      </c>
      <c r="M374" s="38">
        <v>44744</v>
      </c>
    </row>
    <row r="375" spans="1:13" x14ac:dyDescent="0.25">
      <c r="A375" s="1" t="s">
        <v>395</v>
      </c>
      <c r="B375" s="1" t="s">
        <v>403</v>
      </c>
      <c r="C375" s="1" t="s">
        <v>406</v>
      </c>
      <c r="D375" s="1" t="s">
        <v>407</v>
      </c>
      <c r="E375" s="1">
        <v>1798</v>
      </c>
      <c r="F375" s="37">
        <v>9</v>
      </c>
      <c r="G375" s="37">
        <v>14</v>
      </c>
      <c r="H375" s="37">
        <f>Table71011124[[#This Row],[Units Sold]]*Table71011124[[#This Row],[Sale Price]]</f>
        <v>25172</v>
      </c>
      <c r="I375" s="37">
        <f t="shared" si="5"/>
        <v>3524.0800000000004</v>
      </c>
      <c r="J375" s="37">
        <f>Table71011124[[#This Row],[Gross Sales]]-Table71011124[[#This Row],[Discounts]]</f>
        <v>21647.919999999998</v>
      </c>
      <c r="K375" s="37">
        <f>Table71011124[[#This Row],[Units Sold]]*Table71011124[[#This Row],[Manufacturing Price]]*1.1</f>
        <v>17800.2</v>
      </c>
      <c r="L375" s="37">
        <f>Table71011124[[#This Row],[Sales]]-Table71011124[[#This Row],[COGS]]</f>
        <v>3847.7199999999975</v>
      </c>
      <c r="M375" s="38">
        <v>44744</v>
      </c>
    </row>
    <row r="376" spans="1:13" x14ac:dyDescent="0.25">
      <c r="A376" s="1" t="s">
        <v>287</v>
      </c>
      <c r="B376" s="1" t="s">
        <v>408</v>
      </c>
      <c r="C376" s="1" t="s">
        <v>404</v>
      </c>
      <c r="D376" s="1" t="s">
        <v>398</v>
      </c>
      <c r="E376" s="1">
        <v>1649</v>
      </c>
      <c r="F376" s="37">
        <v>15</v>
      </c>
      <c r="G376" s="37">
        <v>22</v>
      </c>
      <c r="H376" s="37">
        <f>Table71011124[[#This Row],[Units Sold]]*Table71011124[[#This Row],[Sale Price]]</f>
        <v>36278</v>
      </c>
      <c r="I376" s="37">
        <f t="shared" si="5"/>
        <v>2176.6799999999998</v>
      </c>
      <c r="J376" s="37">
        <f>Table71011124[[#This Row],[Gross Sales]]-Table71011124[[#This Row],[Discounts]]</f>
        <v>34101.32</v>
      </c>
      <c r="K376" s="37">
        <f>Table71011124[[#This Row],[Units Sold]]*Table71011124[[#This Row],[Manufacturing Price]]*1.1</f>
        <v>27208.500000000004</v>
      </c>
      <c r="L376" s="37">
        <f>Table71011124[[#This Row],[Sales]]-Table71011124[[#This Row],[COGS]]</f>
        <v>6892.8199999999961</v>
      </c>
      <c r="M376" s="38">
        <v>44744</v>
      </c>
    </row>
    <row r="377" spans="1:13" x14ac:dyDescent="0.25">
      <c r="A377" s="1" t="s">
        <v>293</v>
      </c>
      <c r="B377" s="1" t="s">
        <v>399</v>
      </c>
      <c r="C377" s="1" t="s">
        <v>409</v>
      </c>
      <c r="D377" s="1" t="s">
        <v>398</v>
      </c>
      <c r="E377" s="1">
        <v>1638</v>
      </c>
      <c r="F377" s="37">
        <v>95</v>
      </c>
      <c r="G377" s="37">
        <v>127</v>
      </c>
      <c r="H377" s="37">
        <f>Table71011124[[#This Row],[Units Sold]]*Table71011124[[#This Row],[Sale Price]]</f>
        <v>208026</v>
      </c>
      <c r="I377" s="37">
        <f t="shared" si="5"/>
        <v>12481.56</v>
      </c>
      <c r="J377" s="37">
        <f>Table71011124[[#This Row],[Gross Sales]]-Table71011124[[#This Row],[Discounts]]</f>
        <v>195544.44</v>
      </c>
      <c r="K377" s="37">
        <f>Table71011124[[#This Row],[Units Sold]]*Table71011124[[#This Row],[Manufacturing Price]]*1.1</f>
        <v>171171</v>
      </c>
      <c r="L377" s="37">
        <f>Table71011124[[#This Row],[Sales]]-Table71011124[[#This Row],[COGS]]</f>
        <v>24373.440000000002</v>
      </c>
      <c r="M377" s="38">
        <v>44744</v>
      </c>
    </row>
    <row r="378" spans="1:13" x14ac:dyDescent="0.25">
      <c r="A378" s="1" t="s">
        <v>293</v>
      </c>
      <c r="B378" s="1" t="s">
        <v>396</v>
      </c>
      <c r="C378" s="1" t="s">
        <v>400</v>
      </c>
      <c r="D378" s="1" t="s">
        <v>398</v>
      </c>
      <c r="E378" s="1">
        <v>1401</v>
      </c>
      <c r="F378" s="37">
        <v>7</v>
      </c>
      <c r="G378" s="37">
        <v>25</v>
      </c>
      <c r="H378" s="37">
        <f>Table71011124[[#This Row],[Units Sold]]*Table71011124[[#This Row],[Sale Price]]</f>
        <v>35025</v>
      </c>
      <c r="I378" s="37">
        <f t="shared" si="5"/>
        <v>2101.5</v>
      </c>
      <c r="J378" s="37">
        <f>Table71011124[[#This Row],[Gross Sales]]-Table71011124[[#This Row],[Discounts]]</f>
        <v>32923.5</v>
      </c>
      <c r="K378" s="37">
        <f>Table71011124[[#This Row],[Units Sold]]*Table71011124[[#This Row],[Manufacturing Price]]*1.1</f>
        <v>10787.7</v>
      </c>
      <c r="L378" s="37">
        <f>Table71011124[[#This Row],[Sales]]-Table71011124[[#This Row],[COGS]]</f>
        <v>22135.8</v>
      </c>
      <c r="M378" s="38">
        <v>44744</v>
      </c>
    </row>
    <row r="379" spans="1:13" x14ac:dyDescent="0.25">
      <c r="A379" s="1" t="s">
        <v>293</v>
      </c>
      <c r="B379" s="1" t="s">
        <v>396</v>
      </c>
      <c r="C379" s="1" t="s">
        <v>402</v>
      </c>
      <c r="D379" s="1" t="s">
        <v>407</v>
      </c>
      <c r="E379" s="1">
        <v>1306</v>
      </c>
      <c r="F379" s="37">
        <v>212</v>
      </c>
      <c r="G379" s="37">
        <v>352</v>
      </c>
      <c r="H379" s="37">
        <f>Table71011124[[#This Row],[Units Sold]]*Table71011124[[#This Row],[Sale Price]]</f>
        <v>459712</v>
      </c>
      <c r="I379" s="37">
        <f t="shared" si="5"/>
        <v>64359.680000000008</v>
      </c>
      <c r="J379" s="37">
        <f>Table71011124[[#This Row],[Gross Sales]]-Table71011124[[#This Row],[Discounts]]</f>
        <v>395352.32000000001</v>
      </c>
      <c r="K379" s="37">
        <f>Table71011124[[#This Row],[Units Sold]]*Table71011124[[#This Row],[Manufacturing Price]]*1.1</f>
        <v>304559.2</v>
      </c>
      <c r="L379" s="37">
        <f>Table71011124[[#This Row],[Sales]]-Table71011124[[#This Row],[COGS]]</f>
        <v>90793.12</v>
      </c>
      <c r="M379" s="38">
        <v>44744</v>
      </c>
    </row>
    <row r="380" spans="1:13" x14ac:dyDescent="0.25">
      <c r="A380" s="1" t="s">
        <v>295</v>
      </c>
      <c r="B380" s="1" t="s">
        <v>408</v>
      </c>
      <c r="C380" s="1" t="s">
        <v>400</v>
      </c>
      <c r="D380" s="1" t="s">
        <v>401</v>
      </c>
      <c r="E380" s="1">
        <v>1026</v>
      </c>
      <c r="F380" s="37">
        <v>10</v>
      </c>
      <c r="G380" s="37">
        <v>302</v>
      </c>
      <c r="H380" s="37">
        <f>Table71011124[[#This Row],[Units Sold]]*Table71011124[[#This Row],[Sale Price]]</f>
        <v>309852</v>
      </c>
      <c r="I380" s="37">
        <f t="shared" si="5"/>
        <v>3098.52</v>
      </c>
      <c r="J380" s="37">
        <f>Table71011124[[#This Row],[Gross Sales]]-Table71011124[[#This Row],[Discounts]]</f>
        <v>306753.48</v>
      </c>
      <c r="K380" s="37">
        <f>Table71011124[[#This Row],[Units Sold]]*Table71011124[[#This Row],[Manufacturing Price]]*1.1</f>
        <v>11286.000000000002</v>
      </c>
      <c r="L380" s="37">
        <f>Table71011124[[#This Row],[Sales]]-Table71011124[[#This Row],[COGS]]</f>
        <v>295467.48</v>
      </c>
      <c r="M380" s="38">
        <v>44744</v>
      </c>
    </row>
    <row r="381" spans="1:13" x14ac:dyDescent="0.25">
      <c r="A381" s="1" t="s">
        <v>287</v>
      </c>
      <c r="B381" s="1" t="s">
        <v>403</v>
      </c>
      <c r="C381" s="1" t="s">
        <v>406</v>
      </c>
      <c r="D381" s="1" t="s">
        <v>398</v>
      </c>
      <c r="E381" s="1">
        <v>1013</v>
      </c>
      <c r="F381" s="37">
        <v>11</v>
      </c>
      <c r="G381" s="37">
        <v>14</v>
      </c>
      <c r="H381" s="37">
        <f>Table71011124[[#This Row],[Units Sold]]*Table71011124[[#This Row],[Sale Price]]</f>
        <v>14182</v>
      </c>
      <c r="I381" s="37">
        <f t="shared" si="5"/>
        <v>850.92</v>
      </c>
      <c r="J381" s="37">
        <f>Table71011124[[#This Row],[Gross Sales]]-Table71011124[[#This Row],[Discounts]]</f>
        <v>13331.08</v>
      </c>
      <c r="K381" s="37">
        <f>Table71011124[[#This Row],[Units Sold]]*Table71011124[[#This Row],[Manufacturing Price]]*1.1</f>
        <v>12257.300000000001</v>
      </c>
      <c r="L381" s="37">
        <f>Table71011124[[#This Row],[Sales]]-Table71011124[[#This Row],[COGS]]</f>
        <v>1073.7799999999988</v>
      </c>
      <c r="M381" s="38">
        <v>44744</v>
      </c>
    </row>
    <row r="382" spans="1:13" x14ac:dyDescent="0.25">
      <c r="A382" s="1" t="s">
        <v>295</v>
      </c>
      <c r="B382" s="1" t="s">
        <v>403</v>
      </c>
      <c r="C382" s="1" t="s">
        <v>406</v>
      </c>
      <c r="D382" s="1" t="s">
        <v>401</v>
      </c>
      <c r="E382" s="1">
        <v>1886</v>
      </c>
      <c r="F382" s="37">
        <v>7</v>
      </c>
      <c r="G382" s="37">
        <v>14</v>
      </c>
      <c r="H382" s="37">
        <f>Table71011124[[#This Row],[Units Sold]]*Table71011124[[#This Row],[Sale Price]]</f>
        <v>26404</v>
      </c>
      <c r="I382" s="37">
        <f t="shared" si="5"/>
        <v>264.04000000000002</v>
      </c>
      <c r="J382" s="37">
        <f>Table71011124[[#This Row],[Gross Sales]]-Table71011124[[#This Row],[Discounts]]</f>
        <v>26139.96</v>
      </c>
      <c r="K382" s="37">
        <f>Table71011124[[#This Row],[Units Sold]]*Table71011124[[#This Row],[Manufacturing Price]]*1.1</f>
        <v>14522.2</v>
      </c>
      <c r="L382" s="37">
        <f>Table71011124[[#This Row],[Sales]]-Table71011124[[#This Row],[COGS]]</f>
        <v>11617.759999999998</v>
      </c>
      <c r="M382" s="38">
        <v>44744</v>
      </c>
    </row>
    <row r="383" spans="1:13" x14ac:dyDescent="0.25">
      <c r="A383" s="1" t="s">
        <v>395</v>
      </c>
      <c r="B383" s="1" t="s">
        <v>408</v>
      </c>
      <c r="C383" s="1" t="s">
        <v>404</v>
      </c>
      <c r="D383" s="1" t="s">
        <v>407</v>
      </c>
      <c r="E383" s="1">
        <v>844</v>
      </c>
      <c r="F383" s="37">
        <v>16</v>
      </c>
      <c r="G383" s="37">
        <v>22</v>
      </c>
      <c r="H383" s="37">
        <f>Table71011124[[#This Row],[Units Sold]]*Table71011124[[#This Row],[Sale Price]]</f>
        <v>18568</v>
      </c>
      <c r="I383" s="37">
        <f t="shared" si="5"/>
        <v>2599.5200000000004</v>
      </c>
      <c r="J383" s="37">
        <f>Table71011124[[#This Row],[Gross Sales]]-Table71011124[[#This Row],[Discounts]]</f>
        <v>15968.48</v>
      </c>
      <c r="K383" s="37">
        <f>Table71011124[[#This Row],[Units Sold]]*Table71011124[[#This Row],[Manufacturing Price]]*1.1</f>
        <v>14854.400000000001</v>
      </c>
      <c r="L383" s="37">
        <f>Table71011124[[#This Row],[Sales]]-Table71011124[[#This Row],[COGS]]</f>
        <v>1114.0799999999981</v>
      </c>
      <c r="M383" s="38">
        <v>44744</v>
      </c>
    </row>
    <row r="384" spans="1:13" x14ac:dyDescent="0.25">
      <c r="A384" s="1" t="s">
        <v>300</v>
      </c>
      <c r="B384" s="1" t="s">
        <v>408</v>
      </c>
      <c r="C384" s="1" t="s">
        <v>400</v>
      </c>
      <c r="D384" s="1" t="s">
        <v>407</v>
      </c>
      <c r="E384" s="1">
        <v>669</v>
      </c>
      <c r="F384" s="37">
        <v>10</v>
      </c>
      <c r="G384" s="37">
        <v>302</v>
      </c>
      <c r="H384" s="37">
        <f>Table71011124[[#This Row],[Units Sold]]*Table71011124[[#This Row],[Sale Price]]</f>
        <v>202038</v>
      </c>
      <c r="I384" s="37">
        <f t="shared" si="5"/>
        <v>28285.320000000003</v>
      </c>
      <c r="J384" s="37">
        <f>Table71011124[[#This Row],[Gross Sales]]-Table71011124[[#This Row],[Discounts]]</f>
        <v>173752.68</v>
      </c>
      <c r="K384" s="37">
        <f>Table71011124[[#This Row],[Units Sold]]*Table71011124[[#This Row],[Manufacturing Price]]*1.1</f>
        <v>7359.0000000000009</v>
      </c>
      <c r="L384" s="37">
        <f>Table71011124[[#This Row],[Sales]]-Table71011124[[#This Row],[COGS]]</f>
        <v>166393.68</v>
      </c>
      <c r="M384" s="38">
        <v>44744</v>
      </c>
    </row>
    <row r="385" spans="1:13" x14ac:dyDescent="0.25">
      <c r="A385" s="1" t="s">
        <v>300</v>
      </c>
      <c r="B385" s="1" t="s">
        <v>399</v>
      </c>
      <c r="C385" s="1" t="s">
        <v>406</v>
      </c>
      <c r="D385" s="1" t="s">
        <v>407</v>
      </c>
      <c r="E385" s="1">
        <v>448</v>
      </c>
      <c r="F385" s="37">
        <v>96</v>
      </c>
      <c r="G385" s="37">
        <v>127</v>
      </c>
      <c r="H385" s="37">
        <f>Table71011124[[#This Row],[Units Sold]]*Table71011124[[#This Row],[Sale Price]]</f>
        <v>56896</v>
      </c>
      <c r="I385" s="37">
        <f t="shared" si="5"/>
        <v>7965.4400000000005</v>
      </c>
      <c r="J385" s="37">
        <f>Table71011124[[#This Row],[Gross Sales]]-Table71011124[[#This Row],[Discounts]]</f>
        <v>48930.559999999998</v>
      </c>
      <c r="K385" s="37">
        <f>Table71011124[[#This Row],[Units Sold]]*Table71011124[[#This Row],[Manufacturing Price]]*1.1</f>
        <v>47308.800000000003</v>
      </c>
      <c r="L385" s="37">
        <f>Table71011124[[#This Row],[Sales]]-Table71011124[[#This Row],[COGS]]</f>
        <v>1621.7599999999948</v>
      </c>
      <c r="M385" s="38">
        <v>44744</v>
      </c>
    </row>
    <row r="386" spans="1:13" x14ac:dyDescent="0.25">
      <c r="A386" s="1" t="s">
        <v>300</v>
      </c>
      <c r="B386" s="1" t="s">
        <v>408</v>
      </c>
      <c r="C386" s="1" t="s">
        <v>404</v>
      </c>
      <c r="D386" s="1" t="s">
        <v>398</v>
      </c>
      <c r="E386" s="1">
        <v>340</v>
      </c>
      <c r="F386" s="37">
        <v>13</v>
      </c>
      <c r="G386" s="37">
        <v>17</v>
      </c>
      <c r="H386" s="37">
        <f>Table71011124[[#This Row],[Units Sold]]*Table71011124[[#This Row],[Sale Price]]</f>
        <v>5780</v>
      </c>
      <c r="I386" s="37">
        <f t="shared" ref="I386:I449" si="6">IF(D386="None",0,IF(D386="Low",H386*0.01,IF(D386="Medium",H386*0.06,IF(D386="High",H386*0.14,0))))</f>
        <v>346.8</v>
      </c>
      <c r="J386" s="37">
        <f>Table71011124[[#This Row],[Gross Sales]]-Table71011124[[#This Row],[Discounts]]</f>
        <v>5433.2</v>
      </c>
      <c r="K386" s="37">
        <f>Table71011124[[#This Row],[Units Sold]]*Table71011124[[#This Row],[Manufacturing Price]]*1.1</f>
        <v>4862</v>
      </c>
      <c r="L386" s="37">
        <f>Table71011124[[#This Row],[Sales]]-Table71011124[[#This Row],[COGS]]</f>
        <v>571.19999999999982</v>
      </c>
      <c r="M386" s="38">
        <v>44744</v>
      </c>
    </row>
    <row r="387" spans="1:13" x14ac:dyDescent="0.25">
      <c r="A387" s="1" t="s">
        <v>300</v>
      </c>
      <c r="B387" s="1" t="s">
        <v>396</v>
      </c>
      <c r="C387" s="1" t="s">
        <v>400</v>
      </c>
      <c r="D387" s="1" t="s">
        <v>407</v>
      </c>
      <c r="E387" s="1">
        <v>6345</v>
      </c>
      <c r="F387" s="37">
        <v>3</v>
      </c>
      <c r="G387" s="37">
        <v>9</v>
      </c>
      <c r="H387" s="37">
        <f>Table71011124[[#This Row],[Units Sold]]*Table71011124[[#This Row],[Sale Price]]</f>
        <v>57105</v>
      </c>
      <c r="I387" s="37">
        <f t="shared" si="6"/>
        <v>7994.7000000000007</v>
      </c>
      <c r="J387" s="37">
        <f>Table71011124[[#This Row],[Gross Sales]]-Table71011124[[#This Row],[Discounts]]</f>
        <v>49110.3</v>
      </c>
      <c r="K387" s="37">
        <f>Table71011124[[#This Row],[Units Sold]]*Table71011124[[#This Row],[Manufacturing Price]]*1.1</f>
        <v>20938.5</v>
      </c>
      <c r="L387" s="37">
        <f>Table71011124[[#This Row],[Sales]]-Table71011124[[#This Row],[COGS]]</f>
        <v>28171.800000000003</v>
      </c>
      <c r="M387" s="38">
        <v>44714</v>
      </c>
    </row>
    <row r="388" spans="1:13" x14ac:dyDescent="0.25">
      <c r="A388" s="1" t="s">
        <v>395</v>
      </c>
      <c r="B388" s="1" t="s">
        <v>396</v>
      </c>
      <c r="C388" s="1" t="s">
        <v>400</v>
      </c>
      <c r="D388" s="1" t="s">
        <v>401</v>
      </c>
      <c r="E388" s="1">
        <v>6345</v>
      </c>
      <c r="F388" s="37">
        <v>7</v>
      </c>
      <c r="G388" s="37">
        <v>9</v>
      </c>
      <c r="H388" s="37">
        <f>Table71011124[[#This Row],[Units Sold]]*Table71011124[[#This Row],[Sale Price]]</f>
        <v>57105</v>
      </c>
      <c r="I388" s="37">
        <f t="shared" si="6"/>
        <v>571.05000000000007</v>
      </c>
      <c r="J388" s="37">
        <f>Table71011124[[#This Row],[Gross Sales]]-Table71011124[[#This Row],[Discounts]]</f>
        <v>56533.95</v>
      </c>
      <c r="K388" s="37">
        <f>Table71011124[[#This Row],[Units Sold]]*Table71011124[[#This Row],[Manufacturing Price]]*1.1</f>
        <v>48856.500000000007</v>
      </c>
      <c r="L388" s="37">
        <f>Table71011124[[#This Row],[Sales]]-Table71011124[[#This Row],[COGS]]</f>
        <v>7677.4499999999898</v>
      </c>
      <c r="M388" s="38">
        <v>44714</v>
      </c>
    </row>
    <row r="389" spans="1:13" x14ac:dyDescent="0.25">
      <c r="A389" s="1" t="s">
        <v>300</v>
      </c>
      <c r="B389" s="1" t="s">
        <v>396</v>
      </c>
      <c r="C389" s="1" t="s">
        <v>397</v>
      </c>
      <c r="D389" s="1" t="s">
        <v>407</v>
      </c>
      <c r="E389" s="1">
        <v>6255</v>
      </c>
      <c r="F389" s="37">
        <v>3</v>
      </c>
      <c r="G389" s="37">
        <v>22</v>
      </c>
      <c r="H389" s="37">
        <f>Table71011124[[#This Row],[Units Sold]]*Table71011124[[#This Row],[Sale Price]]</f>
        <v>137610</v>
      </c>
      <c r="I389" s="37">
        <f t="shared" si="6"/>
        <v>19265.400000000001</v>
      </c>
      <c r="J389" s="37">
        <f>Table71011124[[#This Row],[Gross Sales]]-Table71011124[[#This Row],[Discounts]]</f>
        <v>118344.6</v>
      </c>
      <c r="K389" s="37">
        <f>Table71011124[[#This Row],[Units Sold]]*Table71011124[[#This Row],[Manufacturing Price]]*1.1</f>
        <v>20641.5</v>
      </c>
      <c r="L389" s="37">
        <f>Table71011124[[#This Row],[Sales]]-Table71011124[[#This Row],[COGS]]</f>
        <v>97703.1</v>
      </c>
      <c r="M389" s="38">
        <v>44714</v>
      </c>
    </row>
    <row r="390" spans="1:13" x14ac:dyDescent="0.25">
      <c r="A390" s="1" t="s">
        <v>395</v>
      </c>
      <c r="B390" s="1" t="s">
        <v>396</v>
      </c>
      <c r="C390" s="1" t="s">
        <v>404</v>
      </c>
      <c r="D390" s="1" t="s">
        <v>407</v>
      </c>
      <c r="E390" s="1">
        <v>6252</v>
      </c>
      <c r="F390" s="37">
        <v>16</v>
      </c>
      <c r="G390" s="37">
        <v>22</v>
      </c>
      <c r="H390" s="37">
        <f>Table71011124[[#This Row],[Units Sold]]*Table71011124[[#This Row],[Sale Price]]</f>
        <v>137544</v>
      </c>
      <c r="I390" s="37">
        <f t="shared" si="6"/>
        <v>19256.160000000003</v>
      </c>
      <c r="J390" s="37">
        <f>Table71011124[[#This Row],[Gross Sales]]-Table71011124[[#This Row],[Discounts]]</f>
        <v>118287.84</v>
      </c>
      <c r="K390" s="37">
        <f>Table71011124[[#This Row],[Units Sold]]*Table71011124[[#This Row],[Manufacturing Price]]*1.1</f>
        <v>110035.20000000001</v>
      </c>
      <c r="L390" s="37">
        <f>Table71011124[[#This Row],[Sales]]-Table71011124[[#This Row],[COGS]]</f>
        <v>8252.6399999999849</v>
      </c>
      <c r="M390" s="38">
        <v>44714</v>
      </c>
    </row>
    <row r="391" spans="1:13" x14ac:dyDescent="0.25">
      <c r="A391" s="1" t="s">
        <v>295</v>
      </c>
      <c r="B391" s="1" t="s">
        <v>396</v>
      </c>
      <c r="C391" s="1" t="s">
        <v>400</v>
      </c>
      <c r="D391" s="1" t="s">
        <v>407</v>
      </c>
      <c r="E391" s="1">
        <v>6190</v>
      </c>
      <c r="F391" s="37">
        <v>8</v>
      </c>
      <c r="G391" s="37">
        <v>12</v>
      </c>
      <c r="H391" s="37">
        <f>Table71011124[[#This Row],[Units Sold]]*Table71011124[[#This Row],[Sale Price]]</f>
        <v>74280</v>
      </c>
      <c r="I391" s="37">
        <f t="shared" si="6"/>
        <v>10399.200000000001</v>
      </c>
      <c r="J391" s="37">
        <f>Table71011124[[#This Row],[Gross Sales]]-Table71011124[[#This Row],[Discounts]]</f>
        <v>63880.800000000003</v>
      </c>
      <c r="K391" s="37">
        <f>Table71011124[[#This Row],[Units Sold]]*Table71011124[[#This Row],[Manufacturing Price]]*1.1</f>
        <v>54472.000000000007</v>
      </c>
      <c r="L391" s="37">
        <f>Table71011124[[#This Row],[Sales]]-Table71011124[[#This Row],[COGS]]</f>
        <v>9408.7999999999956</v>
      </c>
      <c r="M391" s="38">
        <v>44714</v>
      </c>
    </row>
    <row r="392" spans="1:13" x14ac:dyDescent="0.25">
      <c r="A392" s="1" t="s">
        <v>395</v>
      </c>
      <c r="B392" s="1" t="s">
        <v>396</v>
      </c>
      <c r="C392" s="1" t="s">
        <v>406</v>
      </c>
      <c r="D392" s="1" t="s">
        <v>398</v>
      </c>
      <c r="E392" s="1">
        <v>6164</v>
      </c>
      <c r="F392" s="37">
        <v>250</v>
      </c>
      <c r="G392" s="37">
        <v>352</v>
      </c>
      <c r="H392" s="37">
        <f>Table71011124[[#This Row],[Units Sold]]*Table71011124[[#This Row],[Sale Price]]</f>
        <v>2169728</v>
      </c>
      <c r="I392" s="37">
        <f t="shared" si="6"/>
        <v>130183.67999999999</v>
      </c>
      <c r="J392" s="37">
        <f>Table71011124[[#This Row],[Gross Sales]]-Table71011124[[#This Row],[Discounts]]</f>
        <v>2039544.32</v>
      </c>
      <c r="K392" s="37">
        <f>Table71011124[[#This Row],[Units Sold]]*Table71011124[[#This Row],[Manufacturing Price]]*1.1</f>
        <v>1695100.0000000002</v>
      </c>
      <c r="L392" s="37">
        <f>Table71011124[[#This Row],[Sales]]-Table71011124[[#This Row],[COGS]]</f>
        <v>344444.31999999983</v>
      </c>
      <c r="M392" s="38">
        <v>44714</v>
      </c>
    </row>
    <row r="393" spans="1:13" x14ac:dyDescent="0.25">
      <c r="A393" s="1" t="s">
        <v>287</v>
      </c>
      <c r="B393" s="1" t="s">
        <v>396</v>
      </c>
      <c r="C393" s="1" t="s">
        <v>400</v>
      </c>
      <c r="D393" s="1" t="s">
        <v>398</v>
      </c>
      <c r="E393" s="1">
        <v>6147</v>
      </c>
      <c r="F393" s="37">
        <v>8</v>
      </c>
      <c r="G393" s="37">
        <v>11</v>
      </c>
      <c r="H393" s="37">
        <f>Table71011124[[#This Row],[Units Sold]]*Table71011124[[#This Row],[Sale Price]]</f>
        <v>67617</v>
      </c>
      <c r="I393" s="37">
        <f t="shared" si="6"/>
        <v>4057.02</v>
      </c>
      <c r="J393" s="37">
        <f>Table71011124[[#This Row],[Gross Sales]]-Table71011124[[#This Row],[Discounts]]</f>
        <v>63559.98</v>
      </c>
      <c r="K393" s="37">
        <f>Table71011124[[#This Row],[Units Sold]]*Table71011124[[#This Row],[Manufacturing Price]]*1.1</f>
        <v>54093.600000000006</v>
      </c>
      <c r="L393" s="37">
        <f>Table71011124[[#This Row],[Sales]]-Table71011124[[#This Row],[COGS]]</f>
        <v>9466.3799999999974</v>
      </c>
      <c r="M393" s="38">
        <v>44714</v>
      </c>
    </row>
    <row r="394" spans="1:13" x14ac:dyDescent="0.25">
      <c r="A394" s="1" t="s">
        <v>287</v>
      </c>
      <c r="B394" s="1" t="s">
        <v>396</v>
      </c>
      <c r="C394" s="1" t="s">
        <v>397</v>
      </c>
      <c r="D394" s="1" t="s">
        <v>401</v>
      </c>
      <c r="E394" s="1">
        <v>6142</v>
      </c>
      <c r="F394" s="37">
        <v>3</v>
      </c>
      <c r="G394" s="37">
        <v>22</v>
      </c>
      <c r="H394" s="37">
        <f>Table71011124[[#This Row],[Units Sold]]*Table71011124[[#This Row],[Sale Price]]</f>
        <v>135124</v>
      </c>
      <c r="I394" s="37">
        <f t="shared" si="6"/>
        <v>1351.24</v>
      </c>
      <c r="J394" s="37">
        <f>Table71011124[[#This Row],[Gross Sales]]-Table71011124[[#This Row],[Discounts]]</f>
        <v>133772.76</v>
      </c>
      <c r="K394" s="37">
        <f>Table71011124[[#This Row],[Units Sold]]*Table71011124[[#This Row],[Manufacturing Price]]*1.1</f>
        <v>20268.600000000002</v>
      </c>
      <c r="L394" s="37">
        <f>Table71011124[[#This Row],[Sales]]-Table71011124[[#This Row],[COGS]]</f>
        <v>113504.16</v>
      </c>
      <c r="M394" s="38">
        <v>44714</v>
      </c>
    </row>
    <row r="395" spans="1:13" x14ac:dyDescent="0.25">
      <c r="A395" s="1" t="s">
        <v>287</v>
      </c>
      <c r="B395" s="1" t="s">
        <v>396</v>
      </c>
      <c r="C395" s="1" t="s">
        <v>402</v>
      </c>
      <c r="D395" s="1" t="s">
        <v>407</v>
      </c>
      <c r="E395" s="1">
        <v>6110</v>
      </c>
      <c r="F395" s="37">
        <v>5</v>
      </c>
      <c r="G395" s="37">
        <v>352</v>
      </c>
      <c r="H395" s="37">
        <f>Table71011124[[#This Row],[Units Sold]]*Table71011124[[#This Row],[Sale Price]]</f>
        <v>2150720</v>
      </c>
      <c r="I395" s="37">
        <f t="shared" si="6"/>
        <v>301100.80000000005</v>
      </c>
      <c r="J395" s="37">
        <f>Table71011124[[#This Row],[Gross Sales]]-Table71011124[[#This Row],[Discounts]]</f>
        <v>1849619.2</v>
      </c>
      <c r="K395" s="37">
        <f>Table71011124[[#This Row],[Units Sold]]*Table71011124[[#This Row],[Manufacturing Price]]*1.1</f>
        <v>33605</v>
      </c>
      <c r="L395" s="37">
        <f>Table71011124[[#This Row],[Sales]]-Table71011124[[#This Row],[COGS]]</f>
        <v>1816014.2</v>
      </c>
      <c r="M395" s="38">
        <v>44714</v>
      </c>
    </row>
    <row r="396" spans="1:13" x14ac:dyDescent="0.25">
      <c r="A396" s="1" t="s">
        <v>300</v>
      </c>
      <c r="B396" s="1" t="s">
        <v>396</v>
      </c>
      <c r="C396" s="1" t="s">
        <v>402</v>
      </c>
      <c r="D396" s="1" t="s">
        <v>398</v>
      </c>
      <c r="E396" s="1">
        <v>6103</v>
      </c>
      <c r="F396" s="37">
        <v>5</v>
      </c>
      <c r="G396" s="37">
        <v>352</v>
      </c>
      <c r="H396" s="37">
        <f>Table71011124[[#This Row],[Units Sold]]*Table71011124[[#This Row],[Sale Price]]</f>
        <v>2148256</v>
      </c>
      <c r="I396" s="37">
        <f t="shared" si="6"/>
        <v>128895.36</v>
      </c>
      <c r="J396" s="37">
        <f>Table71011124[[#This Row],[Gross Sales]]-Table71011124[[#This Row],[Discounts]]</f>
        <v>2019360.64</v>
      </c>
      <c r="K396" s="37">
        <f>Table71011124[[#This Row],[Units Sold]]*Table71011124[[#This Row],[Manufacturing Price]]*1.1</f>
        <v>33566.5</v>
      </c>
      <c r="L396" s="37">
        <f>Table71011124[[#This Row],[Sales]]-Table71011124[[#This Row],[COGS]]</f>
        <v>1985794.14</v>
      </c>
      <c r="M396" s="38">
        <v>44714</v>
      </c>
    </row>
    <row r="397" spans="1:13" x14ac:dyDescent="0.25">
      <c r="A397" s="1" t="s">
        <v>295</v>
      </c>
      <c r="B397" s="1" t="s">
        <v>396</v>
      </c>
      <c r="C397" s="1" t="s">
        <v>404</v>
      </c>
      <c r="D397" s="1" t="s">
        <v>401</v>
      </c>
      <c r="E397" s="1">
        <v>5980</v>
      </c>
      <c r="F397" s="37">
        <v>17</v>
      </c>
      <c r="G397" s="37">
        <v>22</v>
      </c>
      <c r="H397" s="37">
        <f>Table71011124[[#This Row],[Units Sold]]*Table71011124[[#This Row],[Sale Price]]</f>
        <v>131560</v>
      </c>
      <c r="I397" s="37">
        <f t="shared" si="6"/>
        <v>1315.6000000000001</v>
      </c>
      <c r="J397" s="37">
        <f>Table71011124[[#This Row],[Gross Sales]]-Table71011124[[#This Row],[Discounts]]</f>
        <v>130244.4</v>
      </c>
      <c r="K397" s="37">
        <f>Table71011124[[#This Row],[Units Sold]]*Table71011124[[#This Row],[Manufacturing Price]]*1.1</f>
        <v>111826.00000000001</v>
      </c>
      <c r="L397" s="37">
        <f>Table71011124[[#This Row],[Sales]]-Table71011124[[#This Row],[COGS]]</f>
        <v>18418.39999999998</v>
      </c>
      <c r="M397" s="38">
        <v>44714</v>
      </c>
    </row>
    <row r="398" spans="1:13" x14ac:dyDescent="0.25">
      <c r="A398" s="1" t="s">
        <v>295</v>
      </c>
      <c r="B398" s="1" t="s">
        <v>396</v>
      </c>
      <c r="C398" s="1" t="s">
        <v>406</v>
      </c>
      <c r="D398" s="1" t="s">
        <v>398</v>
      </c>
      <c r="E398" s="1">
        <v>5925</v>
      </c>
      <c r="F398" s="37">
        <v>250</v>
      </c>
      <c r="G398" s="37">
        <v>352</v>
      </c>
      <c r="H398" s="37">
        <f>Table71011124[[#This Row],[Units Sold]]*Table71011124[[#This Row],[Sale Price]]</f>
        <v>2085600</v>
      </c>
      <c r="I398" s="37">
        <f t="shared" si="6"/>
        <v>125136</v>
      </c>
      <c r="J398" s="37">
        <f>Table71011124[[#This Row],[Gross Sales]]-Table71011124[[#This Row],[Discounts]]</f>
        <v>1960464</v>
      </c>
      <c r="K398" s="37">
        <f>Table71011124[[#This Row],[Units Sold]]*Table71011124[[#This Row],[Manufacturing Price]]*1.1</f>
        <v>1629375.0000000002</v>
      </c>
      <c r="L398" s="37">
        <f>Table71011124[[#This Row],[Sales]]-Table71011124[[#This Row],[COGS]]</f>
        <v>331088.99999999977</v>
      </c>
      <c r="M398" s="38">
        <v>44714</v>
      </c>
    </row>
    <row r="399" spans="1:13" x14ac:dyDescent="0.25">
      <c r="A399" s="1" t="s">
        <v>293</v>
      </c>
      <c r="B399" s="1" t="s">
        <v>396</v>
      </c>
      <c r="C399" s="1" t="s">
        <v>400</v>
      </c>
      <c r="D399" s="1" t="s">
        <v>407</v>
      </c>
      <c r="E399" s="1">
        <v>5829</v>
      </c>
      <c r="F399" s="37">
        <v>5</v>
      </c>
      <c r="G399" s="37">
        <v>22</v>
      </c>
      <c r="H399" s="37">
        <f>Table71011124[[#This Row],[Units Sold]]*Table71011124[[#This Row],[Sale Price]]</f>
        <v>128238</v>
      </c>
      <c r="I399" s="37">
        <f t="shared" si="6"/>
        <v>17953.320000000003</v>
      </c>
      <c r="J399" s="37">
        <f>Table71011124[[#This Row],[Gross Sales]]-Table71011124[[#This Row],[Discounts]]</f>
        <v>110284.68</v>
      </c>
      <c r="K399" s="37">
        <f>Table71011124[[#This Row],[Units Sold]]*Table71011124[[#This Row],[Manufacturing Price]]*1.1</f>
        <v>32059.500000000004</v>
      </c>
      <c r="L399" s="37">
        <f>Table71011124[[#This Row],[Sales]]-Table71011124[[#This Row],[COGS]]</f>
        <v>78225.179999999993</v>
      </c>
      <c r="M399" s="38">
        <v>44714</v>
      </c>
    </row>
    <row r="400" spans="1:13" x14ac:dyDescent="0.25">
      <c r="A400" s="1" t="s">
        <v>295</v>
      </c>
      <c r="B400" s="1" t="s">
        <v>399</v>
      </c>
      <c r="C400" s="1" t="s">
        <v>397</v>
      </c>
      <c r="D400" s="1" t="s">
        <v>401</v>
      </c>
      <c r="E400" s="1">
        <v>5045</v>
      </c>
      <c r="F400" s="37">
        <v>3</v>
      </c>
      <c r="G400" s="37">
        <v>127</v>
      </c>
      <c r="H400" s="37">
        <f>Table71011124[[#This Row],[Units Sold]]*Table71011124[[#This Row],[Sale Price]]</f>
        <v>640715</v>
      </c>
      <c r="I400" s="37">
        <f t="shared" si="6"/>
        <v>6407.1500000000005</v>
      </c>
      <c r="J400" s="37">
        <f>Table71011124[[#This Row],[Gross Sales]]-Table71011124[[#This Row],[Discounts]]</f>
        <v>634307.85</v>
      </c>
      <c r="K400" s="37">
        <f>Table71011124[[#This Row],[Units Sold]]*Table71011124[[#This Row],[Manufacturing Price]]*1.1</f>
        <v>16648.5</v>
      </c>
      <c r="L400" s="37">
        <f>Table71011124[[#This Row],[Sales]]-Table71011124[[#This Row],[COGS]]</f>
        <v>617659.35</v>
      </c>
      <c r="M400" s="38">
        <v>44714</v>
      </c>
    </row>
    <row r="401" spans="1:13" x14ac:dyDescent="0.25">
      <c r="A401" s="1" t="s">
        <v>287</v>
      </c>
      <c r="B401" s="1" t="s">
        <v>399</v>
      </c>
      <c r="C401" s="1" t="s">
        <v>409</v>
      </c>
      <c r="D401" s="1" t="s">
        <v>405</v>
      </c>
      <c r="E401" s="1">
        <v>4226.5</v>
      </c>
      <c r="F401" s="37">
        <v>102</v>
      </c>
      <c r="G401" s="37">
        <v>127</v>
      </c>
      <c r="H401" s="37">
        <f>Table71011124[[#This Row],[Units Sold]]*Table71011124[[#This Row],[Sale Price]]</f>
        <v>536765.5</v>
      </c>
      <c r="I401" s="37">
        <f t="shared" si="6"/>
        <v>0</v>
      </c>
      <c r="J401" s="37">
        <f>Table71011124[[#This Row],[Gross Sales]]-Table71011124[[#This Row],[Discounts]]</f>
        <v>536765.5</v>
      </c>
      <c r="K401" s="37">
        <f>Table71011124[[#This Row],[Units Sold]]*Table71011124[[#This Row],[Manufacturing Price]]*1.1</f>
        <v>474213.30000000005</v>
      </c>
      <c r="L401" s="37">
        <f>Table71011124[[#This Row],[Sales]]-Table71011124[[#This Row],[COGS]]</f>
        <v>62552.199999999953</v>
      </c>
      <c r="M401" s="38">
        <v>44714</v>
      </c>
    </row>
    <row r="402" spans="1:13" x14ac:dyDescent="0.25">
      <c r="A402" s="1" t="s">
        <v>293</v>
      </c>
      <c r="B402" s="1" t="s">
        <v>396</v>
      </c>
      <c r="C402" s="1" t="s">
        <v>404</v>
      </c>
      <c r="D402" s="1" t="s">
        <v>401</v>
      </c>
      <c r="E402" s="1">
        <v>3912.5</v>
      </c>
      <c r="F402" s="37">
        <v>15</v>
      </c>
      <c r="G402" s="37">
        <v>22</v>
      </c>
      <c r="H402" s="37">
        <f>Table71011124[[#This Row],[Units Sold]]*Table71011124[[#This Row],[Sale Price]]</f>
        <v>86075</v>
      </c>
      <c r="I402" s="37">
        <f t="shared" si="6"/>
        <v>860.75</v>
      </c>
      <c r="J402" s="37">
        <f>Table71011124[[#This Row],[Gross Sales]]-Table71011124[[#This Row],[Discounts]]</f>
        <v>85214.25</v>
      </c>
      <c r="K402" s="37">
        <f>Table71011124[[#This Row],[Units Sold]]*Table71011124[[#This Row],[Manufacturing Price]]*1.1</f>
        <v>64556.250000000007</v>
      </c>
      <c r="L402" s="37">
        <f>Table71011124[[#This Row],[Sales]]-Table71011124[[#This Row],[COGS]]</f>
        <v>20657.999999999993</v>
      </c>
      <c r="M402" s="38">
        <v>44714</v>
      </c>
    </row>
    <row r="403" spans="1:13" x14ac:dyDescent="0.25">
      <c r="A403" s="1" t="s">
        <v>295</v>
      </c>
      <c r="B403" s="1" t="s">
        <v>408</v>
      </c>
      <c r="C403" s="1" t="s">
        <v>400</v>
      </c>
      <c r="D403" s="1" t="s">
        <v>398</v>
      </c>
      <c r="E403" s="1">
        <v>3900</v>
      </c>
      <c r="F403" s="37">
        <v>10</v>
      </c>
      <c r="G403" s="37">
        <v>17</v>
      </c>
      <c r="H403" s="37">
        <f>Table71011124[[#This Row],[Units Sold]]*Table71011124[[#This Row],[Sale Price]]</f>
        <v>66300</v>
      </c>
      <c r="I403" s="37">
        <f t="shared" si="6"/>
        <v>3978</v>
      </c>
      <c r="J403" s="37">
        <f>Table71011124[[#This Row],[Gross Sales]]-Table71011124[[#This Row],[Discounts]]</f>
        <v>62322</v>
      </c>
      <c r="K403" s="37">
        <f>Table71011124[[#This Row],[Units Sold]]*Table71011124[[#This Row],[Manufacturing Price]]*1.1</f>
        <v>42900</v>
      </c>
      <c r="L403" s="37">
        <f>Table71011124[[#This Row],[Sales]]-Table71011124[[#This Row],[COGS]]</f>
        <v>19422</v>
      </c>
      <c r="M403" s="38">
        <v>44714</v>
      </c>
    </row>
    <row r="404" spans="1:13" x14ac:dyDescent="0.25">
      <c r="A404" s="1" t="s">
        <v>293</v>
      </c>
      <c r="B404" s="1" t="s">
        <v>408</v>
      </c>
      <c r="C404" s="1" t="s">
        <v>402</v>
      </c>
      <c r="D404" s="1" t="s">
        <v>398</v>
      </c>
      <c r="E404" s="1">
        <v>3813.5</v>
      </c>
      <c r="F404" s="37">
        <v>220</v>
      </c>
      <c r="G404" s="37">
        <v>302</v>
      </c>
      <c r="H404" s="37">
        <f>Table71011124[[#This Row],[Units Sold]]*Table71011124[[#This Row],[Sale Price]]</f>
        <v>1151677</v>
      </c>
      <c r="I404" s="37">
        <f t="shared" si="6"/>
        <v>69100.62</v>
      </c>
      <c r="J404" s="37">
        <f>Table71011124[[#This Row],[Gross Sales]]-Table71011124[[#This Row],[Discounts]]</f>
        <v>1082576.3799999999</v>
      </c>
      <c r="K404" s="37">
        <f>Table71011124[[#This Row],[Units Sold]]*Table71011124[[#This Row],[Manufacturing Price]]*1.1</f>
        <v>922867.00000000012</v>
      </c>
      <c r="L404" s="37">
        <f>Table71011124[[#This Row],[Sales]]-Table71011124[[#This Row],[COGS]]</f>
        <v>159709.37999999977</v>
      </c>
      <c r="M404" s="38">
        <v>44714</v>
      </c>
    </row>
    <row r="405" spans="1:13" x14ac:dyDescent="0.25">
      <c r="A405" s="1" t="s">
        <v>395</v>
      </c>
      <c r="B405" s="1" t="s">
        <v>408</v>
      </c>
      <c r="C405" s="1" t="s">
        <v>400</v>
      </c>
      <c r="D405" s="1" t="s">
        <v>398</v>
      </c>
      <c r="E405" s="1">
        <v>3716</v>
      </c>
      <c r="F405" s="37">
        <v>10</v>
      </c>
      <c r="G405" s="37">
        <v>17</v>
      </c>
      <c r="H405" s="37">
        <f>Table71011124[[#This Row],[Units Sold]]*Table71011124[[#This Row],[Sale Price]]</f>
        <v>63172</v>
      </c>
      <c r="I405" s="37">
        <f t="shared" si="6"/>
        <v>3790.3199999999997</v>
      </c>
      <c r="J405" s="37">
        <f>Table71011124[[#This Row],[Gross Sales]]-Table71011124[[#This Row],[Discounts]]</f>
        <v>59381.68</v>
      </c>
      <c r="K405" s="37">
        <f>Table71011124[[#This Row],[Units Sold]]*Table71011124[[#This Row],[Manufacturing Price]]*1.1</f>
        <v>40876</v>
      </c>
      <c r="L405" s="37">
        <f>Table71011124[[#This Row],[Sales]]-Table71011124[[#This Row],[COGS]]</f>
        <v>18505.68</v>
      </c>
      <c r="M405" s="38">
        <v>44714</v>
      </c>
    </row>
    <row r="406" spans="1:13" x14ac:dyDescent="0.25">
      <c r="A406" s="1" t="s">
        <v>293</v>
      </c>
      <c r="B406" s="1" t="s">
        <v>403</v>
      </c>
      <c r="C406" s="1" t="s">
        <v>409</v>
      </c>
      <c r="D406" s="1" t="s">
        <v>407</v>
      </c>
      <c r="E406" s="1">
        <v>3647.5</v>
      </c>
      <c r="F406" s="37">
        <v>10</v>
      </c>
      <c r="G406" s="37">
        <v>34</v>
      </c>
      <c r="H406" s="37">
        <f>Table71011124[[#This Row],[Units Sold]]*Table71011124[[#This Row],[Sale Price]]</f>
        <v>124015</v>
      </c>
      <c r="I406" s="37">
        <f t="shared" si="6"/>
        <v>17362.100000000002</v>
      </c>
      <c r="J406" s="37">
        <f>Table71011124[[#This Row],[Gross Sales]]-Table71011124[[#This Row],[Discounts]]</f>
        <v>106652.9</v>
      </c>
      <c r="K406" s="37">
        <f>Table71011124[[#This Row],[Units Sold]]*Table71011124[[#This Row],[Manufacturing Price]]*1.1</f>
        <v>40122.5</v>
      </c>
      <c r="L406" s="37">
        <f>Table71011124[[#This Row],[Sales]]-Table71011124[[#This Row],[COGS]]</f>
        <v>66530.399999999994</v>
      </c>
      <c r="M406" s="38">
        <v>44714</v>
      </c>
    </row>
    <row r="407" spans="1:13" x14ac:dyDescent="0.25">
      <c r="A407" s="1" t="s">
        <v>395</v>
      </c>
      <c r="B407" s="1" t="s">
        <v>399</v>
      </c>
      <c r="C407" s="1" t="s">
        <v>397</v>
      </c>
      <c r="D407" s="1" t="s">
        <v>407</v>
      </c>
      <c r="E407" s="1">
        <v>3591.5</v>
      </c>
      <c r="F407" s="37">
        <v>3</v>
      </c>
      <c r="G407" s="37">
        <v>127</v>
      </c>
      <c r="H407" s="37">
        <f>Table71011124[[#This Row],[Units Sold]]*Table71011124[[#This Row],[Sale Price]]</f>
        <v>456120.5</v>
      </c>
      <c r="I407" s="37">
        <f t="shared" si="6"/>
        <v>63856.87</v>
      </c>
      <c r="J407" s="37">
        <f>Table71011124[[#This Row],[Gross Sales]]-Table71011124[[#This Row],[Discounts]]</f>
        <v>392263.63</v>
      </c>
      <c r="K407" s="37">
        <f>Table71011124[[#This Row],[Units Sold]]*Table71011124[[#This Row],[Manufacturing Price]]*1.1</f>
        <v>11851.95</v>
      </c>
      <c r="L407" s="37">
        <f>Table71011124[[#This Row],[Sales]]-Table71011124[[#This Row],[COGS]]</f>
        <v>380411.68</v>
      </c>
      <c r="M407" s="38">
        <v>44714</v>
      </c>
    </row>
    <row r="408" spans="1:13" x14ac:dyDescent="0.25">
      <c r="A408" s="1" t="s">
        <v>287</v>
      </c>
      <c r="B408" s="1" t="s">
        <v>403</v>
      </c>
      <c r="C408" s="1" t="s">
        <v>406</v>
      </c>
      <c r="D408" s="1" t="s">
        <v>405</v>
      </c>
      <c r="E408" s="1">
        <v>2900</v>
      </c>
      <c r="F408" s="37">
        <v>11</v>
      </c>
      <c r="G408" s="37">
        <v>14</v>
      </c>
      <c r="H408" s="37">
        <f>Table71011124[[#This Row],[Units Sold]]*Table71011124[[#This Row],[Sale Price]]</f>
        <v>40600</v>
      </c>
      <c r="I408" s="37">
        <f t="shared" si="6"/>
        <v>0</v>
      </c>
      <c r="J408" s="37">
        <f>Table71011124[[#This Row],[Gross Sales]]-Table71011124[[#This Row],[Discounts]]</f>
        <v>40600</v>
      </c>
      <c r="K408" s="37">
        <f>Table71011124[[#This Row],[Units Sold]]*Table71011124[[#This Row],[Manufacturing Price]]*1.1</f>
        <v>35090</v>
      </c>
      <c r="L408" s="37">
        <f>Table71011124[[#This Row],[Sales]]-Table71011124[[#This Row],[COGS]]</f>
        <v>5510</v>
      </c>
      <c r="M408" s="38">
        <v>44714</v>
      </c>
    </row>
    <row r="409" spans="1:13" x14ac:dyDescent="0.25">
      <c r="A409" s="1" t="s">
        <v>300</v>
      </c>
      <c r="B409" s="1" t="s">
        <v>408</v>
      </c>
      <c r="C409" s="1" t="s">
        <v>404</v>
      </c>
      <c r="D409" s="1" t="s">
        <v>398</v>
      </c>
      <c r="E409" s="1">
        <v>2673</v>
      </c>
      <c r="F409" s="37">
        <v>13</v>
      </c>
      <c r="G409" s="37">
        <v>17</v>
      </c>
      <c r="H409" s="37">
        <f>Table71011124[[#This Row],[Units Sold]]*Table71011124[[#This Row],[Sale Price]]</f>
        <v>45441</v>
      </c>
      <c r="I409" s="37">
        <f t="shared" si="6"/>
        <v>2726.46</v>
      </c>
      <c r="J409" s="37">
        <f>Table71011124[[#This Row],[Gross Sales]]-Table71011124[[#This Row],[Discounts]]</f>
        <v>42714.54</v>
      </c>
      <c r="K409" s="37">
        <f>Table71011124[[#This Row],[Units Sold]]*Table71011124[[#This Row],[Manufacturing Price]]*1.1</f>
        <v>38223.9</v>
      </c>
      <c r="L409" s="37">
        <f>Table71011124[[#This Row],[Sales]]-Table71011124[[#This Row],[COGS]]</f>
        <v>4490.6399999999994</v>
      </c>
      <c r="M409" s="38">
        <v>44714</v>
      </c>
    </row>
    <row r="410" spans="1:13" x14ac:dyDescent="0.25">
      <c r="A410" s="1" t="s">
        <v>395</v>
      </c>
      <c r="B410" s="1" t="s">
        <v>408</v>
      </c>
      <c r="C410" s="1" t="s">
        <v>402</v>
      </c>
      <c r="D410" s="1" t="s">
        <v>401</v>
      </c>
      <c r="E410" s="1">
        <v>2309</v>
      </c>
      <c r="F410" s="37">
        <v>5</v>
      </c>
      <c r="G410" s="37">
        <v>302</v>
      </c>
      <c r="H410" s="37">
        <f>Table71011124[[#This Row],[Units Sold]]*Table71011124[[#This Row],[Sale Price]]</f>
        <v>697318</v>
      </c>
      <c r="I410" s="37">
        <f t="shared" si="6"/>
        <v>6973.18</v>
      </c>
      <c r="J410" s="37">
        <f>Table71011124[[#This Row],[Gross Sales]]-Table71011124[[#This Row],[Discounts]]</f>
        <v>690344.82</v>
      </c>
      <c r="K410" s="37">
        <f>Table71011124[[#This Row],[Units Sold]]*Table71011124[[#This Row],[Manufacturing Price]]*1.1</f>
        <v>12699.500000000002</v>
      </c>
      <c r="L410" s="37">
        <f>Table71011124[[#This Row],[Sales]]-Table71011124[[#This Row],[COGS]]</f>
        <v>677645.32</v>
      </c>
      <c r="M410" s="38">
        <v>44714</v>
      </c>
    </row>
    <row r="411" spans="1:13" x14ac:dyDescent="0.25">
      <c r="A411" s="1" t="s">
        <v>300</v>
      </c>
      <c r="B411" s="1" t="s">
        <v>403</v>
      </c>
      <c r="C411" s="1" t="s">
        <v>406</v>
      </c>
      <c r="D411" s="1" t="s">
        <v>401</v>
      </c>
      <c r="E411" s="1">
        <v>2061</v>
      </c>
      <c r="F411" s="37">
        <v>12</v>
      </c>
      <c r="G411" s="37">
        <v>14</v>
      </c>
      <c r="H411" s="37">
        <f>Table71011124[[#This Row],[Units Sold]]*Table71011124[[#This Row],[Sale Price]]</f>
        <v>28854</v>
      </c>
      <c r="I411" s="37">
        <f t="shared" si="6"/>
        <v>288.54000000000002</v>
      </c>
      <c r="J411" s="37">
        <f>Table71011124[[#This Row],[Gross Sales]]-Table71011124[[#This Row],[Discounts]]</f>
        <v>28565.46</v>
      </c>
      <c r="K411" s="37">
        <f>Table71011124[[#This Row],[Units Sold]]*Table71011124[[#This Row],[Manufacturing Price]]*1.1</f>
        <v>27205.200000000001</v>
      </c>
      <c r="L411" s="37">
        <f>Table71011124[[#This Row],[Sales]]-Table71011124[[#This Row],[COGS]]</f>
        <v>1360.2599999999984</v>
      </c>
      <c r="M411" s="38">
        <v>44714</v>
      </c>
    </row>
    <row r="412" spans="1:13" x14ac:dyDescent="0.25">
      <c r="A412" s="1" t="s">
        <v>395</v>
      </c>
      <c r="B412" s="1" t="s">
        <v>403</v>
      </c>
      <c r="C412" s="1" t="s">
        <v>409</v>
      </c>
      <c r="D412" s="1" t="s">
        <v>405</v>
      </c>
      <c r="E412" s="1">
        <v>1966</v>
      </c>
      <c r="F412" s="37">
        <v>11</v>
      </c>
      <c r="G412" s="37">
        <v>14</v>
      </c>
      <c r="H412" s="37">
        <f>Table71011124[[#This Row],[Units Sold]]*Table71011124[[#This Row],[Sale Price]]</f>
        <v>27524</v>
      </c>
      <c r="I412" s="37">
        <f t="shared" si="6"/>
        <v>0</v>
      </c>
      <c r="J412" s="37">
        <f>Table71011124[[#This Row],[Gross Sales]]-Table71011124[[#This Row],[Discounts]]</f>
        <v>27524</v>
      </c>
      <c r="K412" s="37">
        <f>Table71011124[[#This Row],[Units Sold]]*Table71011124[[#This Row],[Manufacturing Price]]*1.1</f>
        <v>23788.600000000002</v>
      </c>
      <c r="L412" s="37">
        <f>Table71011124[[#This Row],[Sales]]-Table71011124[[#This Row],[COGS]]</f>
        <v>3735.3999999999978</v>
      </c>
      <c r="M412" s="38">
        <v>44714</v>
      </c>
    </row>
    <row r="413" spans="1:13" x14ac:dyDescent="0.25">
      <c r="A413" s="1" t="s">
        <v>295</v>
      </c>
      <c r="B413" s="1" t="s">
        <v>408</v>
      </c>
      <c r="C413" s="1" t="s">
        <v>402</v>
      </c>
      <c r="D413" s="1" t="s">
        <v>407</v>
      </c>
      <c r="E413" s="1">
        <v>1844</v>
      </c>
      <c r="F413" s="37">
        <v>5</v>
      </c>
      <c r="G413" s="37">
        <v>302</v>
      </c>
      <c r="H413" s="37">
        <f>Table71011124[[#This Row],[Units Sold]]*Table71011124[[#This Row],[Sale Price]]</f>
        <v>556888</v>
      </c>
      <c r="I413" s="37">
        <f t="shared" si="6"/>
        <v>77964.320000000007</v>
      </c>
      <c r="J413" s="37">
        <f>Table71011124[[#This Row],[Gross Sales]]-Table71011124[[#This Row],[Discounts]]</f>
        <v>478923.68</v>
      </c>
      <c r="K413" s="37">
        <f>Table71011124[[#This Row],[Units Sold]]*Table71011124[[#This Row],[Manufacturing Price]]*1.1</f>
        <v>10142</v>
      </c>
      <c r="L413" s="37">
        <f>Table71011124[[#This Row],[Sales]]-Table71011124[[#This Row],[COGS]]</f>
        <v>468781.68</v>
      </c>
      <c r="M413" s="38">
        <v>44714</v>
      </c>
    </row>
    <row r="414" spans="1:13" x14ac:dyDescent="0.25">
      <c r="A414" s="1" t="s">
        <v>295</v>
      </c>
      <c r="B414" s="1" t="s">
        <v>403</v>
      </c>
      <c r="C414" s="1" t="s">
        <v>406</v>
      </c>
      <c r="D414" s="1" t="s">
        <v>398</v>
      </c>
      <c r="E414" s="1">
        <v>1826.5</v>
      </c>
      <c r="F414" s="37">
        <v>13</v>
      </c>
      <c r="G414" s="37">
        <v>16</v>
      </c>
      <c r="H414" s="37">
        <f>Table71011124[[#This Row],[Units Sold]]*Table71011124[[#This Row],[Sale Price]]</f>
        <v>29224</v>
      </c>
      <c r="I414" s="37">
        <f t="shared" si="6"/>
        <v>1753.4399999999998</v>
      </c>
      <c r="J414" s="37">
        <f>Table71011124[[#This Row],[Gross Sales]]-Table71011124[[#This Row],[Discounts]]</f>
        <v>27470.560000000001</v>
      </c>
      <c r="K414" s="37">
        <f>Table71011124[[#This Row],[Units Sold]]*Table71011124[[#This Row],[Manufacturing Price]]*1.1</f>
        <v>26118.95</v>
      </c>
      <c r="L414" s="37">
        <f>Table71011124[[#This Row],[Sales]]-Table71011124[[#This Row],[COGS]]</f>
        <v>1351.6100000000006</v>
      </c>
      <c r="M414" s="38">
        <v>44714</v>
      </c>
    </row>
    <row r="415" spans="1:13" x14ac:dyDescent="0.25">
      <c r="A415" s="1" t="s">
        <v>293</v>
      </c>
      <c r="B415" s="1" t="s">
        <v>408</v>
      </c>
      <c r="C415" s="1" t="s">
        <v>400</v>
      </c>
      <c r="D415" s="1" t="s">
        <v>407</v>
      </c>
      <c r="E415" s="1">
        <v>1616</v>
      </c>
      <c r="F415" s="37">
        <v>10</v>
      </c>
      <c r="G415" s="37">
        <v>22</v>
      </c>
      <c r="H415" s="37">
        <f>Table71011124[[#This Row],[Units Sold]]*Table71011124[[#This Row],[Sale Price]]</f>
        <v>35552</v>
      </c>
      <c r="I415" s="37">
        <f t="shared" si="6"/>
        <v>4977.2800000000007</v>
      </c>
      <c r="J415" s="37">
        <f>Table71011124[[#This Row],[Gross Sales]]-Table71011124[[#This Row],[Discounts]]</f>
        <v>30574.720000000001</v>
      </c>
      <c r="K415" s="37">
        <f>Table71011124[[#This Row],[Units Sold]]*Table71011124[[#This Row],[Manufacturing Price]]*1.1</f>
        <v>17776</v>
      </c>
      <c r="L415" s="37">
        <f>Table71011124[[#This Row],[Sales]]-Table71011124[[#This Row],[COGS]]</f>
        <v>12798.720000000001</v>
      </c>
      <c r="M415" s="38">
        <v>44714</v>
      </c>
    </row>
    <row r="416" spans="1:13" x14ac:dyDescent="0.25">
      <c r="A416" s="1" t="s">
        <v>300</v>
      </c>
      <c r="B416" s="1" t="s">
        <v>408</v>
      </c>
      <c r="C416" s="1" t="s">
        <v>400</v>
      </c>
      <c r="D416" s="1" t="s">
        <v>398</v>
      </c>
      <c r="E416" s="1">
        <v>1607</v>
      </c>
      <c r="F416" s="37">
        <v>10</v>
      </c>
      <c r="G416" s="37">
        <v>302</v>
      </c>
      <c r="H416" s="37">
        <f>Table71011124[[#This Row],[Units Sold]]*Table71011124[[#This Row],[Sale Price]]</f>
        <v>485314</v>
      </c>
      <c r="I416" s="37">
        <f t="shared" si="6"/>
        <v>29118.84</v>
      </c>
      <c r="J416" s="37">
        <f>Table71011124[[#This Row],[Gross Sales]]-Table71011124[[#This Row],[Discounts]]</f>
        <v>456195.16</v>
      </c>
      <c r="K416" s="37">
        <f>Table71011124[[#This Row],[Units Sold]]*Table71011124[[#This Row],[Manufacturing Price]]*1.1</f>
        <v>17677</v>
      </c>
      <c r="L416" s="37">
        <f>Table71011124[[#This Row],[Sales]]-Table71011124[[#This Row],[COGS]]</f>
        <v>438518.16</v>
      </c>
      <c r="M416" s="38">
        <v>44714</v>
      </c>
    </row>
    <row r="417" spans="1:13" x14ac:dyDescent="0.25">
      <c r="A417" s="1" t="s">
        <v>287</v>
      </c>
      <c r="B417" s="1" t="s">
        <v>408</v>
      </c>
      <c r="C417" s="1" t="s">
        <v>400</v>
      </c>
      <c r="D417" s="1" t="s">
        <v>401</v>
      </c>
      <c r="E417" s="1">
        <v>1429.5</v>
      </c>
      <c r="F417" s="37">
        <v>10</v>
      </c>
      <c r="G417" s="37">
        <v>302</v>
      </c>
      <c r="H417" s="37">
        <f>Table71011124[[#This Row],[Units Sold]]*Table71011124[[#This Row],[Sale Price]]</f>
        <v>431709</v>
      </c>
      <c r="I417" s="37">
        <f t="shared" si="6"/>
        <v>4317.09</v>
      </c>
      <c r="J417" s="37">
        <f>Table71011124[[#This Row],[Gross Sales]]-Table71011124[[#This Row],[Discounts]]</f>
        <v>427391.91</v>
      </c>
      <c r="K417" s="37">
        <f>Table71011124[[#This Row],[Units Sold]]*Table71011124[[#This Row],[Manufacturing Price]]*1.1</f>
        <v>15724.500000000002</v>
      </c>
      <c r="L417" s="37">
        <f>Table71011124[[#This Row],[Sales]]-Table71011124[[#This Row],[COGS]]</f>
        <v>411667.41</v>
      </c>
      <c r="M417" s="38">
        <v>44714</v>
      </c>
    </row>
    <row r="418" spans="1:13" x14ac:dyDescent="0.25">
      <c r="A418" s="1" t="s">
        <v>300</v>
      </c>
      <c r="B418" s="1" t="s">
        <v>399</v>
      </c>
      <c r="C418" s="1" t="s">
        <v>409</v>
      </c>
      <c r="D418" s="1" t="s">
        <v>401</v>
      </c>
      <c r="E418" s="1">
        <v>1159</v>
      </c>
      <c r="F418" s="37">
        <v>102</v>
      </c>
      <c r="G418" s="37">
        <v>127</v>
      </c>
      <c r="H418" s="37">
        <f>Table71011124[[#This Row],[Units Sold]]*Table71011124[[#This Row],[Sale Price]]</f>
        <v>147193</v>
      </c>
      <c r="I418" s="37">
        <f t="shared" si="6"/>
        <v>1471.93</v>
      </c>
      <c r="J418" s="37">
        <f>Table71011124[[#This Row],[Gross Sales]]-Table71011124[[#This Row],[Discounts]]</f>
        <v>145721.07</v>
      </c>
      <c r="K418" s="37">
        <f>Table71011124[[#This Row],[Units Sold]]*Table71011124[[#This Row],[Manufacturing Price]]*1.1</f>
        <v>130039.80000000002</v>
      </c>
      <c r="L418" s="37">
        <f>Table71011124[[#This Row],[Sales]]-Table71011124[[#This Row],[COGS]]</f>
        <v>15681.26999999999</v>
      </c>
      <c r="M418" s="38">
        <v>44714</v>
      </c>
    </row>
    <row r="419" spans="1:13" x14ac:dyDescent="0.25">
      <c r="A419" s="1" t="s">
        <v>293</v>
      </c>
      <c r="B419" s="1" t="s">
        <v>396</v>
      </c>
      <c r="C419" s="1" t="s">
        <v>406</v>
      </c>
      <c r="D419" s="1" t="s">
        <v>401</v>
      </c>
      <c r="E419" s="1">
        <v>1083.5</v>
      </c>
      <c r="F419" s="37">
        <v>250</v>
      </c>
      <c r="G419" s="37">
        <v>352</v>
      </c>
      <c r="H419" s="37">
        <f>Table71011124[[#This Row],[Units Sold]]*Table71011124[[#This Row],[Sale Price]]</f>
        <v>381392</v>
      </c>
      <c r="I419" s="37">
        <f t="shared" si="6"/>
        <v>3813.92</v>
      </c>
      <c r="J419" s="37">
        <f>Table71011124[[#This Row],[Gross Sales]]-Table71011124[[#This Row],[Discounts]]</f>
        <v>377578.08</v>
      </c>
      <c r="K419" s="37">
        <f>Table71011124[[#This Row],[Units Sold]]*Table71011124[[#This Row],[Manufacturing Price]]*1.1</f>
        <v>297962.5</v>
      </c>
      <c r="L419" s="37">
        <f>Table71011124[[#This Row],[Sales]]-Table71011124[[#This Row],[COGS]]</f>
        <v>79615.580000000016</v>
      </c>
      <c r="M419" s="38">
        <v>44714</v>
      </c>
    </row>
    <row r="420" spans="1:13" x14ac:dyDescent="0.25">
      <c r="A420" s="1" t="s">
        <v>293</v>
      </c>
      <c r="B420" s="1" t="s">
        <v>399</v>
      </c>
      <c r="C420" s="1" t="s">
        <v>397</v>
      </c>
      <c r="D420" s="1" t="s">
        <v>401</v>
      </c>
      <c r="E420" s="1">
        <v>795.5</v>
      </c>
      <c r="F420" s="37">
        <v>89</v>
      </c>
      <c r="G420" s="37">
        <v>127</v>
      </c>
      <c r="H420" s="37">
        <f>Table71011124[[#This Row],[Units Sold]]*Table71011124[[#This Row],[Sale Price]]</f>
        <v>101028.5</v>
      </c>
      <c r="I420" s="37">
        <f t="shared" si="6"/>
        <v>1010.285</v>
      </c>
      <c r="J420" s="37">
        <f>Table71011124[[#This Row],[Gross Sales]]-Table71011124[[#This Row],[Discounts]]</f>
        <v>100018.215</v>
      </c>
      <c r="K420" s="37">
        <f>Table71011124[[#This Row],[Units Sold]]*Table71011124[[#This Row],[Manufacturing Price]]*1.1</f>
        <v>77879.450000000012</v>
      </c>
      <c r="L420" s="37">
        <f>Table71011124[[#This Row],[Sales]]-Table71011124[[#This Row],[COGS]]</f>
        <v>22138.764999999985</v>
      </c>
      <c r="M420" s="38">
        <v>44714</v>
      </c>
    </row>
    <row r="421" spans="1:13" x14ac:dyDescent="0.25">
      <c r="A421" s="1" t="s">
        <v>287</v>
      </c>
      <c r="B421" s="1" t="s">
        <v>408</v>
      </c>
      <c r="C421" s="1" t="s">
        <v>404</v>
      </c>
      <c r="D421" s="1" t="s">
        <v>407</v>
      </c>
      <c r="E421" s="1">
        <v>594</v>
      </c>
      <c r="F421" s="37">
        <v>15</v>
      </c>
      <c r="G421" s="37">
        <v>20</v>
      </c>
      <c r="H421" s="37">
        <f>Table71011124[[#This Row],[Units Sold]]*Table71011124[[#This Row],[Sale Price]]</f>
        <v>11880</v>
      </c>
      <c r="I421" s="37">
        <f t="shared" si="6"/>
        <v>1663.2</v>
      </c>
      <c r="J421" s="37">
        <f>Table71011124[[#This Row],[Gross Sales]]-Table71011124[[#This Row],[Discounts]]</f>
        <v>10216.799999999999</v>
      </c>
      <c r="K421" s="37">
        <f>Table71011124[[#This Row],[Units Sold]]*Table71011124[[#This Row],[Manufacturing Price]]*1.1</f>
        <v>9801</v>
      </c>
      <c r="L421" s="37">
        <f>Table71011124[[#This Row],[Sales]]-Table71011124[[#This Row],[COGS]]</f>
        <v>415.79999999999927</v>
      </c>
      <c r="M421" s="38">
        <v>44714</v>
      </c>
    </row>
    <row r="422" spans="1:13" x14ac:dyDescent="0.25">
      <c r="A422" s="1" t="s">
        <v>300</v>
      </c>
      <c r="B422" s="1" t="s">
        <v>396</v>
      </c>
      <c r="C422" s="1" t="s">
        <v>406</v>
      </c>
      <c r="D422" s="1" t="s">
        <v>407</v>
      </c>
      <c r="E422" s="1">
        <v>6926</v>
      </c>
      <c r="F422" s="37">
        <v>7</v>
      </c>
      <c r="G422" s="37">
        <v>9</v>
      </c>
      <c r="H422" s="37">
        <f>Table71011124[[#This Row],[Units Sold]]*Table71011124[[#This Row],[Sale Price]]</f>
        <v>62334</v>
      </c>
      <c r="I422" s="37">
        <f t="shared" si="6"/>
        <v>8726.76</v>
      </c>
      <c r="J422" s="37">
        <f>Table71011124[[#This Row],[Gross Sales]]-Table71011124[[#This Row],[Discounts]]</f>
        <v>53607.24</v>
      </c>
      <c r="K422" s="37">
        <f>Table71011124[[#This Row],[Units Sold]]*Table71011124[[#This Row],[Manufacturing Price]]*1.1</f>
        <v>53330.200000000004</v>
      </c>
      <c r="L422" s="37">
        <f>Table71011124[[#This Row],[Sales]]-Table71011124[[#This Row],[COGS]]</f>
        <v>277.0399999999936</v>
      </c>
      <c r="M422" s="38">
        <v>44683</v>
      </c>
    </row>
    <row r="423" spans="1:13" x14ac:dyDescent="0.25">
      <c r="A423" s="1" t="s">
        <v>295</v>
      </c>
      <c r="B423" s="1" t="s">
        <v>396</v>
      </c>
      <c r="C423" s="1" t="s">
        <v>400</v>
      </c>
      <c r="D423" s="1" t="s">
        <v>407</v>
      </c>
      <c r="E423" s="1">
        <v>6919</v>
      </c>
      <c r="F423" s="37">
        <v>10</v>
      </c>
      <c r="G423" s="37">
        <v>22</v>
      </c>
      <c r="H423" s="37">
        <f>Table71011124[[#This Row],[Units Sold]]*Table71011124[[#This Row],[Sale Price]]</f>
        <v>152218</v>
      </c>
      <c r="I423" s="37">
        <f t="shared" si="6"/>
        <v>21310.52</v>
      </c>
      <c r="J423" s="37">
        <f>Table71011124[[#This Row],[Gross Sales]]-Table71011124[[#This Row],[Discounts]]</f>
        <v>130907.48</v>
      </c>
      <c r="K423" s="37">
        <f>Table71011124[[#This Row],[Units Sold]]*Table71011124[[#This Row],[Manufacturing Price]]*1.1</f>
        <v>76109</v>
      </c>
      <c r="L423" s="37">
        <f>Table71011124[[#This Row],[Sales]]-Table71011124[[#This Row],[COGS]]</f>
        <v>54798.479999999996</v>
      </c>
      <c r="M423" s="38">
        <v>44683</v>
      </c>
    </row>
    <row r="424" spans="1:13" x14ac:dyDescent="0.25">
      <c r="A424" s="1" t="s">
        <v>300</v>
      </c>
      <c r="B424" s="1" t="s">
        <v>396</v>
      </c>
      <c r="C424" s="1" t="s">
        <v>400</v>
      </c>
      <c r="D424" s="1" t="s">
        <v>407</v>
      </c>
      <c r="E424" s="1">
        <v>6827</v>
      </c>
      <c r="F424" s="37">
        <v>10</v>
      </c>
      <c r="G424" s="37">
        <v>22</v>
      </c>
      <c r="H424" s="37">
        <f>Table71011124[[#This Row],[Units Sold]]*Table71011124[[#This Row],[Sale Price]]</f>
        <v>150194</v>
      </c>
      <c r="I424" s="37">
        <f t="shared" si="6"/>
        <v>21027.160000000003</v>
      </c>
      <c r="J424" s="37">
        <f>Table71011124[[#This Row],[Gross Sales]]-Table71011124[[#This Row],[Discounts]]</f>
        <v>129166.84</v>
      </c>
      <c r="K424" s="37">
        <f>Table71011124[[#This Row],[Units Sold]]*Table71011124[[#This Row],[Manufacturing Price]]*1.1</f>
        <v>75097</v>
      </c>
      <c r="L424" s="37">
        <f>Table71011124[[#This Row],[Sales]]-Table71011124[[#This Row],[COGS]]</f>
        <v>54069.84</v>
      </c>
      <c r="M424" s="38">
        <v>44683</v>
      </c>
    </row>
    <row r="425" spans="1:13" x14ac:dyDescent="0.25">
      <c r="A425" s="1" t="s">
        <v>287</v>
      </c>
      <c r="B425" s="1" t="s">
        <v>396</v>
      </c>
      <c r="C425" s="1" t="s">
        <v>397</v>
      </c>
      <c r="D425" s="1" t="s">
        <v>407</v>
      </c>
      <c r="E425" s="1">
        <v>6822</v>
      </c>
      <c r="F425" s="37">
        <v>3</v>
      </c>
      <c r="G425" s="37">
        <v>340</v>
      </c>
      <c r="H425" s="37">
        <f>Table71011124[[#This Row],[Units Sold]]*Table71011124[[#This Row],[Sale Price]]</f>
        <v>2319480</v>
      </c>
      <c r="I425" s="37">
        <f t="shared" si="6"/>
        <v>324727.2</v>
      </c>
      <c r="J425" s="37">
        <f>Table71011124[[#This Row],[Gross Sales]]-Table71011124[[#This Row],[Discounts]]</f>
        <v>1994752.8</v>
      </c>
      <c r="K425" s="37">
        <f>Table71011124[[#This Row],[Units Sold]]*Table71011124[[#This Row],[Manufacturing Price]]*1.1</f>
        <v>22512.600000000002</v>
      </c>
      <c r="L425" s="37">
        <f>Table71011124[[#This Row],[Sales]]-Table71011124[[#This Row],[COGS]]</f>
        <v>1972240.2</v>
      </c>
      <c r="M425" s="38">
        <v>44683</v>
      </c>
    </row>
    <row r="426" spans="1:13" x14ac:dyDescent="0.25">
      <c r="A426" s="1" t="s">
        <v>300</v>
      </c>
      <c r="B426" s="1" t="s">
        <v>396</v>
      </c>
      <c r="C426" s="1" t="s">
        <v>397</v>
      </c>
      <c r="D426" s="1" t="s">
        <v>401</v>
      </c>
      <c r="E426" s="1">
        <v>6674</v>
      </c>
      <c r="F426" s="37">
        <v>3</v>
      </c>
      <c r="G426" s="37">
        <v>140</v>
      </c>
      <c r="H426" s="37">
        <f>Table71011124[[#This Row],[Units Sold]]*Table71011124[[#This Row],[Sale Price]]</f>
        <v>934360</v>
      </c>
      <c r="I426" s="37">
        <f t="shared" si="6"/>
        <v>9343.6</v>
      </c>
      <c r="J426" s="37">
        <f>Table71011124[[#This Row],[Gross Sales]]-Table71011124[[#This Row],[Discounts]]</f>
        <v>925016.4</v>
      </c>
      <c r="K426" s="37">
        <f>Table71011124[[#This Row],[Units Sold]]*Table71011124[[#This Row],[Manufacturing Price]]*1.1</f>
        <v>22024.2</v>
      </c>
      <c r="L426" s="37">
        <f>Table71011124[[#This Row],[Sales]]-Table71011124[[#This Row],[COGS]]</f>
        <v>902992.20000000007</v>
      </c>
      <c r="M426" s="38">
        <v>44683</v>
      </c>
    </row>
    <row r="427" spans="1:13" x14ac:dyDescent="0.25">
      <c r="A427" s="1" t="s">
        <v>395</v>
      </c>
      <c r="B427" s="1" t="s">
        <v>396</v>
      </c>
      <c r="C427" s="1" t="s">
        <v>400</v>
      </c>
      <c r="D427" s="1" t="s">
        <v>398</v>
      </c>
      <c r="E427" s="1">
        <v>6505</v>
      </c>
      <c r="F427" s="37">
        <v>10</v>
      </c>
      <c r="G427" s="37">
        <v>22</v>
      </c>
      <c r="H427" s="37">
        <f>Table71011124[[#This Row],[Units Sold]]*Table71011124[[#This Row],[Sale Price]]</f>
        <v>143110</v>
      </c>
      <c r="I427" s="37">
        <f t="shared" si="6"/>
        <v>8586.6</v>
      </c>
      <c r="J427" s="37">
        <f>Table71011124[[#This Row],[Gross Sales]]-Table71011124[[#This Row],[Discounts]]</f>
        <v>134523.4</v>
      </c>
      <c r="K427" s="37">
        <f>Table71011124[[#This Row],[Units Sold]]*Table71011124[[#This Row],[Manufacturing Price]]*1.1</f>
        <v>71555</v>
      </c>
      <c r="L427" s="37">
        <f>Table71011124[[#This Row],[Sales]]-Table71011124[[#This Row],[COGS]]</f>
        <v>62968.399999999994</v>
      </c>
      <c r="M427" s="38">
        <v>44683</v>
      </c>
    </row>
    <row r="428" spans="1:13" x14ac:dyDescent="0.25">
      <c r="A428" s="1" t="s">
        <v>395</v>
      </c>
      <c r="B428" s="1" t="s">
        <v>396</v>
      </c>
      <c r="C428" s="1" t="s">
        <v>406</v>
      </c>
      <c r="D428" s="1" t="s">
        <v>407</v>
      </c>
      <c r="E428" s="1">
        <v>6448</v>
      </c>
      <c r="F428" s="37">
        <v>6</v>
      </c>
      <c r="G428" s="37">
        <v>9</v>
      </c>
      <c r="H428" s="37">
        <f>Table71011124[[#This Row],[Units Sold]]*Table71011124[[#This Row],[Sale Price]]</f>
        <v>58032</v>
      </c>
      <c r="I428" s="37">
        <f t="shared" si="6"/>
        <v>8124.4800000000005</v>
      </c>
      <c r="J428" s="37">
        <f>Table71011124[[#This Row],[Gross Sales]]-Table71011124[[#This Row],[Discounts]]</f>
        <v>49907.519999999997</v>
      </c>
      <c r="K428" s="37">
        <f>Table71011124[[#This Row],[Units Sold]]*Table71011124[[#This Row],[Manufacturing Price]]*1.1</f>
        <v>42556.800000000003</v>
      </c>
      <c r="L428" s="37">
        <f>Table71011124[[#This Row],[Sales]]-Table71011124[[#This Row],[COGS]]</f>
        <v>7350.7199999999939</v>
      </c>
      <c r="M428" s="38">
        <v>44683</v>
      </c>
    </row>
    <row r="429" spans="1:13" x14ac:dyDescent="0.25">
      <c r="A429" s="1" t="s">
        <v>395</v>
      </c>
      <c r="B429" s="1" t="s">
        <v>396</v>
      </c>
      <c r="C429" s="1" t="s">
        <v>397</v>
      </c>
      <c r="D429" s="1" t="s">
        <v>398</v>
      </c>
      <c r="E429" s="1">
        <v>6315</v>
      </c>
      <c r="F429" s="37">
        <v>3</v>
      </c>
      <c r="G429" s="37">
        <v>340</v>
      </c>
      <c r="H429" s="37">
        <f>Table71011124[[#This Row],[Units Sold]]*Table71011124[[#This Row],[Sale Price]]</f>
        <v>2147100</v>
      </c>
      <c r="I429" s="37">
        <f t="shared" si="6"/>
        <v>128826</v>
      </c>
      <c r="J429" s="37">
        <f>Table71011124[[#This Row],[Gross Sales]]-Table71011124[[#This Row],[Discounts]]</f>
        <v>2018274</v>
      </c>
      <c r="K429" s="37">
        <f>Table71011124[[#This Row],[Units Sold]]*Table71011124[[#This Row],[Manufacturing Price]]*1.1</f>
        <v>20839.5</v>
      </c>
      <c r="L429" s="37">
        <f>Table71011124[[#This Row],[Sales]]-Table71011124[[#This Row],[COGS]]</f>
        <v>1997434.5</v>
      </c>
      <c r="M429" s="38">
        <v>44683</v>
      </c>
    </row>
    <row r="430" spans="1:13" x14ac:dyDescent="0.25">
      <c r="A430" s="1" t="s">
        <v>295</v>
      </c>
      <c r="B430" s="1" t="s">
        <v>396</v>
      </c>
      <c r="C430" s="1" t="s">
        <v>406</v>
      </c>
      <c r="D430" s="1" t="s">
        <v>407</v>
      </c>
      <c r="E430" s="1">
        <v>5959</v>
      </c>
      <c r="F430" s="37">
        <v>7</v>
      </c>
      <c r="G430" s="37">
        <v>9</v>
      </c>
      <c r="H430" s="37">
        <f>Table71011124[[#This Row],[Units Sold]]*Table71011124[[#This Row],[Sale Price]]</f>
        <v>53631</v>
      </c>
      <c r="I430" s="37">
        <f t="shared" si="6"/>
        <v>7508.3400000000011</v>
      </c>
      <c r="J430" s="37">
        <f>Table71011124[[#This Row],[Gross Sales]]-Table71011124[[#This Row],[Discounts]]</f>
        <v>46122.659999999996</v>
      </c>
      <c r="K430" s="37">
        <f>Table71011124[[#This Row],[Units Sold]]*Table71011124[[#This Row],[Manufacturing Price]]*1.1</f>
        <v>45884.3</v>
      </c>
      <c r="L430" s="37">
        <f>Table71011124[[#This Row],[Sales]]-Table71011124[[#This Row],[COGS]]</f>
        <v>238.35999999999331</v>
      </c>
      <c r="M430" s="38">
        <v>44683</v>
      </c>
    </row>
    <row r="431" spans="1:13" x14ac:dyDescent="0.25">
      <c r="A431" s="1" t="s">
        <v>287</v>
      </c>
      <c r="B431" s="1" t="s">
        <v>396</v>
      </c>
      <c r="C431" s="1" t="s">
        <v>406</v>
      </c>
      <c r="D431" s="1" t="s">
        <v>401</v>
      </c>
      <c r="E431" s="1">
        <v>5787</v>
      </c>
      <c r="F431" s="37">
        <v>7</v>
      </c>
      <c r="G431" s="37">
        <v>9</v>
      </c>
      <c r="H431" s="37">
        <f>Table71011124[[#This Row],[Units Sold]]*Table71011124[[#This Row],[Sale Price]]</f>
        <v>52083</v>
      </c>
      <c r="I431" s="37">
        <f t="shared" si="6"/>
        <v>520.83000000000004</v>
      </c>
      <c r="J431" s="37">
        <f>Table71011124[[#This Row],[Gross Sales]]-Table71011124[[#This Row],[Discounts]]</f>
        <v>51562.17</v>
      </c>
      <c r="K431" s="37">
        <f>Table71011124[[#This Row],[Units Sold]]*Table71011124[[#This Row],[Manufacturing Price]]*1.1</f>
        <v>44559.9</v>
      </c>
      <c r="L431" s="37">
        <f>Table71011124[[#This Row],[Sales]]-Table71011124[[#This Row],[COGS]]</f>
        <v>7002.2699999999968</v>
      </c>
      <c r="M431" s="38">
        <v>44683</v>
      </c>
    </row>
    <row r="432" spans="1:13" x14ac:dyDescent="0.25">
      <c r="A432" s="1" t="s">
        <v>295</v>
      </c>
      <c r="B432" s="1" t="s">
        <v>396</v>
      </c>
      <c r="C432" s="1" t="s">
        <v>397</v>
      </c>
      <c r="D432" s="1" t="s">
        <v>407</v>
      </c>
      <c r="E432" s="1">
        <v>5728</v>
      </c>
      <c r="F432" s="37">
        <v>3</v>
      </c>
      <c r="G432" s="37">
        <v>140</v>
      </c>
      <c r="H432" s="37">
        <f>Table71011124[[#This Row],[Units Sold]]*Table71011124[[#This Row],[Sale Price]]</f>
        <v>801920</v>
      </c>
      <c r="I432" s="37">
        <f t="shared" si="6"/>
        <v>112268.80000000002</v>
      </c>
      <c r="J432" s="37">
        <f>Table71011124[[#This Row],[Gross Sales]]-Table71011124[[#This Row],[Discounts]]</f>
        <v>689651.19999999995</v>
      </c>
      <c r="K432" s="37">
        <f>Table71011124[[#This Row],[Units Sold]]*Table71011124[[#This Row],[Manufacturing Price]]*1.1</f>
        <v>18902.400000000001</v>
      </c>
      <c r="L432" s="37">
        <f>Table71011124[[#This Row],[Sales]]-Table71011124[[#This Row],[COGS]]</f>
        <v>670748.79999999993</v>
      </c>
      <c r="M432" s="38">
        <v>44683</v>
      </c>
    </row>
    <row r="433" spans="1:13" x14ac:dyDescent="0.25">
      <c r="A433" s="1" t="s">
        <v>287</v>
      </c>
      <c r="B433" s="1" t="s">
        <v>396</v>
      </c>
      <c r="C433" s="1" t="s">
        <v>400</v>
      </c>
      <c r="D433" s="1" t="s">
        <v>407</v>
      </c>
      <c r="E433" s="1">
        <v>5712</v>
      </c>
      <c r="F433" s="37">
        <v>10</v>
      </c>
      <c r="G433" s="37">
        <v>22</v>
      </c>
      <c r="H433" s="37">
        <f>Table71011124[[#This Row],[Units Sold]]*Table71011124[[#This Row],[Sale Price]]</f>
        <v>125664</v>
      </c>
      <c r="I433" s="37">
        <f t="shared" si="6"/>
        <v>17592.960000000003</v>
      </c>
      <c r="J433" s="37">
        <f>Table71011124[[#This Row],[Gross Sales]]-Table71011124[[#This Row],[Discounts]]</f>
        <v>108071.03999999999</v>
      </c>
      <c r="K433" s="37">
        <f>Table71011124[[#This Row],[Units Sold]]*Table71011124[[#This Row],[Manufacturing Price]]*1.1</f>
        <v>62832.000000000007</v>
      </c>
      <c r="L433" s="37">
        <f>Table71011124[[#This Row],[Sales]]-Table71011124[[#This Row],[COGS]]</f>
        <v>45239.039999999986</v>
      </c>
      <c r="M433" s="38">
        <v>44683</v>
      </c>
    </row>
    <row r="434" spans="1:13" x14ac:dyDescent="0.25">
      <c r="A434" s="1" t="s">
        <v>295</v>
      </c>
      <c r="B434" s="1" t="s">
        <v>399</v>
      </c>
      <c r="C434" s="1" t="s">
        <v>400</v>
      </c>
      <c r="D434" s="1" t="s">
        <v>398</v>
      </c>
      <c r="E434" s="1">
        <v>4910</v>
      </c>
      <c r="F434" s="37">
        <v>10</v>
      </c>
      <c r="G434" s="37">
        <v>127</v>
      </c>
      <c r="H434" s="37">
        <f>Table71011124[[#This Row],[Units Sold]]*Table71011124[[#This Row],[Sale Price]]</f>
        <v>623570</v>
      </c>
      <c r="I434" s="37">
        <f t="shared" si="6"/>
        <v>37414.199999999997</v>
      </c>
      <c r="J434" s="37">
        <f>Table71011124[[#This Row],[Gross Sales]]-Table71011124[[#This Row],[Discounts]]</f>
        <v>586155.80000000005</v>
      </c>
      <c r="K434" s="37">
        <f>Table71011124[[#This Row],[Units Sold]]*Table71011124[[#This Row],[Manufacturing Price]]*1.1</f>
        <v>54010.000000000007</v>
      </c>
      <c r="L434" s="37">
        <f>Table71011124[[#This Row],[Sales]]-Table71011124[[#This Row],[COGS]]</f>
        <v>532145.80000000005</v>
      </c>
      <c r="M434" s="38">
        <v>44683</v>
      </c>
    </row>
    <row r="435" spans="1:13" x14ac:dyDescent="0.25">
      <c r="A435" s="1" t="s">
        <v>293</v>
      </c>
      <c r="B435" s="1" t="s">
        <v>403</v>
      </c>
      <c r="C435" s="1" t="s">
        <v>404</v>
      </c>
      <c r="D435" s="1" t="s">
        <v>398</v>
      </c>
      <c r="E435" s="1">
        <v>4732</v>
      </c>
      <c r="F435" s="37">
        <v>8</v>
      </c>
      <c r="G435" s="37">
        <v>29</v>
      </c>
      <c r="H435" s="37">
        <f>Table71011124[[#This Row],[Units Sold]]*Table71011124[[#This Row],[Sale Price]]</f>
        <v>137228</v>
      </c>
      <c r="I435" s="37">
        <f t="shared" si="6"/>
        <v>8233.68</v>
      </c>
      <c r="J435" s="37">
        <f>Table71011124[[#This Row],[Gross Sales]]-Table71011124[[#This Row],[Discounts]]</f>
        <v>128994.32</v>
      </c>
      <c r="K435" s="37">
        <f>Table71011124[[#This Row],[Units Sold]]*Table71011124[[#This Row],[Manufacturing Price]]*1.1</f>
        <v>41641.600000000006</v>
      </c>
      <c r="L435" s="37">
        <f>Table71011124[[#This Row],[Sales]]-Table71011124[[#This Row],[COGS]]</f>
        <v>87352.72</v>
      </c>
      <c r="M435" s="38">
        <v>44683</v>
      </c>
    </row>
    <row r="436" spans="1:13" x14ac:dyDescent="0.25">
      <c r="A436" s="1" t="s">
        <v>395</v>
      </c>
      <c r="B436" s="1" t="s">
        <v>408</v>
      </c>
      <c r="C436" s="1" t="s">
        <v>409</v>
      </c>
      <c r="D436" s="1" t="s">
        <v>407</v>
      </c>
      <c r="E436" s="1">
        <v>3124</v>
      </c>
      <c r="F436" s="37">
        <v>150</v>
      </c>
      <c r="G436" s="37">
        <v>304</v>
      </c>
      <c r="H436" s="37">
        <f>Table71011124[[#This Row],[Units Sold]]*Table71011124[[#This Row],[Sale Price]]</f>
        <v>949696</v>
      </c>
      <c r="I436" s="37">
        <f t="shared" si="6"/>
        <v>132957.44</v>
      </c>
      <c r="J436" s="37">
        <f>Table71011124[[#This Row],[Gross Sales]]-Table71011124[[#This Row],[Discounts]]</f>
        <v>816738.56</v>
      </c>
      <c r="K436" s="37">
        <f>Table71011124[[#This Row],[Units Sold]]*Table71011124[[#This Row],[Manufacturing Price]]*1.1</f>
        <v>515460.00000000006</v>
      </c>
      <c r="L436" s="37">
        <f>Table71011124[[#This Row],[Sales]]-Table71011124[[#This Row],[COGS]]</f>
        <v>301278.56</v>
      </c>
      <c r="M436" s="38">
        <v>44683</v>
      </c>
    </row>
    <row r="437" spans="1:13" x14ac:dyDescent="0.25">
      <c r="A437" s="1" t="s">
        <v>395</v>
      </c>
      <c r="B437" s="1" t="s">
        <v>399</v>
      </c>
      <c r="C437" s="1" t="s">
        <v>400</v>
      </c>
      <c r="D437" s="1" t="s">
        <v>398</v>
      </c>
      <c r="E437" s="1">
        <v>3107</v>
      </c>
      <c r="F437" s="37">
        <v>10</v>
      </c>
      <c r="G437" s="37">
        <v>127</v>
      </c>
      <c r="H437" s="37">
        <f>Table71011124[[#This Row],[Units Sold]]*Table71011124[[#This Row],[Sale Price]]</f>
        <v>394589</v>
      </c>
      <c r="I437" s="37">
        <f t="shared" si="6"/>
        <v>23675.34</v>
      </c>
      <c r="J437" s="37">
        <f>Table71011124[[#This Row],[Gross Sales]]-Table71011124[[#This Row],[Discounts]]</f>
        <v>370913.66</v>
      </c>
      <c r="K437" s="37">
        <f>Table71011124[[#This Row],[Units Sold]]*Table71011124[[#This Row],[Manufacturing Price]]*1.1</f>
        <v>34177</v>
      </c>
      <c r="L437" s="37">
        <f>Table71011124[[#This Row],[Sales]]-Table71011124[[#This Row],[COGS]]</f>
        <v>336736.66</v>
      </c>
      <c r="M437" s="38">
        <v>44683</v>
      </c>
    </row>
    <row r="438" spans="1:13" x14ac:dyDescent="0.25">
      <c r="A438" s="1" t="s">
        <v>295</v>
      </c>
      <c r="B438" s="1" t="s">
        <v>408</v>
      </c>
      <c r="C438" s="1" t="s">
        <v>402</v>
      </c>
      <c r="D438" s="1" t="s">
        <v>398</v>
      </c>
      <c r="E438" s="1">
        <v>2545</v>
      </c>
      <c r="F438" s="37">
        <v>5</v>
      </c>
      <c r="G438" s="37">
        <v>17</v>
      </c>
      <c r="H438" s="37">
        <f>Table71011124[[#This Row],[Units Sold]]*Table71011124[[#This Row],[Sale Price]]</f>
        <v>43265</v>
      </c>
      <c r="I438" s="37">
        <f t="shared" si="6"/>
        <v>2595.9</v>
      </c>
      <c r="J438" s="37">
        <f>Table71011124[[#This Row],[Gross Sales]]-Table71011124[[#This Row],[Discounts]]</f>
        <v>40669.1</v>
      </c>
      <c r="K438" s="37">
        <f>Table71011124[[#This Row],[Units Sold]]*Table71011124[[#This Row],[Manufacturing Price]]*1.1</f>
        <v>13997.500000000002</v>
      </c>
      <c r="L438" s="37">
        <f>Table71011124[[#This Row],[Sales]]-Table71011124[[#This Row],[COGS]]</f>
        <v>26671.599999999999</v>
      </c>
      <c r="M438" s="38">
        <v>44683</v>
      </c>
    </row>
    <row r="439" spans="1:13" x14ac:dyDescent="0.25">
      <c r="A439" s="1" t="s">
        <v>295</v>
      </c>
      <c r="B439" s="1" t="s">
        <v>408</v>
      </c>
      <c r="C439" s="1" t="s">
        <v>409</v>
      </c>
      <c r="D439" s="1" t="s">
        <v>407</v>
      </c>
      <c r="E439" s="1">
        <v>2491</v>
      </c>
      <c r="F439" s="37">
        <v>224</v>
      </c>
      <c r="G439" s="37">
        <v>302</v>
      </c>
      <c r="H439" s="37">
        <f>Table71011124[[#This Row],[Units Sold]]*Table71011124[[#This Row],[Sale Price]]</f>
        <v>752282</v>
      </c>
      <c r="I439" s="37">
        <f t="shared" si="6"/>
        <v>105319.48000000001</v>
      </c>
      <c r="J439" s="37">
        <f>Table71011124[[#This Row],[Gross Sales]]-Table71011124[[#This Row],[Discounts]]</f>
        <v>646962.52</v>
      </c>
      <c r="K439" s="37">
        <f>Table71011124[[#This Row],[Units Sold]]*Table71011124[[#This Row],[Manufacturing Price]]*1.1</f>
        <v>613782.4</v>
      </c>
      <c r="L439" s="37">
        <f>Table71011124[[#This Row],[Sales]]-Table71011124[[#This Row],[COGS]]</f>
        <v>33180.119999999995</v>
      </c>
      <c r="M439" s="38">
        <v>44683</v>
      </c>
    </row>
    <row r="440" spans="1:13" x14ac:dyDescent="0.25">
      <c r="A440" s="1" t="s">
        <v>293</v>
      </c>
      <c r="B440" s="1" t="s">
        <v>396</v>
      </c>
      <c r="C440" s="1" t="s">
        <v>400</v>
      </c>
      <c r="D440" s="1" t="s">
        <v>407</v>
      </c>
      <c r="E440" s="1">
        <v>2486</v>
      </c>
      <c r="F440" s="37">
        <v>10</v>
      </c>
      <c r="G440" s="37">
        <v>22</v>
      </c>
      <c r="H440" s="37">
        <f>Table71011124[[#This Row],[Units Sold]]*Table71011124[[#This Row],[Sale Price]]</f>
        <v>54692</v>
      </c>
      <c r="I440" s="37">
        <f t="shared" si="6"/>
        <v>7656.880000000001</v>
      </c>
      <c r="J440" s="37">
        <f>Table71011124[[#This Row],[Gross Sales]]-Table71011124[[#This Row],[Discounts]]</f>
        <v>47035.119999999995</v>
      </c>
      <c r="K440" s="37">
        <f>Table71011124[[#This Row],[Units Sold]]*Table71011124[[#This Row],[Manufacturing Price]]*1.1</f>
        <v>27346.000000000004</v>
      </c>
      <c r="L440" s="37">
        <f>Table71011124[[#This Row],[Sales]]-Table71011124[[#This Row],[COGS]]</f>
        <v>19689.119999999992</v>
      </c>
      <c r="M440" s="38">
        <v>44683</v>
      </c>
    </row>
    <row r="441" spans="1:13" x14ac:dyDescent="0.25">
      <c r="A441" s="1" t="s">
        <v>300</v>
      </c>
      <c r="B441" s="1" t="s">
        <v>408</v>
      </c>
      <c r="C441" s="1" t="s">
        <v>402</v>
      </c>
      <c r="D441" s="1" t="s">
        <v>401</v>
      </c>
      <c r="E441" s="1">
        <v>2337</v>
      </c>
      <c r="F441" s="37">
        <v>5</v>
      </c>
      <c r="G441" s="37">
        <v>17</v>
      </c>
      <c r="H441" s="37">
        <f>Table71011124[[#This Row],[Units Sold]]*Table71011124[[#This Row],[Sale Price]]</f>
        <v>39729</v>
      </c>
      <c r="I441" s="37">
        <f t="shared" si="6"/>
        <v>397.29</v>
      </c>
      <c r="J441" s="37">
        <f>Table71011124[[#This Row],[Gross Sales]]-Table71011124[[#This Row],[Discounts]]</f>
        <v>39331.71</v>
      </c>
      <c r="K441" s="37">
        <f>Table71011124[[#This Row],[Units Sold]]*Table71011124[[#This Row],[Manufacturing Price]]*1.1</f>
        <v>12853.500000000002</v>
      </c>
      <c r="L441" s="37">
        <f>Table71011124[[#This Row],[Sales]]-Table71011124[[#This Row],[COGS]]</f>
        <v>26478.21</v>
      </c>
      <c r="M441" s="38">
        <v>44683</v>
      </c>
    </row>
    <row r="442" spans="1:13" x14ac:dyDescent="0.25">
      <c r="A442" s="1" t="s">
        <v>287</v>
      </c>
      <c r="B442" s="1" t="s">
        <v>403</v>
      </c>
      <c r="C442" s="1" t="s">
        <v>404</v>
      </c>
      <c r="D442" s="1" t="s">
        <v>405</v>
      </c>
      <c r="E442" s="1">
        <v>2152</v>
      </c>
      <c r="F442" s="37">
        <v>12</v>
      </c>
      <c r="G442" s="37">
        <v>14</v>
      </c>
      <c r="H442" s="37">
        <f>Table71011124[[#This Row],[Units Sold]]*Table71011124[[#This Row],[Sale Price]]</f>
        <v>30128</v>
      </c>
      <c r="I442" s="37">
        <f t="shared" si="6"/>
        <v>0</v>
      </c>
      <c r="J442" s="37">
        <f>Table71011124[[#This Row],[Gross Sales]]-Table71011124[[#This Row],[Discounts]]</f>
        <v>30128</v>
      </c>
      <c r="K442" s="37">
        <f>Table71011124[[#This Row],[Units Sold]]*Table71011124[[#This Row],[Manufacturing Price]]*1.1</f>
        <v>28406.400000000001</v>
      </c>
      <c r="L442" s="37">
        <f>Table71011124[[#This Row],[Sales]]-Table71011124[[#This Row],[COGS]]</f>
        <v>1721.5999999999985</v>
      </c>
      <c r="M442" s="38">
        <v>44683</v>
      </c>
    </row>
    <row r="443" spans="1:13" x14ac:dyDescent="0.25">
      <c r="A443" s="1" t="s">
        <v>295</v>
      </c>
      <c r="B443" s="1" t="s">
        <v>403</v>
      </c>
      <c r="C443" s="1" t="s">
        <v>404</v>
      </c>
      <c r="D443" s="1" t="s">
        <v>398</v>
      </c>
      <c r="E443" s="1">
        <v>2104</v>
      </c>
      <c r="F443" s="37">
        <v>12</v>
      </c>
      <c r="G443" s="37">
        <v>19</v>
      </c>
      <c r="H443" s="37">
        <f>Table71011124[[#This Row],[Units Sold]]*Table71011124[[#This Row],[Sale Price]]</f>
        <v>39976</v>
      </c>
      <c r="I443" s="37">
        <f t="shared" si="6"/>
        <v>2398.56</v>
      </c>
      <c r="J443" s="37">
        <f>Table71011124[[#This Row],[Gross Sales]]-Table71011124[[#This Row],[Discounts]]</f>
        <v>37577.440000000002</v>
      </c>
      <c r="K443" s="37">
        <f>Table71011124[[#This Row],[Units Sold]]*Table71011124[[#This Row],[Manufacturing Price]]*1.1</f>
        <v>27772.800000000003</v>
      </c>
      <c r="L443" s="37">
        <f>Table71011124[[#This Row],[Sales]]-Table71011124[[#This Row],[COGS]]</f>
        <v>9804.64</v>
      </c>
      <c r="M443" s="38">
        <v>44683</v>
      </c>
    </row>
    <row r="444" spans="1:13" x14ac:dyDescent="0.25">
      <c r="A444" s="1" t="s">
        <v>293</v>
      </c>
      <c r="B444" s="1" t="s">
        <v>408</v>
      </c>
      <c r="C444" s="1" t="s">
        <v>402</v>
      </c>
      <c r="D444" s="1" t="s">
        <v>401</v>
      </c>
      <c r="E444" s="1">
        <v>2063</v>
      </c>
      <c r="F444" s="37">
        <v>5</v>
      </c>
      <c r="G444" s="37">
        <v>22</v>
      </c>
      <c r="H444" s="37">
        <f>Table71011124[[#This Row],[Units Sold]]*Table71011124[[#This Row],[Sale Price]]</f>
        <v>45386</v>
      </c>
      <c r="I444" s="37">
        <f t="shared" si="6"/>
        <v>453.86</v>
      </c>
      <c r="J444" s="37">
        <f>Table71011124[[#This Row],[Gross Sales]]-Table71011124[[#This Row],[Discounts]]</f>
        <v>44932.14</v>
      </c>
      <c r="K444" s="37">
        <f>Table71011124[[#This Row],[Units Sold]]*Table71011124[[#This Row],[Manufacturing Price]]*1.1</f>
        <v>11346.500000000002</v>
      </c>
      <c r="L444" s="37">
        <f>Table71011124[[#This Row],[Sales]]-Table71011124[[#This Row],[COGS]]</f>
        <v>33585.64</v>
      </c>
      <c r="M444" s="38">
        <v>44683</v>
      </c>
    </row>
    <row r="445" spans="1:13" x14ac:dyDescent="0.25">
      <c r="A445" s="1" t="s">
        <v>293</v>
      </c>
      <c r="B445" s="1" t="s">
        <v>396</v>
      </c>
      <c r="C445" s="1" t="s">
        <v>397</v>
      </c>
      <c r="D445" s="1" t="s">
        <v>407</v>
      </c>
      <c r="E445" s="1">
        <v>1962</v>
      </c>
      <c r="F445" s="37">
        <v>250</v>
      </c>
      <c r="G445" s="37">
        <v>340</v>
      </c>
      <c r="H445" s="37">
        <f>Table71011124[[#This Row],[Units Sold]]*Table71011124[[#This Row],[Sale Price]]</f>
        <v>667080</v>
      </c>
      <c r="I445" s="37">
        <f t="shared" si="6"/>
        <v>93391.200000000012</v>
      </c>
      <c r="J445" s="37">
        <f>Table71011124[[#This Row],[Gross Sales]]-Table71011124[[#This Row],[Discounts]]</f>
        <v>573688.80000000005</v>
      </c>
      <c r="K445" s="37">
        <f>Table71011124[[#This Row],[Units Sold]]*Table71011124[[#This Row],[Manufacturing Price]]*1.1</f>
        <v>539550</v>
      </c>
      <c r="L445" s="37">
        <f>Table71011124[[#This Row],[Sales]]-Table71011124[[#This Row],[COGS]]</f>
        <v>34138.800000000047</v>
      </c>
      <c r="M445" s="38">
        <v>44683</v>
      </c>
    </row>
    <row r="446" spans="1:13" x14ac:dyDescent="0.25">
      <c r="A446" s="1" t="s">
        <v>293</v>
      </c>
      <c r="B446" s="1" t="s">
        <v>399</v>
      </c>
      <c r="C446" s="1" t="s">
        <v>400</v>
      </c>
      <c r="D446" s="1" t="s">
        <v>401</v>
      </c>
      <c r="E446" s="1">
        <v>1904</v>
      </c>
      <c r="F446" s="37">
        <v>40</v>
      </c>
      <c r="G446" s="37">
        <v>127</v>
      </c>
      <c r="H446" s="37">
        <f>Table71011124[[#This Row],[Units Sold]]*Table71011124[[#This Row],[Sale Price]]</f>
        <v>241808</v>
      </c>
      <c r="I446" s="37">
        <f t="shared" si="6"/>
        <v>2418.08</v>
      </c>
      <c r="J446" s="37">
        <f>Table71011124[[#This Row],[Gross Sales]]-Table71011124[[#This Row],[Discounts]]</f>
        <v>239389.92</v>
      </c>
      <c r="K446" s="37">
        <f>Table71011124[[#This Row],[Units Sold]]*Table71011124[[#This Row],[Manufacturing Price]]*1.1</f>
        <v>83776</v>
      </c>
      <c r="L446" s="37">
        <f>Table71011124[[#This Row],[Sales]]-Table71011124[[#This Row],[COGS]]</f>
        <v>155613.92000000001</v>
      </c>
      <c r="M446" s="38">
        <v>44683</v>
      </c>
    </row>
    <row r="447" spans="1:13" x14ac:dyDescent="0.25">
      <c r="A447" s="1" t="s">
        <v>293</v>
      </c>
      <c r="B447" s="1" t="s">
        <v>408</v>
      </c>
      <c r="C447" s="1" t="s">
        <v>409</v>
      </c>
      <c r="D447" s="1" t="s">
        <v>407</v>
      </c>
      <c r="E447" s="1">
        <v>1903</v>
      </c>
      <c r="F447" s="37">
        <v>150</v>
      </c>
      <c r="G447" s="37">
        <v>302</v>
      </c>
      <c r="H447" s="37">
        <f>Table71011124[[#This Row],[Units Sold]]*Table71011124[[#This Row],[Sale Price]]</f>
        <v>574706</v>
      </c>
      <c r="I447" s="37">
        <f t="shared" si="6"/>
        <v>80458.840000000011</v>
      </c>
      <c r="J447" s="37">
        <f>Table71011124[[#This Row],[Gross Sales]]-Table71011124[[#This Row],[Discounts]]</f>
        <v>494247.16</v>
      </c>
      <c r="K447" s="37">
        <f>Table71011124[[#This Row],[Units Sold]]*Table71011124[[#This Row],[Manufacturing Price]]*1.1</f>
        <v>313995</v>
      </c>
      <c r="L447" s="37">
        <f>Table71011124[[#This Row],[Sales]]-Table71011124[[#This Row],[COGS]]</f>
        <v>180252.15999999997</v>
      </c>
      <c r="M447" s="38">
        <v>44683</v>
      </c>
    </row>
    <row r="448" spans="1:13" x14ac:dyDescent="0.25">
      <c r="A448" s="1" t="s">
        <v>395</v>
      </c>
      <c r="B448" s="1" t="s">
        <v>403</v>
      </c>
      <c r="C448" s="1" t="s">
        <v>404</v>
      </c>
      <c r="D448" s="1" t="s">
        <v>401</v>
      </c>
      <c r="E448" s="1">
        <v>1610</v>
      </c>
      <c r="F448" s="37">
        <v>13</v>
      </c>
      <c r="G448" s="37">
        <v>22</v>
      </c>
      <c r="H448" s="37">
        <f>Table71011124[[#This Row],[Units Sold]]*Table71011124[[#This Row],[Sale Price]]</f>
        <v>35420</v>
      </c>
      <c r="I448" s="37">
        <f t="shared" si="6"/>
        <v>354.2</v>
      </c>
      <c r="J448" s="37">
        <f>Table71011124[[#This Row],[Gross Sales]]-Table71011124[[#This Row],[Discounts]]</f>
        <v>35065.800000000003</v>
      </c>
      <c r="K448" s="37">
        <f>Table71011124[[#This Row],[Units Sold]]*Table71011124[[#This Row],[Manufacturing Price]]*1.1</f>
        <v>23023.000000000004</v>
      </c>
      <c r="L448" s="37">
        <f>Table71011124[[#This Row],[Sales]]-Table71011124[[#This Row],[COGS]]</f>
        <v>12042.8</v>
      </c>
      <c r="M448" s="38">
        <v>44683</v>
      </c>
    </row>
    <row r="449" spans="1:13" x14ac:dyDescent="0.25">
      <c r="A449" s="1" t="s">
        <v>293</v>
      </c>
      <c r="B449" s="1" t="s">
        <v>396</v>
      </c>
      <c r="C449" s="1" t="s">
        <v>406</v>
      </c>
      <c r="D449" s="1" t="s">
        <v>401</v>
      </c>
      <c r="E449" s="1">
        <v>1472</v>
      </c>
      <c r="F449" s="37">
        <v>5</v>
      </c>
      <c r="G449" s="37">
        <v>25</v>
      </c>
      <c r="H449" s="37">
        <f>Table71011124[[#This Row],[Units Sold]]*Table71011124[[#This Row],[Sale Price]]</f>
        <v>36800</v>
      </c>
      <c r="I449" s="37">
        <f t="shared" si="6"/>
        <v>368</v>
      </c>
      <c r="J449" s="37">
        <f>Table71011124[[#This Row],[Gross Sales]]-Table71011124[[#This Row],[Discounts]]</f>
        <v>36432</v>
      </c>
      <c r="K449" s="37">
        <f>Table71011124[[#This Row],[Units Sold]]*Table71011124[[#This Row],[Manufacturing Price]]*1.1</f>
        <v>8096.0000000000009</v>
      </c>
      <c r="L449" s="37">
        <f>Table71011124[[#This Row],[Sales]]-Table71011124[[#This Row],[COGS]]</f>
        <v>28336</v>
      </c>
      <c r="M449" s="38">
        <v>44683</v>
      </c>
    </row>
    <row r="450" spans="1:13" x14ac:dyDescent="0.25">
      <c r="A450" s="1" t="s">
        <v>300</v>
      </c>
      <c r="B450" s="1" t="s">
        <v>399</v>
      </c>
      <c r="C450" s="1" t="s">
        <v>400</v>
      </c>
      <c r="D450" s="1" t="s">
        <v>398</v>
      </c>
      <c r="E450" s="1">
        <v>1230</v>
      </c>
      <c r="F450" s="37">
        <v>10</v>
      </c>
      <c r="G450" s="37">
        <v>127</v>
      </c>
      <c r="H450" s="37">
        <f>Table71011124[[#This Row],[Units Sold]]*Table71011124[[#This Row],[Sale Price]]</f>
        <v>156210</v>
      </c>
      <c r="I450" s="37">
        <f t="shared" ref="I450:I513" si="7">IF(D450="None",0,IF(D450="Low",H450*0.01,IF(D450="Medium",H450*0.06,IF(D450="High",H450*0.14,0))))</f>
        <v>9372.6</v>
      </c>
      <c r="J450" s="37">
        <f>Table71011124[[#This Row],[Gross Sales]]-Table71011124[[#This Row],[Discounts]]</f>
        <v>146837.4</v>
      </c>
      <c r="K450" s="37">
        <f>Table71011124[[#This Row],[Units Sold]]*Table71011124[[#This Row],[Manufacturing Price]]*1.1</f>
        <v>13530.000000000002</v>
      </c>
      <c r="L450" s="37">
        <f>Table71011124[[#This Row],[Sales]]-Table71011124[[#This Row],[COGS]]</f>
        <v>133307.4</v>
      </c>
      <c r="M450" s="38">
        <v>44683</v>
      </c>
    </row>
    <row r="451" spans="1:13" x14ac:dyDescent="0.25">
      <c r="A451" s="1" t="s">
        <v>300</v>
      </c>
      <c r="B451" s="1" t="s">
        <v>408</v>
      </c>
      <c r="C451" s="1" t="s">
        <v>409</v>
      </c>
      <c r="D451" s="1" t="s">
        <v>401</v>
      </c>
      <c r="E451" s="1">
        <v>1178</v>
      </c>
      <c r="F451" s="37">
        <v>270</v>
      </c>
      <c r="G451" s="37">
        <v>302</v>
      </c>
      <c r="H451" s="37">
        <f>Table71011124[[#This Row],[Units Sold]]*Table71011124[[#This Row],[Sale Price]]</f>
        <v>355756</v>
      </c>
      <c r="I451" s="37">
        <f t="shared" si="7"/>
        <v>3557.56</v>
      </c>
      <c r="J451" s="37">
        <f>Table71011124[[#This Row],[Gross Sales]]-Table71011124[[#This Row],[Discounts]]</f>
        <v>352198.44</v>
      </c>
      <c r="K451" s="37">
        <f>Table71011124[[#This Row],[Units Sold]]*Table71011124[[#This Row],[Manufacturing Price]]*1.1</f>
        <v>349866</v>
      </c>
      <c r="L451" s="37">
        <f>Table71011124[[#This Row],[Sales]]-Table71011124[[#This Row],[COGS]]</f>
        <v>2332.4400000000023</v>
      </c>
      <c r="M451" s="38">
        <v>44683</v>
      </c>
    </row>
    <row r="452" spans="1:13" x14ac:dyDescent="0.25">
      <c r="A452" s="1" t="s">
        <v>287</v>
      </c>
      <c r="B452" s="1" t="s">
        <v>408</v>
      </c>
      <c r="C452" s="1" t="s">
        <v>402</v>
      </c>
      <c r="D452" s="1" t="s">
        <v>405</v>
      </c>
      <c r="E452" s="1">
        <v>934</v>
      </c>
      <c r="F452" s="37">
        <v>5</v>
      </c>
      <c r="G452" s="37">
        <v>17</v>
      </c>
      <c r="H452" s="37">
        <f>Table71011124[[#This Row],[Units Sold]]*Table71011124[[#This Row],[Sale Price]]</f>
        <v>15878</v>
      </c>
      <c r="I452" s="37">
        <f t="shared" si="7"/>
        <v>0</v>
      </c>
      <c r="J452" s="37">
        <f>Table71011124[[#This Row],[Gross Sales]]-Table71011124[[#This Row],[Discounts]]</f>
        <v>15878</v>
      </c>
      <c r="K452" s="37">
        <f>Table71011124[[#This Row],[Units Sold]]*Table71011124[[#This Row],[Manufacturing Price]]*1.1</f>
        <v>5137</v>
      </c>
      <c r="L452" s="37">
        <f>Table71011124[[#This Row],[Sales]]-Table71011124[[#This Row],[COGS]]</f>
        <v>10741</v>
      </c>
      <c r="M452" s="38">
        <v>44683</v>
      </c>
    </row>
    <row r="453" spans="1:13" x14ac:dyDescent="0.25">
      <c r="A453" s="1" t="s">
        <v>287</v>
      </c>
      <c r="B453" s="1" t="s">
        <v>399</v>
      </c>
      <c r="C453" s="1" t="s">
        <v>400</v>
      </c>
      <c r="D453" s="1" t="s">
        <v>401</v>
      </c>
      <c r="E453" s="1">
        <v>921</v>
      </c>
      <c r="F453" s="37">
        <v>10</v>
      </c>
      <c r="G453" s="37">
        <v>127</v>
      </c>
      <c r="H453" s="37">
        <f>Table71011124[[#This Row],[Units Sold]]*Table71011124[[#This Row],[Sale Price]]</f>
        <v>116967</v>
      </c>
      <c r="I453" s="37">
        <f t="shared" si="7"/>
        <v>1169.67</v>
      </c>
      <c r="J453" s="37">
        <f>Table71011124[[#This Row],[Gross Sales]]-Table71011124[[#This Row],[Discounts]]</f>
        <v>115797.33</v>
      </c>
      <c r="K453" s="37">
        <f>Table71011124[[#This Row],[Units Sold]]*Table71011124[[#This Row],[Manufacturing Price]]*1.1</f>
        <v>10131</v>
      </c>
      <c r="L453" s="37">
        <f>Table71011124[[#This Row],[Sales]]-Table71011124[[#This Row],[COGS]]</f>
        <v>105666.33</v>
      </c>
      <c r="M453" s="38">
        <v>44683</v>
      </c>
    </row>
    <row r="454" spans="1:13" x14ac:dyDescent="0.25">
      <c r="A454" s="1" t="s">
        <v>395</v>
      </c>
      <c r="B454" s="1" t="s">
        <v>408</v>
      </c>
      <c r="C454" s="1" t="s">
        <v>402</v>
      </c>
      <c r="D454" s="1" t="s">
        <v>407</v>
      </c>
      <c r="E454" s="1">
        <v>717</v>
      </c>
      <c r="F454" s="37">
        <v>5</v>
      </c>
      <c r="G454" s="37">
        <v>17</v>
      </c>
      <c r="H454" s="37">
        <f>Table71011124[[#This Row],[Units Sold]]*Table71011124[[#This Row],[Sale Price]]</f>
        <v>12189</v>
      </c>
      <c r="I454" s="37">
        <f t="shared" si="7"/>
        <v>1706.4600000000003</v>
      </c>
      <c r="J454" s="37">
        <f>Table71011124[[#This Row],[Gross Sales]]-Table71011124[[#This Row],[Discounts]]</f>
        <v>10482.539999999999</v>
      </c>
      <c r="K454" s="37">
        <f>Table71011124[[#This Row],[Units Sold]]*Table71011124[[#This Row],[Manufacturing Price]]*1.1</f>
        <v>3943.5000000000005</v>
      </c>
      <c r="L454" s="37">
        <f>Table71011124[[#This Row],[Sales]]-Table71011124[[#This Row],[COGS]]</f>
        <v>6539.0399999999991</v>
      </c>
      <c r="M454" s="38">
        <v>44683</v>
      </c>
    </row>
    <row r="455" spans="1:13" x14ac:dyDescent="0.25">
      <c r="A455" s="1" t="s">
        <v>300</v>
      </c>
      <c r="B455" s="1" t="s">
        <v>403</v>
      </c>
      <c r="C455" s="1" t="s">
        <v>404</v>
      </c>
      <c r="D455" s="1" t="s">
        <v>407</v>
      </c>
      <c r="E455" s="1">
        <v>646</v>
      </c>
      <c r="F455" s="37">
        <v>8</v>
      </c>
      <c r="G455" s="37">
        <v>14</v>
      </c>
      <c r="H455" s="37">
        <f>Table71011124[[#This Row],[Units Sold]]*Table71011124[[#This Row],[Sale Price]]</f>
        <v>9044</v>
      </c>
      <c r="I455" s="37">
        <f t="shared" si="7"/>
        <v>1266.1600000000001</v>
      </c>
      <c r="J455" s="37">
        <f>Table71011124[[#This Row],[Gross Sales]]-Table71011124[[#This Row],[Discounts]]</f>
        <v>7777.84</v>
      </c>
      <c r="K455" s="37">
        <f>Table71011124[[#This Row],[Units Sold]]*Table71011124[[#This Row],[Manufacturing Price]]*1.1</f>
        <v>5684.8</v>
      </c>
      <c r="L455" s="37">
        <f>Table71011124[[#This Row],[Sales]]-Table71011124[[#This Row],[COGS]]</f>
        <v>2093.04</v>
      </c>
      <c r="M455" s="38">
        <v>44683</v>
      </c>
    </row>
    <row r="456" spans="1:13" x14ac:dyDescent="0.25">
      <c r="A456" s="1" t="s">
        <v>287</v>
      </c>
      <c r="B456" s="1" t="s">
        <v>408</v>
      </c>
      <c r="C456" s="1" t="s">
        <v>409</v>
      </c>
      <c r="D456" s="1" t="s">
        <v>401</v>
      </c>
      <c r="E456" s="1">
        <v>373</v>
      </c>
      <c r="F456" s="37">
        <v>270</v>
      </c>
      <c r="G456" s="37">
        <v>302</v>
      </c>
      <c r="H456" s="37">
        <f>Table71011124[[#This Row],[Units Sold]]*Table71011124[[#This Row],[Sale Price]]</f>
        <v>112646</v>
      </c>
      <c r="I456" s="37">
        <f t="shared" si="7"/>
        <v>1126.46</v>
      </c>
      <c r="J456" s="37">
        <f>Table71011124[[#This Row],[Gross Sales]]-Table71011124[[#This Row],[Discounts]]</f>
        <v>111519.54</v>
      </c>
      <c r="K456" s="37">
        <f>Table71011124[[#This Row],[Units Sold]]*Table71011124[[#This Row],[Manufacturing Price]]*1.1</f>
        <v>110781.00000000001</v>
      </c>
      <c r="L456" s="37">
        <f>Table71011124[[#This Row],[Sales]]-Table71011124[[#This Row],[COGS]]</f>
        <v>738.53999999997905</v>
      </c>
      <c r="M456" s="38">
        <v>44683</v>
      </c>
    </row>
    <row r="457" spans="1:13" x14ac:dyDescent="0.25">
      <c r="A457" s="1" t="s">
        <v>295</v>
      </c>
      <c r="B457" s="1" t="s">
        <v>396</v>
      </c>
      <c r="C457" s="1" t="s">
        <v>409</v>
      </c>
      <c r="D457" s="1" t="s">
        <v>405</v>
      </c>
      <c r="E457" s="1">
        <v>6198</v>
      </c>
      <c r="F457" s="37">
        <v>270</v>
      </c>
      <c r="G457" s="37">
        <v>352</v>
      </c>
      <c r="H457" s="37">
        <f>Table71011124[[#This Row],[Units Sold]]*Table71011124[[#This Row],[Sale Price]]</f>
        <v>2181696</v>
      </c>
      <c r="I457" s="37">
        <f t="shared" si="7"/>
        <v>0</v>
      </c>
      <c r="J457" s="37">
        <f>Table71011124[[#This Row],[Gross Sales]]-Table71011124[[#This Row],[Discounts]]</f>
        <v>2181696</v>
      </c>
      <c r="K457" s="37">
        <f>Table71011124[[#This Row],[Units Sold]]*Table71011124[[#This Row],[Manufacturing Price]]*1.1</f>
        <v>1840806.0000000002</v>
      </c>
      <c r="L457" s="37">
        <f>Table71011124[[#This Row],[Sales]]-Table71011124[[#This Row],[COGS]]</f>
        <v>340889.99999999977</v>
      </c>
      <c r="M457" s="38">
        <v>44655</v>
      </c>
    </row>
    <row r="458" spans="1:13" x14ac:dyDescent="0.25">
      <c r="A458" s="1" t="s">
        <v>295</v>
      </c>
      <c r="B458" s="1" t="s">
        <v>396</v>
      </c>
      <c r="C458" s="1" t="s">
        <v>400</v>
      </c>
      <c r="D458" s="1" t="s">
        <v>398</v>
      </c>
      <c r="E458" s="1">
        <v>6101</v>
      </c>
      <c r="F458" s="37">
        <v>10</v>
      </c>
      <c r="G458" s="37">
        <v>22</v>
      </c>
      <c r="H458" s="37">
        <f>Table71011124[[#This Row],[Units Sold]]*Table71011124[[#This Row],[Sale Price]]</f>
        <v>134222</v>
      </c>
      <c r="I458" s="37">
        <f t="shared" si="7"/>
        <v>8053.32</v>
      </c>
      <c r="J458" s="37">
        <f>Table71011124[[#This Row],[Gross Sales]]-Table71011124[[#This Row],[Discounts]]</f>
        <v>126168.68</v>
      </c>
      <c r="K458" s="37">
        <f>Table71011124[[#This Row],[Units Sold]]*Table71011124[[#This Row],[Manufacturing Price]]*1.1</f>
        <v>67111</v>
      </c>
      <c r="L458" s="37">
        <f>Table71011124[[#This Row],[Sales]]-Table71011124[[#This Row],[COGS]]</f>
        <v>59057.679999999993</v>
      </c>
      <c r="M458" s="38">
        <v>44655</v>
      </c>
    </row>
    <row r="459" spans="1:13" x14ac:dyDescent="0.25">
      <c r="A459" s="1" t="s">
        <v>295</v>
      </c>
      <c r="B459" s="1" t="s">
        <v>396</v>
      </c>
      <c r="C459" s="1" t="s">
        <v>402</v>
      </c>
      <c r="D459" s="1" t="s">
        <v>407</v>
      </c>
      <c r="E459" s="1">
        <v>5939</v>
      </c>
      <c r="F459" s="37">
        <v>5</v>
      </c>
      <c r="G459" s="37">
        <v>9</v>
      </c>
      <c r="H459" s="37">
        <f>Table71011124[[#This Row],[Units Sold]]*Table71011124[[#This Row],[Sale Price]]</f>
        <v>53451</v>
      </c>
      <c r="I459" s="37">
        <f t="shared" si="7"/>
        <v>7483.14</v>
      </c>
      <c r="J459" s="37">
        <f>Table71011124[[#This Row],[Gross Sales]]-Table71011124[[#This Row],[Discounts]]</f>
        <v>45967.86</v>
      </c>
      <c r="K459" s="37">
        <f>Table71011124[[#This Row],[Units Sold]]*Table71011124[[#This Row],[Manufacturing Price]]*1.1</f>
        <v>32664.500000000004</v>
      </c>
      <c r="L459" s="37">
        <f>Table71011124[[#This Row],[Sales]]-Table71011124[[#This Row],[COGS]]</f>
        <v>13303.359999999997</v>
      </c>
      <c r="M459" s="38">
        <v>44655</v>
      </c>
    </row>
    <row r="460" spans="1:13" x14ac:dyDescent="0.25">
      <c r="A460" s="1" t="s">
        <v>300</v>
      </c>
      <c r="B460" s="1" t="s">
        <v>396</v>
      </c>
      <c r="C460" s="1" t="s">
        <v>402</v>
      </c>
      <c r="D460" s="1" t="s">
        <v>407</v>
      </c>
      <c r="E460" s="1">
        <v>5930</v>
      </c>
      <c r="F460" s="37">
        <v>5</v>
      </c>
      <c r="G460" s="37">
        <v>9</v>
      </c>
      <c r="H460" s="37">
        <f>Table71011124[[#This Row],[Units Sold]]*Table71011124[[#This Row],[Sale Price]]</f>
        <v>53370</v>
      </c>
      <c r="I460" s="37">
        <f t="shared" si="7"/>
        <v>7471.8000000000011</v>
      </c>
      <c r="J460" s="37">
        <f>Table71011124[[#This Row],[Gross Sales]]-Table71011124[[#This Row],[Discounts]]</f>
        <v>45898.2</v>
      </c>
      <c r="K460" s="37">
        <f>Table71011124[[#This Row],[Units Sold]]*Table71011124[[#This Row],[Manufacturing Price]]*1.1</f>
        <v>32615.000000000004</v>
      </c>
      <c r="L460" s="37">
        <f>Table71011124[[#This Row],[Sales]]-Table71011124[[#This Row],[COGS]]</f>
        <v>13283.199999999993</v>
      </c>
      <c r="M460" s="38">
        <v>44655</v>
      </c>
    </row>
    <row r="461" spans="1:13" x14ac:dyDescent="0.25">
      <c r="A461" s="1" t="s">
        <v>287</v>
      </c>
      <c r="B461" s="1" t="s">
        <v>396</v>
      </c>
      <c r="C461" s="1" t="s">
        <v>400</v>
      </c>
      <c r="D461" s="1" t="s">
        <v>407</v>
      </c>
      <c r="E461" s="1">
        <v>5922</v>
      </c>
      <c r="F461" s="37">
        <v>10</v>
      </c>
      <c r="G461" s="37">
        <v>22</v>
      </c>
      <c r="H461" s="37">
        <f>Table71011124[[#This Row],[Units Sold]]*Table71011124[[#This Row],[Sale Price]]</f>
        <v>130284</v>
      </c>
      <c r="I461" s="37">
        <f t="shared" si="7"/>
        <v>18239.760000000002</v>
      </c>
      <c r="J461" s="37">
        <f>Table71011124[[#This Row],[Gross Sales]]-Table71011124[[#This Row],[Discounts]]</f>
        <v>112044.23999999999</v>
      </c>
      <c r="K461" s="37">
        <f>Table71011124[[#This Row],[Units Sold]]*Table71011124[[#This Row],[Manufacturing Price]]*1.1</f>
        <v>65142.000000000007</v>
      </c>
      <c r="L461" s="37">
        <f>Table71011124[[#This Row],[Sales]]-Table71011124[[#This Row],[COGS]]</f>
        <v>46902.239999999983</v>
      </c>
      <c r="M461" s="38">
        <v>44655</v>
      </c>
    </row>
    <row r="462" spans="1:13" x14ac:dyDescent="0.25">
      <c r="A462" s="1" t="s">
        <v>287</v>
      </c>
      <c r="B462" s="1" t="s">
        <v>396</v>
      </c>
      <c r="C462" s="1" t="s">
        <v>402</v>
      </c>
      <c r="D462" s="1" t="s">
        <v>401</v>
      </c>
      <c r="E462" s="1">
        <v>5915</v>
      </c>
      <c r="F462" s="37">
        <v>5</v>
      </c>
      <c r="G462" s="37">
        <v>9</v>
      </c>
      <c r="H462" s="37">
        <f>Table71011124[[#This Row],[Units Sold]]*Table71011124[[#This Row],[Sale Price]]</f>
        <v>53235</v>
      </c>
      <c r="I462" s="37">
        <f t="shared" si="7"/>
        <v>532.35</v>
      </c>
      <c r="J462" s="37">
        <f>Table71011124[[#This Row],[Gross Sales]]-Table71011124[[#This Row],[Discounts]]</f>
        <v>52702.65</v>
      </c>
      <c r="K462" s="37">
        <f>Table71011124[[#This Row],[Units Sold]]*Table71011124[[#This Row],[Manufacturing Price]]*1.1</f>
        <v>32532.500000000004</v>
      </c>
      <c r="L462" s="37">
        <f>Table71011124[[#This Row],[Sales]]-Table71011124[[#This Row],[COGS]]</f>
        <v>20170.149999999998</v>
      </c>
      <c r="M462" s="38">
        <v>44655</v>
      </c>
    </row>
    <row r="463" spans="1:13" x14ac:dyDescent="0.25">
      <c r="A463" s="1" t="s">
        <v>300</v>
      </c>
      <c r="B463" s="1" t="s">
        <v>396</v>
      </c>
      <c r="C463" s="1" t="s">
        <v>400</v>
      </c>
      <c r="D463" s="1" t="s">
        <v>407</v>
      </c>
      <c r="E463" s="1">
        <v>5894</v>
      </c>
      <c r="F463" s="37">
        <v>10</v>
      </c>
      <c r="G463" s="37">
        <v>22</v>
      </c>
      <c r="H463" s="37">
        <f>Table71011124[[#This Row],[Units Sold]]*Table71011124[[#This Row],[Sale Price]]</f>
        <v>129668</v>
      </c>
      <c r="I463" s="37">
        <f t="shared" si="7"/>
        <v>18153.52</v>
      </c>
      <c r="J463" s="37">
        <f>Table71011124[[#This Row],[Gross Sales]]-Table71011124[[#This Row],[Discounts]]</f>
        <v>111514.48</v>
      </c>
      <c r="K463" s="37">
        <f>Table71011124[[#This Row],[Units Sold]]*Table71011124[[#This Row],[Manufacturing Price]]*1.1</f>
        <v>64834.000000000007</v>
      </c>
      <c r="L463" s="37">
        <f>Table71011124[[#This Row],[Sales]]-Table71011124[[#This Row],[COGS]]</f>
        <v>46680.479999999989</v>
      </c>
      <c r="M463" s="38">
        <v>44655</v>
      </c>
    </row>
    <row r="464" spans="1:13" x14ac:dyDescent="0.25">
      <c r="A464" s="1" t="s">
        <v>395</v>
      </c>
      <c r="B464" s="1" t="s">
        <v>396</v>
      </c>
      <c r="C464" s="1" t="s">
        <v>409</v>
      </c>
      <c r="D464" s="1" t="s">
        <v>407</v>
      </c>
      <c r="E464" s="1">
        <v>5871</v>
      </c>
      <c r="F464" s="37">
        <v>270</v>
      </c>
      <c r="G464" s="37">
        <v>352</v>
      </c>
      <c r="H464" s="37">
        <f>Table71011124[[#This Row],[Units Sold]]*Table71011124[[#This Row],[Sale Price]]</f>
        <v>2066592</v>
      </c>
      <c r="I464" s="37">
        <f t="shared" si="7"/>
        <v>289322.88</v>
      </c>
      <c r="J464" s="37">
        <f>Table71011124[[#This Row],[Gross Sales]]-Table71011124[[#This Row],[Discounts]]</f>
        <v>1777269.12</v>
      </c>
      <c r="K464" s="37">
        <f>Table71011124[[#This Row],[Units Sold]]*Table71011124[[#This Row],[Manufacturing Price]]*1.1</f>
        <v>1743687.0000000002</v>
      </c>
      <c r="L464" s="37">
        <f>Table71011124[[#This Row],[Sales]]-Table71011124[[#This Row],[COGS]]</f>
        <v>33582.119999999879</v>
      </c>
      <c r="M464" s="38">
        <v>44655</v>
      </c>
    </row>
    <row r="465" spans="1:13" x14ac:dyDescent="0.25">
      <c r="A465" s="1" t="s">
        <v>300</v>
      </c>
      <c r="B465" s="1" t="s">
        <v>396</v>
      </c>
      <c r="C465" s="1" t="s">
        <v>409</v>
      </c>
      <c r="D465" s="1" t="s">
        <v>401</v>
      </c>
      <c r="E465" s="1">
        <v>5200</v>
      </c>
      <c r="F465" s="37">
        <v>270</v>
      </c>
      <c r="G465" s="37">
        <v>352</v>
      </c>
      <c r="H465" s="37">
        <f>Table71011124[[#This Row],[Units Sold]]*Table71011124[[#This Row],[Sale Price]]</f>
        <v>1830400</v>
      </c>
      <c r="I465" s="37">
        <f t="shared" si="7"/>
        <v>18304</v>
      </c>
      <c r="J465" s="37">
        <f>Table71011124[[#This Row],[Gross Sales]]-Table71011124[[#This Row],[Discounts]]</f>
        <v>1812096</v>
      </c>
      <c r="K465" s="37">
        <f>Table71011124[[#This Row],[Units Sold]]*Table71011124[[#This Row],[Manufacturing Price]]*1.1</f>
        <v>1544400.0000000002</v>
      </c>
      <c r="L465" s="37">
        <f>Table71011124[[#This Row],[Sales]]-Table71011124[[#This Row],[COGS]]</f>
        <v>267695.99999999977</v>
      </c>
      <c r="M465" s="38">
        <v>44655</v>
      </c>
    </row>
    <row r="466" spans="1:13" x14ac:dyDescent="0.25">
      <c r="A466" s="1" t="s">
        <v>287</v>
      </c>
      <c r="B466" s="1" t="s">
        <v>396</v>
      </c>
      <c r="C466" s="1" t="s">
        <v>409</v>
      </c>
      <c r="D466" s="1" t="s">
        <v>398</v>
      </c>
      <c r="E466" s="1">
        <v>5151</v>
      </c>
      <c r="F466" s="37">
        <v>270</v>
      </c>
      <c r="G466" s="37">
        <v>352</v>
      </c>
      <c r="H466" s="37">
        <f>Table71011124[[#This Row],[Units Sold]]*Table71011124[[#This Row],[Sale Price]]</f>
        <v>1813152</v>
      </c>
      <c r="I466" s="37">
        <f t="shared" si="7"/>
        <v>108789.12</v>
      </c>
      <c r="J466" s="37">
        <f>Table71011124[[#This Row],[Gross Sales]]-Table71011124[[#This Row],[Discounts]]</f>
        <v>1704362.88</v>
      </c>
      <c r="K466" s="37">
        <f>Table71011124[[#This Row],[Units Sold]]*Table71011124[[#This Row],[Manufacturing Price]]*1.1</f>
        <v>1529847.0000000002</v>
      </c>
      <c r="L466" s="37">
        <f>Table71011124[[#This Row],[Sales]]-Table71011124[[#This Row],[COGS]]</f>
        <v>174515.87999999966</v>
      </c>
      <c r="M466" s="38">
        <v>44655</v>
      </c>
    </row>
    <row r="467" spans="1:13" x14ac:dyDescent="0.25">
      <c r="A467" s="1" t="s">
        <v>395</v>
      </c>
      <c r="B467" s="1" t="s">
        <v>396</v>
      </c>
      <c r="C467" s="1" t="s">
        <v>402</v>
      </c>
      <c r="D467" s="1" t="s">
        <v>407</v>
      </c>
      <c r="E467" s="1">
        <v>4932</v>
      </c>
      <c r="F467" s="37">
        <v>5</v>
      </c>
      <c r="G467" s="37">
        <v>9</v>
      </c>
      <c r="H467" s="37">
        <f>Table71011124[[#This Row],[Units Sold]]*Table71011124[[#This Row],[Sale Price]]</f>
        <v>44388</v>
      </c>
      <c r="I467" s="37">
        <f t="shared" si="7"/>
        <v>6214.3200000000006</v>
      </c>
      <c r="J467" s="37">
        <f>Table71011124[[#This Row],[Gross Sales]]-Table71011124[[#This Row],[Discounts]]</f>
        <v>38173.68</v>
      </c>
      <c r="K467" s="37">
        <f>Table71011124[[#This Row],[Units Sold]]*Table71011124[[#This Row],[Manufacturing Price]]*1.1</f>
        <v>27126.000000000004</v>
      </c>
      <c r="L467" s="37">
        <f>Table71011124[[#This Row],[Sales]]-Table71011124[[#This Row],[COGS]]</f>
        <v>11047.679999999997</v>
      </c>
      <c r="M467" s="38">
        <v>44655</v>
      </c>
    </row>
    <row r="468" spans="1:13" x14ac:dyDescent="0.25">
      <c r="A468" s="1" t="s">
        <v>295</v>
      </c>
      <c r="B468" s="1" t="s">
        <v>399</v>
      </c>
      <c r="C468" s="1" t="s">
        <v>404</v>
      </c>
      <c r="D468" s="1" t="s">
        <v>405</v>
      </c>
      <c r="E468" s="1">
        <v>4858</v>
      </c>
      <c r="F468" s="37">
        <v>102</v>
      </c>
      <c r="G468" s="37">
        <v>127</v>
      </c>
      <c r="H468" s="37">
        <f>Table71011124[[#This Row],[Units Sold]]*Table71011124[[#This Row],[Sale Price]]</f>
        <v>616966</v>
      </c>
      <c r="I468" s="37">
        <f t="shared" si="7"/>
        <v>0</v>
      </c>
      <c r="J468" s="37">
        <f>Table71011124[[#This Row],[Gross Sales]]-Table71011124[[#This Row],[Discounts]]</f>
        <v>616966</v>
      </c>
      <c r="K468" s="37">
        <f>Table71011124[[#This Row],[Units Sold]]*Table71011124[[#This Row],[Manufacturing Price]]*1.1</f>
        <v>545067.60000000009</v>
      </c>
      <c r="L468" s="37">
        <f>Table71011124[[#This Row],[Sales]]-Table71011124[[#This Row],[COGS]]</f>
        <v>71898.399999999907</v>
      </c>
      <c r="M468" s="38">
        <v>44655</v>
      </c>
    </row>
    <row r="469" spans="1:13" x14ac:dyDescent="0.25">
      <c r="A469" s="1" t="s">
        <v>395</v>
      </c>
      <c r="B469" s="1" t="s">
        <v>396</v>
      </c>
      <c r="C469" s="1" t="s">
        <v>400</v>
      </c>
      <c r="D469" s="1" t="s">
        <v>407</v>
      </c>
      <c r="E469" s="1">
        <v>4832</v>
      </c>
      <c r="F469" s="37">
        <v>10</v>
      </c>
      <c r="G469" s="37">
        <v>22</v>
      </c>
      <c r="H469" s="37">
        <f>Table71011124[[#This Row],[Units Sold]]*Table71011124[[#This Row],[Sale Price]]</f>
        <v>106304</v>
      </c>
      <c r="I469" s="37">
        <f t="shared" si="7"/>
        <v>14882.560000000001</v>
      </c>
      <c r="J469" s="37">
        <f>Table71011124[[#This Row],[Gross Sales]]-Table71011124[[#This Row],[Discounts]]</f>
        <v>91421.440000000002</v>
      </c>
      <c r="K469" s="37">
        <f>Table71011124[[#This Row],[Units Sold]]*Table71011124[[#This Row],[Manufacturing Price]]*1.1</f>
        <v>53152.000000000007</v>
      </c>
      <c r="L469" s="37">
        <f>Table71011124[[#This Row],[Sales]]-Table71011124[[#This Row],[COGS]]</f>
        <v>38269.439999999995</v>
      </c>
      <c r="M469" s="38">
        <v>44655</v>
      </c>
    </row>
    <row r="470" spans="1:13" x14ac:dyDescent="0.25">
      <c r="A470" s="1" t="s">
        <v>293</v>
      </c>
      <c r="B470" s="1" t="s">
        <v>396</v>
      </c>
      <c r="C470" s="1" t="s">
        <v>402</v>
      </c>
      <c r="D470" s="1" t="s">
        <v>398</v>
      </c>
      <c r="E470" s="1">
        <v>4497</v>
      </c>
      <c r="F470" s="37">
        <v>5</v>
      </c>
      <c r="G470" s="37">
        <v>21</v>
      </c>
      <c r="H470" s="37">
        <f>Table71011124[[#This Row],[Units Sold]]*Table71011124[[#This Row],[Sale Price]]</f>
        <v>94437</v>
      </c>
      <c r="I470" s="37">
        <f t="shared" si="7"/>
        <v>5666.2199999999993</v>
      </c>
      <c r="J470" s="37">
        <f>Table71011124[[#This Row],[Gross Sales]]-Table71011124[[#This Row],[Discounts]]</f>
        <v>88770.78</v>
      </c>
      <c r="K470" s="37">
        <f>Table71011124[[#This Row],[Units Sold]]*Table71011124[[#This Row],[Manufacturing Price]]*1.1</f>
        <v>24733.500000000004</v>
      </c>
      <c r="L470" s="37">
        <f>Table71011124[[#This Row],[Sales]]-Table71011124[[#This Row],[COGS]]</f>
        <v>64037.279999999999</v>
      </c>
      <c r="M470" s="38">
        <v>44655</v>
      </c>
    </row>
    <row r="471" spans="1:13" x14ac:dyDescent="0.25">
      <c r="A471" s="1" t="s">
        <v>293</v>
      </c>
      <c r="B471" s="1" t="s">
        <v>396</v>
      </c>
      <c r="C471" s="1" t="s">
        <v>400</v>
      </c>
      <c r="D471" s="1" t="s">
        <v>405</v>
      </c>
      <c r="E471" s="1">
        <v>4370</v>
      </c>
      <c r="F471" s="37">
        <v>8</v>
      </c>
      <c r="G471" s="37">
        <v>22</v>
      </c>
      <c r="H471" s="37">
        <f>Table71011124[[#This Row],[Units Sold]]*Table71011124[[#This Row],[Sale Price]]</f>
        <v>96140</v>
      </c>
      <c r="I471" s="37">
        <f t="shared" si="7"/>
        <v>0</v>
      </c>
      <c r="J471" s="37">
        <f>Table71011124[[#This Row],[Gross Sales]]-Table71011124[[#This Row],[Discounts]]</f>
        <v>96140</v>
      </c>
      <c r="K471" s="37">
        <f>Table71011124[[#This Row],[Units Sold]]*Table71011124[[#This Row],[Manufacturing Price]]*1.1</f>
        <v>38456</v>
      </c>
      <c r="L471" s="37">
        <f>Table71011124[[#This Row],[Sales]]-Table71011124[[#This Row],[COGS]]</f>
        <v>57684</v>
      </c>
      <c r="M471" s="38">
        <v>44655</v>
      </c>
    </row>
    <row r="472" spans="1:13" x14ac:dyDescent="0.25">
      <c r="A472" s="1" t="s">
        <v>293</v>
      </c>
      <c r="B472" s="1" t="s">
        <v>408</v>
      </c>
      <c r="C472" s="1" t="s">
        <v>400</v>
      </c>
      <c r="D472" s="1" t="s">
        <v>401</v>
      </c>
      <c r="E472" s="1">
        <v>4368</v>
      </c>
      <c r="F472" s="37">
        <v>10</v>
      </c>
      <c r="G472" s="37">
        <v>32</v>
      </c>
      <c r="H472" s="37">
        <f>Table71011124[[#This Row],[Units Sold]]*Table71011124[[#This Row],[Sale Price]]</f>
        <v>139776</v>
      </c>
      <c r="I472" s="37">
        <f t="shared" si="7"/>
        <v>1397.76</v>
      </c>
      <c r="J472" s="37">
        <f>Table71011124[[#This Row],[Gross Sales]]-Table71011124[[#This Row],[Discounts]]</f>
        <v>138378.23999999999</v>
      </c>
      <c r="K472" s="37">
        <f>Table71011124[[#This Row],[Units Sold]]*Table71011124[[#This Row],[Manufacturing Price]]*1.1</f>
        <v>48048.000000000007</v>
      </c>
      <c r="L472" s="37">
        <f>Table71011124[[#This Row],[Sales]]-Table71011124[[#This Row],[COGS]]</f>
        <v>90330.239999999991</v>
      </c>
      <c r="M472" s="38">
        <v>44655</v>
      </c>
    </row>
    <row r="473" spans="1:13" x14ac:dyDescent="0.25">
      <c r="A473" s="1" t="s">
        <v>293</v>
      </c>
      <c r="B473" s="1" t="s">
        <v>403</v>
      </c>
      <c r="C473" s="1" t="s">
        <v>397</v>
      </c>
      <c r="D473" s="1" t="s">
        <v>407</v>
      </c>
      <c r="E473" s="1">
        <v>3044</v>
      </c>
      <c r="F473" s="37">
        <v>3</v>
      </c>
      <c r="G473" s="37">
        <v>32</v>
      </c>
      <c r="H473" s="37">
        <f>Table71011124[[#This Row],[Units Sold]]*Table71011124[[#This Row],[Sale Price]]</f>
        <v>97408</v>
      </c>
      <c r="I473" s="37">
        <f t="shared" si="7"/>
        <v>13637.12</v>
      </c>
      <c r="J473" s="37">
        <f>Table71011124[[#This Row],[Gross Sales]]-Table71011124[[#This Row],[Discounts]]</f>
        <v>83770.880000000005</v>
      </c>
      <c r="K473" s="37">
        <f>Table71011124[[#This Row],[Units Sold]]*Table71011124[[#This Row],[Manufacturing Price]]*1.1</f>
        <v>10045.200000000001</v>
      </c>
      <c r="L473" s="37">
        <f>Table71011124[[#This Row],[Sales]]-Table71011124[[#This Row],[COGS]]</f>
        <v>73725.680000000008</v>
      </c>
      <c r="M473" s="38">
        <v>44655</v>
      </c>
    </row>
    <row r="474" spans="1:13" x14ac:dyDescent="0.25">
      <c r="A474" s="1" t="s">
        <v>293</v>
      </c>
      <c r="B474" s="1" t="s">
        <v>399</v>
      </c>
      <c r="C474" s="1" t="s">
        <v>404</v>
      </c>
      <c r="D474" s="1" t="s">
        <v>398</v>
      </c>
      <c r="E474" s="1">
        <v>2964</v>
      </c>
      <c r="F474" s="37">
        <v>64</v>
      </c>
      <c r="G474" s="37">
        <v>127</v>
      </c>
      <c r="H474" s="37">
        <f>Table71011124[[#This Row],[Units Sold]]*Table71011124[[#This Row],[Sale Price]]</f>
        <v>376428</v>
      </c>
      <c r="I474" s="37">
        <f t="shared" si="7"/>
        <v>22585.68</v>
      </c>
      <c r="J474" s="37">
        <f>Table71011124[[#This Row],[Gross Sales]]-Table71011124[[#This Row],[Discounts]]</f>
        <v>353842.32</v>
      </c>
      <c r="K474" s="37">
        <f>Table71011124[[#This Row],[Units Sold]]*Table71011124[[#This Row],[Manufacturing Price]]*1.1</f>
        <v>208665.60000000001</v>
      </c>
      <c r="L474" s="37">
        <f>Table71011124[[#This Row],[Sales]]-Table71011124[[#This Row],[COGS]]</f>
        <v>145176.72</v>
      </c>
      <c r="M474" s="38">
        <v>44655</v>
      </c>
    </row>
    <row r="475" spans="1:13" x14ac:dyDescent="0.25">
      <c r="A475" s="1" t="s">
        <v>395</v>
      </c>
      <c r="B475" s="1" t="s">
        <v>408</v>
      </c>
      <c r="C475" s="1" t="s">
        <v>406</v>
      </c>
      <c r="D475" s="1" t="s">
        <v>401</v>
      </c>
      <c r="E475" s="1">
        <v>2934</v>
      </c>
      <c r="F475" s="37">
        <v>250</v>
      </c>
      <c r="G475" s="37">
        <v>302</v>
      </c>
      <c r="H475" s="37">
        <f>Table71011124[[#This Row],[Units Sold]]*Table71011124[[#This Row],[Sale Price]]</f>
        <v>886068</v>
      </c>
      <c r="I475" s="37">
        <f t="shared" si="7"/>
        <v>8860.68</v>
      </c>
      <c r="J475" s="37">
        <f>Table71011124[[#This Row],[Gross Sales]]-Table71011124[[#This Row],[Discounts]]</f>
        <v>877207.32</v>
      </c>
      <c r="K475" s="37">
        <f>Table71011124[[#This Row],[Units Sold]]*Table71011124[[#This Row],[Manufacturing Price]]*1.1</f>
        <v>806850.00000000012</v>
      </c>
      <c r="L475" s="37">
        <f>Table71011124[[#This Row],[Sales]]-Table71011124[[#This Row],[COGS]]</f>
        <v>70357.319999999832</v>
      </c>
      <c r="M475" s="38">
        <v>44655</v>
      </c>
    </row>
    <row r="476" spans="1:13" x14ac:dyDescent="0.25">
      <c r="A476" s="1" t="s">
        <v>300</v>
      </c>
      <c r="B476" s="1" t="s">
        <v>408</v>
      </c>
      <c r="C476" s="1" t="s">
        <v>406</v>
      </c>
      <c r="D476" s="1" t="s">
        <v>398</v>
      </c>
      <c r="E476" s="1">
        <v>2869</v>
      </c>
      <c r="F476" s="37">
        <v>250</v>
      </c>
      <c r="G476" s="37">
        <v>302</v>
      </c>
      <c r="H476" s="37">
        <f>Table71011124[[#This Row],[Units Sold]]*Table71011124[[#This Row],[Sale Price]]</f>
        <v>866438</v>
      </c>
      <c r="I476" s="37">
        <f t="shared" si="7"/>
        <v>51986.28</v>
      </c>
      <c r="J476" s="37">
        <f>Table71011124[[#This Row],[Gross Sales]]-Table71011124[[#This Row],[Discounts]]</f>
        <v>814451.72</v>
      </c>
      <c r="K476" s="37">
        <f>Table71011124[[#This Row],[Units Sold]]*Table71011124[[#This Row],[Manufacturing Price]]*1.1</f>
        <v>788975.00000000012</v>
      </c>
      <c r="L476" s="37">
        <f>Table71011124[[#This Row],[Sales]]-Table71011124[[#This Row],[COGS]]</f>
        <v>25476.719999999856</v>
      </c>
      <c r="M476" s="38">
        <v>44655</v>
      </c>
    </row>
    <row r="477" spans="1:13" x14ac:dyDescent="0.25">
      <c r="A477" s="1" t="s">
        <v>287</v>
      </c>
      <c r="B477" s="1" t="s">
        <v>408</v>
      </c>
      <c r="C477" s="1" t="s">
        <v>406</v>
      </c>
      <c r="D477" s="1" t="s">
        <v>398</v>
      </c>
      <c r="E477" s="1">
        <v>2793</v>
      </c>
      <c r="F477" s="37">
        <v>250</v>
      </c>
      <c r="G477" s="37">
        <v>302</v>
      </c>
      <c r="H477" s="37">
        <f>Table71011124[[#This Row],[Units Sold]]*Table71011124[[#This Row],[Sale Price]]</f>
        <v>843486</v>
      </c>
      <c r="I477" s="37">
        <f t="shared" si="7"/>
        <v>50609.159999999996</v>
      </c>
      <c r="J477" s="37">
        <f>Table71011124[[#This Row],[Gross Sales]]-Table71011124[[#This Row],[Discounts]]</f>
        <v>792876.84</v>
      </c>
      <c r="K477" s="37">
        <f>Table71011124[[#This Row],[Units Sold]]*Table71011124[[#This Row],[Manufacturing Price]]*1.1</f>
        <v>768075.00000000012</v>
      </c>
      <c r="L477" s="37">
        <f>Table71011124[[#This Row],[Sales]]-Table71011124[[#This Row],[COGS]]</f>
        <v>24801.839999999851</v>
      </c>
      <c r="M477" s="38">
        <v>44655</v>
      </c>
    </row>
    <row r="478" spans="1:13" x14ac:dyDescent="0.25">
      <c r="A478" s="1" t="s">
        <v>395</v>
      </c>
      <c r="B478" s="1" t="s">
        <v>399</v>
      </c>
      <c r="C478" s="1" t="s">
        <v>404</v>
      </c>
      <c r="D478" s="1" t="s">
        <v>398</v>
      </c>
      <c r="E478" s="1">
        <v>2767</v>
      </c>
      <c r="F478" s="37">
        <v>102</v>
      </c>
      <c r="G478" s="37">
        <v>127</v>
      </c>
      <c r="H478" s="37">
        <f>Table71011124[[#This Row],[Units Sold]]*Table71011124[[#This Row],[Sale Price]]</f>
        <v>351409</v>
      </c>
      <c r="I478" s="37">
        <f t="shared" si="7"/>
        <v>21084.54</v>
      </c>
      <c r="J478" s="37">
        <f>Table71011124[[#This Row],[Gross Sales]]-Table71011124[[#This Row],[Discounts]]</f>
        <v>330324.46000000002</v>
      </c>
      <c r="K478" s="37">
        <f>Table71011124[[#This Row],[Units Sold]]*Table71011124[[#This Row],[Manufacturing Price]]*1.1</f>
        <v>310457.40000000002</v>
      </c>
      <c r="L478" s="37">
        <f>Table71011124[[#This Row],[Sales]]-Table71011124[[#This Row],[COGS]]</f>
        <v>19867.059999999998</v>
      </c>
      <c r="M478" s="38">
        <v>44655</v>
      </c>
    </row>
    <row r="479" spans="1:13" x14ac:dyDescent="0.25">
      <c r="A479" s="1" t="s">
        <v>295</v>
      </c>
      <c r="B479" s="1" t="s">
        <v>408</v>
      </c>
      <c r="C479" s="1" t="s">
        <v>400</v>
      </c>
      <c r="D479" s="1" t="s">
        <v>401</v>
      </c>
      <c r="E479" s="1">
        <v>2337</v>
      </c>
      <c r="F479" s="37">
        <v>10</v>
      </c>
      <c r="G479" s="37">
        <v>17</v>
      </c>
      <c r="H479" s="37">
        <f>Table71011124[[#This Row],[Units Sold]]*Table71011124[[#This Row],[Sale Price]]</f>
        <v>39729</v>
      </c>
      <c r="I479" s="37">
        <f t="shared" si="7"/>
        <v>397.29</v>
      </c>
      <c r="J479" s="37">
        <f>Table71011124[[#This Row],[Gross Sales]]-Table71011124[[#This Row],[Discounts]]</f>
        <v>39331.71</v>
      </c>
      <c r="K479" s="37">
        <f>Table71011124[[#This Row],[Units Sold]]*Table71011124[[#This Row],[Manufacturing Price]]*1.1</f>
        <v>25707.000000000004</v>
      </c>
      <c r="L479" s="37">
        <f>Table71011124[[#This Row],[Sales]]-Table71011124[[#This Row],[COGS]]</f>
        <v>13624.709999999995</v>
      </c>
      <c r="M479" s="38">
        <v>44655</v>
      </c>
    </row>
    <row r="480" spans="1:13" x14ac:dyDescent="0.25">
      <c r="A480" s="1" t="s">
        <v>293</v>
      </c>
      <c r="B480" s="1" t="s">
        <v>396</v>
      </c>
      <c r="C480" s="1" t="s">
        <v>409</v>
      </c>
      <c r="D480" s="1" t="s">
        <v>407</v>
      </c>
      <c r="E480" s="1">
        <v>2316</v>
      </c>
      <c r="F480" s="37">
        <v>230</v>
      </c>
      <c r="G480" s="37">
        <v>352</v>
      </c>
      <c r="H480" s="37">
        <f>Table71011124[[#This Row],[Units Sold]]*Table71011124[[#This Row],[Sale Price]]</f>
        <v>815232</v>
      </c>
      <c r="I480" s="37">
        <f t="shared" si="7"/>
        <v>114132.48000000001</v>
      </c>
      <c r="J480" s="37">
        <f>Table71011124[[#This Row],[Gross Sales]]-Table71011124[[#This Row],[Discounts]]</f>
        <v>701099.52000000002</v>
      </c>
      <c r="K480" s="37">
        <f>Table71011124[[#This Row],[Units Sold]]*Table71011124[[#This Row],[Manufacturing Price]]*1.1</f>
        <v>585948</v>
      </c>
      <c r="L480" s="37">
        <f>Table71011124[[#This Row],[Sales]]-Table71011124[[#This Row],[COGS]]</f>
        <v>115151.52000000002</v>
      </c>
      <c r="M480" s="38">
        <v>44655</v>
      </c>
    </row>
    <row r="481" spans="1:13" x14ac:dyDescent="0.25">
      <c r="A481" s="1" t="s">
        <v>293</v>
      </c>
      <c r="B481" s="1" t="s">
        <v>408</v>
      </c>
      <c r="C481" s="1" t="s">
        <v>406</v>
      </c>
      <c r="D481" s="1" t="s">
        <v>405</v>
      </c>
      <c r="E481" s="1">
        <v>2032</v>
      </c>
      <c r="F481" s="37">
        <v>230</v>
      </c>
      <c r="G481" s="37">
        <v>302</v>
      </c>
      <c r="H481" s="37">
        <f>Table71011124[[#This Row],[Units Sold]]*Table71011124[[#This Row],[Sale Price]]</f>
        <v>613664</v>
      </c>
      <c r="I481" s="37">
        <f t="shared" si="7"/>
        <v>0</v>
      </c>
      <c r="J481" s="37">
        <f>Table71011124[[#This Row],[Gross Sales]]-Table71011124[[#This Row],[Discounts]]</f>
        <v>613664</v>
      </c>
      <c r="K481" s="37">
        <f>Table71011124[[#This Row],[Units Sold]]*Table71011124[[#This Row],[Manufacturing Price]]*1.1</f>
        <v>514096.00000000006</v>
      </c>
      <c r="L481" s="37">
        <f>Table71011124[[#This Row],[Sales]]-Table71011124[[#This Row],[COGS]]</f>
        <v>99567.999999999942</v>
      </c>
      <c r="M481" s="38">
        <v>44655</v>
      </c>
    </row>
    <row r="482" spans="1:13" x14ac:dyDescent="0.25">
      <c r="A482" s="1" t="s">
        <v>395</v>
      </c>
      <c r="B482" s="1" t="s">
        <v>403</v>
      </c>
      <c r="C482" s="1" t="s">
        <v>397</v>
      </c>
      <c r="D482" s="1" t="s">
        <v>401</v>
      </c>
      <c r="E482" s="1">
        <v>1995</v>
      </c>
      <c r="F482" s="37">
        <v>3</v>
      </c>
      <c r="G482" s="37">
        <v>14</v>
      </c>
      <c r="H482" s="37">
        <f>Table71011124[[#This Row],[Units Sold]]*Table71011124[[#This Row],[Sale Price]]</f>
        <v>27930</v>
      </c>
      <c r="I482" s="37">
        <f t="shared" si="7"/>
        <v>279.3</v>
      </c>
      <c r="J482" s="37">
        <f>Table71011124[[#This Row],[Gross Sales]]-Table71011124[[#This Row],[Discounts]]</f>
        <v>27650.7</v>
      </c>
      <c r="K482" s="37">
        <f>Table71011124[[#This Row],[Units Sold]]*Table71011124[[#This Row],[Manufacturing Price]]*1.1</f>
        <v>6583.5000000000009</v>
      </c>
      <c r="L482" s="37">
        <f>Table71011124[[#This Row],[Sales]]-Table71011124[[#This Row],[COGS]]</f>
        <v>21067.200000000001</v>
      </c>
      <c r="M482" s="38">
        <v>44655</v>
      </c>
    </row>
    <row r="483" spans="1:13" x14ac:dyDescent="0.25">
      <c r="A483" s="1" t="s">
        <v>295</v>
      </c>
      <c r="B483" s="1" t="s">
        <v>403</v>
      </c>
      <c r="C483" s="1" t="s">
        <v>397</v>
      </c>
      <c r="D483" s="1" t="s">
        <v>398</v>
      </c>
      <c r="E483" s="1">
        <v>1886</v>
      </c>
      <c r="F483" s="37">
        <v>3</v>
      </c>
      <c r="G483" s="37">
        <v>14</v>
      </c>
      <c r="H483" s="37">
        <f>Table71011124[[#This Row],[Units Sold]]*Table71011124[[#This Row],[Sale Price]]</f>
        <v>26404</v>
      </c>
      <c r="I483" s="37">
        <f t="shared" si="7"/>
        <v>1584.24</v>
      </c>
      <c r="J483" s="37">
        <f>Table71011124[[#This Row],[Gross Sales]]-Table71011124[[#This Row],[Discounts]]</f>
        <v>24819.759999999998</v>
      </c>
      <c r="K483" s="37">
        <f>Table71011124[[#This Row],[Units Sold]]*Table71011124[[#This Row],[Manufacturing Price]]*1.1</f>
        <v>6223.8</v>
      </c>
      <c r="L483" s="37">
        <f>Table71011124[[#This Row],[Sales]]-Table71011124[[#This Row],[COGS]]</f>
        <v>18595.96</v>
      </c>
      <c r="M483" s="38">
        <v>44655</v>
      </c>
    </row>
    <row r="484" spans="1:13" x14ac:dyDescent="0.25">
      <c r="A484" s="1" t="s">
        <v>300</v>
      </c>
      <c r="B484" s="1" t="s">
        <v>399</v>
      </c>
      <c r="C484" s="1" t="s">
        <v>404</v>
      </c>
      <c r="D484" s="1" t="s">
        <v>407</v>
      </c>
      <c r="E484" s="1">
        <v>1669</v>
      </c>
      <c r="F484" s="37">
        <v>94</v>
      </c>
      <c r="G484" s="37">
        <v>127</v>
      </c>
      <c r="H484" s="37">
        <f>Table71011124[[#This Row],[Units Sold]]*Table71011124[[#This Row],[Sale Price]]</f>
        <v>211963</v>
      </c>
      <c r="I484" s="37">
        <f t="shared" si="7"/>
        <v>29674.820000000003</v>
      </c>
      <c r="J484" s="37">
        <f>Table71011124[[#This Row],[Gross Sales]]-Table71011124[[#This Row],[Discounts]]</f>
        <v>182288.18</v>
      </c>
      <c r="K484" s="37">
        <f>Table71011124[[#This Row],[Units Sold]]*Table71011124[[#This Row],[Manufacturing Price]]*1.1</f>
        <v>172574.6</v>
      </c>
      <c r="L484" s="37">
        <f>Table71011124[[#This Row],[Sales]]-Table71011124[[#This Row],[COGS]]</f>
        <v>9713.5799999999872</v>
      </c>
      <c r="M484" s="38">
        <v>44655</v>
      </c>
    </row>
    <row r="485" spans="1:13" x14ac:dyDescent="0.25">
      <c r="A485" s="1" t="s">
        <v>395</v>
      </c>
      <c r="B485" s="1" t="s">
        <v>408</v>
      </c>
      <c r="C485" s="1" t="s">
        <v>400</v>
      </c>
      <c r="D485" s="1" t="s">
        <v>401</v>
      </c>
      <c r="E485" s="1">
        <v>1511</v>
      </c>
      <c r="F485" s="37">
        <v>10</v>
      </c>
      <c r="G485" s="37">
        <v>17</v>
      </c>
      <c r="H485" s="37">
        <f>Table71011124[[#This Row],[Units Sold]]*Table71011124[[#This Row],[Sale Price]]</f>
        <v>25687</v>
      </c>
      <c r="I485" s="37">
        <f t="shared" si="7"/>
        <v>256.87</v>
      </c>
      <c r="J485" s="37">
        <f>Table71011124[[#This Row],[Gross Sales]]-Table71011124[[#This Row],[Discounts]]</f>
        <v>25430.13</v>
      </c>
      <c r="K485" s="37">
        <f>Table71011124[[#This Row],[Units Sold]]*Table71011124[[#This Row],[Manufacturing Price]]*1.1</f>
        <v>16621</v>
      </c>
      <c r="L485" s="37">
        <f>Table71011124[[#This Row],[Sales]]-Table71011124[[#This Row],[COGS]]</f>
        <v>8809.130000000001</v>
      </c>
      <c r="M485" s="38">
        <v>44655</v>
      </c>
    </row>
    <row r="486" spans="1:13" x14ac:dyDescent="0.25">
      <c r="A486" s="1" t="s">
        <v>287</v>
      </c>
      <c r="B486" s="1" t="s">
        <v>403</v>
      </c>
      <c r="C486" s="1" t="s">
        <v>397</v>
      </c>
      <c r="D486" s="1" t="s">
        <v>398</v>
      </c>
      <c r="E486" s="1">
        <v>1170</v>
      </c>
      <c r="F486" s="37">
        <v>3</v>
      </c>
      <c r="G486" s="37">
        <v>14</v>
      </c>
      <c r="H486" s="37">
        <f>Table71011124[[#This Row],[Units Sold]]*Table71011124[[#This Row],[Sale Price]]</f>
        <v>16380</v>
      </c>
      <c r="I486" s="37">
        <f t="shared" si="7"/>
        <v>982.8</v>
      </c>
      <c r="J486" s="37">
        <f>Table71011124[[#This Row],[Gross Sales]]-Table71011124[[#This Row],[Discounts]]</f>
        <v>15397.2</v>
      </c>
      <c r="K486" s="37">
        <f>Table71011124[[#This Row],[Units Sold]]*Table71011124[[#This Row],[Manufacturing Price]]*1.1</f>
        <v>3861.0000000000005</v>
      </c>
      <c r="L486" s="37">
        <f>Table71011124[[#This Row],[Sales]]-Table71011124[[#This Row],[COGS]]</f>
        <v>11536.2</v>
      </c>
      <c r="M486" s="38">
        <v>44655</v>
      </c>
    </row>
    <row r="487" spans="1:13" x14ac:dyDescent="0.25">
      <c r="A487" s="1" t="s">
        <v>300</v>
      </c>
      <c r="B487" s="1" t="s">
        <v>408</v>
      </c>
      <c r="C487" s="1" t="s">
        <v>400</v>
      </c>
      <c r="D487" s="1" t="s">
        <v>405</v>
      </c>
      <c r="E487" s="1">
        <v>1112</v>
      </c>
      <c r="F487" s="37">
        <v>10</v>
      </c>
      <c r="G487" s="37">
        <v>17</v>
      </c>
      <c r="H487" s="37">
        <f>Table71011124[[#This Row],[Units Sold]]*Table71011124[[#This Row],[Sale Price]]</f>
        <v>18904</v>
      </c>
      <c r="I487" s="37">
        <f t="shared" si="7"/>
        <v>0</v>
      </c>
      <c r="J487" s="37">
        <f>Table71011124[[#This Row],[Gross Sales]]-Table71011124[[#This Row],[Discounts]]</f>
        <v>18904</v>
      </c>
      <c r="K487" s="37">
        <f>Table71011124[[#This Row],[Units Sold]]*Table71011124[[#This Row],[Manufacturing Price]]*1.1</f>
        <v>12232.000000000002</v>
      </c>
      <c r="L487" s="37">
        <f>Table71011124[[#This Row],[Sales]]-Table71011124[[#This Row],[COGS]]</f>
        <v>6671.9999999999982</v>
      </c>
      <c r="M487" s="38">
        <v>44655</v>
      </c>
    </row>
    <row r="488" spans="1:13" x14ac:dyDescent="0.25">
      <c r="A488" s="1" t="s">
        <v>295</v>
      </c>
      <c r="B488" s="1" t="s">
        <v>408</v>
      </c>
      <c r="C488" s="1" t="s">
        <v>406</v>
      </c>
      <c r="D488" s="1" t="s">
        <v>398</v>
      </c>
      <c r="E488" s="1">
        <v>1093</v>
      </c>
      <c r="F488" s="37">
        <v>250</v>
      </c>
      <c r="G488" s="37">
        <v>302</v>
      </c>
      <c r="H488" s="37">
        <f>Table71011124[[#This Row],[Units Sold]]*Table71011124[[#This Row],[Sale Price]]</f>
        <v>330086</v>
      </c>
      <c r="I488" s="37">
        <f t="shared" si="7"/>
        <v>19805.16</v>
      </c>
      <c r="J488" s="37">
        <f>Table71011124[[#This Row],[Gross Sales]]-Table71011124[[#This Row],[Discounts]]</f>
        <v>310280.84000000003</v>
      </c>
      <c r="K488" s="37">
        <f>Table71011124[[#This Row],[Units Sold]]*Table71011124[[#This Row],[Manufacturing Price]]*1.1</f>
        <v>300575</v>
      </c>
      <c r="L488" s="37">
        <f>Table71011124[[#This Row],[Sales]]-Table71011124[[#This Row],[COGS]]</f>
        <v>9705.8400000000256</v>
      </c>
      <c r="M488" s="38">
        <v>44655</v>
      </c>
    </row>
    <row r="489" spans="1:13" x14ac:dyDescent="0.25">
      <c r="A489" s="1" t="s">
        <v>287</v>
      </c>
      <c r="B489" s="1" t="s">
        <v>399</v>
      </c>
      <c r="C489" s="1" t="s">
        <v>404</v>
      </c>
      <c r="D489" s="1" t="s">
        <v>398</v>
      </c>
      <c r="E489" s="1">
        <v>826</v>
      </c>
      <c r="F489" s="37">
        <v>102</v>
      </c>
      <c r="G489" s="37">
        <v>127</v>
      </c>
      <c r="H489" s="37">
        <f>Table71011124[[#This Row],[Units Sold]]*Table71011124[[#This Row],[Sale Price]]</f>
        <v>104902</v>
      </c>
      <c r="I489" s="37">
        <f t="shared" si="7"/>
        <v>6294.12</v>
      </c>
      <c r="J489" s="37">
        <f>Table71011124[[#This Row],[Gross Sales]]-Table71011124[[#This Row],[Discounts]]</f>
        <v>98607.88</v>
      </c>
      <c r="K489" s="37">
        <f>Table71011124[[#This Row],[Units Sold]]*Table71011124[[#This Row],[Manufacturing Price]]*1.1</f>
        <v>92677.200000000012</v>
      </c>
      <c r="L489" s="37">
        <f>Table71011124[[#This Row],[Sales]]-Table71011124[[#This Row],[COGS]]</f>
        <v>5930.679999999993</v>
      </c>
      <c r="M489" s="38">
        <v>44655</v>
      </c>
    </row>
    <row r="490" spans="1:13" x14ac:dyDescent="0.25">
      <c r="A490" s="1" t="s">
        <v>300</v>
      </c>
      <c r="B490" s="1" t="s">
        <v>403</v>
      </c>
      <c r="C490" s="1" t="s">
        <v>397</v>
      </c>
      <c r="D490" s="1" t="s">
        <v>398</v>
      </c>
      <c r="E490" s="1">
        <v>773</v>
      </c>
      <c r="F490" s="37">
        <v>3</v>
      </c>
      <c r="G490" s="37">
        <v>14</v>
      </c>
      <c r="H490" s="37">
        <f>Table71011124[[#This Row],[Units Sold]]*Table71011124[[#This Row],[Sale Price]]</f>
        <v>10822</v>
      </c>
      <c r="I490" s="37">
        <f t="shared" si="7"/>
        <v>649.31999999999994</v>
      </c>
      <c r="J490" s="37">
        <f>Table71011124[[#This Row],[Gross Sales]]-Table71011124[[#This Row],[Discounts]]</f>
        <v>10172.68</v>
      </c>
      <c r="K490" s="37">
        <f>Table71011124[[#This Row],[Units Sold]]*Table71011124[[#This Row],[Manufacturing Price]]*1.1</f>
        <v>2550.9</v>
      </c>
      <c r="L490" s="37">
        <f>Table71011124[[#This Row],[Sales]]-Table71011124[[#This Row],[COGS]]</f>
        <v>7621.7800000000007</v>
      </c>
      <c r="M490" s="38">
        <v>44655</v>
      </c>
    </row>
    <row r="491" spans="1:13" x14ac:dyDescent="0.25">
      <c r="A491" s="1" t="s">
        <v>287</v>
      </c>
      <c r="B491" s="1" t="s">
        <v>408</v>
      </c>
      <c r="C491" s="1" t="s">
        <v>400</v>
      </c>
      <c r="D491" s="1" t="s">
        <v>407</v>
      </c>
      <c r="E491" s="1">
        <v>286</v>
      </c>
      <c r="F491" s="37">
        <v>10</v>
      </c>
      <c r="G491" s="37">
        <v>17</v>
      </c>
      <c r="H491" s="37">
        <f>Table71011124[[#This Row],[Units Sold]]*Table71011124[[#This Row],[Sale Price]]</f>
        <v>4862</v>
      </c>
      <c r="I491" s="37">
        <f t="shared" si="7"/>
        <v>680.68000000000006</v>
      </c>
      <c r="J491" s="37">
        <f>Table71011124[[#This Row],[Gross Sales]]-Table71011124[[#This Row],[Discounts]]</f>
        <v>4181.32</v>
      </c>
      <c r="K491" s="37">
        <f>Table71011124[[#This Row],[Units Sold]]*Table71011124[[#This Row],[Manufacturing Price]]*1.1</f>
        <v>3146.0000000000005</v>
      </c>
      <c r="L491" s="37">
        <f>Table71011124[[#This Row],[Sales]]-Table71011124[[#This Row],[COGS]]</f>
        <v>1035.3199999999993</v>
      </c>
      <c r="M491" s="38">
        <v>44655</v>
      </c>
    </row>
    <row r="492" spans="1:13" x14ac:dyDescent="0.25">
      <c r="A492" s="1" t="s">
        <v>295</v>
      </c>
      <c r="B492" s="1" t="s">
        <v>396</v>
      </c>
      <c r="C492" s="1" t="s">
        <v>397</v>
      </c>
      <c r="D492" s="1" t="s">
        <v>407</v>
      </c>
      <c r="E492" s="1">
        <v>6477</v>
      </c>
      <c r="F492" s="37">
        <v>3</v>
      </c>
      <c r="G492" s="37">
        <v>22</v>
      </c>
      <c r="H492" s="37">
        <f>Table71011124[[#This Row],[Units Sold]]*Table71011124[[#This Row],[Sale Price]]</f>
        <v>142494</v>
      </c>
      <c r="I492" s="37">
        <f t="shared" si="7"/>
        <v>19949.160000000003</v>
      </c>
      <c r="J492" s="37">
        <f>Table71011124[[#This Row],[Gross Sales]]-Table71011124[[#This Row],[Discounts]]</f>
        <v>122544.84</v>
      </c>
      <c r="K492" s="37">
        <f>Table71011124[[#This Row],[Units Sold]]*Table71011124[[#This Row],[Manufacturing Price]]*1.1</f>
        <v>21374.100000000002</v>
      </c>
      <c r="L492" s="37">
        <f>Table71011124[[#This Row],[Sales]]-Table71011124[[#This Row],[COGS]]</f>
        <v>101170.73999999999</v>
      </c>
      <c r="M492" s="38">
        <v>44624</v>
      </c>
    </row>
    <row r="493" spans="1:13" x14ac:dyDescent="0.25">
      <c r="A493" s="1" t="s">
        <v>395</v>
      </c>
      <c r="B493" s="1" t="s">
        <v>396</v>
      </c>
      <c r="C493" s="1" t="s">
        <v>397</v>
      </c>
      <c r="D493" s="1" t="s">
        <v>398</v>
      </c>
      <c r="E493" s="1">
        <v>5868</v>
      </c>
      <c r="F493" s="37">
        <v>3</v>
      </c>
      <c r="G493" s="37">
        <v>22</v>
      </c>
      <c r="H493" s="37">
        <f>Table71011124[[#This Row],[Units Sold]]*Table71011124[[#This Row],[Sale Price]]</f>
        <v>129096</v>
      </c>
      <c r="I493" s="37">
        <f t="shared" si="7"/>
        <v>7745.7599999999993</v>
      </c>
      <c r="J493" s="37">
        <f>Table71011124[[#This Row],[Gross Sales]]-Table71011124[[#This Row],[Discounts]]</f>
        <v>121350.24</v>
      </c>
      <c r="K493" s="37">
        <f>Table71011124[[#This Row],[Units Sold]]*Table71011124[[#This Row],[Manufacturing Price]]*1.1</f>
        <v>19364.400000000001</v>
      </c>
      <c r="L493" s="37">
        <f>Table71011124[[#This Row],[Sales]]-Table71011124[[#This Row],[COGS]]</f>
        <v>101985.84</v>
      </c>
      <c r="M493" s="38">
        <v>44624</v>
      </c>
    </row>
    <row r="494" spans="1:13" x14ac:dyDescent="0.25">
      <c r="A494" s="1" t="s">
        <v>300</v>
      </c>
      <c r="B494" s="1" t="s">
        <v>396</v>
      </c>
      <c r="C494" s="1" t="s">
        <v>404</v>
      </c>
      <c r="D494" s="1" t="s">
        <v>405</v>
      </c>
      <c r="E494" s="1">
        <v>5867</v>
      </c>
      <c r="F494" s="37">
        <v>5</v>
      </c>
      <c r="G494" s="37">
        <v>9</v>
      </c>
      <c r="H494" s="37">
        <f>Table71011124[[#This Row],[Units Sold]]*Table71011124[[#This Row],[Sale Price]]</f>
        <v>52803</v>
      </c>
      <c r="I494" s="37">
        <f t="shared" si="7"/>
        <v>0</v>
      </c>
      <c r="J494" s="37">
        <f>Table71011124[[#This Row],[Gross Sales]]-Table71011124[[#This Row],[Discounts]]</f>
        <v>52803</v>
      </c>
      <c r="K494" s="37">
        <f>Table71011124[[#This Row],[Units Sold]]*Table71011124[[#This Row],[Manufacturing Price]]*1.1</f>
        <v>32268.500000000004</v>
      </c>
      <c r="L494" s="37">
        <f>Table71011124[[#This Row],[Sales]]-Table71011124[[#This Row],[COGS]]</f>
        <v>20534.499999999996</v>
      </c>
      <c r="M494" s="38">
        <v>44624</v>
      </c>
    </row>
    <row r="495" spans="1:13" x14ac:dyDescent="0.25">
      <c r="A495" s="1" t="s">
        <v>300</v>
      </c>
      <c r="B495" s="1" t="s">
        <v>396</v>
      </c>
      <c r="C495" s="1" t="s">
        <v>409</v>
      </c>
      <c r="D495" s="1" t="s">
        <v>407</v>
      </c>
      <c r="E495" s="1">
        <v>5791</v>
      </c>
      <c r="F495" s="37">
        <v>17</v>
      </c>
      <c r="G495" s="37">
        <v>22</v>
      </c>
      <c r="H495" s="37">
        <f>Table71011124[[#This Row],[Units Sold]]*Table71011124[[#This Row],[Sale Price]]</f>
        <v>127402</v>
      </c>
      <c r="I495" s="37">
        <f t="shared" si="7"/>
        <v>17836.280000000002</v>
      </c>
      <c r="J495" s="37">
        <f>Table71011124[[#This Row],[Gross Sales]]-Table71011124[[#This Row],[Discounts]]</f>
        <v>109565.72</v>
      </c>
      <c r="K495" s="37">
        <f>Table71011124[[#This Row],[Units Sold]]*Table71011124[[#This Row],[Manufacturing Price]]*1.1</f>
        <v>108291.70000000001</v>
      </c>
      <c r="L495" s="37">
        <f>Table71011124[[#This Row],[Sales]]-Table71011124[[#This Row],[COGS]]</f>
        <v>1274.0199999999895</v>
      </c>
      <c r="M495" s="38">
        <v>44624</v>
      </c>
    </row>
    <row r="496" spans="1:13" x14ac:dyDescent="0.25">
      <c r="A496" s="1" t="s">
        <v>287</v>
      </c>
      <c r="B496" s="1" t="s">
        <v>396</v>
      </c>
      <c r="C496" s="1" t="s">
        <v>402</v>
      </c>
      <c r="D496" s="1" t="s">
        <v>407</v>
      </c>
      <c r="E496" s="1">
        <v>5749</v>
      </c>
      <c r="F496" s="37">
        <v>5</v>
      </c>
      <c r="G496" s="37">
        <v>352</v>
      </c>
      <c r="H496" s="37">
        <f>Table71011124[[#This Row],[Units Sold]]*Table71011124[[#This Row],[Sale Price]]</f>
        <v>2023648</v>
      </c>
      <c r="I496" s="37">
        <f t="shared" si="7"/>
        <v>283310.72000000003</v>
      </c>
      <c r="J496" s="37">
        <f>Table71011124[[#This Row],[Gross Sales]]-Table71011124[[#This Row],[Discounts]]</f>
        <v>1740337.28</v>
      </c>
      <c r="K496" s="37">
        <f>Table71011124[[#This Row],[Units Sold]]*Table71011124[[#This Row],[Manufacturing Price]]*1.1</f>
        <v>31619.500000000004</v>
      </c>
      <c r="L496" s="37">
        <f>Table71011124[[#This Row],[Sales]]-Table71011124[[#This Row],[COGS]]</f>
        <v>1708717.78</v>
      </c>
      <c r="M496" s="38">
        <v>44624</v>
      </c>
    </row>
    <row r="497" spans="1:13" x14ac:dyDescent="0.25">
      <c r="A497" s="1" t="s">
        <v>287</v>
      </c>
      <c r="B497" s="1" t="s">
        <v>396</v>
      </c>
      <c r="C497" s="1" t="s">
        <v>397</v>
      </c>
      <c r="D497" s="1" t="s">
        <v>405</v>
      </c>
      <c r="E497" s="1">
        <v>5533</v>
      </c>
      <c r="F497" s="37">
        <v>3</v>
      </c>
      <c r="G497" s="37">
        <v>22</v>
      </c>
      <c r="H497" s="37">
        <f>Table71011124[[#This Row],[Units Sold]]*Table71011124[[#This Row],[Sale Price]]</f>
        <v>121726</v>
      </c>
      <c r="I497" s="37">
        <f t="shared" si="7"/>
        <v>0</v>
      </c>
      <c r="J497" s="37">
        <f>Table71011124[[#This Row],[Gross Sales]]-Table71011124[[#This Row],[Discounts]]</f>
        <v>121726</v>
      </c>
      <c r="K497" s="37">
        <f>Table71011124[[#This Row],[Units Sold]]*Table71011124[[#This Row],[Manufacturing Price]]*1.1</f>
        <v>18258.900000000001</v>
      </c>
      <c r="L497" s="37">
        <f>Table71011124[[#This Row],[Sales]]-Table71011124[[#This Row],[COGS]]</f>
        <v>103467.1</v>
      </c>
      <c r="M497" s="38">
        <v>44624</v>
      </c>
    </row>
    <row r="498" spans="1:13" x14ac:dyDescent="0.25">
      <c r="A498" s="1" t="s">
        <v>395</v>
      </c>
      <c r="B498" s="1" t="s">
        <v>396</v>
      </c>
      <c r="C498" s="1" t="s">
        <v>402</v>
      </c>
      <c r="D498" s="1" t="s">
        <v>407</v>
      </c>
      <c r="E498" s="1">
        <v>5728</v>
      </c>
      <c r="F498" s="37">
        <v>5</v>
      </c>
      <c r="G498" s="37">
        <v>352</v>
      </c>
      <c r="H498" s="37">
        <f>Table71011124[[#This Row],[Units Sold]]*Table71011124[[#This Row],[Sale Price]]</f>
        <v>2016256</v>
      </c>
      <c r="I498" s="37">
        <f t="shared" si="7"/>
        <v>282275.84000000003</v>
      </c>
      <c r="J498" s="37">
        <f>Table71011124[[#This Row],[Gross Sales]]-Table71011124[[#This Row],[Discounts]]</f>
        <v>1733980.1599999999</v>
      </c>
      <c r="K498" s="37">
        <f>Table71011124[[#This Row],[Units Sold]]*Table71011124[[#This Row],[Manufacturing Price]]*1.1</f>
        <v>31504.000000000004</v>
      </c>
      <c r="L498" s="37">
        <f>Table71011124[[#This Row],[Sales]]-Table71011124[[#This Row],[COGS]]</f>
        <v>1702476.16</v>
      </c>
      <c r="M498" s="38">
        <v>44624</v>
      </c>
    </row>
    <row r="499" spans="1:13" x14ac:dyDescent="0.25">
      <c r="A499" s="1" t="s">
        <v>295</v>
      </c>
      <c r="B499" s="1" t="s">
        <v>396</v>
      </c>
      <c r="C499" s="1" t="s">
        <v>402</v>
      </c>
      <c r="D499" s="1" t="s">
        <v>398</v>
      </c>
      <c r="E499" s="1">
        <v>5715</v>
      </c>
      <c r="F499" s="37">
        <v>5</v>
      </c>
      <c r="G499" s="37">
        <v>352</v>
      </c>
      <c r="H499" s="37">
        <f>Table71011124[[#This Row],[Units Sold]]*Table71011124[[#This Row],[Sale Price]]</f>
        <v>2011680</v>
      </c>
      <c r="I499" s="37">
        <f t="shared" si="7"/>
        <v>120700.79999999999</v>
      </c>
      <c r="J499" s="37">
        <f>Table71011124[[#This Row],[Gross Sales]]-Table71011124[[#This Row],[Discounts]]</f>
        <v>1890979.2</v>
      </c>
      <c r="K499" s="37">
        <f>Table71011124[[#This Row],[Units Sold]]*Table71011124[[#This Row],[Manufacturing Price]]*1.1</f>
        <v>31432.500000000004</v>
      </c>
      <c r="L499" s="37">
        <f>Table71011124[[#This Row],[Sales]]-Table71011124[[#This Row],[COGS]]</f>
        <v>1859546.7</v>
      </c>
      <c r="M499" s="38">
        <v>44624</v>
      </c>
    </row>
    <row r="500" spans="1:13" x14ac:dyDescent="0.25">
      <c r="A500" s="1" t="s">
        <v>293</v>
      </c>
      <c r="B500" s="1" t="s">
        <v>396</v>
      </c>
      <c r="C500" s="1" t="s">
        <v>400</v>
      </c>
      <c r="D500" s="1" t="s">
        <v>405</v>
      </c>
      <c r="E500" s="1">
        <v>3611.5</v>
      </c>
      <c r="F500" s="37">
        <v>3</v>
      </c>
      <c r="G500" s="37">
        <v>34</v>
      </c>
      <c r="H500" s="37">
        <f>Table71011124[[#This Row],[Units Sold]]*Table71011124[[#This Row],[Sale Price]]</f>
        <v>122791</v>
      </c>
      <c r="I500" s="37">
        <f t="shared" si="7"/>
        <v>0</v>
      </c>
      <c r="J500" s="37">
        <f>Table71011124[[#This Row],[Gross Sales]]-Table71011124[[#This Row],[Discounts]]</f>
        <v>122791</v>
      </c>
      <c r="K500" s="37">
        <f>Table71011124[[#This Row],[Units Sold]]*Table71011124[[#This Row],[Manufacturing Price]]*1.1</f>
        <v>11917.95</v>
      </c>
      <c r="L500" s="37">
        <f>Table71011124[[#This Row],[Sales]]-Table71011124[[#This Row],[COGS]]</f>
        <v>110873.05</v>
      </c>
      <c r="M500" s="38">
        <v>44624</v>
      </c>
    </row>
    <row r="501" spans="1:13" x14ac:dyDescent="0.25">
      <c r="A501" s="1" t="s">
        <v>395</v>
      </c>
      <c r="B501" s="1" t="s">
        <v>396</v>
      </c>
      <c r="C501" s="1" t="s">
        <v>400</v>
      </c>
      <c r="D501" s="1" t="s">
        <v>407</v>
      </c>
      <c r="E501" s="1">
        <v>5733</v>
      </c>
      <c r="F501" s="37">
        <v>7</v>
      </c>
      <c r="G501" s="37">
        <v>9</v>
      </c>
      <c r="H501" s="37">
        <f>Table71011124[[#This Row],[Units Sold]]*Table71011124[[#This Row],[Sale Price]]</f>
        <v>51597</v>
      </c>
      <c r="I501" s="37">
        <f t="shared" si="7"/>
        <v>7223.5800000000008</v>
      </c>
      <c r="J501" s="37">
        <f>Table71011124[[#This Row],[Gross Sales]]-Table71011124[[#This Row],[Discounts]]</f>
        <v>44373.42</v>
      </c>
      <c r="K501" s="37">
        <f>Table71011124[[#This Row],[Units Sold]]*Table71011124[[#This Row],[Manufacturing Price]]*1.1</f>
        <v>44144.100000000006</v>
      </c>
      <c r="L501" s="37">
        <f>Table71011124[[#This Row],[Sales]]-Table71011124[[#This Row],[COGS]]</f>
        <v>229.31999999999243</v>
      </c>
      <c r="M501" s="38">
        <v>44624</v>
      </c>
    </row>
    <row r="502" spans="1:13" x14ac:dyDescent="0.25">
      <c r="A502" s="1" t="s">
        <v>287</v>
      </c>
      <c r="B502" s="1" t="s">
        <v>396</v>
      </c>
      <c r="C502" s="1" t="s">
        <v>400</v>
      </c>
      <c r="D502" s="1" t="s">
        <v>398</v>
      </c>
      <c r="E502" s="1">
        <v>5662</v>
      </c>
      <c r="F502" s="37">
        <v>8</v>
      </c>
      <c r="G502" s="37">
        <v>10</v>
      </c>
      <c r="H502" s="37">
        <f>Table71011124[[#This Row],[Units Sold]]*Table71011124[[#This Row],[Sale Price]]</f>
        <v>56620</v>
      </c>
      <c r="I502" s="37">
        <f t="shared" si="7"/>
        <v>3397.2</v>
      </c>
      <c r="J502" s="37">
        <f>Table71011124[[#This Row],[Gross Sales]]-Table71011124[[#This Row],[Discounts]]</f>
        <v>53222.8</v>
      </c>
      <c r="K502" s="37">
        <f>Table71011124[[#This Row],[Units Sold]]*Table71011124[[#This Row],[Manufacturing Price]]*1.1</f>
        <v>49825.600000000006</v>
      </c>
      <c r="L502" s="37">
        <f>Table71011124[[#This Row],[Sales]]-Table71011124[[#This Row],[COGS]]</f>
        <v>3397.1999999999971</v>
      </c>
      <c r="M502" s="38">
        <v>44624</v>
      </c>
    </row>
    <row r="503" spans="1:13" x14ac:dyDescent="0.25">
      <c r="A503" s="1" t="s">
        <v>295</v>
      </c>
      <c r="B503" s="1" t="s">
        <v>396</v>
      </c>
      <c r="C503" s="1" t="s">
        <v>400</v>
      </c>
      <c r="D503" s="1" t="s">
        <v>401</v>
      </c>
      <c r="E503" s="1">
        <v>5627</v>
      </c>
      <c r="F503" s="37">
        <v>8</v>
      </c>
      <c r="G503" s="37">
        <v>9</v>
      </c>
      <c r="H503" s="37">
        <f>Table71011124[[#This Row],[Units Sold]]*Table71011124[[#This Row],[Sale Price]]</f>
        <v>50643</v>
      </c>
      <c r="I503" s="37">
        <f t="shared" si="7"/>
        <v>506.43</v>
      </c>
      <c r="J503" s="37">
        <f>Table71011124[[#This Row],[Gross Sales]]-Table71011124[[#This Row],[Discounts]]</f>
        <v>50136.57</v>
      </c>
      <c r="K503" s="37">
        <f>Table71011124[[#This Row],[Units Sold]]*Table71011124[[#This Row],[Manufacturing Price]]*1.1</f>
        <v>49517.600000000006</v>
      </c>
      <c r="L503" s="37">
        <f>Table71011124[[#This Row],[Sales]]-Table71011124[[#This Row],[COGS]]</f>
        <v>618.96999999999389</v>
      </c>
      <c r="M503" s="38">
        <v>44624</v>
      </c>
    </row>
    <row r="504" spans="1:13" x14ac:dyDescent="0.25">
      <c r="A504" s="1" t="s">
        <v>295</v>
      </c>
      <c r="B504" s="1" t="s">
        <v>399</v>
      </c>
      <c r="C504" s="1" t="s">
        <v>409</v>
      </c>
      <c r="D504" s="1" t="s">
        <v>398</v>
      </c>
      <c r="E504" s="1">
        <v>4755</v>
      </c>
      <c r="F504" s="37">
        <v>102</v>
      </c>
      <c r="G504" s="37">
        <v>127</v>
      </c>
      <c r="H504" s="37">
        <f>Table71011124[[#This Row],[Units Sold]]*Table71011124[[#This Row],[Sale Price]]</f>
        <v>603885</v>
      </c>
      <c r="I504" s="37">
        <f t="shared" si="7"/>
        <v>36233.1</v>
      </c>
      <c r="J504" s="37">
        <f>Table71011124[[#This Row],[Gross Sales]]-Table71011124[[#This Row],[Discounts]]</f>
        <v>567651.9</v>
      </c>
      <c r="K504" s="37">
        <f>Table71011124[[#This Row],[Units Sold]]*Table71011124[[#This Row],[Manufacturing Price]]*1.1</f>
        <v>533511</v>
      </c>
      <c r="L504" s="37">
        <f>Table71011124[[#This Row],[Sales]]-Table71011124[[#This Row],[COGS]]</f>
        <v>34140.900000000023</v>
      </c>
      <c r="M504" s="38">
        <v>44624</v>
      </c>
    </row>
    <row r="505" spans="1:13" x14ac:dyDescent="0.25">
      <c r="A505" s="1" t="s">
        <v>293</v>
      </c>
      <c r="B505" s="1" t="s">
        <v>399</v>
      </c>
      <c r="C505" s="1" t="s">
        <v>409</v>
      </c>
      <c r="D505" s="1" t="s">
        <v>407</v>
      </c>
      <c r="E505" s="1">
        <v>4689</v>
      </c>
      <c r="F505" s="37">
        <v>78</v>
      </c>
      <c r="G505" s="37">
        <v>127</v>
      </c>
      <c r="H505" s="37">
        <f>Table71011124[[#This Row],[Units Sold]]*Table71011124[[#This Row],[Sale Price]]</f>
        <v>595503</v>
      </c>
      <c r="I505" s="37">
        <f t="shared" si="7"/>
        <v>83370.420000000013</v>
      </c>
      <c r="J505" s="37">
        <f>Table71011124[[#This Row],[Gross Sales]]-Table71011124[[#This Row],[Discounts]]</f>
        <v>512132.57999999996</v>
      </c>
      <c r="K505" s="37">
        <f>Table71011124[[#This Row],[Units Sold]]*Table71011124[[#This Row],[Manufacturing Price]]*1.1</f>
        <v>402316.2</v>
      </c>
      <c r="L505" s="37">
        <f>Table71011124[[#This Row],[Sales]]-Table71011124[[#This Row],[COGS]]</f>
        <v>109816.37999999995</v>
      </c>
      <c r="M505" s="38">
        <v>44624</v>
      </c>
    </row>
    <row r="506" spans="1:13" x14ac:dyDescent="0.25">
      <c r="A506" s="1" t="s">
        <v>293</v>
      </c>
      <c r="B506" s="1" t="s">
        <v>408</v>
      </c>
      <c r="C506" s="1" t="s">
        <v>404</v>
      </c>
      <c r="D506" s="1" t="s">
        <v>407</v>
      </c>
      <c r="E506" s="1">
        <v>4384</v>
      </c>
      <c r="F506" s="37">
        <v>8</v>
      </c>
      <c r="G506" s="37">
        <v>24</v>
      </c>
      <c r="H506" s="37">
        <f>Table71011124[[#This Row],[Units Sold]]*Table71011124[[#This Row],[Sale Price]]</f>
        <v>105216</v>
      </c>
      <c r="I506" s="37">
        <f t="shared" si="7"/>
        <v>14730.240000000002</v>
      </c>
      <c r="J506" s="37">
        <f>Table71011124[[#This Row],[Gross Sales]]-Table71011124[[#This Row],[Discounts]]</f>
        <v>90485.759999999995</v>
      </c>
      <c r="K506" s="37">
        <f>Table71011124[[#This Row],[Units Sold]]*Table71011124[[#This Row],[Manufacturing Price]]*1.1</f>
        <v>38579.200000000004</v>
      </c>
      <c r="L506" s="37">
        <f>Table71011124[[#This Row],[Sales]]-Table71011124[[#This Row],[COGS]]</f>
        <v>51906.55999999999</v>
      </c>
      <c r="M506" s="38">
        <v>44624</v>
      </c>
    </row>
    <row r="507" spans="1:13" x14ac:dyDescent="0.25">
      <c r="A507" s="1" t="s">
        <v>300</v>
      </c>
      <c r="B507" s="1" t="s">
        <v>396</v>
      </c>
      <c r="C507" s="1" t="s">
        <v>400</v>
      </c>
      <c r="D507" s="1" t="s">
        <v>398</v>
      </c>
      <c r="E507" s="1">
        <v>5603</v>
      </c>
      <c r="F507" s="37">
        <v>10</v>
      </c>
      <c r="G507" s="37">
        <v>352</v>
      </c>
      <c r="H507" s="37">
        <f>Table71011124[[#This Row],[Units Sold]]*Table71011124[[#This Row],[Sale Price]]</f>
        <v>1972256</v>
      </c>
      <c r="I507" s="37">
        <f t="shared" si="7"/>
        <v>118335.36</v>
      </c>
      <c r="J507" s="37">
        <f>Table71011124[[#This Row],[Gross Sales]]-Table71011124[[#This Row],[Discounts]]</f>
        <v>1853920.64</v>
      </c>
      <c r="K507" s="37">
        <f>Table71011124[[#This Row],[Units Sold]]*Table71011124[[#This Row],[Manufacturing Price]]*1.1</f>
        <v>61633.000000000007</v>
      </c>
      <c r="L507" s="37">
        <f>Table71011124[[#This Row],[Sales]]-Table71011124[[#This Row],[COGS]]</f>
        <v>1792287.64</v>
      </c>
      <c r="M507" s="38">
        <v>44624</v>
      </c>
    </row>
    <row r="508" spans="1:13" x14ac:dyDescent="0.25">
      <c r="A508" s="1" t="s">
        <v>295</v>
      </c>
      <c r="B508" s="1" t="s">
        <v>408</v>
      </c>
      <c r="C508" s="1" t="s">
        <v>404</v>
      </c>
      <c r="D508" s="1" t="s">
        <v>407</v>
      </c>
      <c r="E508" s="1">
        <v>3999.5</v>
      </c>
      <c r="F508" s="37">
        <v>14</v>
      </c>
      <c r="G508" s="37">
        <v>19</v>
      </c>
      <c r="H508" s="37">
        <f>Table71011124[[#This Row],[Units Sold]]*Table71011124[[#This Row],[Sale Price]]</f>
        <v>75990.5</v>
      </c>
      <c r="I508" s="37">
        <f t="shared" si="7"/>
        <v>10638.670000000002</v>
      </c>
      <c r="J508" s="37">
        <f>Table71011124[[#This Row],[Gross Sales]]-Table71011124[[#This Row],[Discounts]]</f>
        <v>65351.83</v>
      </c>
      <c r="K508" s="37">
        <f>Table71011124[[#This Row],[Units Sold]]*Table71011124[[#This Row],[Manufacturing Price]]*1.1</f>
        <v>61592.3</v>
      </c>
      <c r="L508" s="37">
        <f>Table71011124[[#This Row],[Sales]]-Table71011124[[#This Row],[COGS]]</f>
        <v>3759.5299999999988</v>
      </c>
      <c r="M508" s="38">
        <v>44624</v>
      </c>
    </row>
    <row r="509" spans="1:13" x14ac:dyDescent="0.25">
      <c r="A509" s="1" t="s">
        <v>293</v>
      </c>
      <c r="B509" s="1" t="s">
        <v>396</v>
      </c>
      <c r="C509" s="1" t="s">
        <v>400</v>
      </c>
      <c r="D509" s="1" t="s">
        <v>401</v>
      </c>
      <c r="E509" s="1">
        <v>4300</v>
      </c>
      <c r="F509" s="37">
        <v>8</v>
      </c>
      <c r="G509" s="37">
        <v>24</v>
      </c>
      <c r="H509" s="37">
        <f>Table71011124[[#This Row],[Units Sold]]*Table71011124[[#This Row],[Sale Price]]</f>
        <v>103200</v>
      </c>
      <c r="I509" s="37">
        <f t="shared" si="7"/>
        <v>1032</v>
      </c>
      <c r="J509" s="37">
        <f>Table71011124[[#This Row],[Gross Sales]]-Table71011124[[#This Row],[Discounts]]</f>
        <v>102168</v>
      </c>
      <c r="K509" s="37">
        <f>Table71011124[[#This Row],[Units Sold]]*Table71011124[[#This Row],[Manufacturing Price]]*1.1</f>
        <v>37840</v>
      </c>
      <c r="L509" s="37">
        <f>Table71011124[[#This Row],[Sales]]-Table71011124[[#This Row],[COGS]]</f>
        <v>64328</v>
      </c>
      <c r="M509" s="38">
        <v>44624</v>
      </c>
    </row>
    <row r="510" spans="1:13" x14ac:dyDescent="0.25">
      <c r="A510" s="1" t="s">
        <v>395</v>
      </c>
      <c r="B510" s="1" t="s">
        <v>408</v>
      </c>
      <c r="C510" s="1" t="s">
        <v>400</v>
      </c>
      <c r="D510" s="1" t="s">
        <v>407</v>
      </c>
      <c r="E510" s="1">
        <v>3582</v>
      </c>
      <c r="F510" s="37">
        <v>10</v>
      </c>
      <c r="G510" s="37">
        <v>302</v>
      </c>
      <c r="H510" s="37">
        <f>Table71011124[[#This Row],[Units Sold]]*Table71011124[[#This Row],[Sale Price]]</f>
        <v>1081764</v>
      </c>
      <c r="I510" s="37">
        <f t="shared" si="7"/>
        <v>151446.96000000002</v>
      </c>
      <c r="J510" s="37">
        <f>Table71011124[[#This Row],[Gross Sales]]-Table71011124[[#This Row],[Discounts]]</f>
        <v>930317.04</v>
      </c>
      <c r="K510" s="37">
        <f>Table71011124[[#This Row],[Units Sold]]*Table71011124[[#This Row],[Manufacturing Price]]*1.1</f>
        <v>39402</v>
      </c>
      <c r="L510" s="37">
        <f>Table71011124[[#This Row],[Sales]]-Table71011124[[#This Row],[COGS]]</f>
        <v>890915.04</v>
      </c>
      <c r="M510" s="38">
        <v>44624</v>
      </c>
    </row>
    <row r="511" spans="1:13" x14ac:dyDescent="0.25">
      <c r="A511" s="1" t="s">
        <v>293</v>
      </c>
      <c r="B511" s="1" t="s">
        <v>403</v>
      </c>
      <c r="C511" s="1" t="s">
        <v>406</v>
      </c>
      <c r="D511" s="1" t="s">
        <v>398</v>
      </c>
      <c r="E511" s="1">
        <v>3381.5</v>
      </c>
      <c r="F511" s="37">
        <v>11</v>
      </c>
      <c r="G511" s="37">
        <v>28</v>
      </c>
      <c r="H511" s="37">
        <f>Table71011124[[#This Row],[Units Sold]]*Table71011124[[#This Row],[Sale Price]]</f>
        <v>94682</v>
      </c>
      <c r="I511" s="37">
        <f t="shared" si="7"/>
        <v>5680.92</v>
      </c>
      <c r="J511" s="37">
        <f>Table71011124[[#This Row],[Gross Sales]]-Table71011124[[#This Row],[Discounts]]</f>
        <v>89001.08</v>
      </c>
      <c r="K511" s="37">
        <f>Table71011124[[#This Row],[Units Sold]]*Table71011124[[#This Row],[Manufacturing Price]]*1.1</f>
        <v>40916.15</v>
      </c>
      <c r="L511" s="37">
        <f>Table71011124[[#This Row],[Sales]]-Table71011124[[#This Row],[COGS]]</f>
        <v>48084.93</v>
      </c>
      <c r="M511" s="38">
        <v>44624</v>
      </c>
    </row>
    <row r="512" spans="1:13" x14ac:dyDescent="0.25">
      <c r="A512" s="1" t="s">
        <v>287</v>
      </c>
      <c r="B512" s="1" t="s">
        <v>399</v>
      </c>
      <c r="C512" s="1" t="s">
        <v>409</v>
      </c>
      <c r="D512" s="1" t="s">
        <v>407</v>
      </c>
      <c r="E512" s="1">
        <v>3189</v>
      </c>
      <c r="F512" s="37">
        <v>96</v>
      </c>
      <c r="G512" s="37">
        <v>127</v>
      </c>
      <c r="H512" s="37">
        <f>Table71011124[[#This Row],[Units Sold]]*Table71011124[[#This Row],[Sale Price]]</f>
        <v>405003</v>
      </c>
      <c r="I512" s="37">
        <f t="shared" si="7"/>
        <v>56700.420000000006</v>
      </c>
      <c r="J512" s="37">
        <f>Table71011124[[#This Row],[Gross Sales]]-Table71011124[[#This Row],[Discounts]]</f>
        <v>348302.58</v>
      </c>
      <c r="K512" s="37">
        <f>Table71011124[[#This Row],[Units Sold]]*Table71011124[[#This Row],[Manufacturing Price]]*1.1</f>
        <v>336758.4</v>
      </c>
      <c r="L512" s="37">
        <f>Table71011124[[#This Row],[Sales]]-Table71011124[[#This Row],[COGS]]</f>
        <v>11544.179999999993</v>
      </c>
      <c r="M512" s="38">
        <v>44624</v>
      </c>
    </row>
    <row r="513" spans="1:13" x14ac:dyDescent="0.25">
      <c r="A513" s="1" t="s">
        <v>300</v>
      </c>
      <c r="B513" s="1" t="s">
        <v>408</v>
      </c>
      <c r="C513" s="1" t="s">
        <v>404</v>
      </c>
      <c r="D513" s="1" t="s">
        <v>398</v>
      </c>
      <c r="E513" s="1">
        <v>2988</v>
      </c>
      <c r="F513" s="37">
        <v>13</v>
      </c>
      <c r="G513" s="37">
        <v>17</v>
      </c>
      <c r="H513" s="37">
        <f>Table71011124[[#This Row],[Units Sold]]*Table71011124[[#This Row],[Sale Price]]</f>
        <v>50796</v>
      </c>
      <c r="I513" s="37">
        <f t="shared" si="7"/>
        <v>3047.7599999999998</v>
      </c>
      <c r="J513" s="37">
        <f>Table71011124[[#This Row],[Gross Sales]]-Table71011124[[#This Row],[Discounts]]</f>
        <v>47748.24</v>
      </c>
      <c r="K513" s="37">
        <f>Table71011124[[#This Row],[Units Sold]]*Table71011124[[#This Row],[Manufacturing Price]]*1.1</f>
        <v>42728.4</v>
      </c>
      <c r="L513" s="37">
        <f>Table71011124[[#This Row],[Sales]]-Table71011124[[#This Row],[COGS]]</f>
        <v>5019.8399999999965</v>
      </c>
      <c r="M513" s="38">
        <v>44624</v>
      </c>
    </row>
    <row r="514" spans="1:13" x14ac:dyDescent="0.25">
      <c r="A514" s="1" t="s">
        <v>287</v>
      </c>
      <c r="B514" s="1" t="s">
        <v>403</v>
      </c>
      <c r="C514" s="1" t="s">
        <v>406</v>
      </c>
      <c r="D514" s="1" t="s">
        <v>401</v>
      </c>
      <c r="E514" s="1">
        <v>2562</v>
      </c>
      <c r="F514" s="37">
        <v>11</v>
      </c>
      <c r="G514" s="37">
        <v>14</v>
      </c>
      <c r="H514" s="37">
        <f>Table71011124[[#This Row],[Units Sold]]*Table71011124[[#This Row],[Sale Price]]</f>
        <v>35868</v>
      </c>
      <c r="I514" s="37">
        <f t="shared" ref="I514:I577" si="8">IF(D514="None",0,IF(D514="Low",H514*0.01,IF(D514="Medium",H514*0.06,IF(D514="High",H514*0.14,0))))</f>
        <v>358.68</v>
      </c>
      <c r="J514" s="37">
        <f>Table71011124[[#This Row],[Gross Sales]]-Table71011124[[#This Row],[Discounts]]</f>
        <v>35509.32</v>
      </c>
      <c r="K514" s="37">
        <f>Table71011124[[#This Row],[Units Sold]]*Table71011124[[#This Row],[Manufacturing Price]]*1.1</f>
        <v>31000.2</v>
      </c>
      <c r="L514" s="37">
        <f>Table71011124[[#This Row],[Sales]]-Table71011124[[#This Row],[COGS]]</f>
        <v>4509.119999999999</v>
      </c>
      <c r="M514" s="38">
        <v>44624</v>
      </c>
    </row>
    <row r="515" spans="1:13" x14ac:dyDescent="0.25">
      <c r="A515" s="1" t="s">
        <v>300</v>
      </c>
      <c r="B515" s="1" t="s">
        <v>408</v>
      </c>
      <c r="C515" s="1" t="s">
        <v>400</v>
      </c>
      <c r="D515" s="1" t="s">
        <v>398</v>
      </c>
      <c r="E515" s="1">
        <v>2561</v>
      </c>
      <c r="F515" s="37">
        <v>10</v>
      </c>
      <c r="G515" s="37">
        <v>302</v>
      </c>
      <c r="H515" s="37">
        <f>Table71011124[[#This Row],[Units Sold]]*Table71011124[[#This Row],[Sale Price]]</f>
        <v>773422</v>
      </c>
      <c r="I515" s="37">
        <f t="shared" si="8"/>
        <v>46405.32</v>
      </c>
      <c r="J515" s="37">
        <f>Table71011124[[#This Row],[Gross Sales]]-Table71011124[[#This Row],[Discounts]]</f>
        <v>727016.68</v>
      </c>
      <c r="K515" s="37">
        <f>Table71011124[[#This Row],[Units Sold]]*Table71011124[[#This Row],[Manufacturing Price]]*1.1</f>
        <v>28171.000000000004</v>
      </c>
      <c r="L515" s="37">
        <f>Table71011124[[#This Row],[Sales]]-Table71011124[[#This Row],[COGS]]</f>
        <v>698845.68</v>
      </c>
      <c r="M515" s="38">
        <v>44624</v>
      </c>
    </row>
    <row r="516" spans="1:13" x14ac:dyDescent="0.25">
      <c r="A516" s="1" t="s">
        <v>295</v>
      </c>
      <c r="B516" s="1" t="s">
        <v>408</v>
      </c>
      <c r="C516" s="1" t="s">
        <v>400</v>
      </c>
      <c r="D516" s="1" t="s">
        <v>401</v>
      </c>
      <c r="E516" s="1">
        <v>2470.5</v>
      </c>
      <c r="F516" s="37">
        <v>10</v>
      </c>
      <c r="G516" s="37">
        <v>302</v>
      </c>
      <c r="H516" s="37">
        <f>Table71011124[[#This Row],[Units Sold]]*Table71011124[[#This Row],[Sale Price]]</f>
        <v>746091</v>
      </c>
      <c r="I516" s="37">
        <f t="shared" si="8"/>
        <v>7460.91</v>
      </c>
      <c r="J516" s="37">
        <f>Table71011124[[#This Row],[Gross Sales]]-Table71011124[[#This Row],[Discounts]]</f>
        <v>738630.09</v>
      </c>
      <c r="K516" s="37">
        <f>Table71011124[[#This Row],[Units Sold]]*Table71011124[[#This Row],[Manufacturing Price]]*1.1</f>
        <v>27175.500000000004</v>
      </c>
      <c r="L516" s="37">
        <f>Table71011124[[#This Row],[Sales]]-Table71011124[[#This Row],[COGS]]</f>
        <v>711454.59</v>
      </c>
      <c r="M516" s="38">
        <v>44624</v>
      </c>
    </row>
    <row r="517" spans="1:13" x14ac:dyDescent="0.25">
      <c r="A517" s="1" t="s">
        <v>300</v>
      </c>
      <c r="B517" s="1" t="s">
        <v>403</v>
      </c>
      <c r="C517" s="1" t="s">
        <v>402</v>
      </c>
      <c r="D517" s="1" t="s">
        <v>398</v>
      </c>
      <c r="E517" s="1">
        <v>2461</v>
      </c>
      <c r="F517" s="37">
        <v>5</v>
      </c>
      <c r="G517" s="37">
        <v>14</v>
      </c>
      <c r="H517" s="37">
        <f>Table71011124[[#This Row],[Units Sold]]*Table71011124[[#This Row],[Sale Price]]</f>
        <v>34454</v>
      </c>
      <c r="I517" s="37">
        <f t="shared" si="8"/>
        <v>2067.2399999999998</v>
      </c>
      <c r="J517" s="37">
        <f>Table71011124[[#This Row],[Gross Sales]]-Table71011124[[#This Row],[Discounts]]</f>
        <v>32386.760000000002</v>
      </c>
      <c r="K517" s="37">
        <f>Table71011124[[#This Row],[Units Sold]]*Table71011124[[#This Row],[Manufacturing Price]]*1.1</f>
        <v>13535.500000000002</v>
      </c>
      <c r="L517" s="37">
        <f>Table71011124[[#This Row],[Sales]]-Table71011124[[#This Row],[COGS]]</f>
        <v>18851.260000000002</v>
      </c>
      <c r="M517" s="38">
        <v>44624</v>
      </c>
    </row>
    <row r="518" spans="1:13" x14ac:dyDescent="0.25">
      <c r="A518" s="1" t="s">
        <v>293</v>
      </c>
      <c r="B518" s="1" t="s">
        <v>396</v>
      </c>
      <c r="C518" s="1" t="s">
        <v>402</v>
      </c>
      <c r="D518" s="1" t="s">
        <v>407</v>
      </c>
      <c r="E518" s="1">
        <v>2261.5</v>
      </c>
      <c r="F518" s="37">
        <v>150</v>
      </c>
      <c r="G518" s="37">
        <v>352</v>
      </c>
      <c r="H518" s="37">
        <f>Table71011124[[#This Row],[Units Sold]]*Table71011124[[#This Row],[Sale Price]]</f>
        <v>796048</v>
      </c>
      <c r="I518" s="37">
        <f t="shared" si="8"/>
        <v>111446.72000000002</v>
      </c>
      <c r="J518" s="37">
        <f>Table71011124[[#This Row],[Gross Sales]]-Table71011124[[#This Row],[Discounts]]</f>
        <v>684601.28</v>
      </c>
      <c r="K518" s="37">
        <f>Table71011124[[#This Row],[Units Sold]]*Table71011124[[#This Row],[Manufacturing Price]]*1.1</f>
        <v>373147.50000000006</v>
      </c>
      <c r="L518" s="37">
        <f>Table71011124[[#This Row],[Sales]]-Table71011124[[#This Row],[COGS]]</f>
        <v>311453.77999999997</v>
      </c>
      <c r="M518" s="38">
        <v>44624</v>
      </c>
    </row>
    <row r="519" spans="1:13" x14ac:dyDescent="0.25">
      <c r="A519" s="1" t="s">
        <v>395</v>
      </c>
      <c r="B519" s="1" t="s">
        <v>403</v>
      </c>
      <c r="C519" s="1" t="s">
        <v>406</v>
      </c>
      <c r="D519" s="1" t="s">
        <v>398</v>
      </c>
      <c r="E519" s="1">
        <v>2070</v>
      </c>
      <c r="F519" s="37">
        <v>13</v>
      </c>
      <c r="G519" s="37">
        <v>18</v>
      </c>
      <c r="H519" s="37">
        <f>Table71011124[[#This Row],[Units Sold]]*Table71011124[[#This Row],[Sale Price]]</f>
        <v>37260</v>
      </c>
      <c r="I519" s="37">
        <f t="shared" si="8"/>
        <v>2235.6</v>
      </c>
      <c r="J519" s="37">
        <f>Table71011124[[#This Row],[Gross Sales]]-Table71011124[[#This Row],[Discounts]]</f>
        <v>35024.400000000001</v>
      </c>
      <c r="K519" s="37">
        <f>Table71011124[[#This Row],[Units Sold]]*Table71011124[[#This Row],[Manufacturing Price]]*1.1</f>
        <v>29601.000000000004</v>
      </c>
      <c r="L519" s="37">
        <f>Table71011124[[#This Row],[Sales]]-Table71011124[[#This Row],[COGS]]</f>
        <v>5423.3999999999978</v>
      </c>
      <c r="M519" s="38">
        <v>44624</v>
      </c>
    </row>
    <row r="520" spans="1:13" x14ac:dyDescent="0.25">
      <c r="A520" s="1" t="s">
        <v>293</v>
      </c>
      <c r="B520" s="1" t="s">
        <v>408</v>
      </c>
      <c r="C520" s="1" t="s">
        <v>400</v>
      </c>
      <c r="D520" s="1" t="s">
        <v>407</v>
      </c>
      <c r="E520" s="1">
        <v>1959</v>
      </c>
      <c r="F520" s="37">
        <v>150</v>
      </c>
      <c r="G520" s="37">
        <v>302</v>
      </c>
      <c r="H520" s="37">
        <f>Table71011124[[#This Row],[Units Sold]]*Table71011124[[#This Row],[Sale Price]]</f>
        <v>591618</v>
      </c>
      <c r="I520" s="37">
        <f t="shared" si="8"/>
        <v>82826.52</v>
      </c>
      <c r="J520" s="37">
        <f>Table71011124[[#This Row],[Gross Sales]]-Table71011124[[#This Row],[Discounts]]</f>
        <v>508791.48</v>
      </c>
      <c r="K520" s="37">
        <f>Table71011124[[#This Row],[Units Sold]]*Table71011124[[#This Row],[Manufacturing Price]]*1.1</f>
        <v>323235</v>
      </c>
      <c r="L520" s="37">
        <f>Table71011124[[#This Row],[Sales]]-Table71011124[[#This Row],[COGS]]</f>
        <v>185556.47999999998</v>
      </c>
      <c r="M520" s="38">
        <v>44624</v>
      </c>
    </row>
    <row r="521" spans="1:13" x14ac:dyDescent="0.25">
      <c r="A521" s="1" t="s">
        <v>295</v>
      </c>
      <c r="B521" s="1" t="s">
        <v>403</v>
      </c>
      <c r="C521" s="1" t="s">
        <v>406</v>
      </c>
      <c r="D521" s="1" t="s">
        <v>407</v>
      </c>
      <c r="E521" s="1">
        <v>1727</v>
      </c>
      <c r="F521" s="37">
        <v>11</v>
      </c>
      <c r="G521" s="37">
        <v>19</v>
      </c>
      <c r="H521" s="37">
        <f>Table71011124[[#This Row],[Units Sold]]*Table71011124[[#This Row],[Sale Price]]</f>
        <v>32813</v>
      </c>
      <c r="I521" s="37">
        <f t="shared" si="8"/>
        <v>4593.8200000000006</v>
      </c>
      <c r="J521" s="37">
        <f>Table71011124[[#This Row],[Gross Sales]]-Table71011124[[#This Row],[Discounts]]</f>
        <v>28219.18</v>
      </c>
      <c r="K521" s="37">
        <f>Table71011124[[#This Row],[Units Sold]]*Table71011124[[#This Row],[Manufacturing Price]]*1.1</f>
        <v>20896.7</v>
      </c>
      <c r="L521" s="37">
        <f>Table71011124[[#This Row],[Sales]]-Table71011124[[#This Row],[COGS]]</f>
        <v>7322.48</v>
      </c>
      <c r="M521" s="38">
        <v>44624</v>
      </c>
    </row>
    <row r="522" spans="1:13" x14ac:dyDescent="0.25">
      <c r="A522" s="1" t="s">
        <v>287</v>
      </c>
      <c r="B522" s="1" t="s">
        <v>408</v>
      </c>
      <c r="C522" s="1" t="s">
        <v>400</v>
      </c>
      <c r="D522" s="1" t="s">
        <v>407</v>
      </c>
      <c r="E522" s="1">
        <v>940</v>
      </c>
      <c r="F522" s="37">
        <v>10</v>
      </c>
      <c r="G522" s="37">
        <v>302</v>
      </c>
      <c r="H522" s="37">
        <f>Table71011124[[#This Row],[Units Sold]]*Table71011124[[#This Row],[Sale Price]]</f>
        <v>283880</v>
      </c>
      <c r="I522" s="37">
        <f t="shared" si="8"/>
        <v>39743.200000000004</v>
      </c>
      <c r="J522" s="37">
        <f>Table71011124[[#This Row],[Gross Sales]]-Table71011124[[#This Row],[Discounts]]</f>
        <v>244136.8</v>
      </c>
      <c r="K522" s="37">
        <f>Table71011124[[#This Row],[Units Sold]]*Table71011124[[#This Row],[Manufacturing Price]]*1.1</f>
        <v>10340</v>
      </c>
      <c r="L522" s="37">
        <f>Table71011124[[#This Row],[Sales]]-Table71011124[[#This Row],[COGS]]</f>
        <v>233796.8</v>
      </c>
      <c r="M522" s="38">
        <v>44624</v>
      </c>
    </row>
    <row r="523" spans="1:13" x14ac:dyDescent="0.25">
      <c r="A523" s="1" t="s">
        <v>287</v>
      </c>
      <c r="B523" s="1" t="s">
        <v>408</v>
      </c>
      <c r="C523" s="1" t="s">
        <v>404</v>
      </c>
      <c r="D523" s="1" t="s">
        <v>407</v>
      </c>
      <c r="E523" s="1">
        <v>713</v>
      </c>
      <c r="F523" s="37">
        <v>15</v>
      </c>
      <c r="G523" s="37">
        <v>22</v>
      </c>
      <c r="H523" s="37">
        <f>Table71011124[[#This Row],[Units Sold]]*Table71011124[[#This Row],[Sale Price]]</f>
        <v>15686</v>
      </c>
      <c r="I523" s="37">
        <f t="shared" si="8"/>
        <v>2196.0400000000004</v>
      </c>
      <c r="J523" s="37">
        <f>Table71011124[[#This Row],[Gross Sales]]-Table71011124[[#This Row],[Discounts]]</f>
        <v>13489.96</v>
      </c>
      <c r="K523" s="37">
        <f>Table71011124[[#This Row],[Units Sold]]*Table71011124[[#This Row],[Manufacturing Price]]*1.1</f>
        <v>11764.500000000002</v>
      </c>
      <c r="L523" s="37">
        <f>Table71011124[[#This Row],[Sales]]-Table71011124[[#This Row],[COGS]]</f>
        <v>1725.4599999999973</v>
      </c>
      <c r="M523" s="38">
        <v>44624</v>
      </c>
    </row>
    <row r="524" spans="1:13" x14ac:dyDescent="0.25">
      <c r="A524" s="1" t="s">
        <v>395</v>
      </c>
      <c r="B524" s="1" t="s">
        <v>408</v>
      </c>
      <c r="C524" s="1" t="s">
        <v>404</v>
      </c>
      <c r="D524" s="1" t="s">
        <v>398</v>
      </c>
      <c r="E524" s="1">
        <v>681</v>
      </c>
      <c r="F524" s="37">
        <v>16</v>
      </c>
      <c r="G524" s="37">
        <v>22</v>
      </c>
      <c r="H524" s="37">
        <f>Table71011124[[#This Row],[Units Sold]]*Table71011124[[#This Row],[Sale Price]]</f>
        <v>14982</v>
      </c>
      <c r="I524" s="37">
        <f t="shared" si="8"/>
        <v>898.92</v>
      </c>
      <c r="J524" s="37">
        <f>Table71011124[[#This Row],[Gross Sales]]-Table71011124[[#This Row],[Discounts]]</f>
        <v>14083.08</v>
      </c>
      <c r="K524" s="37">
        <f>Table71011124[[#This Row],[Units Sold]]*Table71011124[[#This Row],[Manufacturing Price]]*1.1</f>
        <v>11985.6</v>
      </c>
      <c r="L524" s="37">
        <f>Table71011124[[#This Row],[Sales]]-Table71011124[[#This Row],[COGS]]</f>
        <v>2097.4799999999996</v>
      </c>
      <c r="M524" s="38">
        <v>44624</v>
      </c>
    </row>
    <row r="525" spans="1:13" x14ac:dyDescent="0.25">
      <c r="A525" s="1" t="s">
        <v>300</v>
      </c>
      <c r="B525" s="1" t="s">
        <v>399</v>
      </c>
      <c r="C525" s="1" t="s">
        <v>406</v>
      </c>
      <c r="D525" s="1" t="s">
        <v>407</v>
      </c>
      <c r="E525" s="1">
        <v>655</v>
      </c>
      <c r="F525" s="37">
        <v>96</v>
      </c>
      <c r="G525" s="37">
        <v>127</v>
      </c>
      <c r="H525" s="37">
        <f>Table71011124[[#This Row],[Units Sold]]*Table71011124[[#This Row],[Sale Price]]</f>
        <v>83185</v>
      </c>
      <c r="I525" s="37">
        <f t="shared" si="8"/>
        <v>11645.900000000001</v>
      </c>
      <c r="J525" s="37">
        <f>Table71011124[[#This Row],[Gross Sales]]-Table71011124[[#This Row],[Discounts]]</f>
        <v>71539.100000000006</v>
      </c>
      <c r="K525" s="37">
        <f>Table71011124[[#This Row],[Units Sold]]*Table71011124[[#This Row],[Manufacturing Price]]*1.1</f>
        <v>69168</v>
      </c>
      <c r="L525" s="37">
        <f>Table71011124[[#This Row],[Sales]]-Table71011124[[#This Row],[COGS]]</f>
        <v>2371.1000000000058</v>
      </c>
      <c r="M525" s="38">
        <v>44624</v>
      </c>
    </row>
    <row r="526" spans="1:13" x14ac:dyDescent="0.25">
      <c r="A526" s="1" t="s">
        <v>395</v>
      </c>
      <c r="B526" s="1" t="s">
        <v>399</v>
      </c>
      <c r="C526" s="1" t="s">
        <v>409</v>
      </c>
      <c r="D526" s="1" t="s">
        <v>407</v>
      </c>
      <c r="E526" s="1">
        <v>586</v>
      </c>
      <c r="F526" s="37">
        <v>96</v>
      </c>
      <c r="G526" s="37">
        <v>127</v>
      </c>
      <c r="H526" s="37">
        <f>Table71011124[[#This Row],[Units Sold]]*Table71011124[[#This Row],[Sale Price]]</f>
        <v>74422</v>
      </c>
      <c r="I526" s="37">
        <f t="shared" si="8"/>
        <v>10419.080000000002</v>
      </c>
      <c r="J526" s="37">
        <f>Table71011124[[#This Row],[Gross Sales]]-Table71011124[[#This Row],[Discounts]]</f>
        <v>64002.92</v>
      </c>
      <c r="K526" s="37">
        <f>Table71011124[[#This Row],[Units Sold]]*Table71011124[[#This Row],[Manufacturing Price]]*1.1</f>
        <v>61881.600000000006</v>
      </c>
      <c r="L526" s="37">
        <f>Table71011124[[#This Row],[Sales]]-Table71011124[[#This Row],[COGS]]</f>
        <v>2121.3199999999924</v>
      </c>
      <c r="M526" s="38">
        <v>44624</v>
      </c>
    </row>
    <row r="527" spans="1:13" x14ac:dyDescent="0.25">
      <c r="A527" s="1" t="s">
        <v>295</v>
      </c>
      <c r="B527" s="1" t="s">
        <v>399</v>
      </c>
      <c r="C527" s="1" t="s">
        <v>400</v>
      </c>
      <c r="D527" s="1" t="s">
        <v>401</v>
      </c>
      <c r="E527" s="1">
        <v>5015</v>
      </c>
      <c r="F527" s="37">
        <v>10</v>
      </c>
      <c r="G527" s="37">
        <v>125</v>
      </c>
      <c r="H527" s="37">
        <f>Table71011124[[#This Row],[Units Sold]]*Table71011124[[#This Row],[Sale Price]]</f>
        <v>626875</v>
      </c>
      <c r="I527" s="37">
        <f t="shared" si="8"/>
        <v>6268.75</v>
      </c>
      <c r="J527" s="37">
        <f>Table71011124[[#This Row],[Gross Sales]]-Table71011124[[#This Row],[Discounts]]</f>
        <v>620606.25</v>
      </c>
      <c r="K527" s="37">
        <f>Table71011124[[#This Row],[Units Sold]]*Table71011124[[#This Row],[Manufacturing Price]]*1.1</f>
        <v>55165.000000000007</v>
      </c>
      <c r="L527" s="37">
        <f>Table71011124[[#This Row],[Sales]]-Table71011124[[#This Row],[COGS]]</f>
        <v>565441.25</v>
      </c>
      <c r="M527" s="38">
        <v>44593</v>
      </c>
    </row>
    <row r="528" spans="1:13" x14ac:dyDescent="0.25">
      <c r="A528" s="1" t="s">
        <v>295</v>
      </c>
      <c r="B528" s="1" t="s">
        <v>399</v>
      </c>
      <c r="C528" s="1" t="s">
        <v>402</v>
      </c>
      <c r="D528" s="1" t="s">
        <v>401</v>
      </c>
      <c r="E528" s="1">
        <v>4764</v>
      </c>
      <c r="F528" s="37">
        <v>5</v>
      </c>
      <c r="G528" s="37">
        <v>125</v>
      </c>
      <c r="H528" s="37">
        <f>Table71011124[[#This Row],[Units Sold]]*Table71011124[[#This Row],[Sale Price]]</f>
        <v>595500</v>
      </c>
      <c r="I528" s="37">
        <f t="shared" si="8"/>
        <v>5955</v>
      </c>
      <c r="J528" s="37">
        <f>Table71011124[[#This Row],[Gross Sales]]-Table71011124[[#This Row],[Discounts]]</f>
        <v>589545</v>
      </c>
      <c r="K528" s="37">
        <f>Table71011124[[#This Row],[Units Sold]]*Table71011124[[#This Row],[Manufacturing Price]]*1.1</f>
        <v>26202.000000000004</v>
      </c>
      <c r="L528" s="37">
        <f>Table71011124[[#This Row],[Sales]]-Table71011124[[#This Row],[COGS]]</f>
        <v>563343</v>
      </c>
      <c r="M528" s="38">
        <v>44593</v>
      </c>
    </row>
    <row r="529" spans="1:13" x14ac:dyDescent="0.25">
      <c r="A529" s="1" t="s">
        <v>300</v>
      </c>
      <c r="B529" s="1" t="s">
        <v>396</v>
      </c>
      <c r="C529" s="1" t="s">
        <v>406</v>
      </c>
      <c r="D529" s="1" t="s">
        <v>407</v>
      </c>
      <c r="E529" s="1">
        <v>3294</v>
      </c>
      <c r="F529" s="37">
        <v>14</v>
      </c>
      <c r="G529" s="37">
        <v>20</v>
      </c>
      <c r="H529" s="37">
        <f>Table71011124[[#This Row],[Units Sold]]*Table71011124[[#This Row],[Sale Price]]</f>
        <v>65880</v>
      </c>
      <c r="I529" s="37">
        <f t="shared" si="8"/>
        <v>9223.2000000000007</v>
      </c>
      <c r="J529" s="37">
        <f>Table71011124[[#This Row],[Gross Sales]]-Table71011124[[#This Row],[Discounts]]</f>
        <v>56656.800000000003</v>
      </c>
      <c r="K529" s="37">
        <f>Table71011124[[#This Row],[Units Sold]]*Table71011124[[#This Row],[Manufacturing Price]]*1.1</f>
        <v>50727.600000000006</v>
      </c>
      <c r="L529" s="37">
        <f>Table71011124[[#This Row],[Sales]]-Table71011124[[#This Row],[COGS]]</f>
        <v>5929.1999999999971</v>
      </c>
      <c r="M529" s="38">
        <v>44593</v>
      </c>
    </row>
    <row r="530" spans="1:13" x14ac:dyDescent="0.25">
      <c r="A530" s="1" t="s">
        <v>300</v>
      </c>
      <c r="B530" s="1" t="s">
        <v>396</v>
      </c>
      <c r="C530" s="1" t="s">
        <v>397</v>
      </c>
      <c r="D530" s="1" t="s">
        <v>405</v>
      </c>
      <c r="E530" s="1">
        <v>3293</v>
      </c>
      <c r="F530" s="37">
        <v>3</v>
      </c>
      <c r="G530" s="37">
        <v>280</v>
      </c>
      <c r="H530" s="37">
        <f>Table71011124[[#This Row],[Units Sold]]*Table71011124[[#This Row],[Sale Price]]</f>
        <v>922040</v>
      </c>
      <c r="I530" s="37">
        <f t="shared" si="8"/>
        <v>0</v>
      </c>
      <c r="J530" s="37">
        <f>Table71011124[[#This Row],[Gross Sales]]-Table71011124[[#This Row],[Discounts]]</f>
        <v>922040</v>
      </c>
      <c r="K530" s="37">
        <f>Table71011124[[#This Row],[Units Sold]]*Table71011124[[#This Row],[Manufacturing Price]]*1.1</f>
        <v>10866.900000000001</v>
      </c>
      <c r="L530" s="37">
        <f>Table71011124[[#This Row],[Sales]]-Table71011124[[#This Row],[COGS]]</f>
        <v>911173.1</v>
      </c>
      <c r="M530" s="38">
        <v>44593</v>
      </c>
    </row>
    <row r="531" spans="1:13" x14ac:dyDescent="0.25">
      <c r="A531" s="1" t="s">
        <v>395</v>
      </c>
      <c r="B531" s="1" t="s">
        <v>396</v>
      </c>
      <c r="C531" s="1" t="s">
        <v>400</v>
      </c>
      <c r="D531" s="1" t="s">
        <v>401</v>
      </c>
      <c r="E531" s="1">
        <v>3292</v>
      </c>
      <c r="F531" s="37">
        <v>10</v>
      </c>
      <c r="G531" s="37">
        <v>350</v>
      </c>
      <c r="H531" s="37">
        <f>Table71011124[[#This Row],[Units Sold]]*Table71011124[[#This Row],[Sale Price]]</f>
        <v>1152200</v>
      </c>
      <c r="I531" s="37">
        <f t="shared" si="8"/>
        <v>11522</v>
      </c>
      <c r="J531" s="37">
        <f>Table71011124[[#This Row],[Gross Sales]]-Table71011124[[#This Row],[Discounts]]</f>
        <v>1140678</v>
      </c>
      <c r="K531" s="37">
        <f>Table71011124[[#This Row],[Units Sold]]*Table71011124[[#This Row],[Manufacturing Price]]*1.1</f>
        <v>36212</v>
      </c>
      <c r="L531" s="37">
        <f>Table71011124[[#This Row],[Sales]]-Table71011124[[#This Row],[COGS]]</f>
        <v>1104466</v>
      </c>
      <c r="M531" s="38">
        <v>44593</v>
      </c>
    </row>
    <row r="532" spans="1:13" x14ac:dyDescent="0.25">
      <c r="A532" s="1" t="s">
        <v>395</v>
      </c>
      <c r="B532" s="1" t="s">
        <v>396</v>
      </c>
      <c r="C532" s="1" t="s">
        <v>400</v>
      </c>
      <c r="D532" s="1" t="s">
        <v>398</v>
      </c>
      <c r="E532" s="1">
        <v>3225</v>
      </c>
      <c r="F532" s="37">
        <v>10</v>
      </c>
      <c r="G532" s="37">
        <v>20</v>
      </c>
      <c r="H532" s="37">
        <f>Table71011124[[#This Row],[Units Sold]]*Table71011124[[#This Row],[Sale Price]]</f>
        <v>64500</v>
      </c>
      <c r="I532" s="37">
        <f t="shared" si="8"/>
        <v>3870</v>
      </c>
      <c r="J532" s="37">
        <f>Table71011124[[#This Row],[Gross Sales]]-Table71011124[[#This Row],[Discounts]]</f>
        <v>60630</v>
      </c>
      <c r="K532" s="37">
        <f>Table71011124[[#This Row],[Units Sold]]*Table71011124[[#This Row],[Manufacturing Price]]*1.1</f>
        <v>35475</v>
      </c>
      <c r="L532" s="37">
        <f>Table71011124[[#This Row],[Sales]]-Table71011124[[#This Row],[COGS]]</f>
        <v>25155</v>
      </c>
      <c r="M532" s="38">
        <v>44593</v>
      </c>
    </row>
    <row r="533" spans="1:13" x14ac:dyDescent="0.25">
      <c r="A533" s="1" t="s">
        <v>287</v>
      </c>
      <c r="B533" s="1" t="s">
        <v>396</v>
      </c>
      <c r="C533" s="1" t="s">
        <v>397</v>
      </c>
      <c r="D533" s="1" t="s">
        <v>401</v>
      </c>
      <c r="E533" s="1">
        <v>3200</v>
      </c>
      <c r="F533" s="37">
        <v>3</v>
      </c>
      <c r="G533" s="37">
        <v>280</v>
      </c>
      <c r="H533" s="37">
        <f>Table71011124[[#This Row],[Units Sold]]*Table71011124[[#This Row],[Sale Price]]</f>
        <v>896000</v>
      </c>
      <c r="I533" s="37">
        <f t="shared" si="8"/>
        <v>8960</v>
      </c>
      <c r="J533" s="37">
        <f>Table71011124[[#This Row],[Gross Sales]]-Table71011124[[#This Row],[Discounts]]</f>
        <v>887040</v>
      </c>
      <c r="K533" s="37">
        <f>Table71011124[[#This Row],[Units Sold]]*Table71011124[[#This Row],[Manufacturing Price]]*1.1</f>
        <v>10560</v>
      </c>
      <c r="L533" s="37">
        <f>Table71011124[[#This Row],[Sales]]-Table71011124[[#This Row],[COGS]]</f>
        <v>876480</v>
      </c>
      <c r="M533" s="38">
        <v>44593</v>
      </c>
    </row>
    <row r="534" spans="1:13" x14ac:dyDescent="0.25">
      <c r="A534" s="1" t="s">
        <v>293</v>
      </c>
      <c r="B534" s="1" t="s">
        <v>396</v>
      </c>
      <c r="C534" s="1" t="s">
        <v>397</v>
      </c>
      <c r="D534" s="1" t="s">
        <v>401</v>
      </c>
      <c r="E534" s="1">
        <v>2852</v>
      </c>
      <c r="F534" s="37">
        <v>230</v>
      </c>
      <c r="G534" s="37">
        <v>280</v>
      </c>
      <c r="H534" s="37">
        <f>Table71011124[[#This Row],[Units Sold]]*Table71011124[[#This Row],[Sale Price]]</f>
        <v>798560</v>
      </c>
      <c r="I534" s="37">
        <f t="shared" si="8"/>
        <v>7985.6</v>
      </c>
      <c r="J534" s="37">
        <f>Table71011124[[#This Row],[Gross Sales]]-Table71011124[[#This Row],[Discounts]]</f>
        <v>790574.4</v>
      </c>
      <c r="K534" s="37">
        <f>Table71011124[[#This Row],[Units Sold]]*Table71011124[[#This Row],[Manufacturing Price]]*1.1</f>
        <v>721556.00000000012</v>
      </c>
      <c r="L534" s="37">
        <f>Table71011124[[#This Row],[Sales]]-Table71011124[[#This Row],[COGS]]</f>
        <v>69018.399999999907</v>
      </c>
      <c r="M534" s="38">
        <v>44593</v>
      </c>
    </row>
    <row r="535" spans="1:13" x14ac:dyDescent="0.25">
      <c r="A535" s="1" t="s">
        <v>293</v>
      </c>
      <c r="B535" s="1" t="s">
        <v>396</v>
      </c>
      <c r="C535" s="1" t="s">
        <v>400</v>
      </c>
      <c r="D535" s="1" t="s">
        <v>401</v>
      </c>
      <c r="E535" s="1">
        <v>2852</v>
      </c>
      <c r="F535" s="37">
        <v>180</v>
      </c>
      <c r="G535" s="37">
        <v>350</v>
      </c>
      <c r="H535" s="37">
        <f>Table71011124[[#This Row],[Units Sold]]*Table71011124[[#This Row],[Sale Price]]</f>
        <v>998200</v>
      </c>
      <c r="I535" s="37">
        <f t="shared" si="8"/>
        <v>9982</v>
      </c>
      <c r="J535" s="37">
        <f>Table71011124[[#This Row],[Gross Sales]]-Table71011124[[#This Row],[Discounts]]</f>
        <v>988218</v>
      </c>
      <c r="K535" s="37">
        <f>Table71011124[[#This Row],[Units Sold]]*Table71011124[[#This Row],[Manufacturing Price]]*1.1</f>
        <v>564696</v>
      </c>
      <c r="L535" s="37">
        <f>Table71011124[[#This Row],[Sales]]-Table71011124[[#This Row],[COGS]]</f>
        <v>423522</v>
      </c>
      <c r="M535" s="38">
        <v>44593</v>
      </c>
    </row>
    <row r="536" spans="1:13" x14ac:dyDescent="0.25">
      <c r="A536" s="1" t="s">
        <v>395</v>
      </c>
      <c r="B536" s="1" t="s">
        <v>399</v>
      </c>
      <c r="C536" s="1" t="s">
        <v>400</v>
      </c>
      <c r="D536" s="1" t="s">
        <v>398</v>
      </c>
      <c r="E536" s="1">
        <v>2797</v>
      </c>
      <c r="F536" s="37">
        <v>10</v>
      </c>
      <c r="G536" s="37">
        <v>125</v>
      </c>
      <c r="H536" s="37">
        <f>Table71011124[[#This Row],[Units Sold]]*Table71011124[[#This Row],[Sale Price]]</f>
        <v>349625</v>
      </c>
      <c r="I536" s="37">
        <f t="shared" si="8"/>
        <v>20977.5</v>
      </c>
      <c r="J536" s="37">
        <f>Table71011124[[#This Row],[Gross Sales]]-Table71011124[[#This Row],[Discounts]]</f>
        <v>328647.5</v>
      </c>
      <c r="K536" s="37">
        <f>Table71011124[[#This Row],[Units Sold]]*Table71011124[[#This Row],[Manufacturing Price]]*1.1</f>
        <v>30767.000000000004</v>
      </c>
      <c r="L536" s="37">
        <f>Table71011124[[#This Row],[Sales]]-Table71011124[[#This Row],[COGS]]</f>
        <v>297880.5</v>
      </c>
      <c r="M536" s="38">
        <v>44593</v>
      </c>
    </row>
    <row r="537" spans="1:13" x14ac:dyDescent="0.25">
      <c r="A537" s="1" t="s">
        <v>395</v>
      </c>
      <c r="B537" s="1" t="s">
        <v>399</v>
      </c>
      <c r="C537" s="1" t="s">
        <v>402</v>
      </c>
      <c r="D537" s="1" t="s">
        <v>398</v>
      </c>
      <c r="E537" s="1">
        <v>2797</v>
      </c>
      <c r="F537" s="37">
        <v>5</v>
      </c>
      <c r="G537" s="37">
        <v>125</v>
      </c>
      <c r="H537" s="37">
        <f>Table71011124[[#This Row],[Units Sold]]*Table71011124[[#This Row],[Sale Price]]</f>
        <v>349625</v>
      </c>
      <c r="I537" s="37">
        <f t="shared" si="8"/>
        <v>20977.5</v>
      </c>
      <c r="J537" s="37">
        <f>Table71011124[[#This Row],[Gross Sales]]-Table71011124[[#This Row],[Discounts]]</f>
        <v>328647.5</v>
      </c>
      <c r="K537" s="37">
        <f>Table71011124[[#This Row],[Units Sold]]*Table71011124[[#This Row],[Manufacturing Price]]*1.1</f>
        <v>15383.500000000002</v>
      </c>
      <c r="L537" s="37">
        <f>Table71011124[[#This Row],[Sales]]-Table71011124[[#This Row],[COGS]]</f>
        <v>313264</v>
      </c>
      <c r="M537" s="38">
        <v>44593</v>
      </c>
    </row>
    <row r="538" spans="1:13" x14ac:dyDescent="0.25">
      <c r="A538" s="1" t="s">
        <v>293</v>
      </c>
      <c r="B538" s="1" t="s">
        <v>399</v>
      </c>
      <c r="C538" s="1" t="s">
        <v>400</v>
      </c>
      <c r="D538" s="1" t="s">
        <v>401</v>
      </c>
      <c r="E538" s="1">
        <v>2729</v>
      </c>
      <c r="F538" s="37">
        <v>110</v>
      </c>
      <c r="G538" s="37">
        <v>125</v>
      </c>
      <c r="H538" s="37">
        <f>Table71011124[[#This Row],[Units Sold]]*Table71011124[[#This Row],[Sale Price]]</f>
        <v>341125</v>
      </c>
      <c r="I538" s="37">
        <f t="shared" si="8"/>
        <v>3411.25</v>
      </c>
      <c r="J538" s="37">
        <f>Table71011124[[#This Row],[Gross Sales]]-Table71011124[[#This Row],[Discounts]]</f>
        <v>337713.75</v>
      </c>
      <c r="K538" s="37">
        <f>Table71011124[[#This Row],[Units Sold]]*Table71011124[[#This Row],[Manufacturing Price]]*1.1</f>
        <v>330209</v>
      </c>
      <c r="L538" s="37">
        <f>Table71011124[[#This Row],[Sales]]-Table71011124[[#This Row],[COGS]]</f>
        <v>7504.75</v>
      </c>
      <c r="M538" s="38">
        <v>44593</v>
      </c>
    </row>
    <row r="539" spans="1:13" x14ac:dyDescent="0.25">
      <c r="A539" s="1" t="s">
        <v>293</v>
      </c>
      <c r="B539" s="1" t="s">
        <v>399</v>
      </c>
      <c r="C539" s="1" t="s">
        <v>406</v>
      </c>
      <c r="D539" s="1" t="s">
        <v>401</v>
      </c>
      <c r="E539" s="1">
        <v>2729</v>
      </c>
      <c r="F539" s="37">
        <v>87</v>
      </c>
      <c r="G539" s="37">
        <v>125</v>
      </c>
      <c r="H539" s="37">
        <f>Table71011124[[#This Row],[Units Sold]]*Table71011124[[#This Row],[Sale Price]]</f>
        <v>341125</v>
      </c>
      <c r="I539" s="37">
        <f t="shared" si="8"/>
        <v>3411.25</v>
      </c>
      <c r="J539" s="37">
        <f>Table71011124[[#This Row],[Gross Sales]]-Table71011124[[#This Row],[Discounts]]</f>
        <v>337713.75</v>
      </c>
      <c r="K539" s="37">
        <f>Table71011124[[#This Row],[Units Sold]]*Table71011124[[#This Row],[Manufacturing Price]]*1.1</f>
        <v>261165.30000000002</v>
      </c>
      <c r="L539" s="37">
        <f>Table71011124[[#This Row],[Sales]]-Table71011124[[#This Row],[COGS]]</f>
        <v>76548.449999999983</v>
      </c>
      <c r="M539" s="38">
        <v>44593</v>
      </c>
    </row>
    <row r="540" spans="1:13" x14ac:dyDescent="0.25">
      <c r="A540" s="1" t="s">
        <v>287</v>
      </c>
      <c r="B540" s="1" t="s">
        <v>396</v>
      </c>
      <c r="C540" s="1" t="s">
        <v>406</v>
      </c>
      <c r="D540" s="1" t="s">
        <v>407</v>
      </c>
      <c r="E540" s="1">
        <v>2546</v>
      </c>
      <c r="F540" s="37">
        <v>5</v>
      </c>
      <c r="G540" s="37">
        <v>7</v>
      </c>
      <c r="H540" s="37">
        <f>Table71011124[[#This Row],[Units Sold]]*Table71011124[[#This Row],[Sale Price]]</f>
        <v>17822</v>
      </c>
      <c r="I540" s="37">
        <f t="shared" si="8"/>
        <v>2495.0800000000004</v>
      </c>
      <c r="J540" s="37">
        <f>Table71011124[[#This Row],[Gross Sales]]-Table71011124[[#This Row],[Discounts]]</f>
        <v>15326.92</v>
      </c>
      <c r="K540" s="37">
        <f>Table71011124[[#This Row],[Units Sold]]*Table71011124[[#This Row],[Manufacturing Price]]*1.1</f>
        <v>14003.000000000002</v>
      </c>
      <c r="L540" s="37">
        <f>Table71011124[[#This Row],[Sales]]-Table71011124[[#This Row],[COGS]]</f>
        <v>1323.9199999999983</v>
      </c>
      <c r="M540" s="38">
        <v>44593</v>
      </c>
    </row>
    <row r="541" spans="1:13" x14ac:dyDescent="0.25">
      <c r="A541" s="1" t="s">
        <v>295</v>
      </c>
      <c r="B541" s="1" t="s">
        <v>396</v>
      </c>
      <c r="C541" s="1" t="s">
        <v>400</v>
      </c>
      <c r="D541" s="1" t="s">
        <v>407</v>
      </c>
      <c r="E541" s="1">
        <v>2516</v>
      </c>
      <c r="F541" s="37">
        <v>10</v>
      </c>
      <c r="G541" s="37">
        <v>20</v>
      </c>
      <c r="H541" s="37">
        <f>Table71011124[[#This Row],[Units Sold]]*Table71011124[[#This Row],[Sale Price]]</f>
        <v>50320</v>
      </c>
      <c r="I541" s="37">
        <f t="shared" si="8"/>
        <v>7044.8000000000011</v>
      </c>
      <c r="J541" s="37">
        <f>Table71011124[[#This Row],[Gross Sales]]-Table71011124[[#This Row],[Discounts]]</f>
        <v>43275.199999999997</v>
      </c>
      <c r="K541" s="37">
        <f>Table71011124[[#This Row],[Units Sold]]*Table71011124[[#This Row],[Manufacturing Price]]*1.1</f>
        <v>27676.000000000004</v>
      </c>
      <c r="L541" s="37">
        <f>Table71011124[[#This Row],[Sales]]-Table71011124[[#This Row],[COGS]]</f>
        <v>15599.199999999993</v>
      </c>
      <c r="M541" s="38">
        <v>44593</v>
      </c>
    </row>
    <row r="542" spans="1:13" x14ac:dyDescent="0.25">
      <c r="A542" s="1" t="s">
        <v>293</v>
      </c>
      <c r="B542" s="1" t="s">
        <v>403</v>
      </c>
      <c r="C542" s="1" t="s">
        <v>404</v>
      </c>
      <c r="D542" s="1" t="s">
        <v>398</v>
      </c>
      <c r="E542" s="1">
        <v>2431</v>
      </c>
      <c r="F542" s="37">
        <v>9</v>
      </c>
      <c r="G542" s="37">
        <v>12</v>
      </c>
      <c r="H542" s="37">
        <f>Table71011124[[#This Row],[Units Sold]]*Table71011124[[#This Row],[Sale Price]]</f>
        <v>29172</v>
      </c>
      <c r="I542" s="37">
        <f t="shared" si="8"/>
        <v>1750.32</v>
      </c>
      <c r="J542" s="37">
        <f>Table71011124[[#This Row],[Gross Sales]]-Table71011124[[#This Row],[Discounts]]</f>
        <v>27421.68</v>
      </c>
      <c r="K542" s="37">
        <f>Table71011124[[#This Row],[Units Sold]]*Table71011124[[#This Row],[Manufacturing Price]]*1.1</f>
        <v>24066.9</v>
      </c>
      <c r="L542" s="37">
        <f>Table71011124[[#This Row],[Sales]]-Table71011124[[#This Row],[COGS]]</f>
        <v>3354.7799999999988</v>
      </c>
      <c r="M542" s="38">
        <v>44593</v>
      </c>
    </row>
    <row r="543" spans="1:13" x14ac:dyDescent="0.25">
      <c r="A543" s="1" t="s">
        <v>293</v>
      </c>
      <c r="B543" s="1" t="s">
        <v>403</v>
      </c>
      <c r="C543" s="1" t="s">
        <v>400</v>
      </c>
      <c r="D543" s="1" t="s">
        <v>398</v>
      </c>
      <c r="E543" s="1">
        <v>2431</v>
      </c>
      <c r="F543" s="37">
        <v>10</v>
      </c>
      <c r="G543" s="37">
        <v>18</v>
      </c>
      <c r="H543" s="37">
        <f>Table71011124[[#This Row],[Units Sold]]*Table71011124[[#This Row],[Sale Price]]</f>
        <v>43758</v>
      </c>
      <c r="I543" s="37">
        <f t="shared" si="8"/>
        <v>2625.48</v>
      </c>
      <c r="J543" s="37">
        <f>Table71011124[[#This Row],[Gross Sales]]-Table71011124[[#This Row],[Discounts]]</f>
        <v>41132.519999999997</v>
      </c>
      <c r="K543" s="37">
        <f>Table71011124[[#This Row],[Units Sold]]*Table71011124[[#This Row],[Manufacturing Price]]*1.1</f>
        <v>26741.000000000004</v>
      </c>
      <c r="L543" s="37">
        <f>Table71011124[[#This Row],[Sales]]-Table71011124[[#This Row],[COGS]]</f>
        <v>14391.519999999993</v>
      </c>
      <c r="M543" s="38">
        <v>44593</v>
      </c>
    </row>
    <row r="544" spans="1:13" x14ac:dyDescent="0.25">
      <c r="A544" s="1" t="s">
        <v>287</v>
      </c>
      <c r="B544" s="1" t="s">
        <v>396</v>
      </c>
      <c r="C544" s="1" t="s">
        <v>400</v>
      </c>
      <c r="D544" s="1" t="s">
        <v>401</v>
      </c>
      <c r="E544" s="1">
        <v>2389</v>
      </c>
      <c r="F544" s="37">
        <v>10</v>
      </c>
      <c r="G544" s="37">
        <v>350</v>
      </c>
      <c r="H544" s="37">
        <f>Table71011124[[#This Row],[Units Sold]]*Table71011124[[#This Row],[Sale Price]]</f>
        <v>836150</v>
      </c>
      <c r="I544" s="37">
        <f t="shared" si="8"/>
        <v>8361.5</v>
      </c>
      <c r="J544" s="37">
        <f>Table71011124[[#This Row],[Gross Sales]]-Table71011124[[#This Row],[Discounts]]</f>
        <v>827788.5</v>
      </c>
      <c r="K544" s="37">
        <f>Table71011124[[#This Row],[Units Sold]]*Table71011124[[#This Row],[Manufacturing Price]]*1.1</f>
        <v>26279.000000000004</v>
      </c>
      <c r="L544" s="37">
        <f>Table71011124[[#This Row],[Sales]]-Table71011124[[#This Row],[COGS]]</f>
        <v>801509.5</v>
      </c>
      <c r="M544" s="38">
        <v>44593</v>
      </c>
    </row>
    <row r="545" spans="1:13" x14ac:dyDescent="0.25">
      <c r="A545" s="1" t="s">
        <v>300</v>
      </c>
      <c r="B545" s="1" t="s">
        <v>396</v>
      </c>
      <c r="C545" s="1" t="s">
        <v>400</v>
      </c>
      <c r="D545" s="1" t="s">
        <v>401</v>
      </c>
      <c r="E545" s="1">
        <v>2376</v>
      </c>
      <c r="F545" s="37">
        <v>10</v>
      </c>
      <c r="G545" s="37">
        <v>350</v>
      </c>
      <c r="H545" s="37">
        <f>Table71011124[[#This Row],[Units Sold]]*Table71011124[[#This Row],[Sale Price]]</f>
        <v>831600</v>
      </c>
      <c r="I545" s="37">
        <f t="shared" si="8"/>
        <v>8316</v>
      </c>
      <c r="J545" s="37">
        <f>Table71011124[[#This Row],[Gross Sales]]-Table71011124[[#This Row],[Discounts]]</f>
        <v>823284</v>
      </c>
      <c r="K545" s="37">
        <f>Table71011124[[#This Row],[Units Sold]]*Table71011124[[#This Row],[Manufacturing Price]]*1.1</f>
        <v>26136.000000000004</v>
      </c>
      <c r="L545" s="37">
        <f>Table71011124[[#This Row],[Sales]]-Table71011124[[#This Row],[COGS]]</f>
        <v>797148</v>
      </c>
      <c r="M545" s="38">
        <v>44593</v>
      </c>
    </row>
    <row r="546" spans="1:13" x14ac:dyDescent="0.25">
      <c r="A546" s="1" t="s">
        <v>395</v>
      </c>
      <c r="B546" s="1" t="s">
        <v>396</v>
      </c>
      <c r="C546" s="1" t="s">
        <v>397</v>
      </c>
      <c r="D546" s="1" t="s">
        <v>398</v>
      </c>
      <c r="E546" s="1">
        <v>2376</v>
      </c>
      <c r="F546" s="37">
        <v>3</v>
      </c>
      <c r="G546" s="37">
        <v>7</v>
      </c>
      <c r="H546" s="37">
        <f>Table71011124[[#This Row],[Units Sold]]*Table71011124[[#This Row],[Sale Price]]</f>
        <v>16632</v>
      </c>
      <c r="I546" s="37">
        <f t="shared" si="8"/>
        <v>997.92</v>
      </c>
      <c r="J546" s="37">
        <f>Table71011124[[#This Row],[Gross Sales]]-Table71011124[[#This Row],[Discounts]]</f>
        <v>15634.08</v>
      </c>
      <c r="K546" s="37">
        <f>Table71011124[[#This Row],[Units Sold]]*Table71011124[[#This Row],[Manufacturing Price]]*1.1</f>
        <v>7840.8</v>
      </c>
      <c r="L546" s="37">
        <f>Table71011124[[#This Row],[Sales]]-Table71011124[[#This Row],[COGS]]</f>
        <v>7793.28</v>
      </c>
      <c r="M546" s="38">
        <v>44593</v>
      </c>
    </row>
    <row r="547" spans="1:13" x14ac:dyDescent="0.25">
      <c r="A547" s="1" t="s">
        <v>300</v>
      </c>
      <c r="B547" s="1" t="s">
        <v>396</v>
      </c>
      <c r="C547" s="1" t="s">
        <v>397</v>
      </c>
      <c r="D547" s="1" t="s">
        <v>398</v>
      </c>
      <c r="E547" s="1">
        <v>2365</v>
      </c>
      <c r="F547" s="37">
        <v>3</v>
      </c>
      <c r="G547" s="37">
        <v>7</v>
      </c>
      <c r="H547" s="37">
        <f>Table71011124[[#This Row],[Units Sold]]*Table71011124[[#This Row],[Sale Price]]</f>
        <v>16555</v>
      </c>
      <c r="I547" s="37">
        <f t="shared" si="8"/>
        <v>993.3</v>
      </c>
      <c r="J547" s="37">
        <f>Table71011124[[#This Row],[Gross Sales]]-Table71011124[[#This Row],[Discounts]]</f>
        <v>15561.7</v>
      </c>
      <c r="K547" s="37">
        <f>Table71011124[[#This Row],[Units Sold]]*Table71011124[[#This Row],[Manufacturing Price]]*1.1</f>
        <v>7804.5000000000009</v>
      </c>
      <c r="L547" s="37">
        <f>Table71011124[[#This Row],[Sales]]-Table71011124[[#This Row],[COGS]]</f>
        <v>7757.2</v>
      </c>
      <c r="M547" s="38">
        <v>44593</v>
      </c>
    </row>
    <row r="548" spans="1:13" x14ac:dyDescent="0.25">
      <c r="A548" s="1" t="s">
        <v>287</v>
      </c>
      <c r="B548" s="1" t="s">
        <v>396</v>
      </c>
      <c r="C548" s="1" t="s">
        <v>406</v>
      </c>
      <c r="D548" s="1" t="s">
        <v>407</v>
      </c>
      <c r="E548" s="1">
        <v>2345</v>
      </c>
      <c r="F548" s="37">
        <v>15</v>
      </c>
      <c r="G548" s="37">
        <v>20</v>
      </c>
      <c r="H548" s="37">
        <f>Table71011124[[#This Row],[Units Sold]]*Table71011124[[#This Row],[Sale Price]]</f>
        <v>46900</v>
      </c>
      <c r="I548" s="37">
        <f t="shared" si="8"/>
        <v>6566.0000000000009</v>
      </c>
      <c r="J548" s="37">
        <f>Table71011124[[#This Row],[Gross Sales]]-Table71011124[[#This Row],[Discounts]]</f>
        <v>40334</v>
      </c>
      <c r="K548" s="37">
        <f>Table71011124[[#This Row],[Units Sold]]*Table71011124[[#This Row],[Manufacturing Price]]*1.1</f>
        <v>38692.5</v>
      </c>
      <c r="L548" s="37">
        <f>Table71011124[[#This Row],[Sales]]-Table71011124[[#This Row],[COGS]]</f>
        <v>1641.5</v>
      </c>
      <c r="M548" s="38">
        <v>44593</v>
      </c>
    </row>
    <row r="549" spans="1:13" x14ac:dyDescent="0.25">
      <c r="A549" s="1" t="s">
        <v>395</v>
      </c>
      <c r="B549" s="1" t="s">
        <v>396</v>
      </c>
      <c r="C549" s="1" t="s">
        <v>406</v>
      </c>
      <c r="D549" s="1" t="s">
        <v>398</v>
      </c>
      <c r="E549" s="1">
        <v>2341</v>
      </c>
      <c r="F549" s="37">
        <v>5</v>
      </c>
      <c r="G549" s="37">
        <v>7</v>
      </c>
      <c r="H549" s="37">
        <f>Table71011124[[#This Row],[Units Sold]]*Table71011124[[#This Row],[Sale Price]]</f>
        <v>16387</v>
      </c>
      <c r="I549" s="37">
        <f t="shared" si="8"/>
        <v>983.21999999999991</v>
      </c>
      <c r="J549" s="37">
        <f>Table71011124[[#This Row],[Gross Sales]]-Table71011124[[#This Row],[Discounts]]</f>
        <v>15403.78</v>
      </c>
      <c r="K549" s="37">
        <f>Table71011124[[#This Row],[Units Sold]]*Table71011124[[#This Row],[Manufacturing Price]]*1.1</f>
        <v>12875.500000000002</v>
      </c>
      <c r="L549" s="37">
        <f>Table71011124[[#This Row],[Sales]]-Table71011124[[#This Row],[COGS]]</f>
        <v>2528.2799999999988</v>
      </c>
      <c r="M549" s="38">
        <v>44593</v>
      </c>
    </row>
    <row r="550" spans="1:13" x14ac:dyDescent="0.25">
      <c r="A550" s="1" t="s">
        <v>287</v>
      </c>
      <c r="B550" s="1" t="s">
        <v>396</v>
      </c>
      <c r="C550" s="1" t="s">
        <v>397</v>
      </c>
      <c r="D550" s="1" t="s">
        <v>407</v>
      </c>
      <c r="E550" s="1">
        <v>2340</v>
      </c>
      <c r="F550" s="37">
        <v>3</v>
      </c>
      <c r="G550" s="37">
        <v>7</v>
      </c>
      <c r="H550" s="37">
        <f>Table71011124[[#This Row],[Units Sold]]*Table71011124[[#This Row],[Sale Price]]</f>
        <v>16380</v>
      </c>
      <c r="I550" s="37">
        <f t="shared" si="8"/>
        <v>2293.2000000000003</v>
      </c>
      <c r="J550" s="37">
        <f>Table71011124[[#This Row],[Gross Sales]]-Table71011124[[#This Row],[Discounts]]</f>
        <v>14086.8</v>
      </c>
      <c r="K550" s="37">
        <f>Table71011124[[#This Row],[Units Sold]]*Table71011124[[#This Row],[Manufacturing Price]]*1.1</f>
        <v>7722.0000000000009</v>
      </c>
      <c r="L550" s="37">
        <f>Table71011124[[#This Row],[Sales]]-Table71011124[[#This Row],[COGS]]</f>
        <v>6364.7999999999984</v>
      </c>
      <c r="M550" s="38">
        <v>44593</v>
      </c>
    </row>
    <row r="551" spans="1:13" x14ac:dyDescent="0.25">
      <c r="A551" s="1" t="s">
        <v>295</v>
      </c>
      <c r="B551" s="1" t="s">
        <v>396</v>
      </c>
      <c r="C551" s="1" t="s">
        <v>400</v>
      </c>
      <c r="D551" s="1" t="s">
        <v>401</v>
      </c>
      <c r="E551" s="1">
        <v>2311</v>
      </c>
      <c r="F551" s="37">
        <v>10</v>
      </c>
      <c r="G551" s="37">
        <v>350</v>
      </c>
      <c r="H551" s="37">
        <f>Table71011124[[#This Row],[Units Sold]]*Table71011124[[#This Row],[Sale Price]]</f>
        <v>808850</v>
      </c>
      <c r="I551" s="37">
        <f t="shared" si="8"/>
        <v>8088.5</v>
      </c>
      <c r="J551" s="37">
        <f>Table71011124[[#This Row],[Gross Sales]]-Table71011124[[#This Row],[Discounts]]</f>
        <v>800761.5</v>
      </c>
      <c r="K551" s="37">
        <f>Table71011124[[#This Row],[Units Sold]]*Table71011124[[#This Row],[Manufacturing Price]]*1.1</f>
        <v>25421.000000000004</v>
      </c>
      <c r="L551" s="37">
        <f>Table71011124[[#This Row],[Sales]]-Table71011124[[#This Row],[COGS]]</f>
        <v>775340.5</v>
      </c>
      <c r="M551" s="38">
        <v>44593</v>
      </c>
    </row>
    <row r="552" spans="1:13" x14ac:dyDescent="0.25">
      <c r="A552" s="1" t="s">
        <v>295</v>
      </c>
      <c r="B552" s="1" t="s">
        <v>396</v>
      </c>
      <c r="C552" s="1" t="s">
        <v>397</v>
      </c>
      <c r="D552" s="1" t="s">
        <v>398</v>
      </c>
      <c r="E552" s="1">
        <v>2303</v>
      </c>
      <c r="F552" s="37">
        <v>3</v>
      </c>
      <c r="G552" s="37">
        <v>7</v>
      </c>
      <c r="H552" s="37">
        <f>Table71011124[[#This Row],[Units Sold]]*Table71011124[[#This Row],[Sale Price]]</f>
        <v>16121</v>
      </c>
      <c r="I552" s="37">
        <f t="shared" si="8"/>
        <v>967.26</v>
      </c>
      <c r="J552" s="37">
        <f>Table71011124[[#This Row],[Gross Sales]]-Table71011124[[#This Row],[Discounts]]</f>
        <v>15153.74</v>
      </c>
      <c r="K552" s="37">
        <f>Table71011124[[#This Row],[Units Sold]]*Table71011124[[#This Row],[Manufacturing Price]]*1.1</f>
        <v>7599.9000000000005</v>
      </c>
      <c r="L552" s="37">
        <f>Table71011124[[#This Row],[Sales]]-Table71011124[[#This Row],[COGS]]</f>
        <v>7553.8399999999992</v>
      </c>
      <c r="M552" s="38">
        <v>44593</v>
      </c>
    </row>
    <row r="553" spans="1:13" x14ac:dyDescent="0.25">
      <c r="A553" s="1" t="s">
        <v>293</v>
      </c>
      <c r="B553" s="1" t="s">
        <v>408</v>
      </c>
      <c r="C553" s="1" t="s">
        <v>402</v>
      </c>
      <c r="D553" s="1" t="s">
        <v>407</v>
      </c>
      <c r="E553" s="1">
        <v>2300</v>
      </c>
      <c r="F553" s="37">
        <v>5</v>
      </c>
      <c r="G553" s="37">
        <v>15</v>
      </c>
      <c r="H553" s="37">
        <f>Table71011124[[#This Row],[Units Sold]]*Table71011124[[#This Row],[Sale Price]]</f>
        <v>34500</v>
      </c>
      <c r="I553" s="37">
        <f t="shared" si="8"/>
        <v>4830.0000000000009</v>
      </c>
      <c r="J553" s="37">
        <f>Table71011124[[#This Row],[Gross Sales]]-Table71011124[[#This Row],[Discounts]]</f>
        <v>29670</v>
      </c>
      <c r="K553" s="37">
        <f>Table71011124[[#This Row],[Units Sold]]*Table71011124[[#This Row],[Manufacturing Price]]*1.1</f>
        <v>12650.000000000002</v>
      </c>
      <c r="L553" s="37">
        <f>Table71011124[[#This Row],[Sales]]-Table71011124[[#This Row],[COGS]]</f>
        <v>17020</v>
      </c>
      <c r="M553" s="38">
        <v>44593</v>
      </c>
    </row>
    <row r="554" spans="1:13" x14ac:dyDescent="0.25">
      <c r="A554" s="1" t="s">
        <v>293</v>
      </c>
      <c r="B554" s="1" t="s">
        <v>408</v>
      </c>
      <c r="C554" s="1" t="s">
        <v>397</v>
      </c>
      <c r="D554" s="1" t="s">
        <v>407</v>
      </c>
      <c r="E554" s="1">
        <v>2300</v>
      </c>
      <c r="F554" s="37">
        <v>3</v>
      </c>
      <c r="G554" s="37">
        <v>22</v>
      </c>
      <c r="H554" s="37">
        <f>Table71011124[[#This Row],[Units Sold]]*Table71011124[[#This Row],[Sale Price]]</f>
        <v>50600</v>
      </c>
      <c r="I554" s="37">
        <f t="shared" si="8"/>
        <v>7084.0000000000009</v>
      </c>
      <c r="J554" s="37">
        <f>Table71011124[[#This Row],[Gross Sales]]-Table71011124[[#This Row],[Discounts]]</f>
        <v>43516</v>
      </c>
      <c r="K554" s="37">
        <f>Table71011124[[#This Row],[Units Sold]]*Table71011124[[#This Row],[Manufacturing Price]]*1.1</f>
        <v>7590.0000000000009</v>
      </c>
      <c r="L554" s="37">
        <f>Table71011124[[#This Row],[Sales]]-Table71011124[[#This Row],[COGS]]</f>
        <v>35926</v>
      </c>
      <c r="M554" s="38">
        <v>44593</v>
      </c>
    </row>
    <row r="555" spans="1:13" x14ac:dyDescent="0.25">
      <c r="A555" s="1" t="s">
        <v>287</v>
      </c>
      <c r="B555" s="1" t="s">
        <v>396</v>
      </c>
      <c r="C555" s="1" t="s">
        <v>400</v>
      </c>
      <c r="D555" s="1" t="s">
        <v>407</v>
      </c>
      <c r="E555" s="1">
        <v>2280</v>
      </c>
      <c r="F555" s="37">
        <v>10</v>
      </c>
      <c r="G555" s="37">
        <v>20</v>
      </c>
      <c r="H555" s="37">
        <f>Table71011124[[#This Row],[Units Sold]]*Table71011124[[#This Row],[Sale Price]]</f>
        <v>45600</v>
      </c>
      <c r="I555" s="37">
        <f t="shared" si="8"/>
        <v>6384.0000000000009</v>
      </c>
      <c r="J555" s="37">
        <f>Table71011124[[#This Row],[Gross Sales]]-Table71011124[[#This Row],[Discounts]]</f>
        <v>39216</v>
      </c>
      <c r="K555" s="37">
        <f>Table71011124[[#This Row],[Units Sold]]*Table71011124[[#This Row],[Manufacturing Price]]*1.1</f>
        <v>25080.000000000004</v>
      </c>
      <c r="L555" s="37">
        <f>Table71011124[[#This Row],[Sales]]-Table71011124[[#This Row],[COGS]]</f>
        <v>14135.999999999996</v>
      </c>
      <c r="M555" s="38">
        <v>44593</v>
      </c>
    </row>
    <row r="556" spans="1:13" x14ac:dyDescent="0.25">
      <c r="A556" s="1" t="s">
        <v>395</v>
      </c>
      <c r="B556" s="1" t="s">
        <v>396</v>
      </c>
      <c r="C556" s="1" t="s">
        <v>406</v>
      </c>
      <c r="D556" s="1" t="s">
        <v>398</v>
      </c>
      <c r="E556" s="1">
        <v>2266</v>
      </c>
      <c r="F556" s="37">
        <v>17</v>
      </c>
      <c r="G556" s="37">
        <v>20</v>
      </c>
      <c r="H556" s="37">
        <f>Table71011124[[#This Row],[Units Sold]]*Table71011124[[#This Row],[Sale Price]]</f>
        <v>45320</v>
      </c>
      <c r="I556" s="37">
        <f t="shared" si="8"/>
        <v>2719.2</v>
      </c>
      <c r="J556" s="37">
        <f>Table71011124[[#This Row],[Gross Sales]]-Table71011124[[#This Row],[Discounts]]</f>
        <v>42600.800000000003</v>
      </c>
      <c r="K556" s="37">
        <f>Table71011124[[#This Row],[Units Sold]]*Table71011124[[#This Row],[Manufacturing Price]]*1.1</f>
        <v>42374.200000000004</v>
      </c>
      <c r="L556" s="37">
        <f>Table71011124[[#This Row],[Sales]]-Table71011124[[#This Row],[COGS]]</f>
        <v>226.59999999999854</v>
      </c>
      <c r="M556" s="38">
        <v>44593</v>
      </c>
    </row>
    <row r="557" spans="1:13" x14ac:dyDescent="0.25">
      <c r="A557" s="1" t="s">
        <v>300</v>
      </c>
      <c r="B557" s="1" t="s">
        <v>396</v>
      </c>
      <c r="C557" s="1" t="s">
        <v>400</v>
      </c>
      <c r="D557" s="1" t="s">
        <v>407</v>
      </c>
      <c r="E557" s="1">
        <v>2251</v>
      </c>
      <c r="F557" s="37">
        <v>10</v>
      </c>
      <c r="G557" s="37">
        <v>20</v>
      </c>
      <c r="H557" s="37">
        <f>Table71011124[[#This Row],[Units Sold]]*Table71011124[[#This Row],[Sale Price]]</f>
        <v>45020</v>
      </c>
      <c r="I557" s="37">
        <f t="shared" si="8"/>
        <v>6302.8</v>
      </c>
      <c r="J557" s="37">
        <f>Table71011124[[#This Row],[Gross Sales]]-Table71011124[[#This Row],[Discounts]]</f>
        <v>38717.199999999997</v>
      </c>
      <c r="K557" s="37">
        <f>Table71011124[[#This Row],[Units Sold]]*Table71011124[[#This Row],[Manufacturing Price]]*1.1</f>
        <v>24761.000000000004</v>
      </c>
      <c r="L557" s="37">
        <f>Table71011124[[#This Row],[Sales]]-Table71011124[[#This Row],[COGS]]</f>
        <v>13956.199999999993</v>
      </c>
      <c r="M557" s="38">
        <v>44593</v>
      </c>
    </row>
    <row r="558" spans="1:13" x14ac:dyDescent="0.25">
      <c r="A558" s="1" t="s">
        <v>295</v>
      </c>
      <c r="B558" s="1" t="s">
        <v>396</v>
      </c>
      <c r="C558" s="1" t="s">
        <v>406</v>
      </c>
      <c r="D558" s="1" t="s">
        <v>407</v>
      </c>
      <c r="E558" s="1">
        <v>2249</v>
      </c>
      <c r="F558" s="37">
        <v>15</v>
      </c>
      <c r="G558" s="37">
        <v>20</v>
      </c>
      <c r="H558" s="37">
        <f>Table71011124[[#This Row],[Units Sold]]*Table71011124[[#This Row],[Sale Price]]</f>
        <v>44980</v>
      </c>
      <c r="I558" s="37">
        <f t="shared" si="8"/>
        <v>6297.2000000000007</v>
      </c>
      <c r="J558" s="37">
        <f>Table71011124[[#This Row],[Gross Sales]]-Table71011124[[#This Row],[Discounts]]</f>
        <v>38682.800000000003</v>
      </c>
      <c r="K558" s="37">
        <f>Table71011124[[#This Row],[Units Sold]]*Table71011124[[#This Row],[Manufacturing Price]]*1.1</f>
        <v>37108.5</v>
      </c>
      <c r="L558" s="37">
        <f>Table71011124[[#This Row],[Sales]]-Table71011124[[#This Row],[COGS]]</f>
        <v>1574.3000000000029</v>
      </c>
      <c r="M558" s="38">
        <v>44593</v>
      </c>
    </row>
    <row r="559" spans="1:13" x14ac:dyDescent="0.25">
      <c r="A559" s="1" t="s">
        <v>300</v>
      </c>
      <c r="B559" s="1" t="s">
        <v>396</v>
      </c>
      <c r="C559" s="1" t="s">
        <v>406</v>
      </c>
      <c r="D559" s="1" t="s">
        <v>398</v>
      </c>
      <c r="E559" s="1">
        <v>2221</v>
      </c>
      <c r="F559" s="37">
        <v>5</v>
      </c>
      <c r="G559" s="37">
        <v>7</v>
      </c>
      <c r="H559" s="37">
        <f>Table71011124[[#This Row],[Units Sold]]*Table71011124[[#This Row],[Sale Price]]</f>
        <v>15547</v>
      </c>
      <c r="I559" s="37">
        <f t="shared" si="8"/>
        <v>932.81999999999994</v>
      </c>
      <c r="J559" s="37">
        <f>Table71011124[[#This Row],[Gross Sales]]-Table71011124[[#This Row],[Discounts]]</f>
        <v>14614.18</v>
      </c>
      <c r="K559" s="37">
        <f>Table71011124[[#This Row],[Units Sold]]*Table71011124[[#This Row],[Manufacturing Price]]*1.1</f>
        <v>12215.500000000002</v>
      </c>
      <c r="L559" s="37">
        <f>Table71011124[[#This Row],[Sales]]-Table71011124[[#This Row],[COGS]]</f>
        <v>2398.6799999999985</v>
      </c>
      <c r="M559" s="38">
        <v>44593</v>
      </c>
    </row>
    <row r="560" spans="1:13" x14ac:dyDescent="0.25">
      <c r="A560" s="1" t="s">
        <v>295</v>
      </c>
      <c r="B560" s="1" t="s">
        <v>396</v>
      </c>
      <c r="C560" s="1" t="s">
        <v>406</v>
      </c>
      <c r="D560" s="1" t="s">
        <v>398</v>
      </c>
      <c r="E560" s="1">
        <v>2213</v>
      </c>
      <c r="F560" s="37">
        <v>6</v>
      </c>
      <c r="G560" s="37">
        <v>8</v>
      </c>
      <c r="H560" s="37">
        <f>Table71011124[[#This Row],[Units Sold]]*Table71011124[[#This Row],[Sale Price]]</f>
        <v>17704</v>
      </c>
      <c r="I560" s="37">
        <f t="shared" si="8"/>
        <v>1062.24</v>
      </c>
      <c r="J560" s="37">
        <f>Table71011124[[#This Row],[Gross Sales]]-Table71011124[[#This Row],[Discounts]]</f>
        <v>16641.759999999998</v>
      </c>
      <c r="K560" s="37">
        <f>Table71011124[[#This Row],[Units Sold]]*Table71011124[[#This Row],[Manufacturing Price]]*1.1</f>
        <v>14605.800000000001</v>
      </c>
      <c r="L560" s="37">
        <f>Table71011124[[#This Row],[Sales]]-Table71011124[[#This Row],[COGS]]</f>
        <v>2035.9599999999973</v>
      </c>
      <c r="M560" s="38">
        <v>44593</v>
      </c>
    </row>
    <row r="561" spans="1:13" x14ac:dyDescent="0.25">
      <c r="A561" s="1" t="s">
        <v>295</v>
      </c>
      <c r="B561" s="1" t="s">
        <v>396</v>
      </c>
      <c r="C561" s="1" t="s">
        <v>397</v>
      </c>
      <c r="D561" s="1" t="s">
        <v>401</v>
      </c>
      <c r="E561" s="1">
        <v>2202</v>
      </c>
      <c r="F561" s="37">
        <v>3</v>
      </c>
      <c r="G561" s="37">
        <v>280</v>
      </c>
      <c r="H561" s="37">
        <f>Table71011124[[#This Row],[Units Sold]]*Table71011124[[#This Row],[Sale Price]]</f>
        <v>616560</v>
      </c>
      <c r="I561" s="37">
        <f t="shared" si="8"/>
        <v>6165.6</v>
      </c>
      <c r="J561" s="37">
        <f>Table71011124[[#This Row],[Gross Sales]]-Table71011124[[#This Row],[Discounts]]</f>
        <v>610394.4</v>
      </c>
      <c r="K561" s="37">
        <f>Table71011124[[#This Row],[Units Sold]]*Table71011124[[#This Row],[Manufacturing Price]]*1.1</f>
        <v>7266.6</v>
      </c>
      <c r="L561" s="37">
        <f>Table71011124[[#This Row],[Sales]]-Table71011124[[#This Row],[COGS]]</f>
        <v>603127.80000000005</v>
      </c>
      <c r="M561" s="38">
        <v>44593</v>
      </c>
    </row>
    <row r="562" spans="1:13" x14ac:dyDescent="0.25">
      <c r="A562" s="1" t="s">
        <v>300</v>
      </c>
      <c r="B562" s="1" t="s">
        <v>408</v>
      </c>
      <c r="C562" s="1" t="s">
        <v>402</v>
      </c>
      <c r="D562" s="1" t="s">
        <v>407</v>
      </c>
      <c r="E562" s="1">
        <v>2157</v>
      </c>
      <c r="F562" s="37">
        <v>5</v>
      </c>
      <c r="G562" s="37">
        <v>15</v>
      </c>
      <c r="H562" s="37">
        <f>Table71011124[[#This Row],[Units Sold]]*Table71011124[[#This Row],[Sale Price]]</f>
        <v>32355</v>
      </c>
      <c r="I562" s="37">
        <f t="shared" si="8"/>
        <v>4529.7000000000007</v>
      </c>
      <c r="J562" s="37">
        <f>Table71011124[[#This Row],[Gross Sales]]-Table71011124[[#This Row],[Discounts]]</f>
        <v>27825.3</v>
      </c>
      <c r="K562" s="37">
        <f>Table71011124[[#This Row],[Units Sold]]*Table71011124[[#This Row],[Manufacturing Price]]*1.1</f>
        <v>11863.500000000002</v>
      </c>
      <c r="L562" s="37">
        <f>Table71011124[[#This Row],[Sales]]-Table71011124[[#This Row],[COGS]]</f>
        <v>15961.799999999997</v>
      </c>
      <c r="M562" s="38">
        <v>44593</v>
      </c>
    </row>
    <row r="563" spans="1:13" x14ac:dyDescent="0.25">
      <c r="A563" s="1" t="s">
        <v>300</v>
      </c>
      <c r="B563" s="1" t="s">
        <v>408</v>
      </c>
      <c r="C563" s="1" t="s">
        <v>409</v>
      </c>
      <c r="D563" s="1" t="s">
        <v>407</v>
      </c>
      <c r="E563" s="1">
        <v>2157</v>
      </c>
      <c r="F563" s="37">
        <v>11</v>
      </c>
      <c r="G563" s="37">
        <v>15</v>
      </c>
      <c r="H563" s="37">
        <f>Table71011124[[#This Row],[Units Sold]]*Table71011124[[#This Row],[Sale Price]]</f>
        <v>32355</v>
      </c>
      <c r="I563" s="37">
        <f t="shared" si="8"/>
        <v>4529.7000000000007</v>
      </c>
      <c r="J563" s="37">
        <f>Table71011124[[#This Row],[Gross Sales]]-Table71011124[[#This Row],[Discounts]]</f>
        <v>27825.3</v>
      </c>
      <c r="K563" s="37">
        <f>Table71011124[[#This Row],[Units Sold]]*Table71011124[[#This Row],[Manufacturing Price]]*1.1</f>
        <v>26099.7</v>
      </c>
      <c r="L563" s="37">
        <f>Table71011124[[#This Row],[Sales]]-Table71011124[[#This Row],[COGS]]</f>
        <v>1725.5999999999985</v>
      </c>
      <c r="M563" s="38">
        <v>44593</v>
      </c>
    </row>
    <row r="564" spans="1:13" x14ac:dyDescent="0.25">
      <c r="A564" s="1" t="s">
        <v>295</v>
      </c>
      <c r="B564" s="1" t="s">
        <v>408</v>
      </c>
      <c r="C564" s="1" t="s">
        <v>402</v>
      </c>
      <c r="D564" s="1" t="s">
        <v>407</v>
      </c>
      <c r="E564" s="1">
        <v>2072</v>
      </c>
      <c r="F564" s="37">
        <v>5</v>
      </c>
      <c r="G564" s="37">
        <v>15</v>
      </c>
      <c r="H564" s="37">
        <f>Table71011124[[#This Row],[Units Sold]]*Table71011124[[#This Row],[Sale Price]]</f>
        <v>31080</v>
      </c>
      <c r="I564" s="37">
        <f t="shared" si="8"/>
        <v>4351.2000000000007</v>
      </c>
      <c r="J564" s="37">
        <f>Table71011124[[#This Row],[Gross Sales]]-Table71011124[[#This Row],[Discounts]]</f>
        <v>26728.799999999999</v>
      </c>
      <c r="K564" s="37">
        <f>Table71011124[[#This Row],[Units Sold]]*Table71011124[[#This Row],[Manufacturing Price]]*1.1</f>
        <v>11396.000000000002</v>
      </c>
      <c r="L564" s="37">
        <f>Table71011124[[#This Row],[Sales]]-Table71011124[[#This Row],[COGS]]</f>
        <v>15332.799999999997</v>
      </c>
      <c r="M564" s="38">
        <v>44593</v>
      </c>
    </row>
    <row r="565" spans="1:13" x14ac:dyDescent="0.25">
      <c r="A565" s="1" t="s">
        <v>295</v>
      </c>
      <c r="B565" s="1" t="s">
        <v>408</v>
      </c>
      <c r="C565" s="1" t="s">
        <v>409</v>
      </c>
      <c r="D565" s="1" t="s">
        <v>407</v>
      </c>
      <c r="E565" s="1">
        <v>2072</v>
      </c>
      <c r="F565" s="37">
        <v>13</v>
      </c>
      <c r="G565" s="37">
        <v>17</v>
      </c>
      <c r="H565" s="37">
        <f>Table71011124[[#This Row],[Units Sold]]*Table71011124[[#This Row],[Sale Price]]</f>
        <v>35224</v>
      </c>
      <c r="I565" s="37">
        <f t="shared" si="8"/>
        <v>4931.3600000000006</v>
      </c>
      <c r="J565" s="37">
        <f>Table71011124[[#This Row],[Gross Sales]]-Table71011124[[#This Row],[Discounts]]</f>
        <v>30292.639999999999</v>
      </c>
      <c r="K565" s="37">
        <f>Table71011124[[#This Row],[Units Sold]]*Table71011124[[#This Row],[Manufacturing Price]]*1.1</f>
        <v>29629.600000000002</v>
      </c>
      <c r="L565" s="37">
        <f>Table71011124[[#This Row],[Sales]]-Table71011124[[#This Row],[COGS]]</f>
        <v>663.03999999999724</v>
      </c>
      <c r="M565" s="38">
        <v>44593</v>
      </c>
    </row>
    <row r="566" spans="1:13" x14ac:dyDescent="0.25">
      <c r="A566" s="1" t="s">
        <v>293</v>
      </c>
      <c r="B566" s="1" t="s">
        <v>408</v>
      </c>
      <c r="C566" s="1" t="s">
        <v>409</v>
      </c>
      <c r="D566" s="1" t="s">
        <v>401</v>
      </c>
      <c r="E566" s="1">
        <v>1916</v>
      </c>
      <c r="F566" s="37">
        <v>265</v>
      </c>
      <c r="G566" s="37">
        <v>300</v>
      </c>
      <c r="H566" s="37">
        <f>Table71011124[[#This Row],[Units Sold]]*Table71011124[[#This Row],[Sale Price]]</f>
        <v>574800</v>
      </c>
      <c r="I566" s="37">
        <f t="shared" si="8"/>
        <v>5748</v>
      </c>
      <c r="J566" s="37">
        <f>Table71011124[[#This Row],[Gross Sales]]-Table71011124[[#This Row],[Discounts]]</f>
        <v>569052</v>
      </c>
      <c r="K566" s="37">
        <f>Table71011124[[#This Row],[Units Sold]]*Table71011124[[#This Row],[Manufacturing Price]]*1.1</f>
        <v>558514</v>
      </c>
      <c r="L566" s="37">
        <f>Table71011124[[#This Row],[Sales]]-Table71011124[[#This Row],[COGS]]</f>
        <v>10538</v>
      </c>
      <c r="M566" s="38">
        <v>44593</v>
      </c>
    </row>
    <row r="567" spans="1:13" x14ac:dyDescent="0.25">
      <c r="A567" s="1" t="s">
        <v>293</v>
      </c>
      <c r="B567" s="1" t="s">
        <v>408</v>
      </c>
      <c r="C567" s="1" t="s">
        <v>400</v>
      </c>
      <c r="D567" s="1" t="s">
        <v>401</v>
      </c>
      <c r="E567" s="1">
        <v>1916</v>
      </c>
      <c r="F567" s="37">
        <v>221</v>
      </c>
      <c r="G567" s="37">
        <v>300</v>
      </c>
      <c r="H567" s="37">
        <f>Table71011124[[#This Row],[Units Sold]]*Table71011124[[#This Row],[Sale Price]]</f>
        <v>574800</v>
      </c>
      <c r="I567" s="37">
        <f t="shared" si="8"/>
        <v>5748</v>
      </c>
      <c r="J567" s="37">
        <f>Table71011124[[#This Row],[Gross Sales]]-Table71011124[[#This Row],[Discounts]]</f>
        <v>569052</v>
      </c>
      <c r="K567" s="37">
        <f>Table71011124[[#This Row],[Units Sold]]*Table71011124[[#This Row],[Manufacturing Price]]*1.1</f>
        <v>465779.60000000003</v>
      </c>
      <c r="L567" s="37">
        <f>Table71011124[[#This Row],[Sales]]-Table71011124[[#This Row],[COGS]]</f>
        <v>103272.39999999997</v>
      </c>
      <c r="M567" s="38">
        <v>44593</v>
      </c>
    </row>
    <row r="568" spans="1:13" x14ac:dyDescent="0.25">
      <c r="A568" s="1" t="s">
        <v>293</v>
      </c>
      <c r="B568" s="1" t="s">
        <v>396</v>
      </c>
      <c r="C568" s="1" t="s">
        <v>400</v>
      </c>
      <c r="D568" s="1" t="s">
        <v>405</v>
      </c>
      <c r="E568" s="1">
        <v>1817</v>
      </c>
      <c r="F568" s="37">
        <v>10</v>
      </c>
      <c r="G568" s="37">
        <v>20</v>
      </c>
      <c r="H568" s="37">
        <f>Table71011124[[#This Row],[Units Sold]]*Table71011124[[#This Row],[Sale Price]]</f>
        <v>36340</v>
      </c>
      <c r="I568" s="37">
        <f t="shared" si="8"/>
        <v>0</v>
      </c>
      <c r="J568" s="37">
        <f>Table71011124[[#This Row],[Gross Sales]]-Table71011124[[#This Row],[Discounts]]</f>
        <v>36340</v>
      </c>
      <c r="K568" s="37">
        <f>Table71011124[[#This Row],[Units Sold]]*Table71011124[[#This Row],[Manufacturing Price]]*1.1</f>
        <v>19987</v>
      </c>
      <c r="L568" s="37">
        <f>Table71011124[[#This Row],[Sales]]-Table71011124[[#This Row],[COGS]]</f>
        <v>16353</v>
      </c>
      <c r="M568" s="38">
        <v>44593</v>
      </c>
    </row>
    <row r="569" spans="1:13" x14ac:dyDescent="0.25">
      <c r="A569" s="1" t="s">
        <v>293</v>
      </c>
      <c r="B569" s="1" t="s">
        <v>396</v>
      </c>
      <c r="C569" s="1" t="s">
        <v>406</v>
      </c>
      <c r="D569" s="1" t="s">
        <v>405</v>
      </c>
      <c r="E569" s="1">
        <v>1817</v>
      </c>
      <c r="F569" s="37">
        <v>18</v>
      </c>
      <c r="G569" s="37">
        <v>42</v>
      </c>
      <c r="H569" s="37">
        <f>Table71011124[[#This Row],[Units Sold]]*Table71011124[[#This Row],[Sale Price]]</f>
        <v>76314</v>
      </c>
      <c r="I569" s="37">
        <f t="shared" si="8"/>
        <v>0</v>
      </c>
      <c r="J569" s="37">
        <f>Table71011124[[#This Row],[Gross Sales]]-Table71011124[[#This Row],[Discounts]]</f>
        <v>76314</v>
      </c>
      <c r="K569" s="37">
        <f>Table71011124[[#This Row],[Units Sold]]*Table71011124[[#This Row],[Manufacturing Price]]*1.1</f>
        <v>35976.600000000006</v>
      </c>
      <c r="L569" s="37">
        <f>Table71011124[[#This Row],[Sales]]-Table71011124[[#This Row],[COGS]]</f>
        <v>40337.399999999994</v>
      </c>
      <c r="M569" s="38">
        <v>44593</v>
      </c>
    </row>
    <row r="570" spans="1:13" x14ac:dyDescent="0.25">
      <c r="A570" s="1" t="s">
        <v>287</v>
      </c>
      <c r="B570" s="1" t="s">
        <v>399</v>
      </c>
      <c r="C570" s="1" t="s">
        <v>400</v>
      </c>
      <c r="D570" s="1" t="s">
        <v>401</v>
      </c>
      <c r="E570" s="1">
        <v>1706</v>
      </c>
      <c r="F570" s="37">
        <v>10</v>
      </c>
      <c r="G570" s="37">
        <v>125</v>
      </c>
      <c r="H570" s="37">
        <f>Table71011124[[#This Row],[Units Sold]]*Table71011124[[#This Row],[Sale Price]]</f>
        <v>213250</v>
      </c>
      <c r="I570" s="37">
        <f t="shared" si="8"/>
        <v>2132.5</v>
      </c>
      <c r="J570" s="37">
        <f>Table71011124[[#This Row],[Gross Sales]]-Table71011124[[#This Row],[Discounts]]</f>
        <v>211117.5</v>
      </c>
      <c r="K570" s="37">
        <f>Table71011124[[#This Row],[Units Sold]]*Table71011124[[#This Row],[Manufacturing Price]]*1.1</f>
        <v>18766</v>
      </c>
      <c r="L570" s="37">
        <f>Table71011124[[#This Row],[Sales]]-Table71011124[[#This Row],[COGS]]</f>
        <v>192351.5</v>
      </c>
      <c r="M570" s="38">
        <v>44593</v>
      </c>
    </row>
    <row r="571" spans="1:13" x14ac:dyDescent="0.25">
      <c r="A571" s="1" t="s">
        <v>287</v>
      </c>
      <c r="B571" s="1" t="s">
        <v>399</v>
      </c>
      <c r="C571" s="1" t="s">
        <v>402</v>
      </c>
      <c r="D571" s="1" t="s">
        <v>401</v>
      </c>
      <c r="E571" s="1">
        <v>1706</v>
      </c>
      <c r="F571" s="37">
        <v>5</v>
      </c>
      <c r="G571" s="37">
        <v>125</v>
      </c>
      <c r="H571" s="37">
        <f>Table71011124[[#This Row],[Units Sold]]*Table71011124[[#This Row],[Sale Price]]</f>
        <v>213250</v>
      </c>
      <c r="I571" s="37">
        <f t="shared" si="8"/>
        <v>2132.5</v>
      </c>
      <c r="J571" s="37">
        <f>Table71011124[[#This Row],[Gross Sales]]-Table71011124[[#This Row],[Discounts]]</f>
        <v>211117.5</v>
      </c>
      <c r="K571" s="37">
        <f>Table71011124[[#This Row],[Units Sold]]*Table71011124[[#This Row],[Manufacturing Price]]*1.1</f>
        <v>9383</v>
      </c>
      <c r="L571" s="37">
        <f>Table71011124[[#This Row],[Sales]]-Table71011124[[#This Row],[COGS]]</f>
        <v>201734.5</v>
      </c>
      <c r="M571" s="38">
        <v>44593</v>
      </c>
    </row>
    <row r="572" spans="1:13" x14ac:dyDescent="0.25">
      <c r="A572" s="1" t="s">
        <v>293</v>
      </c>
      <c r="B572" s="1" t="s">
        <v>396</v>
      </c>
      <c r="C572" s="1" t="s">
        <v>404</v>
      </c>
      <c r="D572" s="1" t="s">
        <v>398</v>
      </c>
      <c r="E572" s="1">
        <v>1582</v>
      </c>
      <c r="F572" s="37">
        <v>5</v>
      </c>
      <c r="G572" s="37">
        <v>7</v>
      </c>
      <c r="H572" s="37">
        <f>Table71011124[[#This Row],[Units Sold]]*Table71011124[[#This Row],[Sale Price]]</f>
        <v>11074</v>
      </c>
      <c r="I572" s="37">
        <f t="shared" si="8"/>
        <v>664.43999999999994</v>
      </c>
      <c r="J572" s="37">
        <f>Table71011124[[#This Row],[Gross Sales]]-Table71011124[[#This Row],[Discounts]]</f>
        <v>10409.56</v>
      </c>
      <c r="K572" s="37">
        <f>Table71011124[[#This Row],[Units Sold]]*Table71011124[[#This Row],[Manufacturing Price]]*1.1</f>
        <v>8701</v>
      </c>
      <c r="L572" s="37">
        <f>Table71011124[[#This Row],[Sales]]-Table71011124[[#This Row],[COGS]]</f>
        <v>1708.5599999999995</v>
      </c>
      <c r="M572" s="38">
        <v>44593</v>
      </c>
    </row>
    <row r="573" spans="1:13" x14ac:dyDescent="0.25">
      <c r="A573" s="1" t="s">
        <v>293</v>
      </c>
      <c r="B573" s="1" t="s">
        <v>396</v>
      </c>
      <c r="C573" s="1" t="s">
        <v>406</v>
      </c>
      <c r="D573" s="1" t="s">
        <v>398</v>
      </c>
      <c r="E573" s="1">
        <v>1582</v>
      </c>
      <c r="F573" s="37">
        <v>5</v>
      </c>
      <c r="G573" s="37">
        <v>7</v>
      </c>
      <c r="H573" s="37">
        <f>Table71011124[[#This Row],[Units Sold]]*Table71011124[[#This Row],[Sale Price]]</f>
        <v>11074</v>
      </c>
      <c r="I573" s="37">
        <f t="shared" si="8"/>
        <v>664.43999999999994</v>
      </c>
      <c r="J573" s="37">
        <f>Table71011124[[#This Row],[Gross Sales]]-Table71011124[[#This Row],[Discounts]]</f>
        <v>10409.56</v>
      </c>
      <c r="K573" s="37">
        <f>Table71011124[[#This Row],[Units Sold]]*Table71011124[[#This Row],[Manufacturing Price]]*1.1</f>
        <v>8701</v>
      </c>
      <c r="L573" s="37">
        <f>Table71011124[[#This Row],[Sales]]-Table71011124[[#This Row],[COGS]]</f>
        <v>1708.5599999999995</v>
      </c>
      <c r="M573" s="38">
        <v>44593</v>
      </c>
    </row>
    <row r="574" spans="1:13" x14ac:dyDescent="0.25">
      <c r="A574" s="1" t="s">
        <v>395</v>
      </c>
      <c r="B574" s="1" t="s">
        <v>408</v>
      </c>
      <c r="C574" s="1" t="s">
        <v>404</v>
      </c>
      <c r="D574" s="1" t="s">
        <v>398</v>
      </c>
      <c r="E574" s="1">
        <v>1372</v>
      </c>
      <c r="F574" s="37">
        <v>120</v>
      </c>
      <c r="G574" s="37">
        <v>300</v>
      </c>
      <c r="H574" s="37">
        <f>Table71011124[[#This Row],[Units Sold]]*Table71011124[[#This Row],[Sale Price]]</f>
        <v>411600</v>
      </c>
      <c r="I574" s="37">
        <f t="shared" si="8"/>
        <v>24696</v>
      </c>
      <c r="J574" s="37">
        <f>Table71011124[[#This Row],[Gross Sales]]-Table71011124[[#This Row],[Discounts]]</f>
        <v>386904</v>
      </c>
      <c r="K574" s="37">
        <f>Table71011124[[#This Row],[Units Sold]]*Table71011124[[#This Row],[Manufacturing Price]]*1.1</f>
        <v>181104.00000000003</v>
      </c>
      <c r="L574" s="37">
        <f>Table71011124[[#This Row],[Sales]]-Table71011124[[#This Row],[COGS]]</f>
        <v>205799.99999999997</v>
      </c>
      <c r="M574" s="38">
        <v>44593</v>
      </c>
    </row>
    <row r="575" spans="1:13" x14ac:dyDescent="0.25">
      <c r="A575" s="1" t="s">
        <v>395</v>
      </c>
      <c r="B575" s="1" t="s">
        <v>408</v>
      </c>
      <c r="C575" s="1" t="s">
        <v>409</v>
      </c>
      <c r="D575" s="1" t="s">
        <v>398</v>
      </c>
      <c r="E575" s="1">
        <v>1372</v>
      </c>
      <c r="F575" s="37">
        <v>224</v>
      </c>
      <c r="G575" s="37">
        <v>300</v>
      </c>
      <c r="H575" s="37">
        <f>Table71011124[[#This Row],[Units Sold]]*Table71011124[[#This Row],[Sale Price]]</f>
        <v>411600</v>
      </c>
      <c r="I575" s="37">
        <f t="shared" si="8"/>
        <v>24696</v>
      </c>
      <c r="J575" s="37">
        <f>Table71011124[[#This Row],[Gross Sales]]-Table71011124[[#This Row],[Discounts]]</f>
        <v>386904</v>
      </c>
      <c r="K575" s="37">
        <f>Table71011124[[#This Row],[Units Sold]]*Table71011124[[#This Row],[Manufacturing Price]]*1.1</f>
        <v>338060.80000000005</v>
      </c>
      <c r="L575" s="37">
        <f>Table71011124[[#This Row],[Sales]]-Table71011124[[#This Row],[COGS]]</f>
        <v>48843.199999999953</v>
      </c>
      <c r="M575" s="38">
        <v>44593</v>
      </c>
    </row>
    <row r="576" spans="1:13" x14ac:dyDescent="0.25">
      <c r="A576" s="1" t="s">
        <v>395</v>
      </c>
      <c r="B576" s="1" t="s">
        <v>396</v>
      </c>
      <c r="C576" s="1" t="s">
        <v>397</v>
      </c>
      <c r="D576" s="1" t="s">
        <v>401</v>
      </c>
      <c r="E576" s="1">
        <v>1312</v>
      </c>
      <c r="F576" s="37">
        <v>3</v>
      </c>
      <c r="G576" s="37">
        <v>280</v>
      </c>
      <c r="H576" s="37">
        <f>Table71011124[[#This Row],[Units Sold]]*Table71011124[[#This Row],[Sale Price]]</f>
        <v>367360</v>
      </c>
      <c r="I576" s="37">
        <f t="shared" si="8"/>
        <v>3673.6</v>
      </c>
      <c r="J576" s="37">
        <f>Table71011124[[#This Row],[Gross Sales]]-Table71011124[[#This Row],[Discounts]]</f>
        <v>363686.40000000002</v>
      </c>
      <c r="K576" s="37">
        <f>Table71011124[[#This Row],[Units Sold]]*Table71011124[[#This Row],[Manufacturing Price]]*1.1</f>
        <v>4329.6000000000004</v>
      </c>
      <c r="L576" s="37">
        <f>Table71011124[[#This Row],[Sales]]-Table71011124[[#This Row],[COGS]]</f>
        <v>359356.80000000005</v>
      </c>
      <c r="M576" s="38">
        <v>44593</v>
      </c>
    </row>
    <row r="577" spans="1:13" x14ac:dyDescent="0.25">
      <c r="A577" s="1" t="s">
        <v>287</v>
      </c>
      <c r="B577" s="1" t="s">
        <v>408</v>
      </c>
      <c r="C577" s="1" t="s">
        <v>404</v>
      </c>
      <c r="D577" s="1" t="s">
        <v>398</v>
      </c>
      <c r="E577" s="1">
        <v>1250</v>
      </c>
      <c r="F577" s="37">
        <v>120</v>
      </c>
      <c r="G577" s="37">
        <v>300</v>
      </c>
      <c r="H577" s="37">
        <f>Table71011124[[#This Row],[Units Sold]]*Table71011124[[#This Row],[Sale Price]]</f>
        <v>375000</v>
      </c>
      <c r="I577" s="37">
        <f t="shared" si="8"/>
        <v>22500</v>
      </c>
      <c r="J577" s="37">
        <f>Table71011124[[#This Row],[Gross Sales]]-Table71011124[[#This Row],[Discounts]]</f>
        <v>352500</v>
      </c>
      <c r="K577" s="37">
        <f>Table71011124[[#This Row],[Units Sold]]*Table71011124[[#This Row],[Manufacturing Price]]*1.1</f>
        <v>165000</v>
      </c>
      <c r="L577" s="37">
        <f>Table71011124[[#This Row],[Sales]]-Table71011124[[#This Row],[COGS]]</f>
        <v>187500</v>
      </c>
      <c r="M577" s="38">
        <v>44593</v>
      </c>
    </row>
    <row r="578" spans="1:13" x14ac:dyDescent="0.25">
      <c r="A578" s="1" t="s">
        <v>287</v>
      </c>
      <c r="B578" s="1" t="s">
        <v>408</v>
      </c>
      <c r="C578" s="1" t="s">
        <v>409</v>
      </c>
      <c r="D578" s="1" t="s">
        <v>398</v>
      </c>
      <c r="E578" s="1">
        <v>1250</v>
      </c>
      <c r="F578" s="37">
        <v>224</v>
      </c>
      <c r="G578" s="37">
        <v>300</v>
      </c>
      <c r="H578" s="37">
        <f>Table71011124[[#This Row],[Units Sold]]*Table71011124[[#This Row],[Sale Price]]</f>
        <v>375000</v>
      </c>
      <c r="I578" s="37">
        <f t="shared" ref="I578:I641" si="9">IF(D578="None",0,IF(D578="Low",H578*0.01,IF(D578="Medium",H578*0.06,IF(D578="High",H578*0.14,0))))</f>
        <v>22500</v>
      </c>
      <c r="J578" s="37">
        <f>Table71011124[[#This Row],[Gross Sales]]-Table71011124[[#This Row],[Discounts]]</f>
        <v>352500</v>
      </c>
      <c r="K578" s="37">
        <f>Table71011124[[#This Row],[Units Sold]]*Table71011124[[#This Row],[Manufacturing Price]]*1.1</f>
        <v>308000</v>
      </c>
      <c r="L578" s="37">
        <f>Table71011124[[#This Row],[Sales]]-Table71011124[[#This Row],[COGS]]</f>
        <v>44500</v>
      </c>
      <c r="M578" s="38">
        <v>44593</v>
      </c>
    </row>
    <row r="579" spans="1:13" x14ac:dyDescent="0.25">
      <c r="A579" s="1" t="s">
        <v>300</v>
      </c>
      <c r="B579" s="1" t="s">
        <v>399</v>
      </c>
      <c r="C579" s="1" t="s">
        <v>400</v>
      </c>
      <c r="D579" s="1" t="s">
        <v>401</v>
      </c>
      <c r="E579" s="1">
        <v>1138</v>
      </c>
      <c r="F579" s="37">
        <v>10</v>
      </c>
      <c r="G579" s="37">
        <v>125</v>
      </c>
      <c r="H579" s="37">
        <f>Table71011124[[#This Row],[Units Sold]]*Table71011124[[#This Row],[Sale Price]]</f>
        <v>142250</v>
      </c>
      <c r="I579" s="37">
        <f t="shared" si="9"/>
        <v>1422.5</v>
      </c>
      <c r="J579" s="37">
        <f>Table71011124[[#This Row],[Gross Sales]]-Table71011124[[#This Row],[Discounts]]</f>
        <v>140827.5</v>
      </c>
      <c r="K579" s="37">
        <f>Table71011124[[#This Row],[Units Sold]]*Table71011124[[#This Row],[Manufacturing Price]]*1.1</f>
        <v>12518.000000000002</v>
      </c>
      <c r="L579" s="37">
        <f>Table71011124[[#This Row],[Sales]]-Table71011124[[#This Row],[COGS]]</f>
        <v>128309.5</v>
      </c>
      <c r="M579" s="38">
        <v>44593</v>
      </c>
    </row>
    <row r="580" spans="1:13" x14ac:dyDescent="0.25">
      <c r="A580" s="1" t="s">
        <v>300</v>
      </c>
      <c r="B580" s="1" t="s">
        <v>399</v>
      </c>
      <c r="C580" s="1" t="s">
        <v>402</v>
      </c>
      <c r="D580" s="1" t="s">
        <v>401</v>
      </c>
      <c r="E580" s="1">
        <v>1138</v>
      </c>
      <c r="F580" s="37">
        <v>5</v>
      </c>
      <c r="G580" s="37">
        <v>125</v>
      </c>
      <c r="H580" s="37">
        <f>Table71011124[[#This Row],[Units Sold]]*Table71011124[[#This Row],[Sale Price]]</f>
        <v>142250</v>
      </c>
      <c r="I580" s="37">
        <f t="shared" si="9"/>
        <v>1422.5</v>
      </c>
      <c r="J580" s="37">
        <f>Table71011124[[#This Row],[Gross Sales]]-Table71011124[[#This Row],[Discounts]]</f>
        <v>140827.5</v>
      </c>
      <c r="K580" s="37">
        <f>Table71011124[[#This Row],[Units Sold]]*Table71011124[[#This Row],[Manufacturing Price]]*1.1</f>
        <v>6259.0000000000009</v>
      </c>
      <c r="L580" s="37">
        <f>Table71011124[[#This Row],[Sales]]-Table71011124[[#This Row],[COGS]]</f>
        <v>134568.5</v>
      </c>
      <c r="M580" s="38">
        <v>44593</v>
      </c>
    </row>
    <row r="581" spans="1:13" x14ac:dyDescent="0.25">
      <c r="A581" s="1" t="s">
        <v>300</v>
      </c>
      <c r="B581" s="1" t="s">
        <v>403</v>
      </c>
      <c r="C581" s="1" t="s">
        <v>400</v>
      </c>
      <c r="D581" s="1" t="s">
        <v>401</v>
      </c>
      <c r="E581" s="1">
        <v>1084</v>
      </c>
      <c r="F581" s="37">
        <v>10</v>
      </c>
      <c r="G581" s="37">
        <v>12</v>
      </c>
      <c r="H581" s="37">
        <f>Table71011124[[#This Row],[Units Sold]]*Table71011124[[#This Row],[Sale Price]]</f>
        <v>13008</v>
      </c>
      <c r="I581" s="37">
        <f t="shared" si="9"/>
        <v>130.08000000000001</v>
      </c>
      <c r="J581" s="37">
        <f>Table71011124[[#This Row],[Gross Sales]]-Table71011124[[#This Row],[Discounts]]</f>
        <v>12877.92</v>
      </c>
      <c r="K581" s="37">
        <f>Table71011124[[#This Row],[Units Sold]]*Table71011124[[#This Row],[Manufacturing Price]]*1.1</f>
        <v>11924.000000000002</v>
      </c>
      <c r="L581" s="37">
        <f>Table71011124[[#This Row],[Sales]]-Table71011124[[#This Row],[COGS]]</f>
        <v>953.91999999999825</v>
      </c>
      <c r="M581" s="38">
        <v>44593</v>
      </c>
    </row>
    <row r="582" spans="1:13" x14ac:dyDescent="0.25">
      <c r="A582" s="1" t="s">
        <v>300</v>
      </c>
      <c r="B582" s="1" t="s">
        <v>403</v>
      </c>
      <c r="C582" s="1" t="s">
        <v>404</v>
      </c>
      <c r="D582" s="1" t="s">
        <v>401</v>
      </c>
      <c r="E582" s="1">
        <v>1084</v>
      </c>
      <c r="F582" s="37">
        <v>8</v>
      </c>
      <c r="G582" s="37">
        <v>12</v>
      </c>
      <c r="H582" s="37">
        <f>Table71011124[[#This Row],[Units Sold]]*Table71011124[[#This Row],[Sale Price]]</f>
        <v>13008</v>
      </c>
      <c r="I582" s="37">
        <f t="shared" si="9"/>
        <v>130.08000000000001</v>
      </c>
      <c r="J582" s="37">
        <f>Table71011124[[#This Row],[Gross Sales]]-Table71011124[[#This Row],[Discounts]]</f>
        <v>12877.92</v>
      </c>
      <c r="K582" s="37">
        <f>Table71011124[[#This Row],[Units Sold]]*Table71011124[[#This Row],[Manufacturing Price]]*1.1</f>
        <v>9539.2000000000007</v>
      </c>
      <c r="L582" s="37">
        <f>Table71011124[[#This Row],[Sales]]-Table71011124[[#This Row],[COGS]]</f>
        <v>3338.7199999999993</v>
      </c>
      <c r="M582" s="38">
        <v>44593</v>
      </c>
    </row>
    <row r="583" spans="1:13" x14ac:dyDescent="0.25">
      <c r="A583" s="1" t="s">
        <v>295</v>
      </c>
      <c r="B583" s="1" t="s">
        <v>403</v>
      </c>
      <c r="C583" s="1" t="s">
        <v>400</v>
      </c>
      <c r="D583" s="1" t="s">
        <v>401</v>
      </c>
      <c r="E583" s="1">
        <v>1055</v>
      </c>
      <c r="F583" s="37">
        <v>10</v>
      </c>
      <c r="G583" s="37">
        <v>12</v>
      </c>
      <c r="H583" s="37">
        <f>Table71011124[[#This Row],[Units Sold]]*Table71011124[[#This Row],[Sale Price]]</f>
        <v>12660</v>
      </c>
      <c r="I583" s="37">
        <f t="shared" si="9"/>
        <v>126.60000000000001</v>
      </c>
      <c r="J583" s="37">
        <f>Table71011124[[#This Row],[Gross Sales]]-Table71011124[[#This Row],[Discounts]]</f>
        <v>12533.4</v>
      </c>
      <c r="K583" s="37">
        <f>Table71011124[[#This Row],[Units Sold]]*Table71011124[[#This Row],[Manufacturing Price]]*1.1</f>
        <v>11605.000000000002</v>
      </c>
      <c r="L583" s="37">
        <f>Table71011124[[#This Row],[Sales]]-Table71011124[[#This Row],[COGS]]</f>
        <v>928.39999999999782</v>
      </c>
      <c r="M583" s="38">
        <v>44593</v>
      </c>
    </row>
    <row r="584" spans="1:13" x14ac:dyDescent="0.25">
      <c r="A584" s="1" t="s">
        <v>295</v>
      </c>
      <c r="B584" s="1" t="s">
        <v>403</v>
      </c>
      <c r="C584" s="1" t="s">
        <v>404</v>
      </c>
      <c r="D584" s="1" t="s">
        <v>401</v>
      </c>
      <c r="E584" s="1">
        <v>1055</v>
      </c>
      <c r="F584" s="37">
        <v>11</v>
      </c>
      <c r="G584" s="37">
        <v>18</v>
      </c>
      <c r="H584" s="37">
        <f>Table71011124[[#This Row],[Units Sold]]*Table71011124[[#This Row],[Sale Price]]</f>
        <v>18990</v>
      </c>
      <c r="I584" s="37">
        <f t="shared" si="9"/>
        <v>189.9</v>
      </c>
      <c r="J584" s="37">
        <f>Table71011124[[#This Row],[Gross Sales]]-Table71011124[[#This Row],[Discounts]]</f>
        <v>18800.099999999999</v>
      </c>
      <c r="K584" s="37">
        <f>Table71011124[[#This Row],[Units Sold]]*Table71011124[[#This Row],[Manufacturing Price]]*1.1</f>
        <v>12765.500000000002</v>
      </c>
      <c r="L584" s="37">
        <f>Table71011124[[#This Row],[Sales]]-Table71011124[[#This Row],[COGS]]</f>
        <v>6034.5999999999967</v>
      </c>
      <c r="M584" s="38">
        <v>44593</v>
      </c>
    </row>
    <row r="585" spans="1:13" x14ac:dyDescent="0.25">
      <c r="A585" s="1" t="s">
        <v>287</v>
      </c>
      <c r="B585" s="1" t="s">
        <v>403</v>
      </c>
      <c r="C585" s="1" t="s">
        <v>400</v>
      </c>
      <c r="D585" s="1" t="s">
        <v>407</v>
      </c>
      <c r="E585" s="1">
        <v>1013</v>
      </c>
      <c r="F585" s="37">
        <v>10</v>
      </c>
      <c r="G585" s="37">
        <v>16</v>
      </c>
      <c r="H585" s="37">
        <f>Table71011124[[#This Row],[Units Sold]]*Table71011124[[#This Row],[Sale Price]]</f>
        <v>16208</v>
      </c>
      <c r="I585" s="37">
        <f t="shared" si="9"/>
        <v>2269.1200000000003</v>
      </c>
      <c r="J585" s="37">
        <f>Table71011124[[#This Row],[Gross Sales]]-Table71011124[[#This Row],[Discounts]]</f>
        <v>13938.88</v>
      </c>
      <c r="K585" s="37">
        <f>Table71011124[[#This Row],[Units Sold]]*Table71011124[[#This Row],[Manufacturing Price]]*1.1</f>
        <v>11143</v>
      </c>
      <c r="L585" s="37">
        <f>Table71011124[[#This Row],[Sales]]-Table71011124[[#This Row],[COGS]]</f>
        <v>2795.8799999999992</v>
      </c>
      <c r="M585" s="38">
        <v>44593</v>
      </c>
    </row>
    <row r="586" spans="1:13" x14ac:dyDescent="0.25">
      <c r="A586" s="1" t="s">
        <v>287</v>
      </c>
      <c r="B586" s="1" t="s">
        <v>403</v>
      </c>
      <c r="C586" s="1" t="s">
        <v>404</v>
      </c>
      <c r="D586" s="1" t="s">
        <v>407</v>
      </c>
      <c r="E586" s="1">
        <v>1013</v>
      </c>
      <c r="F586" s="37">
        <v>7</v>
      </c>
      <c r="G586" s="37">
        <v>12</v>
      </c>
      <c r="H586" s="37">
        <f>Table71011124[[#This Row],[Units Sold]]*Table71011124[[#This Row],[Sale Price]]</f>
        <v>12156</v>
      </c>
      <c r="I586" s="37">
        <f t="shared" si="9"/>
        <v>1701.8400000000001</v>
      </c>
      <c r="J586" s="37">
        <f>Table71011124[[#This Row],[Gross Sales]]-Table71011124[[#This Row],[Discounts]]</f>
        <v>10454.16</v>
      </c>
      <c r="K586" s="37">
        <f>Table71011124[[#This Row],[Units Sold]]*Table71011124[[#This Row],[Manufacturing Price]]*1.1</f>
        <v>7800.1</v>
      </c>
      <c r="L586" s="37">
        <f>Table71011124[[#This Row],[Sales]]-Table71011124[[#This Row],[COGS]]</f>
        <v>2654.0599999999995</v>
      </c>
      <c r="M586" s="38">
        <v>44593</v>
      </c>
    </row>
    <row r="587" spans="1:13" x14ac:dyDescent="0.25">
      <c r="A587" s="1" t="s">
        <v>395</v>
      </c>
      <c r="B587" s="1" t="s">
        <v>403</v>
      </c>
      <c r="C587" s="1" t="s">
        <v>400</v>
      </c>
      <c r="D587" s="1" t="s">
        <v>407</v>
      </c>
      <c r="E587" s="1">
        <v>914</v>
      </c>
      <c r="F587" s="37">
        <v>10</v>
      </c>
      <c r="G587" s="37">
        <v>18</v>
      </c>
      <c r="H587" s="37">
        <f>Table71011124[[#This Row],[Units Sold]]*Table71011124[[#This Row],[Sale Price]]</f>
        <v>16452</v>
      </c>
      <c r="I587" s="37">
        <f t="shared" si="9"/>
        <v>2303.2800000000002</v>
      </c>
      <c r="J587" s="37">
        <f>Table71011124[[#This Row],[Gross Sales]]-Table71011124[[#This Row],[Discounts]]</f>
        <v>14148.72</v>
      </c>
      <c r="K587" s="37">
        <f>Table71011124[[#This Row],[Units Sold]]*Table71011124[[#This Row],[Manufacturing Price]]*1.1</f>
        <v>10054</v>
      </c>
      <c r="L587" s="37">
        <f>Table71011124[[#This Row],[Sales]]-Table71011124[[#This Row],[COGS]]</f>
        <v>4094.7199999999993</v>
      </c>
      <c r="M587" s="38">
        <v>44593</v>
      </c>
    </row>
    <row r="588" spans="1:13" x14ac:dyDescent="0.25">
      <c r="A588" s="1" t="s">
        <v>395</v>
      </c>
      <c r="B588" s="1" t="s">
        <v>403</v>
      </c>
      <c r="C588" s="1" t="s">
        <v>404</v>
      </c>
      <c r="D588" s="1" t="s">
        <v>407</v>
      </c>
      <c r="E588" s="1">
        <v>914</v>
      </c>
      <c r="F588" s="37">
        <v>9</v>
      </c>
      <c r="G588" s="37">
        <v>12</v>
      </c>
      <c r="H588" s="37">
        <f>Table71011124[[#This Row],[Units Sold]]*Table71011124[[#This Row],[Sale Price]]</f>
        <v>10968</v>
      </c>
      <c r="I588" s="37">
        <f t="shared" si="9"/>
        <v>1535.5200000000002</v>
      </c>
      <c r="J588" s="37">
        <f>Table71011124[[#This Row],[Gross Sales]]-Table71011124[[#This Row],[Discounts]]</f>
        <v>9432.48</v>
      </c>
      <c r="K588" s="37">
        <f>Table71011124[[#This Row],[Units Sold]]*Table71011124[[#This Row],[Manufacturing Price]]*1.1</f>
        <v>9048.6</v>
      </c>
      <c r="L588" s="37">
        <f>Table71011124[[#This Row],[Sales]]-Table71011124[[#This Row],[COGS]]</f>
        <v>383.8799999999992</v>
      </c>
      <c r="M588" s="38">
        <v>44593</v>
      </c>
    </row>
    <row r="589" spans="1:13" x14ac:dyDescent="0.25">
      <c r="A589" s="1" t="s">
        <v>295</v>
      </c>
      <c r="B589" s="1" t="s">
        <v>408</v>
      </c>
      <c r="C589" s="1" t="s">
        <v>404</v>
      </c>
      <c r="D589" s="1" t="s">
        <v>407</v>
      </c>
      <c r="E589" s="1">
        <v>853</v>
      </c>
      <c r="F589" s="37">
        <v>120</v>
      </c>
      <c r="G589" s="37">
        <v>300</v>
      </c>
      <c r="H589" s="37">
        <f>Table71011124[[#This Row],[Units Sold]]*Table71011124[[#This Row],[Sale Price]]</f>
        <v>255900</v>
      </c>
      <c r="I589" s="37">
        <f t="shared" si="9"/>
        <v>35826</v>
      </c>
      <c r="J589" s="37">
        <f>Table71011124[[#This Row],[Gross Sales]]-Table71011124[[#This Row],[Discounts]]</f>
        <v>220074</v>
      </c>
      <c r="K589" s="37">
        <f>Table71011124[[#This Row],[Units Sold]]*Table71011124[[#This Row],[Manufacturing Price]]*1.1</f>
        <v>112596.00000000001</v>
      </c>
      <c r="L589" s="37">
        <f>Table71011124[[#This Row],[Sales]]-Table71011124[[#This Row],[COGS]]</f>
        <v>107477.99999999999</v>
      </c>
      <c r="M589" s="38">
        <v>44593</v>
      </c>
    </row>
    <row r="590" spans="1:13" x14ac:dyDescent="0.25">
      <c r="A590" s="1" t="s">
        <v>295</v>
      </c>
      <c r="B590" s="1" t="s">
        <v>408</v>
      </c>
      <c r="C590" s="1" t="s">
        <v>409</v>
      </c>
      <c r="D590" s="1" t="s">
        <v>407</v>
      </c>
      <c r="E590" s="1">
        <v>853</v>
      </c>
      <c r="F590" s="37">
        <v>216</v>
      </c>
      <c r="G590" s="37">
        <v>300</v>
      </c>
      <c r="H590" s="37">
        <f>Table71011124[[#This Row],[Units Sold]]*Table71011124[[#This Row],[Sale Price]]</f>
        <v>255900</v>
      </c>
      <c r="I590" s="37">
        <f t="shared" si="9"/>
        <v>35826</v>
      </c>
      <c r="J590" s="37">
        <f>Table71011124[[#This Row],[Gross Sales]]-Table71011124[[#This Row],[Discounts]]</f>
        <v>220074</v>
      </c>
      <c r="K590" s="37">
        <f>Table71011124[[#This Row],[Units Sold]]*Table71011124[[#This Row],[Manufacturing Price]]*1.1</f>
        <v>202672.80000000002</v>
      </c>
      <c r="L590" s="37">
        <f>Table71011124[[#This Row],[Sales]]-Table71011124[[#This Row],[COGS]]</f>
        <v>17401.199999999983</v>
      </c>
      <c r="M590" s="38">
        <v>44593</v>
      </c>
    </row>
    <row r="591" spans="1:13" x14ac:dyDescent="0.25">
      <c r="A591" s="1" t="s">
        <v>287</v>
      </c>
      <c r="B591" s="1" t="s">
        <v>408</v>
      </c>
      <c r="C591" s="1" t="s">
        <v>402</v>
      </c>
      <c r="D591" s="1" t="s">
        <v>398</v>
      </c>
      <c r="E591" s="1">
        <v>711</v>
      </c>
      <c r="F591" s="37">
        <v>5</v>
      </c>
      <c r="G591" s="37">
        <v>15</v>
      </c>
      <c r="H591" s="37">
        <f>Table71011124[[#This Row],[Units Sold]]*Table71011124[[#This Row],[Sale Price]]</f>
        <v>10665</v>
      </c>
      <c r="I591" s="37">
        <f t="shared" si="9"/>
        <v>639.9</v>
      </c>
      <c r="J591" s="37">
        <f>Table71011124[[#This Row],[Gross Sales]]-Table71011124[[#This Row],[Discounts]]</f>
        <v>10025.1</v>
      </c>
      <c r="K591" s="37">
        <f>Table71011124[[#This Row],[Units Sold]]*Table71011124[[#This Row],[Manufacturing Price]]*1.1</f>
        <v>3910.5000000000005</v>
      </c>
      <c r="L591" s="37">
        <f>Table71011124[[#This Row],[Sales]]-Table71011124[[#This Row],[COGS]]</f>
        <v>6114.6</v>
      </c>
      <c r="M591" s="38">
        <v>44593</v>
      </c>
    </row>
    <row r="592" spans="1:13" x14ac:dyDescent="0.25">
      <c r="A592" s="1" t="s">
        <v>287</v>
      </c>
      <c r="B592" s="1" t="s">
        <v>408</v>
      </c>
      <c r="C592" s="1" t="s">
        <v>409</v>
      </c>
      <c r="D592" s="1" t="s">
        <v>398</v>
      </c>
      <c r="E592" s="1">
        <v>711</v>
      </c>
      <c r="F592" s="37">
        <v>15</v>
      </c>
      <c r="G592" s="37">
        <v>18</v>
      </c>
      <c r="H592" s="37">
        <f>Table71011124[[#This Row],[Units Sold]]*Table71011124[[#This Row],[Sale Price]]</f>
        <v>12798</v>
      </c>
      <c r="I592" s="37">
        <f t="shared" si="9"/>
        <v>767.88</v>
      </c>
      <c r="J592" s="37">
        <f>Table71011124[[#This Row],[Gross Sales]]-Table71011124[[#This Row],[Discounts]]</f>
        <v>12030.12</v>
      </c>
      <c r="K592" s="37">
        <f>Table71011124[[#This Row],[Units Sold]]*Table71011124[[#This Row],[Manufacturing Price]]*1.1</f>
        <v>11731.500000000002</v>
      </c>
      <c r="L592" s="37">
        <f>Table71011124[[#This Row],[Sales]]-Table71011124[[#This Row],[COGS]]</f>
        <v>298.61999999999898</v>
      </c>
      <c r="M592" s="38">
        <v>44593</v>
      </c>
    </row>
    <row r="593" spans="1:13" x14ac:dyDescent="0.25">
      <c r="A593" s="1" t="s">
        <v>300</v>
      </c>
      <c r="B593" s="1" t="s">
        <v>408</v>
      </c>
      <c r="C593" s="1" t="s">
        <v>404</v>
      </c>
      <c r="D593" s="1" t="s">
        <v>398</v>
      </c>
      <c r="E593" s="1">
        <v>635</v>
      </c>
      <c r="F593" s="37">
        <v>120</v>
      </c>
      <c r="G593" s="37">
        <v>300</v>
      </c>
      <c r="H593" s="37">
        <f>Table71011124[[#This Row],[Units Sold]]*Table71011124[[#This Row],[Sale Price]]</f>
        <v>190500</v>
      </c>
      <c r="I593" s="37">
        <f t="shared" si="9"/>
        <v>11430</v>
      </c>
      <c r="J593" s="37">
        <f>Table71011124[[#This Row],[Gross Sales]]-Table71011124[[#This Row],[Discounts]]</f>
        <v>179070</v>
      </c>
      <c r="K593" s="37">
        <f>Table71011124[[#This Row],[Units Sold]]*Table71011124[[#This Row],[Manufacturing Price]]*1.1</f>
        <v>83820</v>
      </c>
      <c r="L593" s="37">
        <f>Table71011124[[#This Row],[Sales]]-Table71011124[[#This Row],[COGS]]</f>
        <v>95250</v>
      </c>
      <c r="M593" s="38">
        <v>44593</v>
      </c>
    </row>
    <row r="594" spans="1:13" x14ac:dyDescent="0.25">
      <c r="A594" s="1" t="s">
        <v>300</v>
      </c>
      <c r="B594" s="1" t="s">
        <v>408</v>
      </c>
      <c r="C594" s="1" t="s">
        <v>409</v>
      </c>
      <c r="D594" s="1" t="s">
        <v>398</v>
      </c>
      <c r="E594" s="1">
        <v>635</v>
      </c>
      <c r="F594" s="37">
        <v>224</v>
      </c>
      <c r="G594" s="37">
        <v>300</v>
      </c>
      <c r="H594" s="37">
        <f>Table71011124[[#This Row],[Units Sold]]*Table71011124[[#This Row],[Sale Price]]</f>
        <v>190500</v>
      </c>
      <c r="I594" s="37">
        <f t="shared" si="9"/>
        <v>11430</v>
      </c>
      <c r="J594" s="37">
        <f>Table71011124[[#This Row],[Gross Sales]]-Table71011124[[#This Row],[Discounts]]</f>
        <v>179070</v>
      </c>
      <c r="K594" s="37">
        <f>Table71011124[[#This Row],[Units Sold]]*Table71011124[[#This Row],[Manufacturing Price]]*1.1</f>
        <v>156464</v>
      </c>
      <c r="L594" s="37">
        <f>Table71011124[[#This Row],[Sales]]-Table71011124[[#This Row],[COGS]]</f>
        <v>22606</v>
      </c>
      <c r="M594" s="38">
        <v>44593</v>
      </c>
    </row>
    <row r="595" spans="1:13" x14ac:dyDescent="0.25">
      <c r="A595" s="1" t="s">
        <v>395</v>
      </c>
      <c r="B595" s="1" t="s">
        <v>408</v>
      </c>
      <c r="C595" s="1" t="s">
        <v>402</v>
      </c>
      <c r="D595" s="1" t="s">
        <v>405</v>
      </c>
      <c r="E595" s="1">
        <v>615</v>
      </c>
      <c r="F595" s="37">
        <v>5</v>
      </c>
      <c r="G595" s="37">
        <v>15</v>
      </c>
      <c r="H595" s="37">
        <f>Table71011124[[#This Row],[Units Sold]]*Table71011124[[#This Row],[Sale Price]]</f>
        <v>9225</v>
      </c>
      <c r="I595" s="37">
        <f t="shared" si="9"/>
        <v>0</v>
      </c>
      <c r="J595" s="37">
        <f>Table71011124[[#This Row],[Gross Sales]]-Table71011124[[#This Row],[Discounts]]</f>
        <v>9225</v>
      </c>
      <c r="K595" s="37">
        <f>Table71011124[[#This Row],[Units Sold]]*Table71011124[[#This Row],[Manufacturing Price]]*1.1</f>
        <v>3382.5000000000005</v>
      </c>
      <c r="L595" s="37">
        <f>Table71011124[[#This Row],[Sales]]-Table71011124[[#This Row],[COGS]]</f>
        <v>5842.5</v>
      </c>
      <c r="M595" s="38">
        <v>44593</v>
      </c>
    </row>
    <row r="596" spans="1:13" x14ac:dyDescent="0.25">
      <c r="A596" s="1" t="s">
        <v>395</v>
      </c>
      <c r="B596" s="1" t="s">
        <v>408</v>
      </c>
      <c r="C596" s="1" t="s">
        <v>409</v>
      </c>
      <c r="D596" s="1" t="s">
        <v>405</v>
      </c>
      <c r="E596" s="1">
        <v>615</v>
      </c>
      <c r="F596" s="37">
        <v>13</v>
      </c>
      <c r="G596" s="37">
        <v>15</v>
      </c>
      <c r="H596" s="37">
        <f>Table71011124[[#This Row],[Units Sold]]*Table71011124[[#This Row],[Sale Price]]</f>
        <v>9225</v>
      </c>
      <c r="I596" s="37">
        <f t="shared" si="9"/>
        <v>0</v>
      </c>
      <c r="J596" s="37">
        <f>Table71011124[[#This Row],[Gross Sales]]-Table71011124[[#This Row],[Discounts]]</f>
        <v>9225</v>
      </c>
      <c r="K596" s="37">
        <f>Table71011124[[#This Row],[Units Sold]]*Table71011124[[#This Row],[Manufacturing Price]]*1.1</f>
        <v>8794.5</v>
      </c>
      <c r="L596" s="37">
        <f>Table71011124[[#This Row],[Sales]]-Table71011124[[#This Row],[COGS]]</f>
        <v>430.5</v>
      </c>
      <c r="M596" s="38">
        <v>44593</v>
      </c>
    </row>
    <row r="597" spans="1:13" x14ac:dyDescent="0.25">
      <c r="A597" s="1" t="s">
        <v>295</v>
      </c>
      <c r="B597" s="1" t="s">
        <v>396</v>
      </c>
      <c r="C597" s="1" t="s">
        <v>409</v>
      </c>
      <c r="D597" s="1" t="s">
        <v>401</v>
      </c>
      <c r="E597" s="1">
        <v>4865</v>
      </c>
      <c r="F597" s="37">
        <v>15</v>
      </c>
      <c r="G597" s="37">
        <v>20</v>
      </c>
      <c r="H597" s="37">
        <f>Table71011124[[#This Row],[Units Sold]]*Table71011124[[#This Row],[Sale Price]]</f>
        <v>97300</v>
      </c>
      <c r="I597" s="37">
        <f t="shared" si="9"/>
        <v>973</v>
      </c>
      <c r="J597" s="37">
        <f>Table71011124[[#This Row],[Gross Sales]]-Table71011124[[#This Row],[Discounts]]</f>
        <v>96327</v>
      </c>
      <c r="K597" s="37">
        <f>Table71011124[[#This Row],[Units Sold]]*Table71011124[[#This Row],[Manufacturing Price]]*1.1</f>
        <v>80272.5</v>
      </c>
      <c r="L597" s="37">
        <f>Table71011124[[#This Row],[Sales]]-Table71011124[[#This Row],[COGS]]</f>
        <v>16054.5</v>
      </c>
      <c r="M597" s="38">
        <v>44563</v>
      </c>
    </row>
    <row r="598" spans="1:13" x14ac:dyDescent="0.25">
      <c r="A598" s="1" t="s">
        <v>300</v>
      </c>
      <c r="B598" s="1" t="s">
        <v>396</v>
      </c>
      <c r="C598" s="1" t="s">
        <v>404</v>
      </c>
      <c r="D598" s="1" t="s">
        <v>398</v>
      </c>
      <c r="E598" s="1">
        <v>4835</v>
      </c>
      <c r="F598" s="37">
        <v>5</v>
      </c>
      <c r="G598" s="37">
        <v>7</v>
      </c>
      <c r="H598" s="37">
        <f>Table71011124[[#This Row],[Units Sold]]*Table71011124[[#This Row],[Sale Price]]</f>
        <v>33845</v>
      </c>
      <c r="I598" s="37">
        <f t="shared" si="9"/>
        <v>2030.6999999999998</v>
      </c>
      <c r="J598" s="37">
        <f>Table71011124[[#This Row],[Gross Sales]]-Table71011124[[#This Row],[Discounts]]</f>
        <v>31814.3</v>
      </c>
      <c r="K598" s="37">
        <f>Table71011124[[#This Row],[Units Sold]]*Table71011124[[#This Row],[Manufacturing Price]]*1.1</f>
        <v>26592.500000000004</v>
      </c>
      <c r="L598" s="37">
        <f>Table71011124[[#This Row],[Sales]]-Table71011124[[#This Row],[COGS]]</f>
        <v>5221.7999999999956</v>
      </c>
      <c r="M598" s="38">
        <v>44563</v>
      </c>
    </row>
    <row r="599" spans="1:13" x14ac:dyDescent="0.25">
      <c r="A599" s="1" t="s">
        <v>293</v>
      </c>
      <c r="B599" s="1" t="s">
        <v>396</v>
      </c>
      <c r="C599" s="1" t="s">
        <v>409</v>
      </c>
      <c r="D599" s="1" t="s">
        <v>398</v>
      </c>
      <c r="E599" s="1">
        <v>4818</v>
      </c>
      <c r="F599" s="37">
        <v>15</v>
      </c>
      <c r="G599" s="37">
        <v>42</v>
      </c>
      <c r="H599" s="37">
        <f>Table71011124[[#This Row],[Units Sold]]*Table71011124[[#This Row],[Sale Price]]</f>
        <v>202356</v>
      </c>
      <c r="I599" s="37">
        <f t="shared" si="9"/>
        <v>12141.359999999999</v>
      </c>
      <c r="J599" s="37">
        <f>Table71011124[[#This Row],[Gross Sales]]-Table71011124[[#This Row],[Discounts]]</f>
        <v>190214.64</v>
      </c>
      <c r="K599" s="37">
        <f>Table71011124[[#This Row],[Units Sold]]*Table71011124[[#This Row],[Manufacturing Price]]*1.1</f>
        <v>79497</v>
      </c>
      <c r="L599" s="37">
        <f>Table71011124[[#This Row],[Sales]]-Table71011124[[#This Row],[COGS]]</f>
        <v>110717.64000000001</v>
      </c>
      <c r="M599" s="38">
        <v>44563</v>
      </c>
    </row>
    <row r="600" spans="1:13" x14ac:dyDescent="0.25">
      <c r="A600" s="1" t="s">
        <v>287</v>
      </c>
      <c r="B600" s="1" t="s">
        <v>396</v>
      </c>
      <c r="C600" s="1" t="s">
        <v>400</v>
      </c>
      <c r="D600" s="1" t="s">
        <v>407</v>
      </c>
      <c r="E600" s="1">
        <v>4779</v>
      </c>
      <c r="F600" s="37">
        <v>10</v>
      </c>
      <c r="G600" s="37">
        <v>350</v>
      </c>
      <c r="H600" s="37">
        <f>Table71011124[[#This Row],[Units Sold]]*Table71011124[[#This Row],[Sale Price]]</f>
        <v>1672650</v>
      </c>
      <c r="I600" s="37">
        <f t="shared" si="9"/>
        <v>234171.00000000003</v>
      </c>
      <c r="J600" s="37">
        <f>Table71011124[[#This Row],[Gross Sales]]-Table71011124[[#This Row],[Discounts]]</f>
        <v>1438479</v>
      </c>
      <c r="K600" s="37">
        <f>Table71011124[[#This Row],[Units Sold]]*Table71011124[[#This Row],[Manufacturing Price]]*1.1</f>
        <v>52569.000000000007</v>
      </c>
      <c r="L600" s="37">
        <f>Table71011124[[#This Row],[Sales]]-Table71011124[[#This Row],[COGS]]</f>
        <v>1385910</v>
      </c>
      <c r="M600" s="38">
        <v>44563</v>
      </c>
    </row>
    <row r="601" spans="1:13" x14ac:dyDescent="0.25">
      <c r="A601" s="1" t="s">
        <v>300</v>
      </c>
      <c r="B601" s="1" t="s">
        <v>396</v>
      </c>
      <c r="C601" s="1" t="s">
        <v>409</v>
      </c>
      <c r="D601" s="1" t="s">
        <v>398</v>
      </c>
      <c r="E601" s="1">
        <v>4769</v>
      </c>
      <c r="F601" s="37">
        <v>15</v>
      </c>
      <c r="G601" s="37">
        <v>20</v>
      </c>
      <c r="H601" s="37">
        <f>Table71011124[[#This Row],[Units Sold]]*Table71011124[[#This Row],[Sale Price]]</f>
        <v>95380</v>
      </c>
      <c r="I601" s="37">
        <f t="shared" si="9"/>
        <v>5722.8</v>
      </c>
      <c r="J601" s="37">
        <f>Table71011124[[#This Row],[Gross Sales]]-Table71011124[[#This Row],[Discounts]]</f>
        <v>89657.2</v>
      </c>
      <c r="K601" s="37">
        <f>Table71011124[[#This Row],[Units Sold]]*Table71011124[[#This Row],[Manufacturing Price]]*1.1</f>
        <v>78688.5</v>
      </c>
      <c r="L601" s="37">
        <f>Table71011124[[#This Row],[Sales]]-Table71011124[[#This Row],[COGS]]</f>
        <v>10968.699999999997</v>
      </c>
      <c r="M601" s="38">
        <v>44563</v>
      </c>
    </row>
    <row r="602" spans="1:13" x14ac:dyDescent="0.25">
      <c r="A602" s="1" t="s">
        <v>287</v>
      </c>
      <c r="B602" s="1" t="s">
        <v>396</v>
      </c>
      <c r="C602" s="1" t="s">
        <v>409</v>
      </c>
      <c r="D602" s="1" t="s">
        <v>398</v>
      </c>
      <c r="E602" s="1">
        <v>4753</v>
      </c>
      <c r="F602" s="37">
        <v>15</v>
      </c>
      <c r="G602" s="37">
        <v>20</v>
      </c>
      <c r="H602" s="37">
        <f>Table71011124[[#This Row],[Units Sold]]*Table71011124[[#This Row],[Sale Price]]</f>
        <v>95060</v>
      </c>
      <c r="I602" s="37">
        <f t="shared" si="9"/>
        <v>5703.5999999999995</v>
      </c>
      <c r="J602" s="37">
        <f>Table71011124[[#This Row],[Gross Sales]]-Table71011124[[#This Row],[Discounts]]</f>
        <v>89356.4</v>
      </c>
      <c r="K602" s="37">
        <f>Table71011124[[#This Row],[Units Sold]]*Table71011124[[#This Row],[Manufacturing Price]]*1.1</f>
        <v>78424.5</v>
      </c>
      <c r="L602" s="37">
        <f>Table71011124[[#This Row],[Sales]]-Table71011124[[#This Row],[COGS]]</f>
        <v>10931.899999999994</v>
      </c>
      <c r="M602" s="38">
        <v>44563</v>
      </c>
    </row>
    <row r="603" spans="1:13" x14ac:dyDescent="0.25">
      <c r="A603" s="1" t="s">
        <v>395</v>
      </c>
      <c r="B603" s="1" t="s">
        <v>396</v>
      </c>
      <c r="C603" s="1" t="s">
        <v>400</v>
      </c>
      <c r="D603" s="1" t="s">
        <v>407</v>
      </c>
      <c r="E603" s="1">
        <v>4746</v>
      </c>
      <c r="F603" s="37">
        <v>10</v>
      </c>
      <c r="G603" s="37">
        <v>350</v>
      </c>
      <c r="H603" s="37">
        <f>Table71011124[[#This Row],[Units Sold]]*Table71011124[[#This Row],[Sale Price]]</f>
        <v>1661100</v>
      </c>
      <c r="I603" s="37">
        <f t="shared" si="9"/>
        <v>232554.00000000003</v>
      </c>
      <c r="J603" s="37">
        <f>Table71011124[[#This Row],[Gross Sales]]-Table71011124[[#This Row],[Discounts]]</f>
        <v>1428546</v>
      </c>
      <c r="K603" s="37">
        <f>Table71011124[[#This Row],[Units Sold]]*Table71011124[[#This Row],[Manufacturing Price]]*1.1</f>
        <v>52206.000000000007</v>
      </c>
      <c r="L603" s="37">
        <f>Table71011124[[#This Row],[Sales]]-Table71011124[[#This Row],[COGS]]</f>
        <v>1376340</v>
      </c>
      <c r="M603" s="38">
        <v>44563</v>
      </c>
    </row>
    <row r="604" spans="1:13" x14ac:dyDescent="0.25">
      <c r="A604" s="1" t="s">
        <v>395</v>
      </c>
      <c r="B604" s="1" t="s">
        <v>396</v>
      </c>
      <c r="C604" s="1" t="s">
        <v>409</v>
      </c>
      <c r="D604" s="1" t="s">
        <v>401</v>
      </c>
      <c r="E604" s="1">
        <v>4736</v>
      </c>
      <c r="F604" s="37">
        <v>15</v>
      </c>
      <c r="G604" s="37">
        <v>20</v>
      </c>
      <c r="H604" s="37">
        <f>Table71011124[[#This Row],[Units Sold]]*Table71011124[[#This Row],[Sale Price]]</f>
        <v>94720</v>
      </c>
      <c r="I604" s="37">
        <f t="shared" si="9"/>
        <v>947.2</v>
      </c>
      <c r="J604" s="37">
        <f>Table71011124[[#This Row],[Gross Sales]]-Table71011124[[#This Row],[Discounts]]</f>
        <v>93772.800000000003</v>
      </c>
      <c r="K604" s="37">
        <f>Table71011124[[#This Row],[Units Sold]]*Table71011124[[#This Row],[Manufacturing Price]]*1.1</f>
        <v>78144</v>
      </c>
      <c r="L604" s="37">
        <f>Table71011124[[#This Row],[Sales]]-Table71011124[[#This Row],[COGS]]</f>
        <v>15628.800000000003</v>
      </c>
      <c r="M604" s="38">
        <v>44563</v>
      </c>
    </row>
    <row r="605" spans="1:13" x14ac:dyDescent="0.25">
      <c r="A605" s="1" t="s">
        <v>295</v>
      </c>
      <c r="B605" s="1" t="s">
        <v>399</v>
      </c>
      <c r="C605" s="1" t="s">
        <v>406</v>
      </c>
      <c r="D605" s="1" t="s">
        <v>401</v>
      </c>
      <c r="E605" s="1">
        <v>4701</v>
      </c>
      <c r="F605" s="37">
        <v>102</v>
      </c>
      <c r="G605" s="37">
        <v>125</v>
      </c>
      <c r="H605" s="37">
        <f>Table71011124[[#This Row],[Units Sold]]*Table71011124[[#This Row],[Sale Price]]</f>
        <v>587625</v>
      </c>
      <c r="I605" s="37">
        <f t="shared" si="9"/>
        <v>5876.25</v>
      </c>
      <c r="J605" s="37">
        <f>Table71011124[[#This Row],[Gross Sales]]-Table71011124[[#This Row],[Discounts]]</f>
        <v>581748.75</v>
      </c>
      <c r="K605" s="37">
        <f>Table71011124[[#This Row],[Units Sold]]*Table71011124[[#This Row],[Manufacturing Price]]*1.1</f>
        <v>527452.20000000007</v>
      </c>
      <c r="L605" s="37">
        <f>Table71011124[[#This Row],[Sales]]-Table71011124[[#This Row],[COGS]]</f>
        <v>54296.54999999993</v>
      </c>
      <c r="M605" s="38">
        <v>44563</v>
      </c>
    </row>
    <row r="606" spans="1:13" x14ac:dyDescent="0.25">
      <c r="A606" s="1" t="s">
        <v>293</v>
      </c>
      <c r="B606" s="1" t="s">
        <v>408</v>
      </c>
      <c r="C606" s="1" t="s">
        <v>397</v>
      </c>
      <c r="D606" s="1" t="s">
        <v>407</v>
      </c>
      <c r="E606" s="1">
        <v>4689</v>
      </c>
      <c r="F606" s="37">
        <v>3</v>
      </c>
      <c r="G606" s="37">
        <v>27</v>
      </c>
      <c r="H606" s="37">
        <f>Table71011124[[#This Row],[Units Sold]]*Table71011124[[#This Row],[Sale Price]]</f>
        <v>126603</v>
      </c>
      <c r="I606" s="37">
        <f t="shared" si="9"/>
        <v>17724.420000000002</v>
      </c>
      <c r="J606" s="37">
        <f>Table71011124[[#This Row],[Gross Sales]]-Table71011124[[#This Row],[Discounts]]</f>
        <v>108878.58</v>
      </c>
      <c r="K606" s="37">
        <f>Table71011124[[#This Row],[Units Sold]]*Table71011124[[#This Row],[Manufacturing Price]]*1.1</f>
        <v>15473.7</v>
      </c>
      <c r="L606" s="37">
        <f>Table71011124[[#This Row],[Sales]]-Table71011124[[#This Row],[COGS]]</f>
        <v>93404.88</v>
      </c>
      <c r="M606" s="38">
        <v>44563</v>
      </c>
    </row>
    <row r="607" spans="1:13" x14ac:dyDescent="0.25">
      <c r="A607" s="1" t="s">
        <v>295</v>
      </c>
      <c r="B607" s="1" t="s">
        <v>396</v>
      </c>
      <c r="C607" s="1" t="s">
        <v>400</v>
      </c>
      <c r="D607" s="1" t="s">
        <v>407</v>
      </c>
      <c r="E607" s="1">
        <v>4680</v>
      </c>
      <c r="F607" s="37">
        <v>10</v>
      </c>
      <c r="G607" s="37">
        <v>350</v>
      </c>
      <c r="H607" s="37">
        <f>Table71011124[[#This Row],[Units Sold]]*Table71011124[[#This Row],[Sale Price]]</f>
        <v>1638000</v>
      </c>
      <c r="I607" s="37">
        <f t="shared" si="9"/>
        <v>229320.00000000003</v>
      </c>
      <c r="J607" s="37">
        <f>Table71011124[[#This Row],[Gross Sales]]-Table71011124[[#This Row],[Discounts]]</f>
        <v>1408680</v>
      </c>
      <c r="K607" s="37">
        <f>Table71011124[[#This Row],[Units Sold]]*Table71011124[[#This Row],[Manufacturing Price]]*1.1</f>
        <v>51480.000000000007</v>
      </c>
      <c r="L607" s="37">
        <f>Table71011124[[#This Row],[Sales]]-Table71011124[[#This Row],[COGS]]</f>
        <v>1357200</v>
      </c>
      <c r="M607" s="38">
        <v>44563</v>
      </c>
    </row>
    <row r="608" spans="1:13" x14ac:dyDescent="0.25">
      <c r="A608" s="1" t="s">
        <v>300</v>
      </c>
      <c r="B608" s="1" t="s">
        <v>396</v>
      </c>
      <c r="C608" s="1" t="s">
        <v>400</v>
      </c>
      <c r="D608" s="1" t="s">
        <v>407</v>
      </c>
      <c r="E608" s="1">
        <v>4660</v>
      </c>
      <c r="F608" s="37">
        <v>10</v>
      </c>
      <c r="G608" s="37">
        <v>350</v>
      </c>
      <c r="H608" s="37">
        <f>Table71011124[[#This Row],[Units Sold]]*Table71011124[[#This Row],[Sale Price]]</f>
        <v>1631000</v>
      </c>
      <c r="I608" s="37">
        <f t="shared" si="9"/>
        <v>228340.00000000003</v>
      </c>
      <c r="J608" s="37">
        <f>Table71011124[[#This Row],[Gross Sales]]-Table71011124[[#This Row],[Discounts]]</f>
        <v>1402660</v>
      </c>
      <c r="K608" s="37">
        <f>Table71011124[[#This Row],[Units Sold]]*Table71011124[[#This Row],[Manufacturing Price]]*1.1</f>
        <v>51260.000000000007</v>
      </c>
      <c r="L608" s="37">
        <f>Table71011124[[#This Row],[Sales]]-Table71011124[[#This Row],[COGS]]</f>
        <v>1351400</v>
      </c>
      <c r="M608" s="38">
        <v>44563</v>
      </c>
    </row>
    <row r="609" spans="1:13" x14ac:dyDescent="0.25">
      <c r="A609" s="1" t="s">
        <v>287</v>
      </c>
      <c r="B609" s="1" t="s">
        <v>396</v>
      </c>
      <c r="C609" s="1" t="s">
        <v>404</v>
      </c>
      <c r="D609" s="1" t="s">
        <v>407</v>
      </c>
      <c r="E609" s="1">
        <v>4646</v>
      </c>
      <c r="F609" s="37">
        <v>6</v>
      </c>
      <c r="G609" s="37">
        <v>8</v>
      </c>
      <c r="H609" s="37">
        <f>Table71011124[[#This Row],[Units Sold]]*Table71011124[[#This Row],[Sale Price]]</f>
        <v>37168</v>
      </c>
      <c r="I609" s="37">
        <f t="shared" si="9"/>
        <v>5203.5200000000004</v>
      </c>
      <c r="J609" s="37">
        <f>Table71011124[[#This Row],[Gross Sales]]-Table71011124[[#This Row],[Discounts]]</f>
        <v>31964.48</v>
      </c>
      <c r="K609" s="37">
        <f>Table71011124[[#This Row],[Units Sold]]*Table71011124[[#This Row],[Manufacturing Price]]*1.1</f>
        <v>30663.600000000002</v>
      </c>
      <c r="L609" s="37">
        <f>Table71011124[[#This Row],[Sales]]-Table71011124[[#This Row],[COGS]]</f>
        <v>1300.8799999999974</v>
      </c>
      <c r="M609" s="38">
        <v>44563</v>
      </c>
    </row>
    <row r="610" spans="1:13" x14ac:dyDescent="0.25">
      <c r="A610" s="1" t="s">
        <v>295</v>
      </c>
      <c r="B610" s="1" t="s">
        <v>396</v>
      </c>
      <c r="C610" s="1" t="s">
        <v>404</v>
      </c>
      <c r="D610" s="1" t="s">
        <v>401</v>
      </c>
      <c r="E610" s="1">
        <v>4635</v>
      </c>
      <c r="F610" s="37">
        <v>6</v>
      </c>
      <c r="G610" s="37">
        <v>7</v>
      </c>
      <c r="H610" s="37">
        <f>Table71011124[[#This Row],[Units Sold]]*Table71011124[[#This Row],[Sale Price]]</f>
        <v>32445</v>
      </c>
      <c r="I610" s="37">
        <f t="shared" si="9"/>
        <v>324.45</v>
      </c>
      <c r="J610" s="37">
        <f>Table71011124[[#This Row],[Gross Sales]]-Table71011124[[#This Row],[Discounts]]</f>
        <v>32120.55</v>
      </c>
      <c r="K610" s="37">
        <f>Table71011124[[#This Row],[Units Sold]]*Table71011124[[#This Row],[Manufacturing Price]]*1.1</f>
        <v>30591.000000000004</v>
      </c>
      <c r="L610" s="37">
        <f>Table71011124[[#This Row],[Sales]]-Table71011124[[#This Row],[COGS]]</f>
        <v>1529.5499999999956</v>
      </c>
      <c r="M610" s="38">
        <v>44563</v>
      </c>
    </row>
    <row r="611" spans="1:13" x14ac:dyDescent="0.25">
      <c r="A611" s="1" t="s">
        <v>395</v>
      </c>
      <c r="B611" s="1" t="s">
        <v>396</v>
      </c>
      <c r="C611" s="1" t="s">
        <v>404</v>
      </c>
      <c r="D611" s="1" t="s">
        <v>398</v>
      </c>
      <c r="E611" s="1">
        <v>4608</v>
      </c>
      <c r="F611" s="37">
        <v>6</v>
      </c>
      <c r="G611" s="37">
        <v>8</v>
      </c>
      <c r="H611" s="37">
        <f>Table71011124[[#This Row],[Units Sold]]*Table71011124[[#This Row],[Sale Price]]</f>
        <v>36864</v>
      </c>
      <c r="I611" s="37">
        <f t="shared" si="9"/>
        <v>2211.84</v>
      </c>
      <c r="J611" s="37">
        <f>Table71011124[[#This Row],[Gross Sales]]-Table71011124[[#This Row],[Discounts]]</f>
        <v>34652.160000000003</v>
      </c>
      <c r="K611" s="37">
        <f>Table71011124[[#This Row],[Units Sold]]*Table71011124[[#This Row],[Manufacturing Price]]*1.1</f>
        <v>30412.800000000003</v>
      </c>
      <c r="L611" s="37">
        <f>Table71011124[[#This Row],[Sales]]-Table71011124[[#This Row],[COGS]]</f>
        <v>4239.3600000000006</v>
      </c>
      <c r="M611" s="38">
        <v>44563</v>
      </c>
    </row>
    <row r="612" spans="1:13" x14ac:dyDescent="0.25">
      <c r="A612" s="1" t="s">
        <v>293</v>
      </c>
      <c r="B612" s="1" t="s">
        <v>403</v>
      </c>
      <c r="C612" s="1" t="s">
        <v>402</v>
      </c>
      <c r="D612" s="1" t="s">
        <v>398</v>
      </c>
      <c r="E612" s="1">
        <v>4321</v>
      </c>
      <c r="F612" s="37">
        <v>5</v>
      </c>
      <c r="G612" s="37">
        <v>32</v>
      </c>
      <c r="H612" s="37">
        <f>Table71011124[[#This Row],[Units Sold]]*Table71011124[[#This Row],[Sale Price]]</f>
        <v>138272</v>
      </c>
      <c r="I612" s="37">
        <f t="shared" si="9"/>
        <v>8296.32</v>
      </c>
      <c r="J612" s="37">
        <f>Table71011124[[#This Row],[Gross Sales]]-Table71011124[[#This Row],[Discounts]]</f>
        <v>129975.67999999999</v>
      </c>
      <c r="K612" s="37">
        <f>Table71011124[[#This Row],[Units Sold]]*Table71011124[[#This Row],[Manufacturing Price]]*1.1</f>
        <v>23765.500000000004</v>
      </c>
      <c r="L612" s="37">
        <f>Table71011124[[#This Row],[Sales]]-Table71011124[[#This Row],[COGS]]</f>
        <v>106210.18</v>
      </c>
      <c r="M612" s="38">
        <v>44563</v>
      </c>
    </row>
    <row r="613" spans="1:13" x14ac:dyDescent="0.25">
      <c r="A613" s="1" t="s">
        <v>293</v>
      </c>
      <c r="B613" s="1" t="s">
        <v>396</v>
      </c>
      <c r="C613" s="1" t="s">
        <v>404</v>
      </c>
      <c r="D613" s="1" t="s">
        <v>398</v>
      </c>
      <c r="E613" s="1">
        <v>3808</v>
      </c>
      <c r="F613" s="37">
        <v>5</v>
      </c>
      <c r="G613" s="37">
        <v>35</v>
      </c>
      <c r="H613" s="37">
        <f>Table71011124[[#This Row],[Units Sold]]*Table71011124[[#This Row],[Sale Price]]</f>
        <v>133280</v>
      </c>
      <c r="I613" s="37">
        <f t="shared" si="9"/>
        <v>7996.7999999999993</v>
      </c>
      <c r="J613" s="37">
        <f>Table71011124[[#This Row],[Gross Sales]]-Table71011124[[#This Row],[Discounts]]</f>
        <v>125283.2</v>
      </c>
      <c r="K613" s="37">
        <f>Table71011124[[#This Row],[Units Sold]]*Table71011124[[#This Row],[Manufacturing Price]]*1.1</f>
        <v>20944</v>
      </c>
      <c r="L613" s="37">
        <f>Table71011124[[#This Row],[Sales]]-Table71011124[[#This Row],[COGS]]</f>
        <v>104339.2</v>
      </c>
      <c r="M613" s="38">
        <v>44563</v>
      </c>
    </row>
    <row r="614" spans="1:13" x14ac:dyDescent="0.25">
      <c r="A614" s="1" t="s">
        <v>395</v>
      </c>
      <c r="B614" s="1" t="s">
        <v>408</v>
      </c>
      <c r="C614" s="1" t="s">
        <v>400</v>
      </c>
      <c r="D614" s="1" t="s">
        <v>401</v>
      </c>
      <c r="E614" s="1">
        <v>2905</v>
      </c>
      <c r="F614" s="37">
        <v>10</v>
      </c>
      <c r="G614" s="37">
        <v>300</v>
      </c>
      <c r="H614" s="37">
        <f>Table71011124[[#This Row],[Units Sold]]*Table71011124[[#This Row],[Sale Price]]</f>
        <v>871500</v>
      </c>
      <c r="I614" s="37">
        <f t="shared" si="9"/>
        <v>8715</v>
      </c>
      <c r="J614" s="37">
        <f>Table71011124[[#This Row],[Gross Sales]]-Table71011124[[#This Row],[Discounts]]</f>
        <v>862785</v>
      </c>
      <c r="K614" s="37">
        <f>Table71011124[[#This Row],[Units Sold]]*Table71011124[[#This Row],[Manufacturing Price]]*1.1</f>
        <v>31955.000000000004</v>
      </c>
      <c r="L614" s="37">
        <f>Table71011124[[#This Row],[Sales]]-Table71011124[[#This Row],[COGS]]</f>
        <v>830830</v>
      </c>
      <c r="M614" s="38">
        <v>44563</v>
      </c>
    </row>
    <row r="615" spans="1:13" x14ac:dyDescent="0.25">
      <c r="A615" s="1" t="s">
        <v>300</v>
      </c>
      <c r="B615" s="1" t="s">
        <v>408</v>
      </c>
      <c r="C615" s="1" t="s">
        <v>397</v>
      </c>
      <c r="D615" s="1" t="s">
        <v>398</v>
      </c>
      <c r="E615" s="1">
        <v>2791</v>
      </c>
      <c r="F615" s="37">
        <v>3</v>
      </c>
      <c r="G615" s="37">
        <v>15</v>
      </c>
      <c r="H615" s="37">
        <f>Table71011124[[#This Row],[Units Sold]]*Table71011124[[#This Row],[Sale Price]]</f>
        <v>41865</v>
      </c>
      <c r="I615" s="37">
        <f t="shared" si="9"/>
        <v>2511.9</v>
      </c>
      <c r="J615" s="37">
        <f>Table71011124[[#This Row],[Gross Sales]]-Table71011124[[#This Row],[Discounts]]</f>
        <v>39353.1</v>
      </c>
      <c r="K615" s="37">
        <f>Table71011124[[#This Row],[Units Sold]]*Table71011124[[#This Row],[Manufacturing Price]]*1.1</f>
        <v>9210.3000000000011</v>
      </c>
      <c r="L615" s="37">
        <f>Table71011124[[#This Row],[Sales]]-Table71011124[[#This Row],[COGS]]</f>
        <v>30142.799999999996</v>
      </c>
      <c r="M615" s="38">
        <v>44563</v>
      </c>
    </row>
    <row r="616" spans="1:13" x14ac:dyDescent="0.25">
      <c r="A616" s="1" t="s">
        <v>395</v>
      </c>
      <c r="B616" s="1" t="s">
        <v>403</v>
      </c>
      <c r="C616" s="1" t="s">
        <v>402</v>
      </c>
      <c r="D616" s="1" t="s">
        <v>398</v>
      </c>
      <c r="E616" s="1">
        <v>2723</v>
      </c>
      <c r="F616" s="37">
        <v>5</v>
      </c>
      <c r="G616" s="37">
        <v>12</v>
      </c>
      <c r="H616" s="37">
        <f>Table71011124[[#This Row],[Units Sold]]*Table71011124[[#This Row],[Sale Price]]</f>
        <v>32676</v>
      </c>
      <c r="I616" s="37">
        <f t="shared" si="9"/>
        <v>1960.56</v>
      </c>
      <c r="J616" s="37">
        <f>Table71011124[[#This Row],[Gross Sales]]-Table71011124[[#This Row],[Discounts]]</f>
        <v>30715.439999999999</v>
      </c>
      <c r="K616" s="37">
        <f>Table71011124[[#This Row],[Units Sold]]*Table71011124[[#This Row],[Manufacturing Price]]*1.1</f>
        <v>14976.500000000002</v>
      </c>
      <c r="L616" s="37">
        <f>Table71011124[[#This Row],[Sales]]-Table71011124[[#This Row],[COGS]]</f>
        <v>15738.939999999997</v>
      </c>
      <c r="M616" s="38">
        <v>44563</v>
      </c>
    </row>
    <row r="617" spans="1:13" x14ac:dyDescent="0.25">
      <c r="A617" s="1" t="s">
        <v>293</v>
      </c>
      <c r="B617" s="1" t="s">
        <v>399</v>
      </c>
      <c r="C617" s="1" t="s">
        <v>406</v>
      </c>
      <c r="D617" s="1" t="s">
        <v>407</v>
      </c>
      <c r="E617" s="1">
        <v>2529</v>
      </c>
      <c r="F617" s="37">
        <v>71</v>
      </c>
      <c r="G617" s="37">
        <v>125</v>
      </c>
      <c r="H617" s="37">
        <f>Table71011124[[#This Row],[Units Sold]]*Table71011124[[#This Row],[Sale Price]]</f>
        <v>316125</v>
      </c>
      <c r="I617" s="37">
        <f t="shared" si="9"/>
        <v>44257.500000000007</v>
      </c>
      <c r="J617" s="37">
        <f>Table71011124[[#This Row],[Gross Sales]]-Table71011124[[#This Row],[Discounts]]</f>
        <v>271867.5</v>
      </c>
      <c r="K617" s="37">
        <f>Table71011124[[#This Row],[Units Sold]]*Table71011124[[#This Row],[Manufacturing Price]]*1.1</f>
        <v>197514.90000000002</v>
      </c>
      <c r="L617" s="37">
        <f>Table71011124[[#This Row],[Sales]]-Table71011124[[#This Row],[COGS]]</f>
        <v>74352.599999999977</v>
      </c>
      <c r="M617" s="38">
        <v>44563</v>
      </c>
    </row>
    <row r="618" spans="1:13" x14ac:dyDescent="0.25">
      <c r="A618" s="1" t="s">
        <v>395</v>
      </c>
      <c r="B618" s="1" t="s">
        <v>399</v>
      </c>
      <c r="C618" s="1" t="s">
        <v>406</v>
      </c>
      <c r="D618" s="1" t="s">
        <v>407</v>
      </c>
      <c r="E618" s="1">
        <v>2387</v>
      </c>
      <c r="F618" s="37">
        <v>95</v>
      </c>
      <c r="G618" s="37">
        <v>125</v>
      </c>
      <c r="H618" s="37">
        <f>Table71011124[[#This Row],[Units Sold]]*Table71011124[[#This Row],[Sale Price]]</f>
        <v>298375</v>
      </c>
      <c r="I618" s="37">
        <f t="shared" si="9"/>
        <v>41772.500000000007</v>
      </c>
      <c r="J618" s="37">
        <f>Table71011124[[#This Row],[Gross Sales]]-Table71011124[[#This Row],[Discounts]]</f>
        <v>256602.5</v>
      </c>
      <c r="K618" s="37">
        <f>Table71011124[[#This Row],[Units Sold]]*Table71011124[[#This Row],[Manufacturing Price]]*1.1</f>
        <v>249441.50000000003</v>
      </c>
      <c r="L618" s="37">
        <f>Table71011124[[#This Row],[Sales]]-Table71011124[[#This Row],[COGS]]</f>
        <v>7160.9999999999709</v>
      </c>
      <c r="M618" s="38">
        <v>44563</v>
      </c>
    </row>
    <row r="619" spans="1:13" x14ac:dyDescent="0.25">
      <c r="A619" s="1" t="s">
        <v>287</v>
      </c>
      <c r="B619" s="1" t="s">
        <v>403</v>
      </c>
      <c r="C619" s="1" t="s">
        <v>402</v>
      </c>
      <c r="D619" s="1" t="s">
        <v>398</v>
      </c>
      <c r="E619" s="1">
        <v>2342</v>
      </c>
      <c r="F619" s="37">
        <v>5</v>
      </c>
      <c r="G619" s="37">
        <v>12</v>
      </c>
      <c r="H619" s="37">
        <f>Table71011124[[#This Row],[Units Sold]]*Table71011124[[#This Row],[Sale Price]]</f>
        <v>28104</v>
      </c>
      <c r="I619" s="37">
        <f t="shared" si="9"/>
        <v>1686.24</v>
      </c>
      <c r="J619" s="37">
        <f>Table71011124[[#This Row],[Gross Sales]]-Table71011124[[#This Row],[Discounts]]</f>
        <v>26417.759999999998</v>
      </c>
      <c r="K619" s="37">
        <f>Table71011124[[#This Row],[Units Sold]]*Table71011124[[#This Row],[Manufacturing Price]]*1.1</f>
        <v>12881.000000000002</v>
      </c>
      <c r="L619" s="37">
        <f>Table71011124[[#This Row],[Sales]]-Table71011124[[#This Row],[COGS]]</f>
        <v>13536.759999999997</v>
      </c>
      <c r="M619" s="38">
        <v>44563</v>
      </c>
    </row>
    <row r="620" spans="1:13" x14ac:dyDescent="0.25">
      <c r="A620" s="1" t="s">
        <v>295</v>
      </c>
      <c r="B620" s="1" t="s">
        <v>403</v>
      </c>
      <c r="C620" s="1" t="s">
        <v>402</v>
      </c>
      <c r="D620" s="1" t="s">
        <v>398</v>
      </c>
      <c r="E620" s="1">
        <v>2342</v>
      </c>
      <c r="F620" s="37">
        <v>5</v>
      </c>
      <c r="G620" s="37">
        <v>12</v>
      </c>
      <c r="H620" s="37">
        <f>Table71011124[[#This Row],[Units Sold]]*Table71011124[[#This Row],[Sale Price]]</f>
        <v>28104</v>
      </c>
      <c r="I620" s="37">
        <f t="shared" si="9"/>
        <v>1686.24</v>
      </c>
      <c r="J620" s="37">
        <f>Table71011124[[#This Row],[Gross Sales]]-Table71011124[[#This Row],[Discounts]]</f>
        <v>26417.759999999998</v>
      </c>
      <c r="K620" s="37">
        <f>Table71011124[[#This Row],[Units Sold]]*Table71011124[[#This Row],[Manufacturing Price]]*1.1</f>
        <v>12881.000000000002</v>
      </c>
      <c r="L620" s="37">
        <f>Table71011124[[#This Row],[Sales]]-Table71011124[[#This Row],[COGS]]</f>
        <v>13536.759999999997</v>
      </c>
      <c r="M620" s="38">
        <v>44563</v>
      </c>
    </row>
    <row r="621" spans="1:13" x14ac:dyDescent="0.25">
      <c r="A621" s="1" t="s">
        <v>300</v>
      </c>
      <c r="B621" s="1" t="s">
        <v>408</v>
      </c>
      <c r="C621" s="1" t="s">
        <v>400</v>
      </c>
      <c r="D621" s="1" t="s">
        <v>407</v>
      </c>
      <c r="E621" s="1">
        <v>2150</v>
      </c>
      <c r="F621" s="37">
        <v>10</v>
      </c>
      <c r="G621" s="37">
        <v>300</v>
      </c>
      <c r="H621" s="37">
        <f>Table71011124[[#This Row],[Units Sold]]*Table71011124[[#This Row],[Sale Price]]</f>
        <v>645000</v>
      </c>
      <c r="I621" s="37">
        <f t="shared" si="9"/>
        <v>90300.000000000015</v>
      </c>
      <c r="J621" s="37">
        <f>Table71011124[[#This Row],[Gross Sales]]-Table71011124[[#This Row],[Discounts]]</f>
        <v>554700</v>
      </c>
      <c r="K621" s="37">
        <f>Table71011124[[#This Row],[Units Sold]]*Table71011124[[#This Row],[Manufacturing Price]]*1.1</f>
        <v>23650.000000000004</v>
      </c>
      <c r="L621" s="37">
        <f>Table71011124[[#This Row],[Sales]]-Table71011124[[#This Row],[COGS]]</f>
        <v>531050</v>
      </c>
      <c r="M621" s="38">
        <v>44563</v>
      </c>
    </row>
    <row r="622" spans="1:13" x14ac:dyDescent="0.25">
      <c r="A622" s="1" t="s">
        <v>395</v>
      </c>
      <c r="B622" s="1" t="s">
        <v>408</v>
      </c>
      <c r="C622" s="1" t="s">
        <v>397</v>
      </c>
      <c r="D622" s="1" t="s">
        <v>398</v>
      </c>
      <c r="E622" s="1">
        <v>2030</v>
      </c>
      <c r="F622" s="37">
        <v>3</v>
      </c>
      <c r="G622" s="37">
        <v>15</v>
      </c>
      <c r="H622" s="37">
        <f>Table71011124[[#This Row],[Units Sold]]*Table71011124[[#This Row],[Sale Price]]</f>
        <v>30450</v>
      </c>
      <c r="I622" s="37">
        <f t="shared" si="9"/>
        <v>1827</v>
      </c>
      <c r="J622" s="37">
        <f>Table71011124[[#This Row],[Gross Sales]]-Table71011124[[#This Row],[Discounts]]</f>
        <v>28623</v>
      </c>
      <c r="K622" s="37">
        <f>Table71011124[[#This Row],[Units Sold]]*Table71011124[[#This Row],[Manufacturing Price]]*1.1</f>
        <v>6699.0000000000009</v>
      </c>
      <c r="L622" s="37">
        <f>Table71011124[[#This Row],[Sales]]-Table71011124[[#This Row],[COGS]]</f>
        <v>21924</v>
      </c>
      <c r="M622" s="38">
        <v>44563</v>
      </c>
    </row>
    <row r="623" spans="1:13" x14ac:dyDescent="0.25">
      <c r="A623" s="1" t="s">
        <v>293</v>
      </c>
      <c r="B623" s="1" t="s">
        <v>396</v>
      </c>
      <c r="C623" s="1" t="s">
        <v>400</v>
      </c>
      <c r="D623" s="1" t="s">
        <v>407</v>
      </c>
      <c r="E623" s="1">
        <v>1700</v>
      </c>
      <c r="F623" s="37">
        <v>112</v>
      </c>
      <c r="G623" s="37">
        <v>350</v>
      </c>
      <c r="H623" s="37">
        <f>Table71011124[[#This Row],[Units Sold]]*Table71011124[[#This Row],[Sale Price]]</f>
        <v>595000</v>
      </c>
      <c r="I623" s="37">
        <f t="shared" si="9"/>
        <v>83300.000000000015</v>
      </c>
      <c r="J623" s="37">
        <f>Table71011124[[#This Row],[Gross Sales]]-Table71011124[[#This Row],[Discounts]]</f>
        <v>511700</v>
      </c>
      <c r="K623" s="37">
        <f>Table71011124[[#This Row],[Units Sold]]*Table71011124[[#This Row],[Manufacturing Price]]*1.1</f>
        <v>209440.00000000003</v>
      </c>
      <c r="L623" s="37">
        <f>Table71011124[[#This Row],[Sales]]-Table71011124[[#This Row],[COGS]]</f>
        <v>302260</v>
      </c>
      <c r="M623" s="38">
        <v>44563</v>
      </c>
    </row>
    <row r="624" spans="1:13" x14ac:dyDescent="0.25">
      <c r="A624" s="1" t="s">
        <v>287</v>
      </c>
      <c r="B624" s="1" t="s">
        <v>408</v>
      </c>
      <c r="C624" s="1" t="s">
        <v>397</v>
      </c>
      <c r="D624" s="1" t="s">
        <v>407</v>
      </c>
      <c r="E624" s="1">
        <v>1513</v>
      </c>
      <c r="F624" s="37">
        <v>3</v>
      </c>
      <c r="G624" s="37">
        <v>15</v>
      </c>
      <c r="H624" s="37">
        <f>Table71011124[[#This Row],[Units Sold]]*Table71011124[[#This Row],[Sale Price]]</f>
        <v>22695</v>
      </c>
      <c r="I624" s="37">
        <f t="shared" si="9"/>
        <v>3177.3</v>
      </c>
      <c r="J624" s="37">
        <f>Table71011124[[#This Row],[Gross Sales]]-Table71011124[[#This Row],[Discounts]]</f>
        <v>19517.7</v>
      </c>
      <c r="K624" s="37">
        <f>Table71011124[[#This Row],[Units Sold]]*Table71011124[[#This Row],[Manufacturing Price]]*1.1</f>
        <v>4992.9000000000005</v>
      </c>
      <c r="L624" s="37">
        <f>Table71011124[[#This Row],[Sales]]-Table71011124[[#This Row],[COGS]]</f>
        <v>14524.8</v>
      </c>
      <c r="M624" s="38">
        <v>44563</v>
      </c>
    </row>
    <row r="625" spans="1:13" x14ac:dyDescent="0.25">
      <c r="A625" s="1" t="s">
        <v>293</v>
      </c>
      <c r="B625" s="1" t="s">
        <v>408</v>
      </c>
      <c r="C625" s="1" t="s">
        <v>400</v>
      </c>
      <c r="D625" s="1" t="s">
        <v>407</v>
      </c>
      <c r="E625" s="1">
        <v>1366</v>
      </c>
      <c r="F625" s="37">
        <v>121</v>
      </c>
      <c r="G625" s="37">
        <v>300</v>
      </c>
      <c r="H625" s="37">
        <f>Table71011124[[#This Row],[Units Sold]]*Table71011124[[#This Row],[Sale Price]]</f>
        <v>409800</v>
      </c>
      <c r="I625" s="37">
        <f t="shared" si="9"/>
        <v>57372.000000000007</v>
      </c>
      <c r="J625" s="37">
        <f>Table71011124[[#This Row],[Gross Sales]]-Table71011124[[#This Row],[Discounts]]</f>
        <v>352428</v>
      </c>
      <c r="K625" s="37">
        <f>Table71011124[[#This Row],[Units Sold]]*Table71011124[[#This Row],[Manufacturing Price]]*1.1</f>
        <v>181814.6</v>
      </c>
      <c r="L625" s="37">
        <f>Table71011124[[#This Row],[Sales]]-Table71011124[[#This Row],[COGS]]</f>
        <v>170613.4</v>
      </c>
      <c r="M625" s="38">
        <v>44563</v>
      </c>
    </row>
    <row r="626" spans="1:13" x14ac:dyDescent="0.25">
      <c r="A626" s="1" t="s">
        <v>287</v>
      </c>
      <c r="B626" s="1" t="s">
        <v>408</v>
      </c>
      <c r="C626" s="1" t="s">
        <v>400</v>
      </c>
      <c r="D626" s="1" t="s">
        <v>407</v>
      </c>
      <c r="E626" s="1">
        <v>1359</v>
      </c>
      <c r="F626" s="37">
        <v>10</v>
      </c>
      <c r="G626" s="37">
        <v>300</v>
      </c>
      <c r="H626" s="37">
        <f>Table71011124[[#This Row],[Units Sold]]*Table71011124[[#This Row],[Sale Price]]</f>
        <v>407700</v>
      </c>
      <c r="I626" s="37">
        <f t="shared" si="9"/>
        <v>57078.000000000007</v>
      </c>
      <c r="J626" s="37">
        <f>Table71011124[[#This Row],[Gross Sales]]-Table71011124[[#This Row],[Discounts]]</f>
        <v>350622</v>
      </c>
      <c r="K626" s="37">
        <f>Table71011124[[#This Row],[Units Sold]]*Table71011124[[#This Row],[Manufacturing Price]]*1.1</f>
        <v>14949.000000000002</v>
      </c>
      <c r="L626" s="37">
        <f>Table71011124[[#This Row],[Sales]]-Table71011124[[#This Row],[COGS]]</f>
        <v>335673</v>
      </c>
      <c r="M626" s="38">
        <v>44563</v>
      </c>
    </row>
    <row r="627" spans="1:13" x14ac:dyDescent="0.25">
      <c r="A627" s="1" t="s">
        <v>295</v>
      </c>
      <c r="B627" s="1" t="s">
        <v>408</v>
      </c>
      <c r="C627" s="1" t="s">
        <v>400</v>
      </c>
      <c r="D627" s="1" t="s">
        <v>398</v>
      </c>
      <c r="E627" s="1">
        <v>1324</v>
      </c>
      <c r="F627" s="37">
        <v>10</v>
      </c>
      <c r="G627" s="37">
        <v>300</v>
      </c>
      <c r="H627" s="37">
        <f>Table71011124[[#This Row],[Units Sold]]*Table71011124[[#This Row],[Sale Price]]</f>
        <v>397200</v>
      </c>
      <c r="I627" s="37">
        <f t="shared" si="9"/>
        <v>23832</v>
      </c>
      <c r="J627" s="37">
        <f>Table71011124[[#This Row],[Gross Sales]]-Table71011124[[#This Row],[Discounts]]</f>
        <v>373368</v>
      </c>
      <c r="K627" s="37">
        <f>Table71011124[[#This Row],[Units Sold]]*Table71011124[[#This Row],[Manufacturing Price]]*1.1</f>
        <v>14564.000000000002</v>
      </c>
      <c r="L627" s="37">
        <f>Table71011124[[#This Row],[Sales]]-Table71011124[[#This Row],[COGS]]</f>
        <v>358804</v>
      </c>
      <c r="M627" s="38">
        <v>44563</v>
      </c>
    </row>
    <row r="628" spans="1:13" x14ac:dyDescent="0.25">
      <c r="A628" s="1" t="s">
        <v>300</v>
      </c>
      <c r="B628" s="1" t="s">
        <v>399</v>
      </c>
      <c r="C628" s="1" t="s">
        <v>406</v>
      </c>
      <c r="D628" s="1" t="s">
        <v>398</v>
      </c>
      <c r="E628" s="1">
        <v>877</v>
      </c>
      <c r="F628" s="37">
        <v>98</v>
      </c>
      <c r="G628" s="37">
        <v>125</v>
      </c>
      <c r="H628" s="37">
        <f>Table71011124[[#This Row],[Units Sold]]*Table71011124[[#This Row],[Sale Price]]</f>
        <v>109625</v>
      </c>
      <c r="I628" s="37">
        <f t="shared" si="9"/>
        <v>6577.5</v>
      </c>
      <c r="J628" s="37">
        <f>Table71011124[[#This Row],[Gross Sales]]-Table71011124[[#This Row],[Discounts]]</f>
        <v>103047.5</v>
      </c>
      <c r="K628" s="37">
        <f>Table71011124[[#This Row],[Units Sold]]*Table71011124[[#This Row],[Manufacturing Price]]*1.1</f>
        <v>94540.6</v>
      </c>
      <c r="L628" s="37">
        <f>Table71011124[[#This Row],[Sales]]-Table71011124[[#This Row],[COGS]]</f>
        <v>8506.8999999999942</v>
      </c>
      <c r="M628" s="38">
        <v>44563</v>
      </c>
    </row>
    <row r="629" spans="1:13" x14ac:dyDescent="0.25">
      <c r="A629" s="1" t="s">
        <v>300</v>
      </c>
      <c r="B629" s="1" t="s">
        <v>403</v>
      </c>
      <c r="C629" s="1" t="s">
        <v>402</v>
      </c>
      <c r="D629" s="1" t="s">
        <v>401</v>
      </c>
      <c r="E629" s="1">
        <v>690</v>
      </c>
      <c r="F629" s="37">
        <v>5</v>
      </c>
      <c r="G629" s="37">
        <v>12</v>
      </c>
      <c r="H629" s="37">
        <f>Table71011124[[#This Row],[Units Sold]]*Table71011124[[#This Row],[Sale Price]]</f>
        <v>8280</v>
      </c>
      <c r="I629" s="37">
        <f t="shared" si="9"/>
        <v>82.8</v>
      </c>
      <c r="J629" s="37">
        <f>Table71011124[[#This Row],[Gross Sales]]-Table71011124[[#This Row],[Discounts]]</f>
        <v>8197.2000000000007</v>
      </c>
      <c r="K629" s="37">
        <f>Table71011124[[#This Row],[Units Sold]]*Table71011124[[#This Row],[Manufacturing Price]]*1.1</f>
        <v>3795.0000000000005</v>
      </c>
      <c r="L629" s="37">
        <f>Table71011124[[#This Row],[Sales]]-Table71011124[[#This Row],[COGS]]</f>
        <v>4402.2000000000007</v>
      </c>
      <c r="M629" s="38">
        <v>44563</v>
      </c>
    </row>
    <row r="630" spans="1:13" x14ac:dyDescent="0.25">
      <c r="A630" s="1" t="s">
        <v>287</v>
      </c>
      <c r="B630" s="1" t="s">
        <v>399</v>
      </c>
      <c r="C630" s="1" t="s">
        <v>406</v>
      </c>
      <c r="D630" s="1" t="s">
        <v>407</v>
      </c>
      <c r="E630" s="1">
        <v>552</v>
      </c>
      <c r="F630" s="37">
        <v>96</v>
      </c>
      <c r="G630" s="37">
        <v>125</v>
      </c>
      <c r="H630" s="37">
        <f>Table71011124[[#This Row],[Units Sold]]*Table71011124[[#This Row],[Sale Price]]</f>
        <v>69000</v>
      </c>
      <c r="I630" s="37">
        <f t="shared" si="9"/>
        <v>9660.0000000000018</v>
      </c>
      <c r="J630" s="37">
        <f>Table71011124[[#This Row],[Gross Sales]]-Table71011124[[#This Row],[Discounts]]</f>
        <v>59340</v>
      </c>
      <c r="K630" s="37">
        <f>Table71011124[[#This Row],[Units Sold]]*Table71011124[[#This Row],[Manufacturing Price]]*1.1</f>
        <v>58291.200000000004</v>
      </c>
      <c r="L630" s="37">
        <f>Table71011124[[#This Row],[Sales]]-Table71011124[[#This Row],[COGS]]</f>
        <v>1048.7999999999956</v>
      </c>
      <c r="M630" s="38">
        <v>44563</v>
      </c>
    </row>
    <row r="631" spans="1:13" x14ac:dyDescent="0.25">
      <c r="A631" s="1" t="s">
        <v>295</v>
      </c>
      <c r="B631" s="1" t="s">
        <v>408</v>
      </c>
      <c r="C631" s="1" t="s">
        <v>397</v>
      </c>
      <c r="D631" s="1" t="s">
        <v>398</v>
      </c>
      <c r="E631" s="1">
        <v>490</v>
      </c>
      <c r="F631" s="37">
        <v>3</v>
      </c>
      <c r="G631" s="37">
        <v>15</v>
      </c>
      <c r="H631" s="37">
        <f>Table71011124[[#This Row],[Units Sold]]*Table71011124[[#This Row],[Sale Price]]</f>
        <v>7350</v>
      </c>
      <c r="I631" s="37">
        <f t="shared" si="9"/>
        <v>441</v>
      </c>
      <c r="J631" s="37">
        <f>Table71011124[[#This Row],[Gross Sales]]-Table71011124[[#This Row],[Discounts]]</f>
        <v>6909</v>
      </c>
      <c r="K631" s="37">
        <f>Table71011124[[#This Row],[Units Sold]]*Table71011124[[#This Row],[Manufacturing Price]]*1.1</f>
        <v>1617.0000000000002</v>
      </c>
      <c r="L631" s="37">
        <f>Table71011124[[#This Row],[Sales]]-Table71011124[[#This Row],[COGS]]</f>
        <v>5292</v>
      </c>
      <c r="M631" s="38">
        <v>44563</v>
      </c>
    </row>
    <row r="632" spans="1:13" x14ac:dyDescent="0.25">
      <c r="A632" s="1" t="s">
        <v>295</v>
      </c>
      <c r="B632" s="1" t="s">
        <v>399</v>
      </c>
      <c r="C632" s="1" t="s">
        <v>397</v>
      </c>
      <c r="D632" s="1" t="s">
        <v>407</v>
      </c>
      <c r="E632" s="1">
        <v>4895</v>
      </c>
      <c r="F632" s="37">
        <v>3</v>
      </c>
      <c r="G632" s="37">
        <v>125</v>
      </c>
      <c r="H632" s="37">
        <f>Table71011124[[#This Row],[Units Sold]]*Table71011124[[#This Row],[Sale Price]]</f>
        <v>611875</v>
      </c>
      <c r="I632" s="37">
        <f t="shared" si="9"/>
        <v>85662.500000000015</v>
      </c>
      <c r="J632" s="37">
        <f>Table71011124[[#This Row],[Gross Sales]]-Table71011124[[#This Row],[Discounts]]</f>
        <v>526212.5</v>
      </c>
      <c r="K632" s="37">
        <f>Table71011124[[#This Row],[Units Sold]]*Table71011124[[#This Row],[Manufacturing Price]]*1.1</f>
        <v>16153.500000000002</v>
      </c>
      <c r="L632" s="37">
        <f>Table71011124[[#This Row],[Sales]]-Table71011124[[#This Row],[COGS]]</f>
        <v>510059</v>
      </c>
      <c r="M632" s="38">
        <v>44532</v>
      </c>
    </row>
    <row r="633" spans="1:13" x14ac:dyDescent="0.25">
      <c r="A633" s="1" t="s">
        <v>295</v>
      </c>
      <c r="B633" s="1" t="s">
        <v>399</v>
      </c>
      <c r="C633" s="1" t="s">
        <v>400</v>
      </c>
      <c r="D633" s="1" t="s">
        <v>407</v>
      </c>
      <c r="E633" s="1">
        <v>4889</v>
      </c>
      <c r="F633" s="37">
        <v>10</v>
      </c>
      <c r="G633" s="37">
        <v>125</v>
      </c>
      <c r="H633" s="37">
        <f>Table71011124[[#This Row],[Units Sold]]*Table71011124[[#This Row],[Sale Price]]</f>
        <v>611125</v>
      </c>
      <c r="I633" s="37">
        <f t="shared" si="9"/>
        <v>85557.500000000015</v>
      </c>
      <c r="J633" s="37">
        <f>Table71011124[[#This Row],[Gross Sales]]-Table71011124[[#This Row],[Discounts]]</f>
        <v>525567.5</v>
      </c>
      <c r="K633" s="37">
        <f>Table71011124[[#This Row],[Units Sold]]*Table71011124[[#This Row],[Manufacturing Price]]*1.1</f>
        <v>53779.000000000007</v>
      </c>
      <c r="L633" s="37">
        <f>Table71011124[[#This Row],[Sales]]-Table71011124[[#This Row],[COGS]]</f>
        <v>471788.5</v>
      </c>
      <c r="M633" s="38">
        <v>44532</v>
      </c>
    </row>
    <row r="634" spans="1:13" x14ac:dyDescent="0.25">
      <c r="A634" s="1" t="s">
        <v>293</v>
      </c>
      <c r="B634" s="1" t="s">
        <v>399</v>
      </c>
      <c r="C634" s="1" t="s">
        <v>404</v>
      </c>
      <c r="D634" s="1" t="s">
        <v>401</v>
      </c>
      <c r="E634" s="1">
        <v>4253</v>
      </c>
      <c r="F634" s="37">
        <v>89</v>
      </c>
      <c r="G634" s="37">
        <v>125</v>
      </c>
      <c r="H634" s="37">
        <f>Table71011124[[#This Row],[Units Sold]]*Table71011124[[#This Row],[Sale Price]]</f>
        <v>531625</v>
      </c>
      <c r="I634" s="37">
        <f t="shared" si="9"/>
        <v>5316.25</v>
      </c>
      <c r="J634" s="37">
        <f>Table71011124[[#This Row],[Gross Sales]]-Table71011124[[#This Row],[Discounts]]</f>
        <v>526308.75</v>
      </c>
      <c r="K634" s="37">
        <f>Table71011124[[#This Row],[Units Sold]]*Table71011124[[#This Row],[Manufacturing Price]]*1.1</f>
        <v>416368.7</v>
      </c>
      <c r="L634" s="37">
        <f>Table71011124[[#This Row],[Sales]]-Table71011124[[#This Row],[COGS]]</f>
        <v>109940.04999999999</v>
      </c>
      <c r="M634" s="38">
        <v>44532</v>
      </c>
    </row>
    <row r="635" spans="1:13" x14ac:dyDescent="0.25">
      <c r="A635" s="1" t="s">
        <v>395</v>
      </c>
      <c r="B635" s="1" t="s">
        <v>396</v>
      </c>
      <c r="C635" s="1" t="s">
        <v>402</v>
      </c>
      <c r="D635" s="1" t="s">
        <v>401</v>
      </c>
      <c r="E635" s="1">
        <v>4014</v>
      </c>
      <c r="F635" s="37">
        <v>5</v>
      </c>
      <c r="G635" s="37">
        <v>20</v>
      </c>
      <c r="H635" s="37">
        <f>Table71011124[[#This Row],[Units Sold]]*Table71011124[[#This Row],[Sale Price]]</f>
        <v>80280</v>
      </c>
      <c r="I635" s="37">
        <f t="shared" si="9"/>
        <v>802.80000000000007</v>
      </c>
      <c r="J635" s="37">
        <f>Table71011124[[#This Row],[Gross Sales]]-Table71011124[[#This Row],[Discounts]]</f>
        <v>79477.2</v>
      </c>
      <c r="K635" s="37">
        <f>Table71011124[[#This Row],[Units Sold]]*Table71011124[[#This Row],[Manufacturing Price]]*1.1</f>
        <v>22077</v>
      </c>
      <c r="L635" s="37">
        <f>Table71011124[[#This Row],[Sales]]-Table71011124[[#This Row],[COGS]]</f>
        <v>57400.2</v>
      </c>
      <c r="M635" s="38">
        <v>44532</v>
      </c>
    </row>
    <row r="636" spans="1:13" x14ac:dyDescent="0.25">
      <c r="A636" s="1" t="s">
        <v>300</v>
      </c>
      <c r="B636" s="1" t="s">
        <v>396</v>
      </c>
      <c r="C636" s="1" t="s">
        <v>397</v>
      </c>
      <c r="D636" s="1" t="s">
        <v>401</v>
      </c>
      <c r="E636" s="1">
        <v>3956</v>
      </c>
      <c r="F636" s="37">
        <v>3</v>
      </c>
      <c r="G636" s="37">
        <v>280</v>
      </c>
      <c r="H636" s="37">
        <f>Table71011124[[#This Row],[Units Sold]]*Table71011124[[#This Row],[Sale Price]]</f>
        <v>1107680</v>
      </c>
      <c r="I636" s="37">
        <f t="shared" si="9"/>
        <v>11076.800000000001</v>
      </c>
      <c r="J636" s="37">
        <f>Table71011124[[#This Row],[Gross Sales]]-Table71011124[[#This Row],[Discounts]]</f>
        <v>1096603.2</v>
      </c>
      <c r="K636" s="37">
        <f>Table71011124[[#This Row],[Units Sold]]*Table71011124[[#This Row],[Manufacturing Price]]*1.1</f>
        <v>13054.800000000001</v>
      </c>
      <c r="L636" s="37">
        <f>Table71011124[[#This Row],[Sales]]-Table71011124[[#This Row],[COGS]]</f>
        <v>1083548.3999999999</v>
      </c>
      <c r="M636" s="38">
        <v>44532</v>
      </c>
    </row>
    <row r="637" spans="1:13" x14ac:dyDescent="0.25">
      <c r="A637" s="1" t="s">
        <v>295</v>
      </c>
      <c r="B637" s="1" t="s">
        <v>396</v>
      </c>
      <c r="C637" s="1" t="s">
        <v>409</v>
      </c>
      <c r="D637" s="1" t="s">
        <v>407</v>
      </c>
      <c r="E637" s="1">
        <v>3887</v>
      </c>
      <c r="F637" s="37">
        <v>5</v>
      </c>
      <c r="G637" s="37">
        <v>7</v>
      </c>
      <c r="H637" s="37">
        <f>Table71011124[[#This Row],[Units Sold]]*Table71011124[[#This Row],[Sale Price]]</f>
        <v>27209</v>
      </c>
      <c r="I637" s="37">
        <f t="shared" si="9"/>
        <v>3809.26</v>
      </c>
      <c r="J637" s="37">
        <f>Table71011124[[#This Row],[Gross Sales]]-Table71011124[[#This Row],[Discounts]]</f>
        <v>23399.739999999998</v>
      </c>
      <c r="K637" s="37">
        <f>Table71011124[[#This Row],[Units Sold]]*Table71011124[[#This Row],[Manufacturing Price]]*1.1</f>
        <v>21378.5</v>
      </c>
      <c r="L637" s="37">
        <f>Table71011124[[#This Row],[Sales]]-Table71011124[[#This Row],[COGS]]</f>
        <v>2021.239999999998</v>
      </c>
      <c r="M637" s="38">
        <v>44532</v>
      </c>
    </row>
    <row r="638" spans="1:13" x14ac:dyDescent="0.25">
      <c r="A638" s="1" t="s">
        <v>295</v>
      </c>
      <c r="B638" s="1" t="s">
        <v>396</v>
      </c>
      <c r="C638" s="1" t="s">
        <v>404</v>
      </c>
      <c r="D638" s="1" t="s">
        <v>401</v>
      </c>
      <c r="E638" s="1">
        <v>3173</v>
      </c>
      <c r="F638" s="37">
        <v>120</v>
      </c>
      <c r="G638" s="37">
        <v>350</v>
      </c>
      <c r="H638" s="37">
        <f>Table71011124[[#This Row],[Units Sold]]*Table71011124[[#This Row],[Sale Price]]</f>
        <v>1110550</v>
      </c>
      <c r="I638" s="37">
        <f t="shared" si="9"/>
        <v>11105.5</v>
      </c>
      <c r="J638" s="37">
        <f>Table71011124[[#This Row],[Gross Sales]]-Table71011124[[#This Row],[Discounts]]</f>
        <v>1099444.5</v>
      </c>
      <c r="K638" s="37">
        <f>Table71011124[[#This Row],[Units Sold]]*Table71011124[[#This Row],[Manufacturing Price]]*1.1</f>
        <v>418836.00000000006</v>
      </c>
      <c r="L638" s="37">
        <f>Table71011124[[#This Row],[Sales]]-Table71011124[[#This Row],[COGS]]</f>
        <v>680608.5</v>
      </c>
      <c r="M638" s="38">
        <v>44532</v>
      </c>
    </row>
    <row r="639" spans="1:13" x14ac:dyDescent="0.25">
      <c r="A639" s="1" t="s">
        <v>300</v>
      </c>
      <c r="B639" s="1" t="s">
        <v>396</v>
      </c>
      <c r="C639" s="1" t="s">
        <v>406</v>
      </c>
      <c r="D639" s="1" t="s">
        <v>401</v>
      </c>
      <c r="E639" s="1">
        <v>3134</v>
      </c>
      <c r="F639" s="37">
        <v>250</v>
      </c>
      <c r="G639" s="37">
        <v>350</v>
      </c>
      <c r="H639" s="37">
        <f>Table71011124[[#This Row],[Units Sold]]*Table71011124[[#This Row],[Sale Price]]</f>
        <v>1096900</v>
      </c>
      <c r="I639" s="37">
        <f t="shared" si="9"/>
        <v>10969</v>
      </c>
      <c r="J639" s="37">
        <f>Table71011124[[#This Row],[Gross Sales]]-Table71011124[[#This Row],[Discounts]]</f>
        <v>1085931</v>
      </c>
      <c r="K639" s="37">
        <f>Table71011124[[#This Row],[Units Sold]]*Table71011124[[#This Row],[Manufacturing Price]]*1.1</f>
        <v>861850.00000000012</v>
      </c>
      <c r="L639" s="37">
        <f>Table71011124[[#This Row],[Sales]]-Table71011124[[#This Row],[COGS]]</f>
        <v>224080.99999999988</v>
      </c>
      <c r="M639" s="38">
        <v>44532</v>
      </c>
    </row>
    <row r="640" spans="1:13" x14ac:dyDescent="0.25">
      <c r="A640" s="1" t="s">
        <v>300</v>
      </c>
      <c r="B640" s="1" t="s">
        <v>396</v>
      </c>
      <c r="C640" s="1" t="s">
        <v>404</v>
      </c>
      <c r="D640" s="1" t="s">
        <v>407</v>
      </c>
      <c r="E640" s="1">
        <v>3123</v>
      </c>
      <c r="F640" s="37">
        <v>12</v>
      </c>
      <c r="G640" s="37">
        <v>20</v>
      </c>
      <c r="H640" s="37">
        <f>Table71011124[[#This Row],[Units Sold]]*Table71011124[[#This Row],[Sale Price]]</f>
        <v>62460</v>
      </c>
      <c r="I640" s="37">
        <f t="shared" si="9"/>
        <v>8744.4000000000015</v>
      </c>
      <c r="J640" s="37">
        <f>Table71011124[[#This Row],[Gross Sales]]-Table71011124[[#This Row],[Discounts]]</f>
        <v>53715.6</v>
      </c>
      <c r="K640" s="37">
        <f>Table71011124[[#This Row],[Units Sold]]*Table71011124[[#This Row],[Manufacturing Price]]*1.1</f>
        <v>41223.600000000006</v>
      </c>
      <c r="L640" s="37">
        <f>Table71011124[[#This Row],[Sales]]-Table71011124[[#This Row],[COGS]]</f>
        <v>12491.999999999993</v>
      </c>
      <c r="M640" s="38">
        <v>44532</v>
      </c>
    </row>
    <row r="641" spans="1:13" x14ac:dyDescent="0.25">
      <c r="A641" s="1" t="s">
        <v>300</v>
      </c>
      <c r="B641" s="1" t="s">
        <v>396</v>
      </c>
      <c r="C641" s="1" t="s">
        <v>400</v>
      </c>
      <c r="D641" s="1" t="s">
        <v>407</v>
      </c>
      <c r="E641" s="1">
        <v>3075</v>
      </c>
      <c r="F641" s="37">
        <v>10</v>
      </c>
      <c r="G641" s="37">
        <v>20</v>
      </c>
      <c r="H641" s="37">
        <f>Table71011124[[#This Row],[Units Sold]]*Table71011124[[#This Row],[Sale Price]]</f>
        <v>61500</v>
      </c>
      <c r="I641" s="37">
        <f t="shared" si="9"/>
        <v>8610</v>
      </c>
      <c r="J641" s="37">
        <f>Table71011124[[#This Row],[Gross Sales]]-Table71011124[[#This Row],[Discounts]]</f>
        <v>52890</v>
      </c>
      <c r="K641" s="37">
        <f>Table71011124[[#This Row],[Units Sold]]*Table71011124[[#This Row],[Manufacturing Price]]*1.1</f>
        <v>33825</v>
      </c>
      <c r="L641" s="37">
        <f>Table71011124[[#This Row],[Sales]]-Table71011124[[#This Row],[COGS]]</f>
        <v>19065</v>
      </c>
      <c r="M641" s="38">
        <v>44532</v>
      </c>
    </row>
    <row r="642" spans="1:13" x14ac:dyDescent="0.25">
      <c r="A642" s="1" t="s">
        <v>287</v>
      </c>
      <c r="B642" s="1" t="s">
        <v>396</v>
      </c>
      <c r="C642" s="1" t="s">
        <v>404</v>
      </c>
      <c r="D642" s="1" t="s">
        <v>401</v>
      </c>
      <c r="E642" s="1">
        <v>3033</v>
      </c>
      <c r="F642" s="37">
        <v>120</v>
      </c>
      <c r="G642" s="37">
        <v>350</v>
      </c>
      <c r="H642" s="37">
        <f>Table71011124[[#This Row],[Units Sold]]*Table71011124[[#This Row],[Sale Price]]</f>
        <v>1061550</v>
      </c>
      <c r="I642" s="37">
        <f t="shared" ref="I642:I705" si="10">IF(D642="None",0,IF(D642="Low",H642*0.01,IF(D642="Medium",H642*0.06,IF(D642="High",H642*0.14,0))))</f>
        <v>10615.5</v>
      </c>
      <c r="J642" s="37">
        <f>Table71011124[[#This Row],[Gross Sales]]-Table71011124[[#This Row],[Discounts]]</f>
        <v>1050934.5</v>
      </c>
      <c r="K642" s="37">
        <f>Table71011124[[#This Row],[Units Sold]]*Table71011124[[#This Row],[Manufacturing Price]]*1.1</f>
        <v>400356.00000000006</v>
      </c>
      <c r="L642" s="37">
        <f>Table71011124[[#This Row],[Sales]]-Table71011124[[#This Row],[COGS]]</f>
        <v>650578.5</v>
      </c>
      <c r="M642" s="38">
        <v>44532</v>
      </c>
    </row>
    <row r="643" spans="1:13" x14ac:dyDescent="0.25">
      <c r="A643" s="1" t="s">
        <v>395</v>
      </c>
      <c r="B643" s="1" t="s">
        <v>396</v>
      </c>
      <c r="C643" s="1" t="s">
        <v>409</v>
      </c>
      <c r="D643" s="1" t="s">
        <v>405</v>
      </c>
      <c r="E643" s="1">
        <v>3025</v>
      </c>
      <c r="F643" s="37">
        <v>6</v>
      </c>
      <c r="G643" s="37">
        <v>8</v>
      </c>
      <c r="H643" s="37">
        <f>Table71011124[[#This Row],[Units Sold]]*Table71011124[[#This Row],[Sale Price]]</f>
        <v>24200</v>
      </c>
      <c r="I643" s="37">
        <f t="shared" si="10"/>
        <v>0</v>
      </c>
      <c r="J643" s="37">
        <f>Table71011124[[#This Row],[Gross Sales]]-Table71011124[[#This Row],[Discounts]]</f>
        <v>24200</v>
      </c>
      <c r="K643" s="37">
        <f>Table71011124[[#This Row],[Units Sold]]*Table71011124[[#This Row],[Manufacturing Price]]*1.1</f>
        <v>19965</v>
      </c>
      <c r="L643" s="37">
        <f>Table71011124[[#This Row],[Sales]]-Table71011124[[#This Row],[COGS]]</f>
        <v>4235</v>
      </c>
      <c r="M643" s="38">
        <v>44532</v>
      </c>
    </row>
    <row r="644" spans="1:13" x14ac:dyDescent="0.25">
      <c r="A644" s="1" t="s">
        <v>395</v>
      </c>
      <c r="B644" s="1" t="s">
        <v>396</v>
      </c>
      <c r="C644" s="1" t="s">
        <v>404</v>
      </c>
      <c r="D644" s="1" t="s">
        <v>401</v>
      </c>
      <c r="E644" s="1">
        <v>3018</v>
      </c>
      <c r="F644" s="37">
        <v>16</v>
      </c>
      <c r="G644" s="37">
        <v>20</v>
      </c>
      <c r="H644" s="37">
        <f>Table71011124[[#This Row],[Units Sold]]*Table71011124[[#This Row],[Sale Price]]</f>
        <v>60360</v>
      </c>
      <c r="I644" s="37">
        <f t="shared" si="10"/>
        <v>603.6</v>
      </c>
      <c r="J644" s="37">
        <f>Table71011124[[#This Row],[Gross Sales]]-Table71011124[[#This Row],[Discounts]]</f>
        <v>59756.4</v>
      </c>
      <c r="K644" s="37">
        <f>Table71011124[[#This Row],[Units Sold]]*Table71011124[[#This Row],[Manufacturing Price]]*1.1</f>
        <v>53116.800000000003</v>
      </c>
      <c r="L644" s="37">
        <f>Table71011124[[#This Row],[Sales]]-Table71011124[[#This Row],[COGS]]</f>
        <v>6639.5999999999985</v>
      </c>
      <c r="M644" s="38">
        <v>44532</v>
      </c>
    </row>
    <row r="645" spans="1:13" x14ac:dyDescent="0.25">
      <c r="A645" s="1" t="s">
        <v>300</v>
      </c>
      <c r="B645" s="1" t="s">
        <v>396</v>
      </c>
      <c r="C645" s="1" t="s">
        <v>406</v>
      </c>
      <c r="D645" s="1" t="s">
        <v>398</v>
      </c>
      <c r="E645" s="1">
        <v>2984</v>
      </c>
      <c r="F645" s="37">
        <v>5</v>
      </c>
      <c r="G645" s="37">
        <v>7</v>
      </c>
      <c r="H645" s="37">
        <f>Table71011124[[#This Row],[Units Sold]]*Table71011124[[#This Row],[Sale Price]]</f>
        <v>20888</v>
      </c>
      <c r="I645" s="37">
        <f t="shared" si="10"/>
        <v>1253.28</v>
      </c>
      <c r="J645" s="37">
        <f>Table71011124[[#This Row],[Gross Sales]]-Table71011124[[#This Row],[Discounts]]</f>
        <v>19634.72</v>
      </c>
      <c r="K645" s="37">
        <f>Table71011124[[#This Row],[Units Sold]]*Table71011124[[#This Row],[Manufacturing Price]]*1.1</f>
        <v>16412</v>
      </c>
      <c r="L645" s="37">
        <f>Table71011124[[#This Row],[Sales]]-Table71011124[[#This Row],[COGS]]</f>
        <v>3222.7200000000012</v>
      </c>
      <c r="M645" s="38">
        <v>44532</v>
      </c>
    </row>
    <row r="646" spans="1:13" x14ac:dyDescent="0.25">
      <c r="A646" s="1" t="s">
        <v>295</v>
      </c>
      <c r="B646" s="1" t="s">
        <v>396</v>
      </c>
      <c r="C646" s="1" t="s">
        <v>404</v>
      </c>
      <c r="D646" s="1" t="s">
        <v>398</v>
      </c>
      <c r="E646" s="1">
        <v>2981</v>
      </c>
      <c r="F646" s="37">
        <v>17</v>
      </c>
      <c r="G646" s="37">
        <v>20</v>
      </c>
      <c r="H646" s="37">
        <f>Table71011124[[#This Row],[Units Sold]]*Table71011124[[#This Row],[Sale Price]]</f>
        <v>59620</v>
      </c>
      <c r="I646" s="37">
        <f t="shared" si="10"/>
        <v>3577.2</v>
      </c>
      <c r="J646" s="37">
        <f>Table71011124[[#This Row],[Gross Sales]]-Table71011124[[#This Row],[Discounts]]</f>
        <v>56042.8</v>
      </c>
      <c r="K646" s="37">
        <f>Table71011124[[#This Row],[Units Sold]]*Table71011124[[#This Row],[Manufacturing Price]]*1.1</f>
        <v>55744.700000000004</v>
      </c>
      <c r="L646" s="37">
        <f>Table71011124[[#This Row],[Sales]]-Table71011124[[#This Row],[COGS]]</f>
        <v>298.09999999999854</v>
      </c>
      <c r="M646" s="38">
        <v>44532</v>
      </c>
    </row>
    <row r="647" spans="1:13" x14ac:dyDescent="0.25">
      <c r="A647" s="1" t="s">
        <v>287</v>
      </c>
      <c r="B647" s="1" t="s">
        <v>396</v>
      </c>
      <c r="C647" s="1" t="s">
        <v>404</v>
      </c>
      <c r="D647" s="1" t="s">
        <v>407</v>
      </c>
      <c r="E647" s="1">
        <v>2968</v>
      </c>
      <c r="F647" s="37">
        <v>12</v>
      </c>
      <c r="G647" s="37">
        <v>20</v>
      </c>
      <c r="H647" s="37">
        <f>Table71011124[[#This Row],[Units Sold]]*Table71011124[[#This Row],[Sale Price]]</f>
        <v>59360</v>
      </c>
      <c r="I647" s="37">
        <f t="shared" si="10"/>
        <v>8310.4000000000015</v>
      </c>
      <c r="J647" s="37">
        <f>Table71011124[[#This Row],[Gross Sales]]-Table71011124[[#This Row],[Discounts]]</f>
        <v>51049.599999999999</v>
      </c>
      <c r="K647" s="37">
        <f>Table71011124[[#This Row],[Units Sold]]*Table71011124[[#This Row],[Manufacturing Price]]*1.1</f>
        <v>39177.600000000006</v>
      </c>
      <c r="L647" s="37">
        <f>Table71011124[[#This Row],[Sales]]-Table71011124[[#This Row],[COGS]]</f>
        <v>11871.999999999993</v>
      </c>
      <c r="M647" s="38">
        <v>44532</v>
      </c>
    </row>
    <row r="648" spans="1:13" x14ac:dyDescent="0.25">
      <c r="A648" s="1" t="s">
        <v>395</v>
      </c>
      <c r="B648" s="1" t="s">
        <v>396</v>
      </c>
      <c r="C648" s="1" t="s">
        <v>406</v>
      </c>
      <c r="D648" s="1" t="s">
        <v>407</v>
      </c>
      <c r="E648" s="1">
        <v>2964</v>
      </c>
      <c r="F648" s="37">
        <v>250</v>
      </c>
      <c r="G648" s="37">
        <v>350</v>
      </c>
      <c r="H648" s="37">
        <f>Table71011124[[#This Row],[Units Sold]]*Table71011124[[#This Row],[Sale Price]]</f>
        <v>1037400</v>
      </c>
      <c r="I648" s="37">
        <f t="shared" si="10"/>
        <v>145236</v>
      </c>
      <c r="J648" s="37">
        <f>Table71011124[[#This Row],[Gross Sales]]-Table71011124[[#This Row],[Discounts]]</f>
        <v>892164</v>
      </c>
      <c r="K648" s="37">
        <f>Table71011124[[#This Row],[Units Sold]]*Table71011124[[#This Row],[Manufacturing Price]]*1.1</f>
        <v>815100.00000000012</v>
      </c>
      <c r="L648" s="37">
        <f>Table71011124[[#This Row],[Sales]]-Table71011124[[#This Row],[COGS]]</f>
        <v>77063.999999999884</v>
      </c>
      <c r="M648" s="38">
        <v>44532</v>
      </c>
    </row>
    <row r="649" spans="1:13" x14ac:dyDescent="0.25">
      <c r="A649" s="1" t="s">
        <v>287</v>
      </c>
      <c r="B649" s="1" t="s">
        <v>396</v>
      </c>
      <c r="C649" s="1" t="s">
        <v>400</v>
      </c>
      <c r="D649" s="1" t="s">
        <v>398</v>
      </c>
      <c r="E649" s="1">
        <v>2938</v>
      </c>
      <c r="F649" s="37">
        <v>6</v>
      </c>
      <c r="G649" s="37">
        <v>8</v>
      </c>
      <c r="H649" s="37">
        <f>Table71011124[[#This Row],[Units Sold]]*Table71011124[[#This Row],[Sale Price]]</f>
        <v>23504</v>
      </c>
      <c r="I649" s="37">
        <f t="shared" si="10"/>
        <v>1410.24</v>
      </c>
      <c r="J649" s="37">
        <f>Table71011124[[#This Row],[Gross Sales]]-Table71011124[[#This Row],[Discounts]]</f>
        <v>22093.759999999998</v>
      </c>
      <c r="K649" s="37">
        <f>Table71011124[[#This Row],[Units Sold]]*Table71011124[[#This Row],[Manufacturing Price]]*1.1</f>
        <v>19390.800000000003</v>
      </c>
      <c r="L649" s="37">
        <f>Table71011124[[#This Row],[Sales]]-Table71011124[[#This Row],[COGS]]</f>
        <v>2702.9599999999955</v>
      </c>
      <c r="M649" s="38">
        <v>44532</v>
      </c>
    </row>
    <row r="650" spans="1:13" x14ac:dyDescent="0.25">
      <c r="A650" s="1" t="s">
        <v>295</v>
      </c>
      <c r="B650" s="1" t="s">
        <v>396</v>
      </c>
      <c r="C650" s="1" t="s">
        <v>400</v>
      </c>
      <c r="D650" s="1" t="s">
        <v>407</v>
      </c>
      <c r="E650" s="1">
        <v>2932</v>
      </c>
      <c r="F650" s="37">
        <v>4</v>
      </c>
      <c r="G650" s="37">
        <v>7</v>
      </c>
      <c r="H650" s="37">
        <f>Table71011124[[#This Row],[Units Sold]]*Table71011124[[#This Row],[Sale Price]]</f>
        <v>20524</v>
      </c>
      <c r="I650" s="37">
        <f t="shared" si="10"/>
        <v>2873.36</v>
      </c>
      <c r="J650" s="37">
        <f>Table71011124[[#This Row],[Gross Sales]]-Table71011124[[#This Row],[Discounts]]</f>
        <v>17650.64</v>
      </c>
      <c r="K650" s="37">
        <f>Table71011124[[#This Row],[Units Sold]]*Table71011124[[#This Row],[Manufacturing Price]]*1.1</f>
        <v>12900.800000000001</v>
      </c>
      <c r="L650" s="37">
        <f>Table71011124[[#This Row],[Sales]]-Table71011124[[#This Row],[COGS]]</f>
        <v>4749.8399999999983</v>
      </c>
      <c r="M650" s="38">
        <v>44532</v>
      </c>
    </row>
    <row r="651" spans="1:13" x14ac:dyDescent="0.25">
      <c r="A651" s="1" t="s">
        <v>395</v>
      </c>
      <c r="B651" s="1" t="s">
        <v>403</v>
      </c>
      <c r="C651" s="1" t="s">
        <v>400</v>
      </c>
      <c r="D651" s="1" t="s">
        <v>407</v>
      </c>
      <c r="E651" s="1">
        <v>2914</v>
      </c>
      <c r="F651" s="37">
        <v>9</v>
      </c>
      <c r="G651" s="37">
        <v>12</v>
      </c>
      <c r="H651" s="37">
        <f>Table71011124[[#This Row],[Units Sold]]*Table71011124[[#This Row],[Sale Price]]</f>
        <v>34968</v>
      </c>
      <c r="I651" s="37">
        <f t="shared" si="10"/>
        <v>4895.5200000000004</v>
      </c>
      <c r="J651" s="37">
        <f>Table71011124[[#This Row],[Gross Sales]]-Table71011124[[#This Row],[Discounts]]</f>
        <v>30072.48</v>
      </c>
      <c r="K651" s="37">
        <f>Table71011124[[#This Row],[Units Sold]]*Table71011124[[#This Row],[Manufacturing Price]]*1.1</f>
        <v>28848.600000000002</v>
      </c>
      <c r="L651" s="37">
        <f>Table71011124[[#This Row],[Sales]]-Table71011124[[#This Row],[COGS]]</f>
        <v>1223.8799999999974</v>
      </c>
      <c r="M651" s="38">
        <v>44532</v>
      </c>
    </row>
    <row r="652" spans="1:13" x14ac:dyDescent="0.25">
      <c r="A652" s="1" t="s">
        <v>395</v>
      </c>
      <c r="B652" s="1" t="s">
        <v>403</v>
      </c>
      <c r="C652" s="1" t="s">
        <v>409</v>
      </c>
      <c r="D652" s="1" t="s">
        <v>407</v>
      </c>
      <c r="E652" s="1">
        <v>2914</v>
      </c>
      <c r="F652" s="37">
        <v>9</v>
      </c>
      <c r="G652" s="37">
        <v>12</v>
      </c>
      <c r="H652" s="37">
        <f>Table71011124[[#This Row],[Units Sold]]*Table71011124[[#This Row],[Sale Price]]</f>
        <v>34968</v>
      </c>
      <c r="I652" s="37">
        <f t="shared" si="10"/>
        <v>4895.5200000000004</v>
      </c>
      <c r="J652" s="37">
        <f>Table71011124[[#This Row],[Gross Sales]]-Table71011124[[#This Row],[Discounts]]</f>
        <v>30072.48</v>
      </c>
      <c r="K652" s="37">
        <f>Table71011124[[#This Row],[Units Sold]]*Table71011124[[#This Row],[Manufacturing Price]]*1.1</f>
        <v>28848.600000000002</v>
      </c>
      <c r="L652" s="37">
        <f>Table71011124[[#This Row],[Sales]]-Table71011124[[#This Row],[COGS]]</f>
        <v>1223.8799999999974</v>
      </c>
      <c r="M652" s="38">
        <v>44532</v>
      </c>
    </row>
    <row r="653" spans="1:13" x14ac:dyDescent="0.25">
      <c r="A653" s="1" t="s">
        <v>300</v>
      </c>
      <c r="B653" s="1" t="s">
        <v>396</v>
      </c>
      <c r="C653" s="1" t="s">
        <v>400</v>
      </c>
      <c r="D653" s="1" t="s">
        <v>398</v>
      </c>
      <c r="E653" s="1">
        <v>2906</v>
      </c>
      <c r="F653" s="37">
        <v>3</v>
      </c>
      <c r="G653" s="37">
        <v>7</v>
      </c>
      <c r="H653" s="37">
        <f>Table71011124[[#This Row],[Units Sold]]*Table71011124[[#This Row],[Sale Price]]</f>
        <v>20342</v>
      </c>
      <c r="I653" s="37">
        <f t="shared" si="10"/>
        <v>1220.52</v>
      </c>
      <c r="J653" s="37">
        <f>Table71011124[[#This Row],[Gross Sales]]-Table71011124[[#This Row],[Discounts]]</f>
        <v>19121.48</v>
      </c>
      <c r="K653" s="37">
        <f>Table71011124[[#This Row],[Units Sold]]*Table71011124[[#This Row],[Manufacturing Price]]*1.1</f>
        <v>9589.8000000000011</v>
      </c>
      <c r="L653" s="37">
        <f>Table71011124[[#This Row],[Sales]]-Table71011124[[#This Row],[COGS]]</f>
        <v>9531.6799999999985</v>
      </c>
      <c r="M653" s="38">
        <v>44532</v>
      </c>
    </row>
    <row r="654" spans="1:13" x14ac:dyDescent="0.25">
      <c r="A654" s="1" t="s">
        <v>293</v>
      </c>
      <c r="B654" s="1" t="s">
        <v>396</v>
      </c>
      <c r="C654" s="1" t="s">
        <v>409</v>
      </c>
      <c r="D654" s="1" t="s">
        <v>407</v>
      </c>
      <c r="E654" s="1">
        <v>2734</v>
      </c>
      <c r="F654" s="37">
        <v>5</v>
      </c>
      <c r="G654" s="37">
        <v>7</v>
      </c>
      <c r="H654" s="37">
        <f>Table71011124[[#This Row],[Units Sold]]*Table71011124[[#This Row],[Sale Price]]</f>
        <v>19138</v>
      </c>
      <c r="I654" s="37">
        <f t="shared" si="10"/>
        <v>2679.32</v>
      </c>
      <c r="J654" s="37">
        <f>Table71011124[[#This Row],[Gross Sales]]-Table71011124[[#This Row],[Discounts]]</f>
        <v>16458.68</v>
      </c>
      <c r="K654" s="37">
        <f>Table71011124[[#This Row],[Units Sold]]*Table71011124[[#This Row],[Manufacturing Price]]*1.1</f>
        <v>15037.000000000002</v>
      </c>
      <c r="L654" s="37">
        <f>Table71011124[[#This Row],[Sales]]-Table71011124[[#This Row],[COGS]]</f>
        <v>1421.6799999999985</v>
      </c>
      <c r="M654" s="38">
        <v>44532</v>
      </c>
    </row>
    <row r="655" spans="1:13" x14ac:dyDescent="0.25">
      <c r="A655" s="1" t="s">
        <v>293</v>
      </c>
      <c r="B655" s="1" t="s">
        <v>396</v>
      </c>
      <c r="C655" s="1" t="s">
        <v>402</v>
      </c>
      <c r="D655" s="1" t="s">
        <v>407</v>
      </c>
      <c r="E655" s="1">
        <v>2734</v>
      </c>
      <c r="F655" s="37">
        <v>5</v>
      </c>
      <c r="G655" s="37">
        <v>7</v>
      </c>
      <c r="H655" s="37">
        <f>Table71011124[[#This Row],[Units Sold]]*Table71011124[[#This Row],[Sale Price]]</f>
        <v>19138</v>
      </c>
      <c r="I655" s="37">
        <f t="shared" si="10"/>
        <v>2679.32</v>
      </c>
      <c r="J655" s="37">
        <f>Table71011124[[#This Row],[Gross Sales]]-Table71011124[[#This Row],[Discounts]]</f>
        <v>16458.68</v>
      </c>
      <c r="K655" s="37">
        <f>Table71011124[[#This Row],[Units Sold]]*Table71011124[[#This Row],[Manufacturing Price]]*1.1</f>
        <v>15037.000000000002</v>
      </c>
      <c r="L655" s="37">
        <f>Table71011124[[#This Row],[Sales]]-Table71011124[[#This Row],[COGS]]</f>
        <v>1421.6799999999985</v>
      </c>
      <c r="M655" s="38">
        <v>44532</v>
      </c>
    </row>
    <row r="656" spans="1:13" x14ac:dyDescent="0.25">
      <c r="A656" s="1" t="s">
        <v>293</v>
      </c>
      <c r="B656" s="1" t="s">
        <v>403</v>
      </c>
      <c r="C656" s="1" t="s">
        <v>400</v>
      </c>
      <c r="D656" s="1" t="s">
        <v>401</v>
      </c>
      <c r="E656" s="1">
        <v>2295</v>
      </c>
      <c r="F656" s="37">
        <v>10</v>
      </c>
      <c r="G656" s="37">
        <v>12</v>
      </c>
      <c r="H656" s="37">
        <f>Table71011124[[#This Row],[Units Sold]]*Table71011124[[#This Row],[Sale Price]]</f>
        <v>27540</v>
      </c>
      <c r="I656" s="37">
        <f t="shared" si="10"/>
        <v>275.40000000000003</v>
      </c>
      <c r="J656" s="37">
        <f>Table71011124[[#This Row],[Gross Sales]]-Table71011124[[#This Row],[Discounts]]</f>
        <v>27264.6</v>
      </c>
      <c r="K656" s="37">
        <f>Table71011124[[#This Row],[Units Sold]]*Table71011124[[#This Row],[Manufacturing Price]]*1.1</f>
        <v>25245.000000000004</v>
      </c>
      <c r="L656" s="37">
        <f>Table71011124[[#This Row],[Sales]]-Table71011124[[#This Row],[COGS]]</f>
        <v>2019.5999999999949</v>
      </c>
      <c r="M656" s="38">
        <v>44532</v>
      </c>
    </row>
    <row r="657" spans="1:13" x14ac:dyDescent="0.25">
      <c r="A657" s="1" t="s">
        <v>293</v>
      </c>
      <c r="B657" s="1" t="s">
        <v>396</v>
      </c>
      <c r="C657" s="1" t="s">
        <v>402</v>
      </c>
      <c r="D657" s="1" t="s">
        <v>407</v>
      </c>
      <c r="E657" s="1">
        <v>2249</v>
      </c>
      <c r="F657" s="37">
        <v>5</v>
      </c>
      <c r="G657" s="37">
        <v>20</v>
      </c>
      <c r="H657" s="37">
        <f>Table71011124[[#This Row],[Units Sold]]*Table71011124[[#This Row],[Sale Price]]</f>
        <v>44980</v>
      </c>
      <c r="I657" s="37">
        <f t="shared" si="10"/>
        <v>6297.2000000000007</v>
      </c>
      <c r="J657" s="37">
        <f>Table71011124[[#This Row],[Gross Sales]]-Table71011124[[#This Row],[Discounts]]</f>
        <v>38682.800000000003</v>
      </c>
      <c r="K657" s="37">
        <f>Table71011124[[#This Row],[Units Sold]]*Table71011124[[#This Row],[Manufacturing Price]]*1.1</f>
        <v>12369.500000000002</v>
      </c>
      <c r="L657" s="37">
        <f>Table71011124[[#This Row],[Sales]]-Table71011124[[#This Row],[COGS]]</f>
        <v>26313.300000000003</v>
      </c>
      <c r="M657" s="38">
        <v>44532</v>
      </c>
    </row>
    <row r="658" spans="1:13" x14ac:dyDescent="0.25">
      <c r="A658" s="1" t="s">
        <v>295</v>
      </c>
      <c r="B658" s="1" t="s">
        <v>408</v>
      </c>
      <c r="C658" s="1" t="s">
        <v>397</v>
      </c>
      <c r="D658" s="1" t="s">
        <v>398</v>
      </c>
      <c r="E658" s="1">
        <v>2181</v>
      </c>
      <c r="F658" s="37">
        <v>3</v>
      </c>
      <c r="G658" s="37">
        <v>300</v>
      </c>
      <c r="H658" s="37">
        <f>Table71011124[[#This Row],[Units Sold]]*Table71011124[[#This Row],[Sale Price]]</f>
        <v>654300</v>
      </c>
      <c r="I658" s="37">
        <f t="shared" si="10"/>
        <v>39258</v>
      </c>
      <c r="J658" s="37">
        <f>Table71011124[[#This Row],[Gross Sales]]-Table71011124[[#This Row],[Discounts]]</f>
        <v>615042</v>
      </c>
      <c r="K658" s="37">
        <f>Table71011124[[#This Row],[Units Sold]]*Table71011124[[#This Row],[Manufacturing Price]]*1.1</f>
        <v>7197.3</v>
      </c>
      <c r="L658" s="37">
        <f>Table71011124[[#This Row],[Sales]]-Table71011124[[#This Row],[COGS]]</f>
        <v>607844.69999999995</v>
      </c>
      <c r="M658" s="38">
        <v>44532</v>
      </c>
    </row>
    <row r="659" spans="1:13" x14ac:dyDescent="0.25">
      <c r="A659" s="1" t="s">
        <v>295</v>
      </c>
      <c r="B659" s="1" t="s">
        <v>408</v>
      </c>
      <c r="C659" s="1" t="s">
        <v>402</v>
      </c>
      <c r="D659" s="1" t="s">
        <v>398</v>
      </c>
      <c r="E659" s="1">
        <v>2181</v>
      </c>
      <c r="F659" s="37">
        <v>5</v>
      </c>
      <c r="G659" s="37">
        <v>300</v>
      </c>
      <c r="H659" s="37">
        <f>Table71011124[[#This Row],[Units Sold]]*Table71011124[[#This Row],[Sale Price]]</f>
        <v>654300</v>
      </c>
      <c r="I659" s="37">
        <f t="shared" si="10"/>
        <v>39258</v>
      </c>
      <c r="J659" s="37">
        <f>Table71011124[[#This Row],[Gross Sales]]-Table71011124[[#This Row],[Discounts]]</f>
        <v>615042</v>
      </c>
      <c r="K659" s="37">
        <f>Table71011124[[#This Row],[Units Sold]]*Table71011124[[#This Row],[Manufacturing Price]]*1.1</f>
        <v>11995.500000000002</v>
      </c>
      <c r="L659" s="37">
        <f>Table71011124[[#This Row],[Sales]]-Table71011124[[#This Row],[COGS]]</f>
        <v>603046.5</v>
      </c>
      <c r="M659" s="38">
        <v>44532</v>
      </c>
    </row>
    <row r="660" spans="1:13" x14ac:dyDescent="0.25">
      <c r="A660" s="1" t="s">
        <v>300</v>
      </c>
      <c r="B660" s="1" t="s">
        <v>399</v>
      </c>
      <c r="C660" s="1" t="s">
        <v>397</v>
      </c>
      <c r="D660" s="1" t="s">
        <v>407</v>
      </c>
      <c r="E660" s="1">
        <v>2156</v>
      </c>
      <c r="F660" s="37">
        <v>3</v>
      </c>
      <c r="G660" s="37">
        <v>125</v>
      </c>
      <c r="H660" s="37">
        <f>Table71011124[[#This Row],[Units Sold]]*Table71011124[[#This Row],[Sale Price]]</f>
        <v>269500</v>
      </c>
      <c r="I660" s="37">
        <f t="shared" si="10"/>
        <v>37730</v>
      </c>
      <c r="J660" s="37">
        <f>Table71011124[[#This Row],[Gross Sales]]-Table71011124[[#This Row],[Discounts]]</f>
        <v>231770</v>
      </c>
      <c r="K660" s="37">
        <f>Table71011124[[#This Row],[Units Sold]]*Table71011124[[#This Row],[Manufacturing Price]]*1.1</f>
        <v>7114.8</v>
      </c>
      <c r="L660" s="37">
        <f>Table71011124[[#This Row],[Sales]]-Table71011124[[#This Row],[COGS]]</f>
        <v>224655.2</v>
      </c>
      <c r="M660" s="38">
        <v>44532</v>
      </c>
    </row>
    <row r="661" spans="1:13" x14ac:dyDescent="0.25">
      <c r="A661" s="1" t="s">
        <v>300</v>
      </c>
      <c r="B661" s="1" t="s">
        <v>399</v>
      </c>
      <c r="C661" s="1" t="s">
        <v>400</v>
      </c>
      <c r="D661" s="1" t="s">
        <v>407</v>
      </c>
      <c r="E661" s="1">
        <v>2156</v>
      </c>
      <c r="F661" s="37">
        <v>10</v>
      </c>
      <c r="G661" s="37">
        <v>125</v>
      </c>
      <c r="H661" s="37">
        <f>Table71011124[[#This Row],[Units Sold]]*Table71011124[[#This Row],[Sale Price]]</f>
        <v>269500</v>
      </c>
      <c r="I661" s="37">
        <f t="shared" si="10"/>
        <v>37730</v>
      </c>
      <c r="J661" s="37">
        <f>Table71011124[[#This Row],[Gross Sales]]-Table71011124[[#This Row],[Discounts]]</f>
        <v>231770</v>
      </c>
      <c r="K661" s="37">
        <f>Table71011124[[#This Row],[Units Sold]]*Table71011124[[#This Row],[Manufacturing Price]]*1.1</f>
        <v>23716.000000000004</v>
      </c>
      <c r="L661" s="37">
        <f>Table71011124[[#This Row],[Sales]]-Table71011124[[#This Row],[COGS]]</f>
        <v>208054</v>
      </c>
      <c r="M661" s="38">
        <v>44532</v>
      </c>
    </row>
    <row r="662" spans="1:13" x14ac:dyDescent="0.25">
      <c r="A662" s="1" t="s">
        <v>395</v>
      </c>
      <c r="B662" s="1" t="s">
        <v>396</v>
      </c>
      <c r="C662" s="1" t="s">
        <v>400</v>
      </c>
      <c r="D662" s="1" t="s">
        <v>405</v>
      </c>
      <c r="E662" s="1">
        <v>2104</v>
      </c>
      <c r="F662" s="37">
        <v>6</v>
      </c>
      <c r="G662" s="37">
        <v>7</v>
      </c>
      <c r="H662" s="37">
        <f>Table71011124[[#This Row],[Units Sold]]*Table71011124[[#This Row],[Sale Price]]</f>
        <v>14728</v>
      </c>
      <c r="I662" s="37">
        <f t="shared" si="10"/>
        <v>0</v>
      </c>
      <c r="J662" s="37">
        <f>Table71011124[[#This Row],[Gross Sales]]-Table71011124[[#This Row],[Discounts]]</f>
        <v>14728</v>
      </c>
      <c r="K662" s="37">
        <f>Table71011124[[#This Row],[Units Sold]]*Table71011124[[#This Row],[Manufacturing Price]]*1.1</f>
        <v>13886.400000000001</v>
      </c>
      <c r="L662" s="37">
        <f>Table71011124[[#This Row],[Sales]]-Table71011124[[#This Row],[COGS]]</f>
        <v>841.59999999999854</v>
      </c>
      <c r="M662" s="38">
        <v>44532</v>
      </c>
    </row>
    <row r="663" spans="1:13" x14ac:dyDescent="0.25">
      <c r="A663" s="1" t="s">
        <v>295</v>
      </c>
      <c r="B663" s="1" t="s">
        <v>396</v>
      </c>
      <c r="C663" s="1" t="s">
        <v>402</v>
      </c>
      <c r="D663" s="1" t="s">
        <v>398</v>
      </c>
      <c r="E663" s="1">
        <v>2102</v>
      </c>
      <c r="F663" s="37">
        <v>5</v>
      </c>
      <c r="G663" s="37">
        <v>20</v>
      </c>
      <c r="H663" s="37">
        <f>Table71011124[[#This Row],[Units Sold]]*Table71011124[[#This Row],[Sale Price]]</f>
        <v>42040</v>
      </c>
      <c r="I663" s="37">
        <f t="shared" si="10"/>
        <v>2522.4</v>
      </c>
      <c r="J663" s="37">
        <f>Table71011124[[#This Row],[Gross Sales]]-Table71011124[[#This Row],[Discounts]]</f>
        <v>39517.599999999999</v>
      </c>
      <c r="K663" s="37">
        <f>Table71011124[[#This Row],[Units Sold]]*Table71011124[[#This Row],[Manufacturing Price]]*1.1</f>
        <v>11561.000000000002</v>
      </c>
      <c r="L663" s="37">
        <f>Table71011124[[#This Row],[Sales]]-Table71011124[[#This Row],[COGS]]</f>
        <v>27956.6</v>
      </c>
      <c r="M663" s="38">
        <v>44532</v>
      </c>
    </row>
    <row r="664" spans="1:13" x14ac:dyDescent="0.25">
      <c r="A664" s="1" t="s">
        <v>287</v>
      </c>
      <c r="B664" s="1" t="s">
        <v>396</v>
      </c>
      <c r="C664" s="1" t="s">
        <v>406</v>
      </c>
      <c r="D664" s="1" t="s">
        <v>401</v>
      </c>
      <c r="E664" s="1">
        <v>2089</v>
      </c>
      <c r="F664" s="37">
        <v>250</v>
      </c>
      <c r="G664" s="37">
        <v>350</v>
      </c>
      <c r="H664" s="37">
        <f>Table71011124[[#This Row],[Units Sold]]*Table71011124[[#This Row],[Sale Price]]</f>
        <v>731150</v>
      </c>
      <c r="I664" s="37">
        <f t="shared" si="10"/>
        <v>7311.5</v>
      </c>
      <c r="J664" s="37">
        <f>Table71011124[[#This Row],[Gross Sales]]-Table71011124[[#This Row],[Discounts]]</f>
        <v>723838.5</v>
      </c>
      <c r="K664" s="37">
        <f>Table71011124[[#This Row],[Units Sold]]*Table71011124[[#This Row],[Manufacturing Price]]*1.1</f>
        <v>574475</v>
      </c>
      <c r="L664" s="37">
        <f>Table71011124[[#This Row],[Sales]]-Table71011124[[#This Row],[COGS]]</f>
        <v>149363.5</v>
      </c>
      <c r="M664" s="38">
        <v>44532</v>
      </c>
    </row>
    <row r="665" spans="1:13" x14ac:dyDescent="0.25">
      <c r="A665" s="1" t="s">
        <v>300</v>
      </c>
      <c r="B665" s="1" t="s">
        <v>408</v>
      </c>
      <c r="C665" s="1" t="s">
        <v>400</v>
      </c>
      <c r="D665" s="1" t="s">
        <v>401</v>
      </c>
      <c r="E665" s="1">
        <v>2031</v>
      </c>
      <c r="F665" s="37">
        <v>10</v>
      </c>
      <c r="G665" s="37">
        <v>15</v>
      </c>
      <c r="H665" s="37">
        <f>Table71011124[[#This Row],[Units Sold]]*Table71011124[[#This Row],[Sale Price]]</f>
        <v>30465</v>
      </c>
      <c r="I665" s="37">
        <f t="shared" si="10"/>
        <v>304.65000000000003</v>
      </c>
      <c r="J665" s="37">
        <f>Table71011124[[#This Row],[Gross Sales]]-Table71011124[[#This Row],[Discounts]]</f>
        <v>30160.35</v>
      </c>
      <c r="K665" s="37">
        <f>Table71011124[[#This Row],[Units Sold]]*Table71011124[[#This Row],[Manufacturing Price]]*1.1</f>
        <v>22341</v>
      </c>
      <c r="L665" s="37">
        <f>Table71011124[[#This Row],[Sales]]-Table71011124[[#This Row],[COGS]]</f>
        <v>7819.3499999999985</v>
      </c>
      <c r="M665" s="38">
        <v>44532</v>
      </c>
    </row>
    <row r="666" spans="1:13" x14ac:dyDescent="0.25">
      <c r="A666" s="1" t="s">
        <v>300</v>
      </c>
      <c r="B666" s="1" t="s">
        <v>408</v>
      </c>
      <c r="C666" s="1" t="s">
        <v>402</v>
      </c>
      <c r="D666" s="1" t="s">
        <v>401</v>
      </c>
      <c r="E666" s="1">
        <v>2031</v>
      </c>
      <c r="F666" s="37">
        <v>5</v>
      </c>
      <c r="G666" s="37">
        <v>15</v>
      </c>
      <c r="H666" s="37">
        <f>Table71011124[[#This Row],[Units Sold]]*Table71011124[[#This Row],[Sale Price]]</f>
        <v>30465</v>
      </c>
      <c r="I666" s="37">
        <f t="shared" si="10"/>
        <v>304.65000000000003</v>
      </c>
      <c r="J666" s="37">
        <f>Table71011124[[#This Row],[Gross Sales]]-Table71011124[[#This Row],[Discounts]]</f>
        <v>30160.35</v>
      </c>
      <c r="K666" s="37">
        <f>Table71011124[[#This Row],[Units Sold]]*Table71011124[[#This Row],[Manufacturing Price]]*1.1</f>
        <v>11170.5</v>
      </c>
      <c r="L666" s="37">
        <f>Table71011124[[#This Row],[Sales]]-Table71011124[[#This Row],[COGS]]</f>
        <v>18989.849999999999</v>
      </c>
      <c r="M666" s="38">
        <v>44532</v>
      </c>
    </row>
    <row r="667" spans="1:13" x14ac:dyDescent="0.25">
      <c r="A667" s="1" t="s">
        <v>287</v>
      </c>
      <c r="B667" s="1" t="s">
        <v>396</v>
      </c>
      <c r="C667" s="1" t="s">
        <v>406</v>
      </c>
      <c r="D667" s="1" t="s">
        <v>398</v>
      </c>
      <c r="E667" s="1">
        <v>2023</v>
      </c>
      <c r="F667" s="37">
        <v>6</v>
      </c>
      <c r="G667" s="37">
        <v>8</v>
      </c>
      <c r="H667" s="37">
        <f>Table71011124[[#This Row],[Units Sold]]*Table71011124[[#This Row],[Sale Price]]</f>
        <v>16184</v>
      </c>
      <c r="I667" s="37">
        <f t="shared" si="10"/>
        <v>971.04</v>
      </c>
      <c r="J667" s="37">
        <f>Table71011124[[#This Row],[Gross Sales]]-Table71011124[[#This Row],[Discounts]]</f>
        <v>15212.96</v>
      </c>
      <c r="K667" s="37">
        <f>Table71011124[[#This Row],[Units Sold]]*Table71011124[[#This Row],[Manufacturing Price]]*1.1</f>
        <v>13351.800000000001</v>
      </c>
      <c r="L667" s="37">
        <f>Table71011124[[#This Row],[Sales]]-Table71011124[[#This Row],[COGS]]</f>
        <v>1861.159999999998</v>
      </c>
      <c r="M667" s="38">
        <v>44532</v>
      </c>
    </row>
    <row r="668" spans="1:13" x14ac:dyDescent="0.25">
      <c r="A668" s="1" t="s">
        <v>287</v>
      </c>
      <c r="B668" s="1" t="s">
        <v>408</v>
      </c>
      <c r="C668" s="1" t="s">
        <v>397</v>
      </c>
      <c r="D668" s="1" t="s">
        <v>401</v>
      </c>
      <c r="E668" s="1">
        <v>2021</v>
      </c>
      <c r="F668" s="37">
        <v>3</v>
      </c>
      <c r="G668" s="37">
        <v>300</v>
      </c>
      <c r="H668" s="37">
        <f>Table71011124[[#This Row],[Units Sold]]*Table71011124[[#This Row],[Sale Price]]</f>
        <v>606300</v>
      </c>
      <c r="I668" s="37">
        <f t="shared" si="10"/>
        <v>6063</v>
      </c>
      <c r="J668" s="37">
        <f>Table71011124[[#This Row],[Gross Sales]]-Table71011124[[#This Row],[Discounts]]</f>
        <v>600237</v>
      </c>
      <c r="K668" s="37">
        <f>Table71011124[[#This Row],[Units Sold]]*Table71011124[[#This Row],[Manufacturing Price]]*1.1</f>
        <v>6669.3</v>
      </c>
      <c r="L668" s="37">
        <f>Table71011124[[#This Row],[Sales]]-Table71011124[[#This Row],[COGS]]</f>
        <v>593567.69999999995</v>
      </c>
      <c r="M668" s="38">
        <v>44532</v>
      </c>
    </row>
    <row r="669" spans="1:13" x14ac:dyDescent="0.25">
      <c r="A669" s="1" t="s">
        <v>287</v>
      </c>
      <c r="B669" s="1" t="s">
        <v>408</v>
      </c>
      <c r="C669" s="1" t="s">
        <v>402</v>
      </c>
      <c r="D669" s="1" t="s">
        <v>401</v>
      </c>
      <c r="E669" s="1">
        <v>2021</v>
      </c>
      <c r="F669" s="37">
        <v>5</v>
      </c>
      <c r="G669" s="37">
        <v>300</v>
      </c>
      <c r="H669" s="37">
        <f>Table71011124[[#This Row],[Units Sold]]*Table71011124[[#This Row],[Sale Price]]</f>
        <v>606300</v>
      </c>
      <c r="I669" s="37">
        <f t="shared" si="10"/>
        <v>6063</v>
      </c>
      <c r="J669" s="37">
        <f>Table71011124[[#This Row],[Gross Sales]]-Table71011124[[#This Row],[Discounts]]</f>
        <v>600237</v>
      </c>
      <c r="K669" s="37">
        <f>Table71011124[[#This Row],[Units Sold]]*Table71011124[[#This Row],[Manufacturing Price]]*1.1</f>
        <v>11115.5</v>
      </c>
      <c r="L669" s="37">
        <f>Table71011124[[#This Row],[Sales]]-Table71011124[[#This Row],[COGS]]</f>
        <v>589121.5</v>
      </c>
      <c r="M669" s="38">
        <v>44532</v>
      </c>
    </row>
    <row r="670" spans="1:13" x14ac:dyDescent="0.25">
      <c r="A670" s="1" t="s">
        <v>395</v>
      </c>
      <c r="B670" s="1" t="s">
        <v>396</v>
      </c>
      <c r="C670" s="1" t="s">
        <v>404</v>
      </c>
      <c r="D670" s="1" t="s">
        <v>407</v>
      </c>
      <c r="E670" s="1">
        <v>2014</v>
      </c>
      <c r="F670" s="37">
        <v>120</v>
      </c>
      <c r="G670" s="37">
        <v>350</v>
      </c>
      <c r="H670" s="37">
        <f>Table71011124[[#This Row],[Units Sold]]*Table71011124[[#This Row],[Sale Price]]</f>
        <v>704900</v>
      </c>
      <c r="I670" s="37">
        <f t="shared" si="10"/>
        <v>98686.000000000015</v>
      </c>
      <c r="J670" s="37">
        <f>Table71011124[[#This Row],[Gross Sales]]-Table71011124[[#This Row],[Discounts]]</f>
        <v>606214</v>
      </c>
      <c r="K670" s="37">
        <f>Table71011124[[#This Row],[Units Sold]]*Table71011124[[#This Row],[Manufacturing Price]]*1.1</f>
        <v>265848</v>
      </c>
      <c r="L670" s="37">
        <f>Table71011124[[#This Row],[Sales]]-Table71011124[[#This Row],[COGS]]</f>
        <v>340366</v>
      </c>
      <c r="M670" s="38">
        <v>44532</v>
      </c>
    </row>
    <row r="671" spans="1:13" x14ac:dyDescent="0.25">
      <c r="A671" s="1" t="s">
        <v>293</v>
      </c>
      <c r="B671" s="1" t="s">
        <v>399</v>
      </c>
      <c r="C671" s="1" t="s">
        <v>400</v>
      </c>
      <c r="D671" s="1" t="s">
        <v>401</v>
      </c>
      <c r="E671" s="1">
        <v>2009</v>
      </c>
      <c r="F671" s="37">
        <v>10</v>
      </c>
      <c r="G671" s="37">
        <v>125</v>
      </c>
      <c r="H671" s="37">
        <f>Table71011124[[#This Row],[Units Sold]]*Table71011124[[#This Row],[Sale Price]]</f>
        <v>251125</v>
      </c>
      <c r="I671" s="37">
        <f t="shared" si="10"/>
        <v>2511.25</v>
      </c>
      <c r="J671" s="37">
        <f>Table71011124[[#This Row],[Gross Sales]]-Table71011124[[#This Row],[Discounts]]</f>
        <v>248613.75</v>
      </c>
      <c r="K671" s="37">
        <f>Table71011124[[#This Row],[Units Sold]]*Table71011124[[#This Row],[Manufacturing Price]]*1.1</f>
        <v>22099</v>
      </c>
      <c r="L671" s="37">
        <f>Table71011124[[#This Row],[Sales]]-Table71011124[[#This Row],[COGS]]</f>
        <v>226514.75</v>
      </c>
      <c r="M671" s="38">
        <v>44532</v>
      </c>
    </row>
    <row r="672" spans="1:13" x14ac:dyDescent="0.25">
      <c r="A672" s="1" t="s">
        <v>287</v>
      </c>
      <c r="B672" s="1" t="s">
        <v>396</v>
      </c>
      <c r="C672" s="1" t="s">
        <v>400</v>
      </c>
      <c r="D672" s="1" t="s">
        <v>407</v>
      </c>
      <c r="E672" s="1">
        <v>2006</v>
      </c>
      <c r="F672" s="37">
        <v>10</v>
      </c>
      <c r="G672" s="37">
        <v>20</v>
      </c>
      <c r="H672" s="37">
        <f>Table71011124[[#This Row],[Units Sold]]*Table71011124[[#This Row],[Sale Price]]</f>
        <v>40120</v>
      </c>
      <c r="I672" s="37">
        <f t="shared" si="10"/>
        <v>5616.8</v>
      </c>
      <c r="J672" s="37">
        <f>Table71011124[[#This Row],[Gross Sales]]-Table71011124[[#This Row],[Discounts]]</f>
        <v>34503.199999999997</v>
      </c>
      <c r="K672" s="37">
        <f>Table71011124[[#This Row],[Units Sold]]*Table71011124[[#This Row],[Manufacturing Price]]*1.1</f>
        <v>22066</v>
      </c>
      <c r="L672" s="37">
        <f>Table71011124[[#This Row],[Sales]]-Table71011124[[#This Row],[COGS]]</f>
        <v>12437.199999999997</v>
      </c>
      <c r="M672" s="38">
        <v>44532</v>
      </c>
    </row>
    <row r="673" spans="1:13" x14ac:dyDescent="0.25">
      <c r="A673" s="1" t="s">
        <v>295</v>
      </c>
      <c r="B673" s="1" t="s">
        <v>396</v>
      </c>
      <c r="C673" s="1" t="s">
        <v>406</v>
      </c>
      <c r="D673" s="1" t="s">
        <v>401</v>
      </c>
      <c r="E673" s="1">
        <v>1934</v>
      </c>
      <c r="F673" s="37">
        <v>250</v>
      </c>
      <c r="G673" s="37">
        <v>350</v>
      </c>
      <c r="H673" s="37">
        <f>Table71011124[[#This Row],[Units Sold]]*Table71011124[[#This Row],[Sale Price]]</f>
        <v>676900</v>
      </c>
      <c r="I673" s="37">
        <f t="shared" si="10"/>
        <v>6769</v>
      </c>
      <c r="J673" s="37">
        <f>Table71011124[[#This Row],[Gross Sales]]-Table71011124[[#This Row],[Discounts]]</f>
        <v>670131</v>
      </c>
      <c r="K673" s="37">
        <f>Table71011124[[#This Row],[Units Sold]]*Table71011124[[#This Row],[Manufacturing Price]]*1.1</f>
        <v>531850</v>
      </c>
      <c r="L673" s="37">
        <f>Table71011124[[#This Row],[Sales]]-Table71011124[[#This Row],[COGS]]</f>
        <v>138281</v>
      </c>
      <c r="M673" s="38">
        <v>44532</v>
      </c>
    </row>
    <row r="674" spans="1:13" x14ac:dyDescent="0.25">
      <c r="A674" s="1" t="s">
        <v>293</v>
      </c>
      <c r="B674" s="1" t="s">
        <v>408</v>
      </c>
      <c r="C674" s="1" t="s">
        <v>406</v>
      </c>
      <c r="D674" s="1" t="s">
        <v>407</v>
      </c>
      <c r="E674" s="1">
        <v>1565</v>
      </c>
      <c r="F674" s="37">
        <v>11</v>
      </c>
      <c r="G674" s="37">
        <v>15</v>
      </c>
      <c r="H674" s="37">
        <f>Table71011124[[#This Row],[Units Sold]]*Table71011124[[#This Row],[Sale Price]]</f>
        <v>23475</v>
      </c>
      <c r="I674" s="37">
        <f t="shared" si="10"/>
        <v>3286.5000000000005</v>
      </c>
      <c r="J674" s="37">
        <f>Table71011124[[#This Row],[Gross Sales]]-Table71011124[[#This Row],[Discounts]]</f>
        <v>20188.5</v>
      </c>
      <c r="K674" s="37">
        <f>Table71011124[[#This Row],[Units Sold]]*Table71011124[[#This Row],[Manufacturing Price]]*1.1</f>
        <v>18936.5</v>
      </c>
      <c r="L674" s="37">
        <f>Table71011124[[#This Row],[Sales]]-Table71011124[[#This Row],[COGS]]</f>
        <v>1252</v>
      </c>
      <c r="M674" s="38">
        <v>44532</v>
      </c>
    </row>
    <row r="675" spans="1:13" x14ac:dyDescent="0.25">
      <c r="A675" s="1" t="s">
        <v>293</v>
      </c>
      <c r="B675" s="1" t="s">
        <v>408</v>
      </c>
      <c r="C675" s="1" t="s">
        <v>400</v>
      </c>
      <c r="D675" s="1" t="s">
        <v>407</v>
      </c>
      <c r="E675" s="1">
        <v>1565</v>
      </c>
      <c r="F675" s="37">
        <v>10</v>
      </c>
      <c r="G675" s="37">
        <v>15</v>
      </c>
      <c r="H675" s="37">
        <f>Table71011124[[#This Row],[Units Sold]]*Table71011124[[#This Row],[Sale Price]]</f>
        <v>23475</v>
      </c>
      <c r="I675" s="37">
        <f t="shared" si="10"/>
        <v>3286.5000000000005</v>
      </c>
      <c r="J675" s="37">
        <f>Table71011124[[#This Row],[Gross Sales]]-Table71011124[[#This Row],[Discounts]]</f>
        <v>20188.5</v>
      </c>
      <c r="K675" s="37">
        <f>Table71011124[[#This Row],[Units Sold]]*Table71011124[[#This Row],[Manufacturing Price]]*1.1</f>
        <v>17215</v>
      </c>
      <c r="L675" s="37">
        <f>Table71011124[[#This Row],[Sales]]-Table71011124[[#This Row],[COGS]]</f>
        <v>2973.5</v>
      </c>
      <c r="M675" s="38">
        <v>44532</v>
      </c>
    </row>
    <row r="676" spans="1:13" x14ac:dyDescent="0.25">
      <c r="A676" s="1" t="s">
        <v>293</v>
      </c>
      <c r="B676" s="1" t="s">
        <v>408</v>
      </c>
      <c r="C676" s="1" t="s">
        <v>406</v>
      </c>
      <c r="D676" s="1" t="s">
        <v>407</v>
      </c>
      <c r="E676" s="1">
        <v>1496</v>
      </c>
      <c r="F676" s="37">
        <v>224</v>
      </c>
      <c r="G676" s="37">
        <v>300</v>
      </c>
      <c r="H676" s="37">
        <f>Table71011124[[#This Row],[Units Sold]]*Table71011124[[#This Row],[Sale Price]]</f>
        <v>448800</v>
      </c>
      <c r="I676" s="37">
        <f t="shared" si="10"/>
        <v>62832.000000000007</v>
      </c>
      <c r="J676" s="37">
        <f>Table71011124[[#This Row],[Gross Sales]]-Table71011124[[#This Row],[Discounts]]</f>
        <v>385968</v>
      </c>
      <c r="K676" s="37">
        <f>Table71011124[[#This Row],[Units Sold]]*Table71011124[[#This Row],[Manufacturing Price]]*1.1</f>
        <v>368614.40000000002</v>
      </c>
      <c r="L676" s="37">
        <f>Table71011124[[#This Row],[Sales]]-Table71011124[[#This Row],[COGS]]</f>
        <v>17353.599999999977</v>
      </c>
      <c r="M676" s="38">
        <v>44532</v>
      </c>
    </row>
    <row r="677" spans="1:13" x14ac:dyDescent="0.25">
      <c r="A677" s="1" t="s">
        <v>293</v>
      </c>
      <c r="B677" s="1" t="s">
        <v>408</v>
      </c>
      <c r="C677" s="1" t="s">
        <v>397</v>
      </c>
      <c r="D677" s="1" t="s">
        <v>407</v>
      </c>
      <c r="E677" s="1">
        <v>1496</v>
      </c>
      <c r="F677" s="37">
        <v>3</v>
      </c>
      <c r="G677" s="37">
        <v>300</v>
      </c>
      <c r="H677" s="37">
        <f>Table71011124[[#This Row],[Units Sold]]*Table71011124[[#This Row],[Sale Price]]</f>
        <v>448800</v>
      </c>
      <c r="I677" s="37">
        <f t="shared" si="10"/>
        <v>62832.000000000007</v>
      </c>
      <c r="J677" s="37">
        <f>Table71011124[[#This Row],[Gross Sales]]-Table71011124[[#This Row],[Discounts]]</f>
        <v>385968</v>
      </c>
      <c r="K677" s="37">
        <f>Table71011124[[#This Row],[Units Sold]]*Table71011124[[#This Row],[Manufacturing Price]]*1.1</f>
        <v>4936.8</v>
      </c>
      <c r="L677" s="37">
        <f>Table71011124[[#This Row],[Sales]]-Table71011124[[#This Row],[COGS]]</f>
        <v>381031.2</v>
      </c>
      <c r="M677" s="38">
        <v>44532</v>
      </c>
    </row>
    <row r="678" spans="1:13" x14ac:dyDescent="0.25">
      <c r="A678" s="1" t="s">
        <v>295</v>
      </c>
      <c r="B678" s="1" t="s">
        <v>403</v>
      </c>
      <c r="C678" s="1" t="s">
        <v>400</v>
      </c>
      <c r="D678" s="1" t="s">
        <v>407</v>
      </c>
      <c r="E678" s="1">
        <v>1393</v>
      </c>
      <c r="F678" s="37">
        <v>9</v>
      </c>
      <c r="G678" s="37">
        <v>12</v>
      </c>
      <c r="H678" s="37">
        <f>Table71011124[[#This Row],[Units Sold]]*Table71011124[[#This Row],[Sale Price]]</f>
        <v>16716</v>
      </c>
      <c r="I678" s="37">
        <f t="shared" si="10"/>
        <v>2340.2400000000002</v>
      </c>
      <c r="J678" s="37">
        <f>Table71011124[[#This Row],[Gross Sales]]-Table71011124[[#This Row],[Discounts]]</f>
        <v>14375.76</v>
      </c>
      <c r="K678" s="37">
        <f>Table71011124[[#This Row],[Units Sold]]*Table71011124[[#This Row],[Manufacturing Price]]*1.1</f>
        <v>13790.7</v>
      </c>
      <c r="L678" s="37">
        <f>Table71011124[[#This Row],[Sales]]-Table71011124[[#This Row],[COGS]]</f>
        <v>585.05999999999949</v>
      </c>
      <c r="M678" s="38">
        <v>44532</v>
      </c>
    </row>
    <row r="679" spans="1:13" x14ac:dyDescent="0.25">
      <c r="A679" s="1" t="s">
        <v>295</v>
      </c>
      <c r="B679" s="1" t="s">
        <v>403</v>
      </c>
      <c r="C679" s="1" t="s">
        <v>409</v>
      </c>
      <c r="D679" s="1" t="s">
        <v>407</v>
      </c>
      <c r="E679" s="1">
        <v>1393</v>
      </c>
      <c r="F679" s="37">
        <v>9</v>
      </c>
      <c r="G679" s="37">
        <v>12</v>
      </c>
      <c r="H679" s="37">
        <f>Table71011124[[#This Row],[Units Sold]]*Table71011124[[#This Row],[Sale Price]]</f>
        <v>16716</v>
      </c>
      <c r="I679" s="37">
        <f t="shared" si="10"/>
        <v>2340.2400000000002</v>
      </c>
      <c r="J679" s="37">
        <f>Table71011124[[#This Row],[Gross Sales]]-Table71011124[[#This Row],[Discounts]]</f>
        <v>14375.76</v>
      </c>
      <c r="K679" s="37">
        <f>Table71011124[[#This Row],[Units Sold]]*Table71011124[[#This Row],[Manufacturing Price]]*1.1</f>
        <v>13790.7</v>
      </c>
      <c r="L679" s="37">
        <f>Table71011124[[#This Row],[Sales]]-Table71011124[[#This Row],[COGS]]</f>
        <v>585.05999999999949</v>
      </c>
      <c r="M679" s="38">
        <v>44532</v>
      </c>
    </row>
    <row r="680" spans="1:13" x14ac:dyDescent="0.25">
      <c r="A680" s="1" t="s">
        <v>293</v>
      </c>
      <c r="B680" s="1" t="s">
        <v>403</v>
      </c>
      <c r="C680" s="1" t="s">
        <v>397</v>
      </c>
      <c r="D680" s="1" t="s">
        <v>401</v>
      </c>
      <c r="E680" s="1">
        <v>1295</v>
      </c>
      <c r="F680" s="37">
        <v>3</v>
      </c>
      <c r="G680" s="37">
        <v>12</v>
      </c>
      <c r="H680" s="37">
        <f>Table71011124[[#This Row],[Units Sold]]*Table71011124[[#This Row],[Sale Price]]</f>
        <v>15540</v>
      </c>
      <c r="I680" s="37">
        <f t="shared" si="10"/>
        <v>155.4</v>
      </c>
      <c r="J680" s="37">
        <f>Table71011124[[#This Row],[Gross Sales]]-Table71011124[[#This Row],[Discounts]]</f>
        <v>15384.6</v>
      </c>
      <c r="K680" s="37">
        <f>Table71011124[[#This Row],[Units Sold]]*Table71011124[[#This Row],[Manufacturing Price]]*1.1</f>
        <v>4273.5</v>
      </c>
      <c r="L680" s="37">
        <f>Table71011124[[#This Row],[Sales]]-Table71011124[[#This Row],[COGS]]</f>
        <v>11111.1</v>
      </c>
      <c r="M680" s="38">
        <v>44532</v>
      </c>
    </row>
    <row r="681" spans="1:13" x14ac:dyDescent="0.25">
      <c r="A681" s="1" t="s">
        <v>293</v>
      </c>
      <c r="B681" s="1" t="s">
        <v>396</v>
      </c>
      <c r="C681" s="1" t="s">
        <v>409</v>
      </c>
      <c r="D681" s="1" t="s">
        <v>398</v>
      </c>
      <c r="E681" s="1">
        <v>1269</v>
      </c>
      <c r="F681" s="37">
        <v>265</v>
      </c>
      <c r="G681" s="37">
        <v>350</v>
      </c>
      <c r="H681" s="37">
        <f>Table71011124[[#This Row],[Units Sold]]*Table71011124[[#This Row],[Sale Price]]</f>
        <v>444150</v>
      </c>
      <c r="I681" s="37">
        <f t="shared" si="10"/>
        <v>26649</v>
      </c>
      <c r="J681" s="37">
        <f>Table71011124[[#This Row],[Gross Sales]]-Table71011124[[#This Row],[Discounts]]</f>
        <v>417501</v>
      </c>
      <c r="K681" s="37">
        <f>Table71011124[[#This Row],[Units Sold]]*Table71011124[[#This Row],[Manufacturing Price]]*1.1</f>
        <v>369913.50000000006</v>
      </c>
      <c r="L681" s="37">
        <f>Table71011124[[#This Row],[Sales]]-Table71011124[[#This Row],[COGS]]</f>
        <v>47587.499999999942</v>
      </c>
      <c r="M681" s="38">
        <v>44532</v>
      </c>
    </row>
    <row r="682" spans="1:13" x14ac:dyDescent="0.25">
      <c r="A682" s="1" t="s">
        <v>293</v>
      </c>
      <c r="B682" s="1" t="s">
        <v>396</v>
      </c>
      <c r="C682" s="1" t="s">
        <v>404</v>
      </c>
      <c r="D682" s="1" t="s">
        <v>398</v>
      </c>
      <c r="E682" s="1">
        <v>1269</v>
      </c>
      <c r="F682" s="37">
        <v>120</v>
      </c>
      <c r="G682" s="37">
        <v>350</v>
      </c>
      <c r="H682" s="37">
        <f>Table71011124[[#This Row],[Units Sold]]*Table71011124[[#This Row],[Sale Price]]</f>
        <v>444150</v>
      </c>
      <c r="I682" s="37">
        <f t="shared" si="10"/>
        <v>26649</v>
      </c>
      <c r="J682" s="37">
        <f>Table71011124[[#This Row],[Gross Sales]]-Table71011124[[#This Row],[Discounts]]</f>
        <v>417501</v>
      </c>
      <c r="K682" s="37">
        <f>Table71011124[[#This Row],[Units Sold]]*Table71011124[[#This Row],[Manufacturing Price]]*1.1</f>
        <v>167508</v>
      </c>
      <c r="L682" s="37">
        <f>Table71011124[[#This Row],[Sales]]-Table71011124[[#This Row],[COGS]]</f>
        <v>249993</v>
      </c>
      <c r="M682" s="38">
        <v>44532</v>
      </c>
    </row>
    <row r="683" spans="1:13" x14ac:dyDescent="0.25">
      <c r="A683" s="1" t="s">
        <v>293</v>
      </c>
      <c r="B683" s="1" t="s">
        <v>396</v>
      </c>
      <c r="C683" s="1" t="s">
        <v>400</v>
      </c>
      <c r="D683" s="1" t="s">
        <v>407</v>
      </c>
      <c r="E683" s="1">
        <v>1249</v>
      </c>
      <c r="F683" s="37">
        <v>10</v>
      </c>
      <c r="G683" s="37">
        <v>20</v>
      </c>
      <c r="H683" s="37">
        <f>Table71011124[[#This Row],[Units Sold]]*Table71011124[[#This Row],[Sale Price]]</f>
        <v>24980</v>
      </c>
      <c r="I683" s="37">
        <f t="shared" si="10"/>
        <v>3497.2000000000003</v>
      </c>
      <c r="J683" s="37">
        <f>Table71011124[[#This Row],[Gross Sales]]-Table71011124[[#This Row],[Discounts]]</f>
        <v>21482.799999999999</v>
      </c>
      <c r="K683" s="37">
        <f>Table71011124[[#This Row],[Units Sold]]*Table71011124[[#This Row],[Manufacturing Price]]*1.1</f>
        <v>13739.000000000002</v>
      </c>
      <c r="L683" s="37">
        <f>Table71011124[[#This Row],[Sales]]-Table71011124[[#This Row],[COGS]]</f>
        <v>7743.7999999999975</v>
      </c>
      <c r="M683" s="38">
        <v>44532</v>
      </c>
    </row>
    <row r="684" spans="1:13" x14ac:dyDescent="0.25">
      <c r="A684" s="1" t="s">
        <v>295</v>
      </c>
      <c r="B684" s="1" t="s">
        <v>408</v>
      </c>
      <c r="C684" s="1" t="s">
        <v>400</v>
      </c>
      <c r="D684" s="1" t="s">
        <v>398</v>
      </c>
      <c r="E684" s="1">
        <v>1227</v>
      </c>
      <c r="F684" s="37">
        <v>10</v>
      </c>
      <c r="G684" s="37">
        <v>15</v>
      </c>
      <c r="H684" s="37">
        <f>Table71011124[[#This Row],[Units Sold]]*Table71011124[[#This Row],[Sale Price]]</f>
        <v>18405</v>
      </c>
      <c r="I684" s="37">
        <f t="shared" si="10"/>
        <v>1104.3</v>
      </c>
      <c r="J684" s="37">
        <f>Table71011124[[#This Row],[Gross Sales]]-Table71011124[[#This Row],[Discounts]]</f>
        <v>17300.7</v>
      </c>
      <c r="K684" s="37">
        <f>Table71011124[[#This Row],[Units Sold]]*Table71011124[[#This Row],[Manufacturing Price]]*1.1</f>
        <v>13497.000000000002</v>
      </c>
      <c r="L684" s="37">
        <f>Table71011124[[#This Row],[Sales]]-Table71011124[[#This Row],[COGS]]</f>
        <v>3803.6999999999989</v>
      </c>
      <c r="M684" s="38">
        <v>44532</v>
      </c>
    </row>
    <row r="685" spans="1:13" x14ac:dyDescent="0.25">
      <c r="A685" s="1" t="s">
        <v>295</v>
      </c>
      <c r="B685" s="1" t="s">
        <v>408</v>
      </c>
      <c r="C685" s="1" t="s">
        <v>406</v>
      </c>
      <c r="D685" s="1" t="s">
        <v>398</v>
      </c>
      <c r="E685" s="1">
        <v>1227</v>
      </c>
      <c r="F685" s="37">
        <v>13</v>
      </c>
      <c r="G685" s="37">
        <v>19</v>
      </c>
      <c r="H685" s="37">
        <f>Table71011124[[#This Row],[Units Sold]]*Table71011124[[#This Row],[Sale Price]]</f>
        <v>23313</v>
      </c>
      <c r="I685" s="37">
        <f t="shared" si="10"/>
        <v>1398.78</v>
      </c>
      <c r="J685" s="37">
        <f>Table71011124[[#This Row],[Gross Sales]]-Table71011124[[#This Row],[Discounts]]</f>
        <v>21914.22</v>
      </c>
      <c r="K685" s="37">
        <f>Table71011124[[#This Row],[Units Sold]]*Table71011124[[#This Row],[Manufacturing Price]]*1.1</f>
        <v>17546.100000000002</v>
      </c>
      <c r="L685" s="37">
        <f>Table71011124[[#This Row],[Sales]]-Table71011124[[#This Row],[COGS]]</f>
        <v>4368.119999999999</v>
      </c>
      <c r="M685" s="38">
        <v>44532</v>
      </c>
    </row>
    <row r="686" spans="1:13" x14ac:dyDescent="0.25">
      <c r="A686" s="1" t="s">
        <v>287</v>
      </c>
      <c r="B686" s="1" t="s">
        <v>408</v>
      </c>
      <c r="C686" s="1" t="s">
        <v>400</v>
      </c>
      <c r="D686" s="1" t="s">
        <v>407</v>
      </c>
      <c r="E686" s="1">
        <v>1175</v>
      </c>
      <c r="F686" s="37">
        <v>10</v>
      </c>
      <c r="G686" s="37">
        <v>15</v>
      </c>
      <c r="H686" s="37">
        <f>Table71011124[[#This Row],[Units Sold]]*Table71011124[[#This Row],[Sale Price]]</f>
        <v>17625</v>
      </c>
      <c r="I686" s="37">
        <f t="shared" si="10"/>
        <v>2467.5000000000005</v>
      </c>
      <c r="J686" s="37">
        <f>Table71011124[[#This Row],[Gross Sales]]-Table71011124[[#This Row],[Discounts]]</f>
        <v>15157.5</v>
      </c>
      <c r="K686" s="37">
        <f>Table71011124[[#This Row],[Units Sold]]*Table71011124[[#This Row],[Manufacturing Price]]*1.1</f>
        <v>12925.000000000002</v>
      </c>
      <c r="L686" s="37">
        <f>Table71011124[[#This Row],[Sales]]-Table71011124[[#This Row],[COGS]]</f>
        <v>2232.4999999999982</v>
      </c>
      <c r="M686" s="38">
        <v>44532</v>
      </c>
    </row>
    <row r="687" spans="1:13" x14ac:dyDescent="0.25">
      <c r="A687" s="1" t="s">
        <v>287</v>
      </c>
      <c r="B687" s="1" t="s">
        <v>408</v>
      </c>
      <c r="C687" s="1" t="s">
        <v>406</v>
      </c>
      <c r="D687" s="1" t="s">
        <v>407</v>
      </c>
      <c r="E687" s="1">
        <v>1175</v>
      </c>
      <c r="F687" s="37">
        <v>13</v>
      </c>
      <c r="G687" s="37">
        <v>18</v>
      </c>
      <c r="H687" s="37">
        <f>Table71011124[[#This Row],[Units Sold]]*Table71011124[[#This Row],[Sale Price]]</f>
        <v>21150</v>
      </c>
      <c r="I687" s="37">
        <f t="shared" si="10"/>
        <v>2961.0000000000005</v>
      </c>
      <c r="J687" s="37">
        <f>Table71011124[[#This Row],[Gross Sales]]-Table71011124[[#This Row],[Discounts]]</f>
        <v>18189</v>
      </c>
      <c r="K687" s="37">
        <f>Table71011124[[#This Row],[Units Sold]]*Table71011124[[#This Row],[Manufacturing Price]]*1.1</f>
        <v>16802.5</v>
      </c>
      <c r="L687" s="37">
        <f>Table71011124[[#This Row],[Sales]]-Table71011124[[#This Row],[COGS]]</f>
        <v>1386.5</v>
      </c>
      <c r="M687" s="38">
        <v>44532</v>
      </c>
    </row>
    <row r="688" spans="1:13" x14ac:dyDescent="0.25">
      <c r="A688" s="1" t="s">
        <v>395</v>
      </c>
      <c r="B688" s="1" t="s">
        <v>408</v>
      </c>
      <c r="C688" s="1" t="s">
        <v>400</v>
      </c>
      <c r="D688" s="1" t="s">
        <v>398</v>
      </c>
      <c r="E688" s="1">
        <v>1153</v>
      </c>
      <c r="F688" s="37">
        <v>10</v>
      </c>
      <c r="G688" s="37">
        <v>15</v>
      </c>
      <c r="H688" s="37">
        <f>Table71011124[[#This Row],[Units Sold]]*Table71011124[[#This Row],[Sale Price]]</f>
        <v>17295</v>
      </c>
      <c r="I688" s="37">
        <f t="shared" si="10"/>
        <v>1037.7</v>
      </c>
      <c r="J688" s="37">
        <f>Table71011124[[#This Row],[Gross Sales]]-Table71011124[[#This Row],[Discounts]]</f>
        <v>16257.3</v>
      </c>
      <c r="K688" s="37">
        <f>Table71011124[[#This Row],[Units Sold]]*Table71011124[[#This Row],[Manufacturing Price]]*1.1</f>
        <v>12683.000000000002</v>
      </c>
      <c r="L688" s="37">
        <f>Table71011124[[#This Row],[Sales]]-Table71011124[[#This Row],[COGS]]</f>
        <v>3574.2999999999975</v>
      </c>
      <c r="M688" s="38">
        <v>44532</v>
      </c>
    </row>
    <row r="689" spans="1:13" x14ac:dyDescent="0.25">
      <c r="A689" s="1" t="s">
        <v>395</v>
      </c>
      <c r="B689" s="1" t="s">
        <v>408</v>
      </c>
      <c r="C689" s="1" t="s">
        <v>406</v>
      </c>
      <c r="D689" s="1" t="s">
        <v>398</v>
      </c>
      <c r="E689" s="1">
        <v>1153</v>
      </c>
      <c r="F689" s="37">
        <v>13</v>
      </c>
      <c r="G689" s="37">
        <v>19</v>
      </c>
      <c r="H689" s="37">
        <f>Table71011124[[#This Row],[Units Sold]]*Table71011124[[#This Row],[Sale Price]]</f>
        <v>21907</v>
      </c>
      <c r="I689" s="37">
        <f t="shared" si="10"/>
        <v>1314.4199999999998</v>
      </c>
      <c r="J689" s="37">
        <f>Table71011124[[#This Row],[Gross Sales]]-Table71011124[[#This Row],[Discounts]]</f>
        <v>20592.580000000002</v>
      </c>
      <c r="K689" s="37">
        <f>Table71011124[[#This Row],[Units Sold]]*Table71011124[[#This Row],[Manufacturing Price]]*1.1</f>
        <v>16487.900000000001</v>
      </c>
      <c r="L689" s="37">
        <f>Table71011124[[#This Row],[Sales]]-Table71011124[[#This Row],[COGS]]</f>
        <v>4104.68</v>
      </c>
      <c r="M689" s="38">
        <v>44532</v>
      </c>
    </row>
    <row r="690" spans="1:13" x14ac:dyDescent="0.25">
      <c r="A690" s="1" t="s">
        <v>287</v>
      </c>
      <c r="B690" s="1" t="s">
        <v>399</v>
      </c>
      <c r="C690" s="1" t="s">
        <v>397</v>
      </c>
      <c r="D690" s="1" t="s">
        <v>407</v>
      </c>
      <c r="E690" s="1">
        <v>1085</v>
      </c>
      <c r="F690" s="37">
        <v>3</v>
      </c>
      <c r="G690" s="37">
        <v>125</v>
      </c>
      <c r="H690" s="37">
        <f>Table71011124[[#This Row],[Units Sold]]*Table71011124[[#This Row],[Sale Price]]</f>
        <v>135625</v>
      </c>
      <c r="I690" s="37">
        <f t="shared" si="10"/>
        <v>18987.5</v>
      </c>
      <c r="J690" s="37">
        <f>Table71011124[[#This Row],[Gross Sales]]-Table71011124[[#This Row],[Discounts]]</f>
        <v>116637.5</v>
      </c>
      <c r="K690" s="37">
        <f>Table71011124[[#This Row],[Units Sold]]*Table71011124[[#This Row],[Manufacturing Price]]*1.1</f>
        <v>3580.5000000000005</v>
      </c>
      <c r="L690" s="37">
        <f>Table71011124[[#This Row],[Sales]]-Table71011124[[#This Row],[COGS]]</f>
        <v>113057</v>
      </c>
      <c r="M690" s="38">
        <v>44532</v>
      </c>
    </row>
    <row r="691" spans="1:13" x14ac:dyDescent="0.25">
      <c r="A691" s="1" t="s">
        <v>287</v>
      </c>
      <c r="B691" s="1" t="s">
        <v>399</v>
      </c>
      <c r="C691" s="1" t="s">
        <v>400</v>
      </c>
      <c r="D691" s="1" t="s">
        <v>407</v>
      </c>
      <c r="E691" s="1">
        <v>1085</v>
      </c>
      <c r="F691" s="37">
        <v>10</v>
      </c>
      <c r="G691" s="37">
        <v>125</v>
      </c>
      <c r="H691" s="37">
        <f>Table71011124[[#This Row],[Units Sold]]*Table71011124[[#This Row],[Sale Price]]</f>
        <v>135625</v>
      </c>
      <c r="I691" s="37">
        <f t="shared" si="10"/>
        <v>18987.5</v>
      </c>
      <c r="J691" s="37">
        <f>Table71011124[[#This Row],[Gross Sales]]-Table71011124[[#This Row],[Discounts]]</f>
        <v>116637.5</v>
      </c>
      <c r="K691" s="37">
        <f>Table71011124[[#This Row],[Units Sold]]*Table71011124[[#This Row],[Manufacturing Price]]*1.1</f>
        <v>11935.000000000002</v>
      </c>
      <c r="L691" s="37">
        <f>Table71011124[[#This Row],[Sales]]-Table71011124[[#This Row],[COGS]]</f>
        <v>104702.5</v>
      </c>
      <c r="M691" s="38">
        <v>44532</v>
      </c>
    </row>
    <row r="692" spans="1:13" x14ac:dyDescent="0.25">
      <c r="A692" s="1" t="s">
        <v>395</v>
      </c>
      <c r="B692" s="1" t="s">
        <v>408</v>
      </c>
      <c r="C692" s="1" t="s">
        <v>397</v>
      </c>
      <c r="D692" s="1" t="s">
        <v>407</v>
      </c>
      <c r="E692" s="1">
        <v>1010</v>
      </c>
      <c r="F692" s="37">
        <v>3</v>
      </c>
      <c r="G692" s="37">
        <v>300</v>
      </c>
      <c r="H692" s="37">
        <f>Table71011124[[#This Row],[Units Sold]]*Table71011124[[#This Row],[Sale Price]]</f>
        <v>303000</v>
      </c>
      <c r="I692" s="37">
        <f t="shared" si="10"/>
        <v>42420.000000000007</v>
      </c>
      <c r="J692" s="37">
        <f>Table71011124[[#This Row],[Gross Sales]]-Table71011124[[#This Row],[Discounts]]</f>
        <v>260580</v>
      </c>
      <c r="K692" s="37">
        <f>Table71011124[[#This Row],[Units Sold]]*Table71011124[[#This Row],[Manufacturing Price]]*1.1</f>
        <v>3333.0000000000005</v>
      </c>
      <c r="L692" s="37">
        <f>Table71011124[[#This Row],[Sales]]-Table71011124[[#This Row],[COGS]]</f>
        <v>257247</v>
      </c>
      <c r="M692" s="38">
        <v>44532</v>
      </c>
    </row>
    <row r="693" spans="1:13" x14ac:dyDescent="0.25">
      <c r="A693" s="1" t="s">
        <v>395</v>
      </c>
      <c r="B693" s="1" t="s">
        <v>408</v>
      </c>
      <c r="C693" s="1" t="s">
        <v>406</v>
      </c>
      <c r="D693" s="1" t="s">
        <v>407</v>
      </c>
      <c r="E693" s="1">
        <v>1010</v>
      </c>
      <c r="F693" s="37">
        <v>214</v>
      </c>
      <c r="G693" s="37">
        <v>300</v>
      </c>
      <c r="H693" s="37">
        <f>Table71011124[[#This Row],[Units Sold]]*Table71011124[[#This Row],[Sale Price]]</f>
        <v>303000</v>
      </c>
      <c r="I693" s="37">
        <f t="shared" si="10"/>
        <v>42420.000000000007</v>
      </c>
      <c r="J693" s="37">
        <f>Table71011124[[#This Row],[Gross Sales]]-Table71011124[[#This Row],[Discounts]]</f>
        <v>260580</v>
      </c>
      <c r="K693" s="37">
        <f>Table71011124[[#This Row],[Units Sold]]*Table71011124[[#This Row],[Manufacturing Price]]*1.1</f>
        <v>237754.00000000003</v>
      </c>
      <c r="L693" s="37">
        <f>Table71011124[[#This Row],[Sales]]-Table71011124[[#This Row],[COGS]]</f>
        <v>22825.999999999971</v>
      </c>
      <c r="M693" s="38">
        <v>44532</v>
      </c>
    </row>
    <row r="694" spans="1:13" x14ac:dyDescent="0.25">
      <c r="A694" s="1" t="s">
        <v>395</v>
      </c>
      <c r="B694" s="1" t="s">
        <v>399</v>
      </c>
      <c r="C694" s="1" t="s">
        <v>400</v>
      </c>
      <c r="D694" s="1" t="s">
        <v>398</v>
      </c>
      <c r="E694" s="1">
        <v>861</v>
      </c>
      <c r="F694" s="37">
        <v>10</v>
      </c>
      <c r="G694" s="37">
        <v>125</v>
      </c>
      <c r="H694" s="37">
        <f>Table71011124[[#This Row],[Units Sold]]*Table71011124[[#This Row],[Sale Price]]</f>
        <v>107625</v>
      </c>
      <c r="I694" s="37">
        <f t="shared" si="10"/>
        <v>6457.5</v>
      </c>
      <c r="J694" s="37">
        <f>Table71011124[[#This Row],[Gross Sales]]-Table71011124[[#This Row],[Discounts]]</f>
        <v>101167.5</v>
      </c>
      <c r="K694" s="37">
        <f>Table71011124[[#This Row],[Units Sold]]*Table71011124[[#This Row],[Manufacturing Price]]*1.1</f>
        <v>9471</v>
      </c>
      <c r="L694" s="37">
        <f>Table71011124[[#This Row],[Sales]]-Table71011124[[#This Row],[COGS]]</f>
        <v>91696.5</v>
      </c>
      <c r="M694" s="38">
        <v>44532</v>
      </c>
    </row>
    <row r="695" spans="1:13" x14ac:dyDescent="0.25">
      <c r="A695" s="1" t="s">
        <v>395</v>
      </c>
      <c r="B695" s="1" t="s">
        <v>399</v>
      </c>
      <c r="C695" s="1" t="s">
        <v>404</v>
      </c>
      <c r="D695" s="1" t="s">
        <v>398</v>
      </c>
      <c r="E695" s="1">
        <v>861</v>
      </c>
      <c r="F695" s="37">
        <v>102</v>
      </c>
      <c r="G695" s="37">
        <v>125</v>
      </c>
      <c r="H695" s="37">
        <f>Table71011124[[#This Row],[Units Sold]]*Table71011124[[#This Row],[Sale Price]]</f>
        <v>107625</v>
      </c>
      <c r="I695" s="37">
        <f t="shared" si="10"/>
        <v>6457.5</v>
      </c>
      <c r="J695" s="37">
        <f>Table71011124[[#This Row],[Gross Sales]]-Table71011124[[#This Row],[Discounts]]</f>
        <v>101167.5</v>
      </c>
      <c r="K695" s="37">
        <f>Table71011124[[#This Row],[Units Sold]]*Table71011124[[#This Row],[Manufacturing Price]]*1.1</f>
        <v>96604.200000000012</v>
      </c>
      <c r="L695" s="37">
        <f>Table71011124[[#This Row],[Sales]]-Table71011124[[#This Row],[COGS]]</f>
        <v>4563.2999999999884</v>
      </c>
      <c r="M695" s="38">
        <v>44532</v>
      </c>
    </row>
    <row r="696" spans="1:13" x14ac:dyDescent="0.25">
      <c r="A696" s="1" t="s">
        <v>300</v>
      </c>
      <c r="B696" s="1" t="s">
        <v>408</v>
      </c>
      <c r="C696" s="1" t="s">
        <v>402</v>
      </c>
      <c r="D696" s="1" t="s">
        <v>407</v>
      </c>
      <c r="E696" s="1">
        <v>546</v>
      </c>
      <c r="F696" s="37">
        <v>5</v>
      </c>
      <c r="G696" s="37">
        <v>300</v>
      </c>
      <c r="H696" s="37">
        <f>Table71011124[[#This Row],[Units Sold]]*Table71011124[[#This Row],[Sale Price]]</f>
        <v>163800</v>
      </c>
      <c r="I696" s="37">
        <f t="shared" si="10"/>
        <v>22932.000000000004</v>
      </c>
      <c r="J696" s="37">
        <f>Table71011124[[#This Row],[Gross Sales]]-Table71011124[[#This Row],[Discounts]]</f>
        <v>140868</v>
      </c>
      <c r="K696" s="37">
        <f>Table71011124[[#This Row],[Units Sold]]*Table71011124[[#This Row],[Manufacturing Price]]*1.1</f>
        <v>3003.0000000000005</v>
      </c>
      <c r="L696" s="37">
        <f>Table71011124[[#This Row],[Sales]]-Table71011124[[#This Row],[COGS]]</f>
        <v>137865</v>
      </c>
      <c r="M696" s="38">
        <v>44532</v>
      </c>
    </row>
    <row r="697" spans="1:13" x14ac:dyDescent="0.25">
      <c r="A697" s="1" t="s">
        <v>300</v>
      </c>
      <c r="B697" s="1" t="s">
        <v>408</v>
      </c>
      <c r="C697" s="1" t="s">
        <v>409</v>
      </c>
      <c r="D697" s="1" t="s">
        <v>407</v>
      </c>
      <c r="E697" s="1">
        <v>546</v>
      </c>
      <c r="F697" s="37">
        <v>224</v>
      </c>
      <c r="G697" s="37">
        <v>300</v>
      </c>
      <c r="H697" s="37">
        <f>Table71011124[[#This Row],[Units Sold]]*Table71011124[[#This Row],[Sale Price]]</f>
        <v>163800</v>
      </c>
      <c r="I697" s="37">
        <f t="shared" si="10"/>
        <v>22932.000000000004</v>
      </c>
      <c r="J697" s="37">
        <f>Table71011124[[#This Row],[Gross Sales]]-Table71011124[[#This Row],[Discounts]]</f>
        <v>140868</v>
      </c>
      <c r="K697" s="37">
        <f>Table71011124[[#This Row],[Units Sold]]*Table71011124[[#This Row],[Manufacturing Price]]*1.1</f>
        <v>134534.40000000002</v>
      </c>
      <c r="L697" s="37">
        <f>Table71011124[[#This Row],[Sales]]-Table71011124[[#This Row],[COGS]]</f>
        <v>6333.5999999999767</v>
      </c>
      <c r="M697" s="38">
        <v>44532</v>
      </c>
    </row>
    <row r="698" spans="1:13" x14ac:dyDescent="0.25">
      <c r="A698" s="1" t="s">
        <v>287</v>
      </c>
      <c r="B698" s="1" t="s">
        <v>403</v>
      </c>
      <c r="C698" s="1" t="s">
        <v>404</v>
      </c>
      <c r="D698" s="1" t="s">
        <v>407</v>
      </c>
      <c r="E698" s="1">
        <v>472</v>
      </c>
      <c r="F698" s="37">
        <v>9</v>
      </c>
      <c r="G698" s="37">
        <v>12</v>
      </c>
      <c r="H698" s="37">
        <f>Table71011124[[#This Row],[Units Sold]]*Table71011124[[#This Row],[Sale Price]]</f>
        <v>5664</v>
      </c>
      <c r="I698" s="37">
        <f t="shared" si="10"/>
        <v>792.96</v>
      </c>
      <c r="J698" s="37">
        <f>Table71011124[[#This Row],[Gross Sales]]-Table71011124[[#This Row],[Discounts]]</f>
        <v>4871.04</v>
      </c>
      <c r="K698" s="37">
        <f>Table71011124[[#This Row],[Units Sold]]*Table71011124[[#This Row],[Manufacturing Price]]*1.1</f>
        <v>4672.8</v>
      </c>
      <c r="L698" s="37">
        <f>Table71011124[[#This Row],[Sales]]-Table71011124[[#This Row],[COGS]]</f>
        <v>198.23999999999978</v>
      </c>
      <c r="M698" s="38">
        <v>44532</v>
      </c>
    </row>
    <row r="699" spans="1:13" x14ac:dyDescent="0.25">
      <c r="A699" s="1" t="s">
        <v>287</v>
      </c>
      <c r="B699" s="1" t="s">
        <v>403</v>
      </c>
      <c r="C699" s="1" t="s">
        <v>409</v>
      </c>
      <c r="D699" s="1" t="s">
        <v>407</v>
      </c>
      <c r="E699" s="1">
        <v>472</v>
      </c>
      <c r="F699" s="37">
        <v>9</v>
      </c>
      <c r="G699" s="37">
        <v>12</v>
      </c>
      <c r="H699" s="37">
        <f>Table71011124[[#This Row],[Units Sold]]*Table71011124[[#This Row],[Sale Price]]</f>
        <v>5664</v>
      </c>
      <c r="I699" s="37">
        <f t="shared" si="10"/>
        <v>792.96</v>
      </c>
      <c r="J699" s="37">
        <f>Table71011124[[#This Row],[Gross Sales]]-Table71011124[[#This Row],[Discounts]]</f>
        <v>4871.04</v>
      </c>
      <c r="K699" s="37">
        <f>Table71011124[[#This Row],[Units Sold]]*Table71011124[[#This Row],[Manufacturing Price]]*1.1</f>
        <v>4672.8</v>
      </c>
      <c r="L699" s="37">
        <f>Table71011124[[#This Row],[Sales]]-Table71011124[[#This Row],[COGS]]</f>
        <v>198.23999999999978</v>
      </c>
      <c r="M699" s="38">
        <v>44532</v>
      </c>
    </row>
    <row r="700" spans="1:13" x14ac:dyDescent="0.25">
      <c r="A700" s="1" t="s">
        <v>300</v>
      </c>
      <c r="B700" s="1" t="s">
        <v>403</v>
      </c>
      <c r="C700" s="1" t="s">
        <v>404</v>
      </c>
      <c r="D700" s="1" t="s">
        <v>407</v>
      </c>
      <c r="E700" s="1">
        <v>410</v>
      </c>
      <c r="F700" s="37">
        <v>8</v>
      </c>
      <c r="G700" s="37">
        <v>12</v>
      </c>
      <c r="H700" s="37">
        <f>Table71011124[[#This Row],[Units Sold]]*Table71011124[[#This Row],[Sale Price]]</f>
        <v>4920</v>
      </c>
      <c r="I700" s="37">
        <f t="shared" si="10"/>
        <v>688.80000000000007</v>
      </c>
      <c r="J700" s="37">
        <f>Table71011124[[#This Row],[Gross Sales]]-Table71011124[[#This Row],[Discounts]]</f>
        <v>4231.2</v>
      </c>
      <c r="K700" s="37">
        <f>Table71011124[[#This Row],[Units Sold]]*Table71011124[[#This Row],[Manufacturing Price]]*1.1</f>
        <v>3608.0000000000005</v>
      </c>
      <c r="L700" s="37">
        <f>Table71011124[[#This Row],[Sales]]-Table71011124[[#This Row],[COGS]]</f>
        <v>623.19999999999936</v>
      </c>
      <c r="M700" s="38">
        <v>44532</v>
      </c>
    </row>
    <row r="701" spans="1:13" x14ac:dyDescent="0.25">
      <c r="A701" s="1" t="s">
        <v>300</v>
      </c>
      <c r="B701" s="1" t="s">
        <v>403</v>
      </c>
      <c r="C701" s="1" t="s">
        <v>409</v>
      </c>
      <c r="D701" s="1" t="s">
        <v>407</v>
      </c>
      <c r="E701" s="1">
        <v>410</v>
      </c>
      <c r="F701" s="37">
        <v>7</v>
      </c>
      <c r="G701" s="37">
        <v>12</v>
      </c>
      <c r="H701" s="37">
        <f>Table71011124[[#This Row],[Units Sold]]*Table71011124[[#This Row],[Sale Price]]</f>
        <v>4920</v>
      </c>
      <c r="I701" s="37">
        <f t="shared" si="10"/>
        <v>688.80000000000007</v>
      </c>
      <c r="J701" s="37">
        <f>Table71011124[[#This Row],[Gross Sales]]-Table71011124[[#This Row],[Discounts]]</f>
        <v>4231.2</v>
      </c>
      <c r="K701" s="37">
        <f>Table71011124[[#This Row],[Units Sold]]*Table71011124[[#This Row],[Manufacturing Price]]*1.1</f>
        <v>3157.0000000000005</v>
      </c>
      <c r="L701" s="37">
        <f>Table71011124[[#This Row],[Sales]]-Table71011124[[#This Row],[COGS]]</f>
        <v>1074.1999999999994</v>
      </c>
      <c r="M701" s="38">
        <v>44532</v>
      </c>
    </row>
    <row r="702" spans="1:13" x14ac:dyDescent="0.25">
      <c r="A702" s="1" t="s">
        <v>293</v>
      </c>
      <c r="B702" s="1" t="s">
        <v>396</v>
      </c>
      <c r="C702" s="1" t="s">
        <v>400</v>
      </c>
      <c r="D702" s="1" t="s">
        <v>401</v>
      </c>
      <c r="E702" s="1">
        <v>5074</v>
      </c>
      <c r="F702" s="37">
        <v>7</v>
      </c>
      <c r="G702" s="37">
        <v>28</v>
      </c>
      <c r="H702" s="37">
        <f>Table71011124[[#This Row],[Units Sold]]*Table71011124[[#This Row],[Sale Price]]</f>
        <v>142072</v>
      </c>
      <c r="I702" s="37">
        <f t="shared" si="10"/>
        <v>1420.72</v>
      </c>
      <c r="J702" s="37">
        <f>Table71011124[[#This Row],[Gross Sales]]-Table71011124[[#This Row],[Discounts]]</f>
        <v>140651.28</v>
      </c>
      <c r="K702" s="37">
        <f>Table71011124[[#This Row],[Units Sold]]*Table71011124[[#This Row],[Manufacturing Price]]*1.1</f>
        <v>39069.800000000003</v>
      </c>
      <c r="L702" s="37">
        <f>Table71011124[[#This Row],[Sales]]-Table71011124[[#This Row],[COGS]]</f>
        <v>101581.48</v>
      </c>
      <c r="M702" s="38">
        <v>44502</v>
      </c>
    </row>
    <row r="703" spans="1:13" x14ac:dyDescent="0.25">
      <c r="A703" s="1" t="s">
        <v>295</v>
      </c>
      <c r="B703" s="1" t="s">
        <v>399</v>
      </c>
      <c r="C703" s="1" t="s">
        <v>404</v>
      </c>
      <c r="D703" s="1" t="s">
        <v>407</v>
      </c>
      <c r="E703" s="1">
        <v>4848</v>
      </c>
      <c r="F703" s="37">
        <v>94</v>
      </c>
      <c r="G703" s="37">
        <v>125</v>
      </c>
      <c r="H703" s="37">
        <f>Table71011124[[#This Row],[Units Sold]]*Table71011124[[#This Row],[Sale Price]]</f>
        <v>606000</v>
      </c>
      <c r="I703" s="37">
        <f t="shared" si="10"/>
        <v>84840.000000000015</v>
      </c>
      <c r="J703" s="37">
        <f>Table71011124[[#This Row],[Gross Sales]]-Table71011124[[#This Row],[Discounts]]</f>
        <v>521160</v>
      </c>
      <c r="K703" s="37">
        <f>Table71011124[[#This Row],[Units Sold]]*Table71011124[[#This Row],[Manufacturing Price]]*1.1</f>
        <v>501283.2</v>
      </c>
      <c r="L703" s="37">
        <f>Table71011124[[#This Row],[Sales]]-Table71011124[[#This Row],[COGS]]</f>
        <v>19876.799999999988</v>
      </c>
      <c r="M703" s="38">
        <v>44502</v>
      </c>
    </row>
    <row r="704" spans="1:13" x14ac:dyDescent="0.25">
      <c r="A704" s="1" t="s">
        <v>300</v>
      </c>
      <c r="B704" s="1" t="s">
        <v>396</v>
      </c>
      <c r="C704" s="1" t="s">
        <v>402</v>
      </c>
      <c r="D704" s="1" t="s">
        <v>407</v>
      </c>
      <c r="E704" s="1">
        <v>4796</v>
      </c>
      <c r="F704" s="37">
        <v>5</v>
      </c>
      <c r="G704" s="37">
        <v>7</v>
      </c>
      <c r="H704" s="37">
        <f>Table71011124[[#This Row],[Units Sold]]*Table71011124[[#This Row],[Sale Price]]</f>
        <v>33572</v>
      </c>
      <c r="I704" s="37">
        <f t="shared" si="10"/>
        <v>4700.0800000000008</v>
      </c>
      <c r="J704" s="37">
        <f>Table71011124[[#This Row],[Gross Sales]]-Table71011124[[#This Row],[Discounts]]</f>
        <v>28871.919999999998</v>
      </c>
      <c r="K704" s="37">
        <f>Table71011124[[#This Row],[Units Sold]]*Table71011124[[#This Row],[Manufacturing Price]]*1.1</f>
        <v>26378.000000000004</v>
      </c>
      <c r="L704" s="37">
        <f>Table71011124[[#This Row],[Sales]]-Table71011124[[#This Row],[COGS]]</f>
        <v>2493.9199999999946</v>
      </c>
      <c r="M704" s="38">
        <v>44502</v>
      </c>
    </row>
    <row r="705" spans="1:13" x14ac:dyDescent="0.25">
      <c r="A705" s="1" t="s">
        <v>395</v>
      </c>
      <c r="B705" s="1" t="s">
        <v>396</v>
      </c>
      <c r="C705" s="1" t="s">
        <v>409</v>
      </c>
      <c r="D705" s="1" t="s">
        <v>398</v>
      </c>
      <c r="E705" s="1">
        <v>4759</v>
      </c>
      <c r="F705" s="37">
        <v>265</v>
      </c>
      <c r="G705" s="37">
        <v>350</v>
      </c>
      <c r="H705" s="37">
        <f>Table71011124[[#This Row],[Units Sold]]*Table71011124[[#This Row],[Sale Price]]</f>
        <v>1665650</v>
      </c>
      <c r="I705" s="37">
        <f t="shared" si="10"/>
        <v>99939</v>
      </c>
      <c r="J705" s="37">
        <f>Table71011124[[#This Row],[Gross Sales]]-Table71011124[[#This Row],[Discounts]]</f>
        <v>1565711</v>
      </c>
      <c r="K705" s="37">
        <f>Table71011124[[#This Row],[Units Sold]]*Table71011124[[#This Row],[Manufacturing Price]]*1.1</f>
        <v>1387248.5</v>
      </c>
      <c r="L705" s="37">
        <f>Table71011124[[#This Row],[Sales]]-Table71011124[[#This Row],[COGS]]</f>
        <v>178462.5</v>
      </c>
      <c r="M705" s="38">
        <v>44502</v>
      </c>
    </row>
    <row r="706" spans="1:13" x14ac:dyDescent="0.25">
      <c r="A706" s="1" t="s">
        <v>295</v>
      </c>
      <c r="B706" s="1" t="s">
        <v>396</v>
      </c>
      <c r="C706" s="1" t="s">
        <v>402</v>
      </c>
      <c r="D706" s="1" t="s">
        <v>401</v>
      </c>
      <c r="E706" s="1">
        <v>4732</v>
      </c>
      <c r="F706" s="37">
        <v>5</v>
      </c>
      <c r="G706" s="37">
        <v>7</v>
      </c>
      <c r="H706" s="37">
        <f>Table71011124[[#This Row],[Units Sold]]*Table71011124[[#This Row],[Sale Price]]</f>
        <v>33124</v>
      </c>
      <c r="I706" s="37">
        <f t="shared" ref="I706:I769" si="11">IF(D706="None",0,IF(D706="Low",H706*0.01,IF(D706="Medium",H706*0.06,IF(D706="High",H706*0.14,0))))</f>
        <v>331.24</v>
      </c>
      <c r="J706" s="37">
        <f>Table71011124[[#This Row],[Gross Sales]]-Table71011124[[#This Row],[Discounts]]</f>
        <v>32792.76</v>
      </c>
      <c r="K706" s="37">
        <f>Table71011124[[#This Row],[Units Sold]]*Table71011124[[#This Row],[Manufacturing Price]]*1.1</f>
        <v>26026.000000000004</v>
      </c>
      <c r="L706" s="37">
        <f>Table71011124[[#This Row],[Sales]]-Table71011124[[#This Row],[COGS]]</f>
        <v>6766.7599999999984</v>
      </c>
      <c r="M706" s="38">
        <v>44502</v>
      </c>
    </row>
    <row r="707" spans="1:13" x14ac:dyDescent="0.25">
      <c r="A707" s="1" t="s">
        <v>293</v>
      </c>
      <c r="B707" s="1" t="s">
        <v>396</v>
      </c>
      <c r="C707" s="1" t="s">
        <v>409</v>
      </c>
      <c r="D707" s="1" t="s">
        <v>407</v>
      </c>
      <c r="E707" s="1">
        <v>4707</v>
      </c>
      <c r="F707" s="37">
        <v>214</v>
      </c>
      <c r="G707" s="37">
        <v>350</v>
      </c>
      <c r="H707" s="37">
        <f>Table71011124[[#This Row],[Units Sold]]*Table71011124[[#This Row],[Sale Price]]</f>
        <v>1647450</v>
      </c>
      <c r="I707" s="37">
        <f t="shared" si="11"/>
        <v>230643.00000000003</v>
      </c>
      <c r="J707" s="37">
        <f>Table71011124[[#This Row],[Gross Sales]]-Table71011124[[#This Row],[Discounts]]</f>
        <v>1416807</v>
      </c>
      <c r="K707" s="37">
        <f>Table71011124[[#This Row],[Units Sold]]*Table71011124[[#This Row],[Manufacturing Price]]*1.1</f>
        <v>1108027.8</v>
      </c>
      <c r="L707" s="37">
        <f>Table71011124[[#This Row],[Sales]]-Table71011124[[#This Row],[COGS]]</f>
        <v>308779.19999999995</v>
      </c>
      <c r="M707" s="38">
        <v>44502</v>
      </c>
    </row>
    <row r="708" spans="1:13" x14ac:dyDescent="0.25">
      <c r="A708" s="1" t="s">
        <v>295</v>
      </c>
      <c r="B708" s="1" t="s">
        <v>396</v>
      </c>
      <c r="C708" s="1" t="s">
        <v>400</v>
      </c>
      <c r="D708" s="1" t="s">
        <v>398</v>
      </c>
      <c r="E708" s="1">
        <v>4622</v>
      </c>
      <c r="F708" s="37">
        <v>10</v>
      </c>
      <c r="G708" s="37">
        <v>20</v>
      </c>
      <c r="H708" s="37">
        <f>Table71011124[[#This Row],[Units Sold]]*Table71011124[[#This Row],[Sale Price]]</f>
        <v>92440</v>
      </c>
      <c r="I708" s="37">
        <f t="shared" si="11"/>
        <v>5546.4</v>
      </c>
      <c r="J708" s="37">
        <f>Table71011124[[#This Row],[Gross Sales]]-Table71011124[[#This Row],[Discounts]]</f>
        <v>86893.6</v>
      </c>
      <c r="K708" s="37">
        <f>Table71011124[[#This Row],[Units Sold]]*Table71011124[[#This Row],[Manufacturing Price]]*1.1</f>
        <v>50842.000000000007</v>
      </c>
      <c r="L708" s="37">
        <f>Table71011124[[#This Row],[Sales]]-Table71011124[[#This Row],[COGS]]</f>
        <v>36051.599999999999</v>
      </c>
      <c r="M708" s="38">
        <v>44502</v>
      </c>
    </row>
    <row r="709" spans="1:13" x14ac:dyDescent="0.25">
      <c r="A709" s="1" t="s">
        <v>395</v>
      </c>
      <c r="B709" s="1" t="s">
        <v>396</v>
      </c>
      <c r="C709" s="1" t="s">
        <v>400</v>
      </c>
      <c r="D709" s="1" t="s">
        <v>401</v>
      </c>
      <c r="E709" s="1">
        <v>4602</v>
      </c>
      <c r="F709" s="37">
        <v>10</v>
      </c>
      <c r="G709" s="37">
        <v>20</v>
      </c>
      <c r="H709" s="37">
        <f>Table71011124[[#This Row],[Units Sold]]*Table71011124[[#This Row],[Sale Price]]</f>
        <v>92040</v>
      </c>
      <c r="I709" s="37">
        <f t="shared" si="11"/>
        <v>920.4</v>
      </c>
      <c r="J709" s="37">
        <f>Table71011124[[#This Row],[Gross Sales]]-Table71011124[[#This Row],[Discounts]]</f>
        <v>91119.6</v>
      </c>
      <c r="K709" s="37">
        <f>Table71011124[[#This Row],[Units Sold]]*Table71011124[[#This Row],[Manufacturing Price]]*1.1</f>
        <v>50622.000000000007</v>
      </c>
      <c r="L709" s="37">
        <f>Table71011124[[#This Row],[Sales]]-Table71011124[[#This Row],[COGS]]</f>
        <v>40497.599999999999</v>
      </c>
      <c r="M709" s="38">
        <v>44502</v>
      </c>
    </row>
    <row r="710" spans="1:13" x14ac:dyDescent="0.25">
      <c r="A710" s="1" t="s">
        <v>300</v>
      </c>
      <c r="B710" s="1" t="s">
        <v>396</v>
      </c>
      <c r="C710" s="1" t="s">
        <v>409</v>
      </c>
      <c r="D710" s="1" t="s">
        <v>398</v>
      </c>
      <c r="E710" s="1">
        <v>4598</v>
      </c>
      <c r="F710" s="37">
        <v>265</v>
      </c>
      <c r="G710" s="37">
        <v>350</v>
      </c>
      <c r="H710" s="37">
        <f>Table71011124[[#This Row],[Units Sold]]*Table71011124[[#This Row],[Sale Price]]</f>
        <v>1609300</v>
      </c>
      <c r="I710" s="37">
        <f t="shared" si="11"/>
        <v>96558</v>
      </c>
      <c r="J710" s="37">
        <f>Table71011124[[#This Row],[Gross Sales]]-Table71011124[[#This Row],[Discounts]]</f>
        <v>1512742</v>
      </c>
      <c r="K710" s="37">
        <f>Table71011124[[#This Row],[Units Sold]]*Table71011124[[#This Row],[Manufacturing Price]]*1.1</f>
        <v>1340317</v>
      </c>
      <c r="L710" s="37">
        <f>Table71011124[[#This Row],[Sales]]-Table71011124[[#This Row],[COGS]]</f>
        <v>172425</v>
      </c>
      <c r="M710" s="38">
        <v>44502</v>
      </c>
    </row>
    <row r="711" spans="1:13" x14ac:dyDescent="0.25">
      <c r="A711" s="1" t="s">
        <v>287</v>
      </c>
      <c r="B711" s="1" t="s">
        <v>396</v>
      </c>
      <c r="C711" s="1" t="s">
        <v>409</v>
      </c>
      <c r="D711" s="1" t="s">
        <v>401</v>
      </c>
      <c r="E711" s="1">
        <v>4579</v>
      </c>
      <c r="F711" s="37">
        <v>265</v>
      </c>
      <c r="G711" s="37">
        <v>350</v>
      </c>
      <c r="H711" s="37">
        <f>Table71011124[[#This Row],[Units Sold]]*Table71011124[[#This Row],[Sale Price]]</f>
        <v>1602650</v>
      </c>
      <c r="I711" s="37">
        <f t="shared" si="11"/>
        <v>16026.5</v>
      </c>
      <c r="J711" s="37">
        <f>Table71011124[[#This Row],[Gross Sales]]-Table71011124[[#This Row],[Discounts]]</f>
        <v>1586623.5</v>
      </c>
      <c r="K711" s="37">
        <f>Table71011124[[#This Row],[Units Sold]]*Table71011124[[#This Row],[Manufacturing Price]]*1.1</f>
        <v>1334778.5</v>
      </c>
      <c r="L711" s="37">
        <f>Table71011124[[#This Row],[Sales]]-Table71011124[[#This Row],[COGS]]</f>
        <v>251845</v>
      </c>
      <c r="M711" s="38">
        <v>44502</v>
      </c>
    </row>
    <row r="712" spans="1:13" x14ac:dyDescent="0.25">
      <c r="A712" s="1" t="s">
        <v>287</v>
      </c>
      <c r="B712" s="1" t="s">
        <v>396</v>
      </c>
      <c r="C712" s="1" t="s">
        <v>400</v>
      </c>
      <c r="D712" s="1" t="s">
        <v>398</v>
      </c>
      <c r="E712" s="1">
        <v>4563</v>
      </c>
      <c r="F712" s="37">
        <v>10</v>
      </c>
      <c r="G712" s="37">
        <v>20</v>
      </c>
      <c r="H712" s="37">
        <f>Table71011124[[#This Row],[Units Sold]]*Table71011124[[#This Row],[Sale Price]]</f>
        <v>91260</v>
      </c>
      <c r="I712" s="37">
        <f t="shared" si="11"/>
        <v>5475.5999999999995</v>
      </c>
      <c r="J712" s="37">
        <f>Table71011124[[#This Row],[Gross Sales]]-Table71011124[[#This Row],[Discounts]]</f>
        <v>85784.4</v>
      </c>
      <c r="K712" s="37">
        <f>Table71011124[[#This Row],[Units Sold]]*Table71011124[[#This Row],[Manufacturing Price]]*1.1</f>
        <v>50193.000000000007</v>
      </c>
      <c r="L712" s="37">
        <f>Table71011124[[#This Row],[Sales]]-Table71011124[[#This Row],[COGS]]</f>
        <v>35591.399999999987</v>
      </c>
      <c r="M712" s="38">
        <v>44502</v>
      </c>
    </row>
    <row r="713" spans="1:13" x14ac:dyDescent="0.25">
      <c r="A713" s="1" t="s">
        <v>287</v>
      </c>
      <c r="B713" s="1" t="s">
        <v>396</v>
      </c>
      <c r="C713" s="1" t="s">
        <v>402</v>
      </c>
      <c r="D713" s="1" t="s">
        <v>405</v>
      </c>
      <c r="E713" s="1">
        <v>4552</v>
      </c>
      <c r="F713" s="37">
        <v>5</v>
      </c>
      <c r="G713" s="37">
        <v>7</v>
      </c>
      <c r="H713" s="37">
        <f>Table71011124[[#This Row],[Units Sold]]*Table71011124[[#This Row],[Sale Price]]</f>
        <v>31864</v>
      </c>
      <c r="I713" s="37">
        <f t="shared" si="11"/>
        <v>0</v>
      </c>
      <c r="J713" s="37">
        <f>Table71011124[[#This Row],[Gross Sales]]-Table71011124[[#This Row],[Discounts]]</f>
        <v>31864</v>
      </c>
      <c r="K713" s="37">
        <f>Table71011124[[#This Row],[Units Sold]]*Table71011124[[#This Row],[Manufacturing Price]]*1.1</f>
        <v>25036.000000000004</v>
      </c>
      <c r="L713" s="37">
        <f>Table71011124[[#This Row],[Sales]]-Table71011124[[#This Row],[COGS]]</f>
        <v>6827.9999999999964</v>
      </c>
      <c r="M713" s="38">
        <v>44502</v>
      </c>
    </row>
    <row r="714" spans="1:13" x14ac:dyDescent="0.25">
      <c r="A714" s="1" t="s">
        <v>395</v>
      </c>
      <c r="B714" s="1" t="s">
        <v>396</v>
      </c>
      <c r="C714" s="1" t="s">
        <v>402</v>
      </c>
      <c r="D714" s="1" t="s">
        <v>407</v>
      </c>
      <c r="E714" s="1">
        <v>4530</v>
      </c>
      <c r="F714" s="37">
        <v>5</v>
      </c>
      <c r="G714" s="37">
        <v>7</v>
      </c>
      <c r="H714" s="37">
        <f>Table71011124[[#This Row],[Units Sold]]*Table71011124[[#This Row],[Sale Price]]</f>
        <v>31710</v>
      </c>
      <c r="I714" s="37">
        <f t="shared" si="11"/>
        <v>4439.4000000000005</v>
      </c>
      <c r="J714" s="37">
        <f>Table71011124[[#This Row],[Gross Sales]]-Table71011124[[#This Row],[Discounts]]</f>
        <v>27270.6</v>
      </c>
      <c r="K714" s="37">
        <f>Table71011124[[#This Row],[Units Sold]]*Table71011124[[#This Row],[Manufacturing Price]]*1.1</f>
        <v>24915.000000000004</v>
      </c>
      <c r="L714" s="37">
        <f>Table71011124[[#This Row],[Sales]]-Table71011124[[#This Row],[COGS]]</f>
        <v>2355.5999999999949</v>
      </c>
      <c r="M714" s="38">
        <v>44502</v>
      </c>
    </row>
    <row r="715" spans="1:13" x14ac:dyDescent="0.25">
      <c r="A715" s="1" t="s">
        <v>300</v>
      </c>
      <c r="B715" s="1" t="s">
        <v>396</v>
      </c>
      <c r="C715" s="1" t="s">
        <v>400</v>
      </c>
      <c r="D715" s="1" t="s">
        <v>398</v>
      </c>
      <c r="E715" s="1">
        <v>4522</v>
      </c>
      <c r="F715" s="37">
        <v>10</v>
      </c>
      <c r="G715" s="37">
        <v>20</v>
      </c>
      <c r="H715" s="37">
        <f>Table71011124[[#This Row],[Units Sold]]*Table71011124[[#This Row],[Sale Price]]</f>
        <v>90440</v>
      </c>
      <c r="I715" s="37">
        <f t="shared" si="11"/>
        <v>5426.4</v>
      </c>
      <c r="J715" s="37">
        <f>Table71011124[[#This Row],[Gross Sales]]-Table71011124[[#This Row],[Discounts]]</f>
        <v>85013.6</v>
      </c>
      <c r="K715" s="37">
        <f>Table71011124[[#This Row],[Units Sold]]*Table71011124[[#This Row],[Manufacturing Price]]*1.1</f>
        <v>49742.000000000007</v>
      </c>
      <c r="L715" s="37">
        <f>Table71011124[[#This Row],[Sales]]-Table71011124[[#This Row],[COGS]]</f>
        <v>35271.599999999999</v>
      </c>
      <c r="M715" s="38">
        <v>44502</v>
      </c>
    </row>
    <row r="716" spans="1:13" x14ac:dyDescent="0.25">
      <c r="A716" s="1" t="s">
        <v>295</v>
      </c>
      <c r="B716" s="1" t="s">
        <v>396</v>
      </c>
      <c r="C716" s="1" t="s">
        <v>409</v>
      </c>
      <c r="D716" s="1" t="s">
        <v>398</v>
      </c>
      <c r="E716" s="1">
        <v>4501</v>
      </c>
      <c r="F716" s="37">
        <v>265</v>
      </c>
      <c r="G716" s="37">
        <v>350</v>
      </c>
      <c r="H716" s="37">
        <f>Table71011124[[#This Row],[Units Sold]]*Table71011124[[#This Row],[Sale Price]]</f>
        <v>1575350</v>
      </c>
      <c r="I716" s="37">
        <f t="shared" si="11"/>
        <v>94521</v>
      </c>
      <c r="J716" s="37">
        <f>Table71011124[[#This Row],[Gross Sales]]-Table71011124[[#This Row],[Discounts]]</f>
        <v>1480829</v>
      </c>
      <c r="K716" s="37">
        <f>Table71011124[[#This Row],[Units Sold]]*Table71011124[[#This Row],[Manufacturing Price]]*1.1</f>
        <v>1312041.5</v>
      </c>
      <c r="L716" s="37">
        <f>Table71011124[[#This Row],[Sales]]-Table71011124[[#This Row],[COGS]]</f>
        <v>168787.5</v>
      </c>
      <c r="M716" s="38">
        <v>44502</v>
      </c>
    </row>
    <row r="717" spans="1:13" x14ac:dyDescent="0.25">
      <c r="A717" s="1" t="s">
        <v>293</v>
      </c>
      <c r="B717" s="1" t="s">
        <v>396</v>
      </c>
      <c r="C717" s="1" t="s">
        <v>402</v>
      </c>
      <c r="D717" s="1" t="s">
        <v>407</v>
      </c>
      <c r="E717" s="1">
        <v>4388</v>
      </c>
      <c r="F717" s="37">
        <v>5</v>
      </c>
      <c r="G717" s="37">
        <v>32</v>
      </c>
      <c r="H717" s="37">
        <f>Table71011124[[#This Row],[Units Sold]]*Table71011124[[#This Row],[Sale Price]]</f>
        <v>140416</v>
      </c>
      <c r="I717" s="37">
        <f t="shared" si="11"/>
        <v>19658.240000000002</v>
      </c>
      <c r="J717" s="37">
        <f>Table71011124[[#This Row],[Gross Sales]]-Table71011124[[#This Row],[Discounts]]</f>
        <v>120757.75999999999</v>
      </c>
      <c r="K717" s="37">
        <f>Table71011124[[#This Row],[Units Sold]]*Table71011124[[#This Row],[Manufacturing Price]]*1.1</f>
        <v>24134.000000000004</v>
      </c>
      <c r="L717" s="37">
        <f>Table71011124[[#This Row],[Sales]]-Table71011124[[#This Row],[COGS]]</f>
        <v>96623.76</v>
      </c>
      <c r="M717" s="38">
        <v>44502</v>
      </c>
    </row>
    <row r="718" spans="1:13" x14ac:dyDescent="0.25">
      <c r="A718" s="1" t="s">
        <v>293</v>
      </c>
      <c r="B718" s="1" t="s">
        <v>399</v>
      </c>
      <c r="C718" s="1" t="s">
        <v>404</v>
      </c>
      <c r="D718" s="1" t="s">
        <v>398</v>
      </c>
      <c r="E718" s="1">
        <v>3567</v>
      </c>
      <c r="F718" s="37">
        <v>77</v>
      </c>
      <c r="G718" s="37">
        <v>125</v>
      </c>
      <c r="H718" s="37">
        <f>Table71011124[[#This Row],[Units Sold]]*Table71011124[[#This Row],[Sale Price]]</f>
        <v>445875</v>
      </c>
      <c r="I718" s="37">
        <f t="shared" si="11"/>
        <v>26752.5</v>
      </c>
      <c r="J718" s="37">
        <f>Table71011124[[#This Row],[Gross Sales]]-Table71011124[[#This Row],[Discounts]]</f>
        <v>419122.5</v>
      </c>
      <c r="K718" s="37">
        <f>Table71011124[[#This Row],[Units Sold]]*Table71011124[[#This Row],[Manufacturing Price]]*1.1</f>
        <v>302124.90000000002</v>
      </c>
      <c r="L718" s="37">
        <f>Table71011124[[#This Row],[Sales]]-Table71011124[[#This Row],[COGS]]</f>
        <v>116997.59999999998</v>
      </c>
      <c r="M718" s="38">
        <v>44502</v>
      </c>
    </row>
    <row r="719" spans="1:13" x14ac:dyDescent="0.25">
      <c r="A719" s="1" t="s">
        <v>295</v>
      </c>
      <c r="B719" s="1" t="s">
        <v>403</v>
      </c>
      <c r="C719" s="1" t="s">
        <v>397</v>
      </c>
      <c r="D719" s="1" t="s">
        <v>401</v>
      </c>
      <c r="E719" s="1">
        <v>2671</v>
      </c>
      <c r="F719" s="37">
        <v>3</v>
      </c>
      <c r="G719" s="37">
        <v>12</v>
      </c>
      <c r="H719" s="37">
        <f>Table71011124[[#This Row],[Units Sold]]*Table71011124[[#This Row],[Sale Price]]</f>
        <v>32052</v>
      </c>
      <c r="I719" s="37">
        <f t="shared" si="11"/>
        <v>320.52</v>
      </c>
      <c r="J719" s="37">
        <f>Table71011124[[#This Row],[Gross Sales]]-Table71011124[[#This Row],[Discounts]]</f>
        <v>31731.48</v>
      </c>
      <c r="K719" s="37">
        <f>Table71011124[[#This Row],[Units Sold]]*Table71011124[[#This Row],[Manufacturing Price]]*1.1</f>
        <v>8814.3000000000011</v>
      </c>
      <c r="L719" s="37">
        <f>Table71011124[[#This Row],[Sales]]-Table71011124[[#This Row],[COGS]]</f>
        <v>22917.18</v>
      </c>
      <c r="M719" s="38">
        <v>44502</v>
      </c>
    </row>
    <row r="720" spans="1:13" x14ac:dyDescent="0.25">
      <c r="A720" s="1" t="s">
        <v>295</v>
      </c>
      <c r="B720" s="1" t="s">
        <v>408</v>
      </c>
      <c r="C720" s="1" t="s">
        <v>400</v>
      </c>
      <c r="D720" s="1" t="s">
        <v>398</v>
      </c>
      <c r="E720" s="1">
        <v>2620</v>
      </c>
      <c r="F720" s="37">
        <v>10</v>
      </c>
      <c r="G720" s="37">
        <v>15</v>
      </c>
      <c r="H720" s="37">
        <f>Table71011124[[#This Row],[Units Sold]]*Table71011124[[#This Row],[Sale Price]]</f>
        <v>39300</v>
      </c>
      <c r="I720" s="37">
        <f t="shared" si="11"/>
        <v>2358</v>
      </c>
      <c r="J720" s="37">
        <f>Table71011124[[#This Row],[Gross Sales]]-Table71011124[[#This Row],[Discounts]]</f>
        <v>36942</v>
      </c>
      <c r="K720" s="37">
        <f>Table71011124[[#This Row],[Units Sold]]*Table71011124[[#This Row],[Manufacturing Price]]*1.1</f>
        <v>28820.000000000004</v>
      </c>
      <c r="L720" s="37">
        <f>Table71011124[[#This Row],[Sales]]-Table71011124[[#This Row],[COGS]]</f>
        <v>8121.9999999999964</v>
      </c>
      <c r="M720" s="38">
        <v>44502</v>
      </c>
    </row>
    <row r="721" spans="1:13" x14ac:dyDescent="0.25">
      <c r="A721" s="1" t="s">
        <v>300</v>
      </c>
      <c r="B721" s="1" t="s">
        <v>408</v>
      </c>
      <c r="C721" s="1" t="s">
        <v>400</v>
      </c>
      <c r="D721" s="1" t="s">
        <v>405</v>
      </c>
      <c r="E721" s="1">
        <v>2472</v>
      </c>
      <c r="F721" s="37">
        <v>10</v>
      </c>
      <c r="G721" s="37">
        <v>15</v>
      </c>
      <c r="H721" s="37">
        <f>Table71011124[[#This Row],[Units Sold]]*Table71011124[[#This Row],[Sale Price]]</f>
        <v>37080</v>
      </c>
      <c r="I721" s="37">
        <f t="shared" si="11"/>
        <v>0</v>
      </c>
      <c r="J721" s="37">
        <f>Table71011124[[#This Row],[Gross Sales]]-Table71011124[[#This Row],[Discounts]]</f>
        <v>37080</v>
      </c>
      <c r="K721" s="37">
        <f>Table71011124[[#This Row],[Units Sold]]*Table71011124[[#This Row],[Manufacturing Price]]*1.1</f>
        <v>27192.000000000004</v>
      </c>
      <c r="L721" s="37">
        <f>Table71011124[[#This Row],[Sales]]-Table71011124[[#This Row],[COGS]]</f>
        <v>9887.9999999999964</v>
      </c>
      <c r="M721" s="38">
        <v>44502</v>
      </c>
    </row>
    <row r="722" spans="1:13" x14ac:dyDescent="0.25">
      <c r="A722" s="1" t="s">
        <v>293</v>
      </c>
      <c r="B722" s="1" t="s">
        <v>403</v>
      </c>
      <c r="C722" s="1" t="s">
        <v>397</v>
      </c>
      <c r="D722" s="1" t="s">
        <v>401</v>
      </c>
      <c r="E722" s="1">
        <v>2445</v>
      </c>
      <c r="F722" s="37">
        <v>78</v>
      </c>
      <c r="G722" s="37">
        <v>120</v>
      </c>
      <c r="H722" s="37">
        <f>Table71011124[[#This Row],[Units Sold]]*Table71011124[[#This Row],[Sale Price]]</f>
        <v>293400</v>
      </c>
      <c r="I722" s="37">
        <f t="shared" si="11"/>
        <v>2934</v>
      </c>
      <c r="J722" s="37">
        <f>Table71011124[[#This Row],[Gross Sales]]-Table71011124[[#This Row],[Discounts]]</f>
        <v>290466</v>
      </c>
      <c r="K722" s="37">
        <f>Table71011124[[#This Row],[Units Sold]]*Table71011124[[#This Row],[Manufacturing Price]]*1.1</f>
        <v>209781.00000000003</v>
      </c>
      <c r="L722" s="37">
        <f>Table71011124[[#This Row],[Sales]]-Table71011124[[#This Row],[COGS]]</f>
        <v>80684.999999999971</v>
      </c>
      <c r="M722" s="38">
        <v>44502</v>
      </c>
    </row>
    <row r="723" spans="1:13" x14ac:dyDescent="0.25">
      <c r="A723" s="1" t="s">
        <v>295</v>
      </c>
      <c r="B723" s="1" t="s">
        <v>408</v>
      </c>
      <c r="C723" s="1" t="s">
        <v>406</v>
      </c>
      <c r="D723" s="1" t="s">
        <v>405</v>
      </c>
      <c r="E723" s="1">
        <v>2151</v>
      </c>
      <c r="F723" s="37">
        <v>250</v>
      </c>
      <c r="G723" s="37">
        <v>300</v>
      </c>
      <c r="H723" s="37">
        <f>Table71011124[[#This Row],[Units Sold]]*Table71011124[[#This Row],[Sale Price]]</f>
        <v>645300</v>
      </c>
      <c r="I723" s="37">
        <f t="shared" si="11"/>
        <v>0</v>
      </c>
      <c r="J723" s="37">
        <f>Table71011124[[#This Row],[Gross Sales]]-Table71011124[[#This Row],[Discounts]]</f>
        <v>645300</v>
      </c>
      <c r="K723" s="37">
        <f>Table71011124[[#This Row],[Units Sold]]*Table71011124[[#This Row],[Manufacturing Price]]*1.1</f>
        <v>591525</v>
      </c>
      <c r="L723" s="37">
        <f>Table71011124[[#This Row],[Sales]]-Table71011124[[#This Row],[COGS]]</f>
        <v>53775</v>
      </c>
      <c r="M723" s="38">
        <v>44502</v>
      </c>
    </row>
    <row r="724" spans="1:13" x14ac:dyDescent="0.25">
      <c r="A724" s="1" t="s">
        <v>293</v>
      </c>
      <c r="B724" s="1" t="s">
        <v>408</v>
      </c>
      <c r="C724" s="1" t="s">
        <v>406</v>
      </c>
      <c r="D724" s="1" t="s">
        <v>398</v>
      </c>
      <c r="E724" s="1">
        <v>2134</v>
      </c>
      <c r="F724" s="37">
        <v>178</v>
      </c>
      <c r="G724" s="37">
        <v>300</v>
      </c>
      <c r="H724" s="37">
        <f>Table71011124[[#This Row],[Units Sold]]*Table71011124[[#This Row],[Sale Price]]</f>
        <v>640200</v>
      </c>
      <c r="I724" s="37">
        <f t="shared" si="11"/>
        <v>38412</v>
      </c>
      <c r="J724" s="37">
        <f>Table71011124[[#This Row],[Gross Sales]]-Table71011124[[#This Row],[Discounts]]</f>
        <v>601788</v>
      </c>
      <c r="K724" s="37">
        <f>Table71011124[[#This Row],[Units Sold]]*Table71011124[[#This Row],[Manufacturing Price]]*1.1</f>
        <v>417837.2</v>
      </c>
      <c r="L724" s="37">
        <f>Table71011124[[#This Row],[Sales]]-Table71011124[[#This Row],[COGS]]</f>
        <v>183950.8</v>
      </c>
      <c r="M724" s="38">
        <v>44502</v>
      </c>
    </row>
    <row r="725" spans="1:13" x14ac:dyDescent="0.25">
      <c r="A725" s="1" t="s">
        <v>300</v>
      </c>
      <c r="B725" s="1" t="s">
        <v>399</v>
      </c>
      <c r="C725" s="1" t="s">
        <v>404</v>
      </c>
      <c r="D725" s="1" t="s">
        <v>398</v>
      </c>
      <c r="E725" s="1">
        <v>2110</v>
      </c>
      <c r="F725" s="37">
        <v>102</v>
      </c>
      <c r="G725" s="37">
        <v>125</v>
      </c>
      <c r="H725" s="37">
        <f>Table71011124[[#This Row],[Units Sold]]*Table71011124[[#This Row],[Sale Price]]</f>
        <v>263750</v>
      </c>
      <c r="I725" s="37">
        <f t="shared" si="11"/>
        <v>15825</v>
      </c>
      <c r="J725" s="37">
        <f>Table71011124[[#This Row],[Gross Sales]]-Table71011124[[#This Row],[Discounts]]</f>
        <v>247925</v>
      </c>
      <c r="K725" s="37">
        <f>Table71011124[[#This Row],[Units Sold]]*Table71011124[[#This Row],[Manufacturing Price]]*1.1</f>
        <v>236742.00000000003</v>
      </c>
      <c r="L725" s="37">
        <f>Table71011124[[#This Row],[Sales]]-Table71011124[[#This Row],[COGS]]</f>
        <v>11182.999999999971</v>
      </c>
      <c r="M725" s="38">
        <v>44502</v>
      </c>
    </row>
    <row r="726" spans="1:13" x14ac:dyDescent="0.25">
      <c r="A726" s="1" t="s">
        <v>287</v>
      </c>
      <c r="B726" s="1" t="s">
        <v>399</v>
      </c>
      <c r="C726" s="1" t="s">
        <v>404</v>
      </c>
      <c r="D726" s="1" t="s">
        <v>398</v>
      </c>
      <c r="E726" s="1">
        <v>2087</v>
      </c>
      <c r="F726" s="37">
        <v>102</v>
      </c>
      <c r="G726" s="37">
        <v>125</v>
      </c>
      <c r="H726" s="37">
        <f>Table71011124[[#This Row],[Units Sold]]*Table71011124[[#This Row],[Sale Price]]</f>
        <v>260875</v>
      </c>
      <c r="I726" s="37">
        <f t="shared" si="11"/>
        <v>15652.5</v>
      </c>
      <c r="J726" s="37">
        <f>Table71011124[[#This Row],[Gross Sales]]-Table71011124[[#This Row],[Discounts]]</f>
        <v>245222.5</v>
      </c>
      <c r="K726" s="37">
        <f>Table71011124[[#This Row],[Units Sold]]*Table71011124[[#This Row],[Manufacturing Price]]*1.1</f>
        <v>234161.40000000002</v>
      </c>
      <c r="L726" s="37">
        <f>Table71011124[[#This Row],[Sales]]-Table71011124[[#This Row],[COGS]]</f>
        <v>11061.099999999977</v>
      </c>
      <c r="M726" s="38">
        <v>44502</v>
      </c>
    </row>
    <row r="727" spans="1:13" x14ac:dyDescent="0.25">
      <c r="A727" s="1" t="s">
        <v>395</v>
      </c>
      <c r="B727" s="1" t="s">
        <v>403</v>
      </c>
      <c r="C727" s="1" t="s">
        <v>397</v>
      </c>
      <c r="D727" s="1" t="s">
        <v>401</v>
      </c>
      <c r="E727" s="1">
        <v>1947</v>
      </c>
      <c r="F727" s="37">
        <v>3</v>
      </c>
      <c r="G727" s="37">
        <v>12</v>
      </c>
      <c r="H727" s="37">
        <f>Table71011124[[#This Row],[Units Sold]]*Table71011124[[#This Row],[Sale Price]]</f>
        <v>23364</v>
      </c>
      <c r="I727" s="37">
        <f t="shared" si="11"/>
        <v>233.64000000000001</v>
      </c>
      <c r="J727" s="37">
        <f>Table71011124[[#This Row],[Gross Sales]]-Table71011124[[#This Row],[Discounts]]</f>
        <v>23130.36</v>
      </c>
      <c r="K727" s="37">
        <f>Table71011124[[#This Row],[Units Sold]]*Table71011124[[#This Row],[Manufacturing Price]]*1.1</f>
        <v>6425.1</v>
      </c>
      <c r="L727" s="37">
        <f>Table71011124[[#This Row],[Sales]]-Table71011124[[#This Row],[COGS]]</f>
        <v>16705.260000000002</v>
      </c>
      <c r="M727" s="38">
        <v>44502</v>
      </c>
    </row>
    <row r="728" spans="1:13" x14ac:dyDescent="0.25">
      <c r="A728" s="1" t="s">
        <v>395</v>
      </c>
      <c r="B728" s="1" t="s">
        <v>408</v>
      </c>
      <c r="C728" s="1" t="s">
        <v>406</v>
      </c>
      <c r="D728" s="1" t="s">
        <v>398</v>
      </c>
      <c r="E728" s="1">
        <v>1867</v>
      </c>
      <c r="F728" s="37">
        <v>250</v>
      </c>
      <c r="G728" s="37">
        <v>300</v>
      </c>
      <c r="H728" s="37">
        <f>Table71011124[[#This Row],[Units Sold]]*Table71011124[[#This Row],[Sale Price]]</f>
        <v>560100</v>
      </c>
      <c r="I728" s="37">
        <f t="shared" si="11"/>
        <v>33606</v>
      </c>
      <c r="J728" s="37">
        <f>Table71011124[[#This Row],[Gross Sales]]-Table71011124[[#This Row],[Discounts]]</f>
        <v>526494</v>
      </c>
      <c r="K728" s="37">
        <f>Table71011124[[#This Row],[Units Sold]]*Table71011124[[#This Row],[Manufacturing Price]]*1.1</f>
        <v>513425.00000000006</v>
      </c>
      <c r="L728" s="37">
        <f>Table71011124[[#This Row],[Sales]]-Table71011124[[#This Row],[COGS]]</f>
        <v>13068.999999999942</v>
      </c>
      <c r="M728" s="38">
        <v>44502</v>
      </c>
    </row>
    <row r="729" spans="1:13" x14ac:dyDescent="0.25">
      <c r="A729" s="1" t="s">
        <v>395</v>
      </c>
      <c r="B729" s="1" t="s">
        <v>408</v>
      </c>
      <c r="C729" s="1" t="s">
        <v>400</v>
      </c>
      <c r="D729" s="1" t="s">
        <v>407</v>
      </c>
      <c r="E729" s="1">
        <v>1767</v>
      </c>
      <c r="F729" s="37">
        <v>10</v>
      </c>
      <c r="G729" s="37">
        <v>15</v>
      </c>
      <c r="H729" s="37">
        <f>Table71011124[[#This Row],[Units Sold]]*Table71011124[[#This Row],[Sale Price]]</f>
        <v>26505</v>
      </c>
      <c r="I729" s="37">
        <f t="shared" si="11"/>
        <v>3710.7000000000003</v>
      </c>
      <c r="J729" s="37">
        <f>Table71011124[[#This Row],[Gross Sales]]-Table71011124[[#This Row],[Discounts]]</f>
        <v>22794.3</v>
      </c>
      <c r="K729" s="37">
        <f>Table71011124[[#This Row],[Units Sold]]*Table71011124[[#This Row],[Manufacturing Price]]*1.1</f>
        <v>19437</v>
      </c>
      <c r="L729" s="37">
        <f>Table71011124[[#This Row],[Sales]]-Table71011124[[#This Row],[COGS]]</f>
        <v>3357.2999999999993</v>
      </c>
      <c r="M729" s="38">
        <v>44502</v>
      </c>
    </row>
    <row r="730" spans="1:13" x14ac:dyDescent="0.25">
      <c r="A730" s="1" t="s">
        <v>395</v>
      </c>
      <c r="B730" s="1" t="s">
        <v>399</v>
      </c>
      <c r="C730" s="1" t="s">
        <v>404</v>
      </c>
      <c r="D730" s="1" t="s">
        <v>407</v>
      </c>
      <c r="E730" s="1">
        <v>1596</v>
      </c>
      <c r="F730" s="37">
        <v>94</v>
      </c>
      <c r="G730" s="37">
        <v>125</v>
      </c>
      <c r="H730" s="37">
        <f>Table71011124[[#This Row],[Units Sold]]*Table71011124[[#This Row],[Sale Price]]</f>
        <v>199500</v>
      </c>
      <c r="I730" s="37">
        <f t="shared" si="11"/>
        <v>27930.000000000004</v>
      </c>
      <c r="J730" s="37">
        <f>Table71011124[[#This Row],[Gross Sales]]-Table71011124[[#This Row],[Discounts]]</f>
        <v>171570</v>
      </c>
      <c r="K730" s="37">
        <f>Table71011124[[#This Row],[Units Sold]]*Table71011124[[#This Row],[Manufacturing Price]]*1.1</f>
        <v>165026.40000000002</v>
      </c>
      <c r="L730" s="37">
        <f>Table71011124[[#This Row],[Sales]]-Table71011124[[#This Row],[COGS]]</f>
        <v>6543.5999999999767</v>
      </c>
      <c r="M730" s="38">
        <v>44502</v>
      </c>
    </row>
    <row r="731" spans="1:13" x14ac:dyDescent="0.25">
      <c r="A731" s="1" t="s">
        <v>287</v>
      </c>
      <c r="B731" s="1" t="s">
        <v>403</v>
      </c>
      <c r="C731" s="1" t="s">
        <v>397</v>
      </c>
      <c r="D731" s="1" t="s">
        <v>398</v>
      </c>
      <c r="E731" s="1">
        <v>1580</v>
      </c>
      <c r="F731" s="37">
        <v>3</v>
      </c>
      <c r="G731" s="37">
        <v>12</v>
      </c>
      <c r="H731" s="37">
        <f>Table71011124[[#This Row],[Units Sold]]*Table71011124[[#This Row],[Sale Price]]</f>
        <v>18960</v>
      </c>
      <c r="I731" s="37">
        <f t="shared" si="11"/>
        <v>1137.5999999999999</v>
      </c>
      <c r="J731" s="37">
        <f>Table71011124[[#This Row],[Gross Sales]]-Table71011124[[#This Row],[Discounts]]</f>
        <v>17822.400000000001</v>
      </c>
      <c r="K731" s="37">
        <f>Table71011124[[#This Row],[Units Sold]]*Table71011124[[#This Row],[Manufacturing Price]]*1.1</f>
        <v>5214</v>
      </c>
      <c r="L731" s="37">
        <f>Table71011124[[#This Row],[Sales]]-Table71011124[[#This Row],[COGS]]</f>
        <v>12608.400000000001</v>
      </c>
      <c r="M731" s="38">
        <v>44502</v>
      </c>
    </row>
    <row r="732" spans="1:13" x14ac:dyDescent="0.25">
      <c r="A732" s="1" t="s">
        <v>293</v>
      </c>
      <c r="B732" s="1" t="s">
        <v>408</v>
      </c>
      <c r="C732" s="1" t="s">
        <v>400</v>
      </c>
      <c r="D732" s="1" t="s">
        <v>401</v>
      </c>
      <c r="E732" s="1">
        <v>1218</v>
      </c>
      <c r="F732" s="37">
        <v>10</v>
      </c>
      <c r="G732" s="37">
        <v>74</v>
      </c>
      <c r="H732" s="37">
        <f>Table71011124[[#This Row],[Units Sold]]*Table71011124[[#This Row],[Sale Price]]</f>
        <v>90132</v>
      </c>
      <c r="I732" s="37">
        <f t="shared" si="11"/>
        <v>901.32</v>
      </c>
      <c r="J732" s="37">
        <f>Table71011124[[#This Row],[Gross Sales]]-Table71011124[[#This Row],[Discounts]]</f>
        <v>89230.68</v>
      </c>
      <c r="K732" s="37">
        <f>Table71011124[[#This Row],[Units Sold]]*Table71011124[[#This Row],[Manufacturing Price]]*1.1</f>
        <v>13398.000000000002</v>
      </c>
      <c r="L732" s="37">
        <f>Table71011124[[#This Row],[Sales]]-Table71011124[[#This Row],[COGS]]</f>
        <v>75832.679999999993</v>
      </c>
      <c r="M732" s="38">
        <v>44502</v>
      </c>
    </row>
    <row r="733" spans="1:13" x14ac:dyDescent="0.25">
      <c r="A733" s="1" t="s">
        <v>287</v>
      </c>
      <c r="B733" s="1" t="s">
        <v>408</v>
      </c>
      <c r="C733" s="1" t="s">
        <v>406</v>
      </c>
      <c r="D733" s="1" t="s">
        <v>401</v>
      </c>
      <c r="E733" s="1">
        <v>986</v>
      </c>
      <c r="F733" s="37">
        <v>250</v>
      </c>
      <c r="G733" s="37">
        <v>300</v>
      </c>
      <c r="H733" s="37">
        <f>Table71011124[[#This Row],[Units Sold]]*Table71011124[[#This Row],[Sale Price]]</f>
        <v>295800</v>
      </c>
      <c r="I733" s="37">
        <f t="shared" si="11"/>
        <v>2958</v>
      </c>
      <c r="J733" s="37">
        <f>Table71011124[[#This Row],[Gross Sales]]-Table71011124[[#This Row],[Discounts]]</f>
        <v>292842</v>
      </c>
      <c r="K733" s="37">
        <f>Table71011124[[#This Row],[Units Sold]]*Table71011124[[#This Row],[Manufacturing Price]]*1.1</f>
        <v>271150</v>
      </c>
      <c r="L733" s="37">
        <f>Table71011124[[#This Row],[Sales]]-Table71011124[[#This Row],[COGS]]</f>
        <v>21692</v>
      </c>
      <c r="M733" s="38">
        <v>44502</v>
      </c>
    </row>
    <row r="734" spans="1:13" x14ac:dyDescent="0.25">
      <c r="A734" s="1" t="s">
        <v>287</v>
      </c>
      <c r="B734" s="1" t="s">
        <v>408</v>
      </c>
      <c r="C734" s="1" t="s">
        <v>400</v>
      </c>
      <c r="D734" s="1" t="s">
        <v>401</v>
      </c>
      <c r="E734" s="1">
        <v>747</v>
      </c>
      <c r="F734" s="37">
        <v>10</v>
      </c>
      <c r="G734" s="37">
        <v>15</v>
      </c>
      <c r="H734" s="37">
        <f>Table71011124[[#This Row],[Units Sold]]*Table71011124[[#This Row],[Sale Price]]</f>
        <v>11205</v>
      </c>
      <c r="I734" s="37">
        <f t="shared" si="11"/>
        <v>112.05</v>
      </c>
      <c r="J734" s="37">
        <f>Table71011124[[#This Row],[Gross Sales]]-Table71011124[[#This Row],[Discounts]]</f>
        <v>11092.95</v>
      </c>
      <c r="K734" s="37">
        <f>Table71011124[[#This Row],[Units Sold]]*Table71011124[[#This Row],[Manufacturing Price]]*1.1</f>
        <v>8217</v>
      </c>
      <c r="L734" s="37">
        <f>Table71011124[[#This Row],[Sales]]-Table71011124[[#This Row],[COGS]]</f>
        <v>2875.9500000000007</v>
      </c>
      <c r="M734" s="38">
        <v>44502</v>
      </c>
    </row>
    <row r="735" spans="1:13" x14ac:dyDescent="0.25">
      <c r="A735" s="1" t="s">
        <v>300</v>
      </c>
      <c r="B735" s="1" t="s">
        <v>403</v>
      </c>
      <c r="C735" s="1" t="s">
        <v>397</v>
      </c>
      <c r="D735" s="1" t="s">
        <v>398</v>
      </c>
      <c r="E735" s="1">
        <v>562</v>
      </c>
      <c r="F735" s="37">
        <v>3</v>
      </c>
      <c r="G735" s="37">
        <v>12</v>
      </c>
      <c r="H735" s="37">
        <f>Table71011124[[#This Row],[Units Sold]]*Table71011124[[#This Row],[Sale Price]]</f>
        <v>6744</v>
      </c>
      <c r="I735" s="37">
        <f t="shared" si="11"/>
        <v>404.64</v>
      </c>
      <c r="J735" s="37">
        <f>Table71011124[[#This Row],[Gross Sales]]-Table71011124[[#This Row],[Discounts]]</f>
        <v>6339.36</v>
      </c>
      <c r="K735" s="37">
        <f>Table71011124[[#This Row],[Units Sold]]*Table71011124[[#This Row],[Manufacturing Price]]*1.1</f>
        <v>1854.6000000000001</v>
      </c>
      <c r="L735" s="37">
        <f>Table71011124[[#This Row],[Sales]]-Table71011124[[#This Row],[COGS]]</f>
        <v>4484.7599999999993</v>
      </c>
      <c r="M735" s="38">
        <v>44502</v>
      </c>
    </row>
    <row r="736" spans="1:13" x14ac:dyDescent="0.25">
      <c r="A736" s="1" t="s">
        <v>300</v>
      </c>
      <c r="B736" s="1" t="s">
        <v>408</v>
      </c>
      <c r="C736" s="1" t="s">
        <v>406</v>
      </c>
      <c r="D736" s="1" t="s">
        <v>407</v>
      </c>
      <c r="E736" s="1">
        <v>432</v>
      </c>
      <c r="F736" s="37">
        <v>224</v>
      </c>
      <c r="G736" s="37">
        <v>300</v>
      </c>
      <c r="H736" s="37">
        <f>Table71011124[[#This Row],[Units Sold]]*Table71011124[[#This Row],[Sale Price]]</f>
        <v>129600</v>
      </c>
      <c r="I736" s="37">
        <f t="shared" si="11"/>
        <v>18144</v>
      </c>
      <c r="J736" s="37">
        <f>Table71011124[[#This Row],[Gross Sales]]-Table71011124[[#This Row],[Discounts]]</f>
        <v>111456</v>
      </c>
      <c r="K736" s="37">
        <f>Table71011124[[#This Row],[Units Sold]]*Table71011124[[#This Row],[Manufacturing Price]]*1.1</f>
        <v>106444.8</v>
      </c>
      <c r="L736" s="37">
        <f>Table71011124[[#This Row],[Sales]]-Table71011124[[#This Row],[COGS]]</f>
        <v>5011.1999999999971</v>
      </c>
      <c r="M736" s="38">
        <v>44502</v>
      </c>
    </row>
    <row r="737" spans="1:13" x14ac:dyDescent="0.25">
      <c r="A737" s="1" t="s">
        <v>293</v>
      </c>
      <c r="B737" s="1" t="s">
        <v>396</v>
      </c>
      <c r="C737" s="1" t="s">
        <v>400</v>
      </c>
      <c r="D737" s="1" t="s">
        <v>407</v>
      </c>
      <c r="E737" s="1">
        <v>7394</v>
      </c>
      <c r="F737" s="37">
        <v>8</v>
      </c>
      <c r="G737" s="37">
        <v>26</v>
      </c>
      <c r="H737" s="37">
        <f>Table71011124[[#This Row],[Units Sold]]*Table71011124[[#This Row],[Sale Price]]</f>
        <v>192244</v>
      </c>
      <c r="I737" s="37">
        <f t="shared" si="11"/>
        <v>26914.160000000003</v>
      </c>
      <c r="J737" s="37">
        <f>Table71011124[[#This Row],[Gross Sales]]-Table71011124[[#This Row],[Discounts]]</f>
        <v>165329.84</v>
      </c>
      <c r="K737" s="37">
        <f>Table71011124[[#This Row],[Units Sold]]*Table71011124[[#This Row],[Manufacturing Price]]*1.1</f>
        <v>65067.200000000004</v>
      </c>
      <c r="L737" s="37">
        <f>Table71011124[[#This Row],[Sales]]-Table71011124[[#This Row],[COGS]]</f>
        <v>100262.63999999998</v>
      </c>
      <c r="M737" s="38">
        <v>44471</v>
      </c>
    </row>
    <row r="738" spans="1:13" x14ac:dyDescent="0.25">
      <c r="A738" s="1" t="s">
        <v>293</v>
      </c>
      <c r="B738" s="1" t="s">
        <v>403</v>
      </c>
      <c r="C738" s="1" t="s">
        <v>397</v>
      </c>
      <c r="D738" s="1" t="s">
        <v>398</v>
      </c>
      <c r="E738" s="1">
        <v>6884</v>
      </c>
      <c r="F738" s="37">
        <v>3</v>
      </c>
      <c r="G738" s="37">
        <v>22</v>
      </c>
      <c r="H738" s="37">
        <f>Table71011124[[#This Row],[Units Sold]]*Table71011124[[#This Row],[Sale Price]]</f>
        <v>151448</v>
      </c>
      <c r="I738" s="37">
        <f t="shared" si="11"/>
        <v>9086.8799999999992</v>
      </c>
      <c r="J738" s="37">
        <f>Table71011124[[#This Row],[Gross Sales]]-Table71011124[[#This Row],[Discounts]]</f>
        <v>142361.12</v>
      </c>
      <c r="K738" s="37">
        <f>Table71011124[[#This Row],[Units Sold]]*Table71011124[[#This Row],[Manufacturing Price]]*1.1</f>
        <v>22717.200000000001</v>
      </c>
      <c r="L738" s="37">
        <f>Table71011124[[#This Row],[Sales]]-Table71011124[[#This Row],[COGS]]</f>
        <v>119643.92</v>
      </c>
      <c r="M738" s="38">
        <v>44471</v>
      </c>
    </row>
    <row r="739" spans="1:13" x14ac:dyDescent="0.25">
      <c r="A739" s="1" t="s">
        <v>293</v>
      </c>
      <c r="B739" s="1" t="s">
        <v>396</v>
      </c>
      <c r="C739" s="1" t="s">
        <v>402</v>
      </c>
      <c r="D739" s="1" t="s">
        <v>401</v>
      </c>
      <c r="E739" s="1">
        <v>5830</v>
      </c>
      <c r="F739" s="37">
        <v>4</v>
      </c>
      <c r="G739" s="37">
        <v>16</v>
      </c>
      <c r="H739" s="37">
        <f>Table71011124[[#This Row],[Units Sold]]*Table71011124[[#This Row],[Sale Price]]</f>
        <v>93280</v>
      </c>
      <c r="I739" s="37">
        <f t="shared" si="11"/>
        <v>932.80000000000007</v>
      </c>
      <c r="J739" s="37">
        <f>Table71011124[[#This Row],[Gross Sales]]-Table71011124[[#This Row],[Discounts]]</f>
        <v>92347.199999999997</v>
      </c>
      <c r="K739" s="37">
        <f>Table71011124[[#This Row],[Units Sold]]*Table71011124[[#This Row],[Manufacturing Price]]*1.1</f>
        <v>25652.000000000004</v>
      </c>
      <c r="L739" s="37">
        <f>Table71011124[[#This Row],[Sales]]-Table71011124[[#This Row],[COGS]]</f>
        <v>66695.199999999997</v>
      </c>
      <c r="M739" s="38">
        <v>44471</v>
      </c>
    </row>
    <row r="740" spans="1:13" x14ac:dyDescent="0.25">
      <c r="A740" s="1" t="s">
        <v>295</v>
      </c>
      <c r="B740" s="1" t="s">
        <v>396</v>
      </c>
      <c r="C740" s="1" t="s">
        <v>406</v>
      </c>
      <c r="D740" s="1" t="s">
        <v>398</v>
      </c>
      <c r="E740" s="1">
        <v>5210</v>
      </c>
      <c r="F740" s="37">
        <v>250</v>
      </c>
      <c r="G740" s="37">
        <v>350</v>
      </c>
      <c r="H740" s="37">
        <f>Table71011124[[#This Row],[Units Sold]]*Table71011124[[#This Row],[Sale Price]]</f>
        <v>1823500</v>
      </c>
      <c r="I740" s="37">
        <f t="shared" si="11"/>
        <v>109410</v>
      </c>
      <c r="J740" s="37">
        <f>Table71011124[[#This Row],[Gross Sales]]-Table71011124[[#This Row],[Discounts]]</f>
        <v>1714090</v>
      </c>
      <c r="K740" s="37">
        <f>Table71011124[[#This Row],[Units Sold]]*Table71011124[[#This Row],[Manufacturing Price]]*1.1</f>
        <v>1432750</v>
      </c>
      <c r="L740" s="37">
        <f>Table71011124[[#This Row],[Sales]]-Table71011124[[#This Row],[COGS]]</f>
        <v>281340</v>
      </c>
      <c r="M740" s="38">
        <v>44471</v>
      </c>
    </row>
    <row r="741" spans="1:13" x14ac:dyDescent="0.25">
      <c r="A741" s="1" t="s">
        <v>295</v>
      </c>
      <c r="B741" s="1" t="s">
        <v>396</v>
      </c>
      <c r="C741" s="1" t="s">
        <v>404</v>
      </c>
      <c r="D741" s="1" t="s">
        <v>398</v>
      </c>
      <c r="E741" s="1">
        <v>5202</v>
      </c>
      <c r="F741" s="37">
        <v>17</v>
      </c>
      <c r="G741" s="37">
        <v>20</v>
      </c>
      <c r="H741" s="37">
        <f>Table71011124[[#This Row],[Units Sold]]*Table71011124[[#This Row],[Sale Price]]</f>
        <v>104040</v>
      </c>
      <c r="I741" s="37">
        <f t="shared" si="11"/>
        <v>6242.4</v>
      </c>
      <c r="J741" s="37">
        <f>Table71011124[[#This Row],[Gross Sales]]-Table71011124[[#This Row],[Discounts]]</f>
        <v>97797.6</v>
      </c>
      <c r="K741" s="37">
        <f>Table71011124[[#This Row],[Units Sold]]*Table71011124[[#This Row],[Manufacturing Price]]*1.1</f>
        <v>97277.400000000009</v>
      </c>
      <c r="L741" s="37">
        <f>Table71011124[[#This Row],[Sales]]-Table71011124[[#This Row],[COGS]]</f>
        <v>520.19999999999709</v>
      </c>
      <c r="M741" s="38">
        <v>44471</v>
      </c>
    </row>
    <row r="742" spans="1:13" x14ac:dyDescent="0.25">
      <c r="A742" s="1" t="s">
        <v>295</v>
      </c>
      <c r="B742" s="1" t="s">
        <v>396</v>
      </c>
      <c r="C742" s="1" t="s">
        <v>400</v>
      </c>
      <c r="D742" s="1" t="s">
        <v>407</v>
      </c>
      <c r="E742" s="1">
        <v>5102</v>
      </c>
      <c r="F742" s="37">
        <v>6</v>
      </c>
      <c r="G742" s="37">
        <v>8</v>
      </c>
      <c r="H742" s="37">
        <f>Table71011124[[#This Row],[Units Sold]]*Table71011124[[#This Row],[Sale Price]]</f>
        <v>40816</v>
      </c>
      <c r="I742" s="37">
        <f t="shared" si="11"/>
        <v>5714.2400000000007</v>
      </c>
      <c r="J742" s="37">
        <f>Table71011124[[#This Row],[Gross Sales]]-Table71011124[[#This Row],[Discounts]]</f>
        <v>35101.760000000002</v>
      </c>
      <c r="K742" s="37">
        <f>Table71011124[[#This Row],[Units Sold]]*Table71011124[[#This Row],[Manufacturing Price]]*1.1</f>
        <v>33673.200000000004</v>
      </c>
      <c r="L742" s="37">
        <f>Table71011124[[#This Row],[Sales]]-Table71011124[[#This Row],[COGS]]</f>
        <v>1428.5599999999977</v>
      </c>
      <c r="M742" s="38">
        <v>44471</v>
      </c>
    </row>
    <row r="743" spans="1:13" x14ac:dyDescent="0.25">
      <c r="A743" s="1" t="s">
        <v>295</v>
      </c>
      <c r="B743" s="1" t="s">
        <v>399</v>
      </c>
      <c r="C743" s="1" t="s">
        <v>397</v>
      </c>
      <c r="D743" s="1" t="s">
        <v>407</v>
      </c>
      <c r="E743" s="1">
        <v>4793</v>
      </c>
      <c r="F743" s="37">
        <v>3</v>
      </c>
      <c r="G743" s="37">
        <v>125</v>
      </c>
      <c r="H743" s="37">
        <f>Table71011124[[#This Row],[Units Sold]]*Table71011124[[#This Row],[Sale Price]]</f>
        <v>599125</v>
      </c>
      <c r="I743" s="37">
        <f t="shared" si="11"/>
        <v>83877.500000000015</v>
      </c>
      <c r="J743" s="37">
        <f>Table71011124[[#This Row],[Gross Sales]]-Table71011124[[#This Row],[Discounts]]</f>
        <v>515247.5</v>
      </c>
      <c r="K743" s="37">
        <f>Table71011124[[#This Row],[Units Sold]]*Table71011124[[#This Row],[Manufacturing Price]]*1.1</f>
        <v>15816.900000000001</v>
      </c>
      <c r="L743" s="37">
        <f>Table71011124[[#This Row],[Sales]]-Table71011124[[#This Row],[COGS]]</f>
        <v>499430.6</v>
      </c>
      <c r="M743" s="38">
        <v>44471</v>
      </c>
    </row>
    <row r="744" spans="1:13" x14ac:dyDescent="0.25">
      <c r="A744" s="1" t="s">
        <v>287</v>
      </c>
      <c r="B744" s="1" t="s">
        <v>396</v>
      </c>
      <c r="C744" s="1" t="s">
        <v>406</v>
      </c>
      <c r="D744" s="1" t="s">
        <v>398</v>
      </c>
      <c r="E744" s="1">
        <v>4123</v>
      </c>
      <c r="F744" s="37">
        <v>250</v>
      </c>
      <c r="G744" s="37">
        <v>350</v>
      </c>
      <c r="H744" s="37">
        <f>Table71011124[[#This Row],[Units Sold]]*Table71011124[[#This Row],[Sale Price]]</f>
        <v>1443050</v>
      </c>
      <c r="I744" s="37">
        <f t="shared" si="11"/>
        <v>86583</v>
      </c>
      <c r="J744" s="37">
        <f>Table71011124[[#This Row],[Gross Sales]]-Table71011124[[#This Row],[Discounts]]</f>
        <v>1356467</v>
      </c>
      <c r="K744" s="37">
        <f>Table71011124[[#This Row],[Units Sold]]*Table71011124[[#This Row],[Manufacturing Price]]*1.1</f>
        <v>1133825</v>
      </c>
      <c r="L744" s="37">
        <f>Table71011124[[#This Row],[Sales]]-Table71011124[[#This Row],[COGS]]</f>
        <v>222642</v>
      </c>
      <c r="M744" s="38">
        <v>44471</v>
      </c>
    </row>
    <row r="745" spans="1:13" x14ac:dyDescent="0.25">
      <c r="A745" s="1" t="s">
        <v>300</v>
      </c>
      <c r="B745" s="1" t="s">
        <v>396</v>
      </c>
      <c r="C745" s="1" t="s">
        <v>406</v>
      </c>
      <c r="D745" s="1" t="s">
        <v>401</v>
      </c>
      <c r="E745" s="1">
        <v>4023</v>
      </c>
      <c r="F745" s="37">
        <v>250</v>
      </c>
      <c r="G745" s="37">
        <v>350</v>
      </c>
      <c r="H745" s="37">
        <f>Table71011124[[#This Row],[Units Sold]]*Table71011124[[#This Row],[Sale Price]]</f>
        <v>1408050</v>
      </c>
      <c r="I745" s="37">
        <f t="shared" si="11"/>
        <v>14080.5</v>
      </c>
      <c r="J745" s="37">
        <f>Table71011124[[#This Row],[Gross Sales]]-Table71011124[[#This Row],[Discounts]]</f>
        <v>1393969.5</v>
      </c>
      <c r="K745" s="37">
        <f>Table71011124[[#This Row],[Units Sold]]*Table71011124[[#This Row],[Manufacturing Price]]*1.1</f>
        <v>1106325</v>
      </c>
      <c r="L745" s="37">
        <f>Table71011124[[#This Row],[Sales]]-Table71011124[[#This Row],[COGS]]</f>
        <v>287644.5</v>
      </c>
      <c r="M745" s="38">
        <v>44471</v>
      </c>
    </row>
    <row r="746" spans="1:13" x14ac:dyDescent="0.25">
      <c r="A746" s="1" t="s">
        <v>300</v>
      </c>
      <c r="B746" s="1" t="s">
        <v>396</v>
      </c>
      <c r="C746" s="1" t="s">
        <v>404</v>
      </c>
      <c r="D746" s="1" t="s">
        <v>398</v>
      </c>
      <c r="E746" s="1">
        <v>4023</v>
      </c>
      <c r="F746" s="37">
        <v>16</v>
      </c>
      <c r="G746" s="37">
        <v>20</v>
      </c>
      <c r="H746" s="37">
        <f>Table71011124[[#This Row],[Units Sold]]*Table71011124[[#This Row],[Sale Price]]</f>
        <v>80460</v>
      </c>
      <c r="I746" s="37">
        <f t="shared" si="11"/>
        <v>4827.5999999999995</v>
      </c>
      <c r="J746" s="37">
        <f>Table71011124[[#This Row],[Gross Sales]]-Table71011124[[#This Row],[Discounts]]</f>
        <v>75632.399999999994</v>
      </c>
      <c r="K746" s="37">
        <f>Table71011124[[#This Row],[Units Sold]]*Table71011124[[#This Row],[Manufacturing Price]]*1.1</f>
        <v>70804.800000000003</v>
      </c>
      <c r="L746" s="37">
        <f>Table71011124[[#This Row],[Sales]]-Table71011124[[#This Row],[COGS]]</f>
        <v>4827.5999999999913</v>
      </c>
      <c r="M746" s="38">
        <v>44471</v>
      </c>
    </row>
    <row r="747" spans="1:13" x14ac:dyDescent="0.25">
      <c r="A747" s="1" t="s">
        <v>287</v>
      </c>
      <c r="B747" s="1" t="s">
        <v>396</v>
      </c>
      <c r="C747" s="1" t="s">
        <v>404</v>
      </c>
      <c r="D747" s="1" t="s">
        <v>398</v>
      </c>
      <c r="E747" s="1">
        <v>4001</v>
      </c>
      <c r="F747" s="37">
        <v>16</v>
      </c>
      <c r="G747" s="37">
        <v>20</v>
      </c>
      <c r="H747" s="37">
        <f>Table71011124[[#This Row],[Units Sold]]*Table71011124[[#This Row],[Sale Price]]</f>
        <v>80020</v>
      </c>
      <c r="I747" s="37">
        <f t="shared" si="11"/>
        <v>4801.2</v>
      </c>
      <c r="J747" s="37">
        <f>Table71011124[[#This Row],[Gross Sales]]-Table71011124[[#This Row],[Discounts]]</f>
        <v>75218.8</v>
      </c>
      <c r="K747" s="37">
        <f>Table71011124[[#This Row],[Units Sold]]*Table71011124[[#This Row],[Manufacturing Price]]*1.1</f>
        <v>70417.600000000006</v>
      </c>
      <c r="L747" s="37">
        <f>Table71011124[[#This Row],[Sales]]-Table71011124[[#This Row],[COGS]]</f>
        <v>4801.1999999999971</v>
      </c>
      <c r="M747" s="38">
        <v>44471</v>
      </c>
    </row>
    <row r="748" spans="1:13" x14ac:dyDescent="0.25">
      <c r="A748" s="1" t="s">
        <v>300</v>
      </c>
      <c r="B748" s="1" t="s">
        <v>396</v>
      </c>
      <c r="C748" s="1" t="s">
        <v>400</v>
      </c>
      <c r="D748" s="1" t="s">
        <v>405</v>
      </c>
      <c r="E748" s="1">
        <v>3932</v>
      </c>
      <c r="F748" s="37">
        <v>3</v>
      </c>
      <c r="G748" s="37">
        <v>7</v>
      </c>
      <c r="H748" s="37">
        <f>Table71011124[[#This Row],[Units Sold]]*Table71011124[[#This Row],[Sale Price]]</f>
        <v>27524</v>
      </c>
      <c r="I748" s="37">
        <f t="shared" si="11"/>
        <v>0</v>
      </c>
      <c r="J748" s="37">
        <f>Table71011124[[#This Row],[Gross Sales]]-Table71011124[[#This Row],[Discounts]]</f>
        <v>27524</v>
      </c>
      <c r="K748" s="37">
        <f>Table71011124[[#This Row],[Units Sold]]*Table71011124[[#This Row],[Manufacturing Price]]*1.1</f>
        <v>12975.6</v>
      </c>
      <c r="L748" s="37">
        <f>Table71011124[[#This Row],[Sales]]-Table71011124[[#This Row],[COGS]]</f>
        <v>14548.4</v>
      </c>
      <c r="M748" s="38">
        <v>44471</v>
      </c>
    </row>
    <row r="749" spans="1:13" x14ac:dyDescent="0.25">
      <c r="A749" s="1" t="s">
        <v>395</v>
      </c>
      <c r="B749" s="1" t="s">
        <v>396</v>
      </c>
      <c r="C749" s="1" t="s">
        <v>404</v>
      </c>
      <c r="D749" s="1" t="s">
        <v>398</v>
      </c>
      <c r="E749" s="1">
        <v>3832</v>
      </c>
      <c r="F749" s="37">
        <v>16</v>
      </c>
      <c r="G749" s="37">
        <v>20</v>
      </c>
      <c r="H749" s="37">
        <f>Table71011124[[#This Row],[Units Sold]]*Table71011124[[#This Row],[Sale Price]]</f>
        <v>76640</v>
      </c>
      <c r="I749" s="37">
        <f t="shared" si="11"/>
        <v>4598.3999999999996</v>
      </c>
      <c r="J749" s="37">
        <f>Table71011124[[#This Row],[Gross Sales]]-Table71011124[[#This Row],[Discounts]]</f>
        <v>72041.600000000006</v>
      </c>
      <c r="K749" s="37">
        <f>Table71011124[[#This Row],[Units Sold]]*Table71011124[[#This Row],[Manufacturing Price]]*1.1</f>
        <v>67443.200000000012</v>
      </c>
      <c r="L749" s="37">
        <f>Table71011124[[#This Row],[Sales]]-Table71011124[[#This Row],[COGS]]</f>
        <v>4598.3999999999942</v>
      </c>
      <c r="M749" s="38">
        <v>44471</v>
      </c>
    </row>
    <row r="750" spans="1:13" x14ac:dyDescent="0.25">
      <c r="A750" s="1" t="s">
        <v>395</v>
      </c>
      <c r="B750" s="1" t="s">
        <v>396</v>
      </c>
      <c r="C750" s="1" t="s">
        <v>406</v>
      </c>
      <c r="D750" s="1" t="s">
        <v>407</v>
      </c>
      <c r="E750" s="1">
        <v>3800</v>
      </c>
      <c r="F750" s="37">
        <v>250</v>
      </c>
      <c r="G750" s="37">
        <v>350</v>
      </c>
      <c r="H750" s="37">
        <f>Table71011124[[#This Row],[Units Sold]]*Table71011124[[#This Row],[Sale Price]]</f>
        <v>1330000</v>
      </c>
      <c r="I750" s="37">
        <f t="shared" si="11"/>
        <v>186200.00000000003</v>
      </c>
      <c r="J750" s="37">
        <f>Table71011124[[#This Row],[Gross Sales]]-Table71011124[[#This Row],[Discounts]]</f>
        <v>1143800</v>
      </c>
      <c r="K750" s="37">
        <f>Table71011124[[#This Row],[Units Sold]]*Table71011124[[#This Row],[Manufacturing Price]]*1.1</f>
        <v>1045000.0000000001</v>
      </c>
      <c r="L750" s="37">
        <f>Table71011124[[#This Row],[Sales]]-Table71011124[[#This Row],[COGS]]</f>
        <v>98799.999999999884</v>
      </c>
      <c r="M750" s="38">
        <v>44471</v>
      </c>
    </row>
    <row r="751" spans="1:13" x14ac:dyDescent="0.25">
      <c r="A751" s="1" t="s">
        <v>395</v>
      </c>
      <c r="B751" s="1" t="s">
        <v>396</v>
      </c>
      <c r="C751" s="1" t="s">
        <v>400</v>
      </c>
      <c r="D751" s="1" t="s">
        <v>398</v>
      </c>
      <c r="E751" s="1">
        <v>3678</v>
      </c>
      <c r="F751" s="37">
        <v>6</v>
      </c>
      <c r="G751" s="37">
        <v>14</v>
      </c>
      <c r="H751" s="37">
        <f>Table71011124[[#This Row],[Units Sold]]*Table71011124[[#This Row],[Sale Price]]</f>
        <v>51492</v>
      </c>
      <c r="I751" s="37">
        <f t="shared" si="11"/>
        <v>3089.52</v>
      </c>
      <c r="J751" s="37">
        <f>Table71011124[[#This Row],[Gross Sales]]-Table71011124[[#This Row],[Discounts]]</f>
        <v>48402.48</v>
      </c>
      <c r="K751" s="37">
        <f>Table71011124[[#This Row],[Units Sold]]*Table71011124[[#This Row],[Manufacturing Price]]*1.1</f>
        <v>24274.800000000003</v>
      </c>
      <c r="L751" s="37">
        <f>Table71011124[[#This Row],[Sales]]-Table71011124[[#This Row],[COGS]]</f>
        <v>24127.68</v>
      </c>
      <c r="M751" s="38">
        <v>44471</v>
      </c>
    </row>
    <row r="752" spans="1:13" x14ac:dyDescent="0.25">
      <c r="A752" s="1" t="s">
        <v>287</v>
      </c>
      <c r="B752" s="1" t="s">
        <v>396</v>
      </c>
      <c r="C752" s="1" t="s">
        <v>400</v>
      </c>
      <c r="D752" s="1" t="s">
        <v>398</v>
      </c>
      <c r="E752" s="1">
        <v>3598</v>
      </c>
      <c r="F752" s="37">
        <v>6</v>
      </c>
      <c r="G752" s="37">
        <v>14</v>
      </c>
      <c r="H752" s="37">
        <f>Table71011124[[#This Row],[Units Sold]]*Table71011124[[#This Row],[Sale Price]]</f>
        <v>50372</v>
      </c>
      <c r="I752" s="37">
        <f t="shared" si="11"/>
        <v>3022.3199999999997</v>
      </c>
      <c r="J752" s="37">
        <f>Table71011124[[#This Row],[Gross Sales]]-Table71011124[[#This Row],[Discounts]]</f>
        <v>47349.68</v>
      </c>
      <c r="K752" s="37">
        <f>Table71011124[[#This Row],[Units Sold]]*Table71011124[[#This Row],[Manufacturing Price]]*1.1</f>
        <v>23746.800000000003</v>
      </c>
      <c r="L752" s="37">
        <f>Table71011124[[#This Row],[Sales]]-Table71011124[[#This Row],[COGS]]</f>
        <v>23602.879999999997</v>
      </c>
      <c r="M752" s="38">
        <v>44471</v>
      </c>
    </row>
    <row r="753" spans="1:13" x14ac:dyDescent="0.25">
      <c r="A753" s="1" t="s">
        <v>395</v>
      </c>
      <c r="B753" s="1" t="s">
        <v>399</v>
      </c>
      <c r="C753" s="1" t="s">
        <v>404</v>
      </c>
      <c r="D753" s="1" t="s">
        <v>405</v>
      </c>
      <c r="E753" s="1">
        <v>2821</v>
      </c>
      <c r="F753" s="37">
        <v>102</v>
      </c>
      <c r="G753" s="37">
        <v>125</v>
      </c>
      <c r="H753" s="37">
        <f>Table71011124[[#This Row],[Units Sold]]*Table71011124[[#This Row],[Sale Price]]</f>
        <v>352625</v>
      </c>
      <c r="I753" s="37">
        <f t="shared" si="11"/>
        <v>0</v>
      </c>
      <c r="J753" s="37">
        <f>Table71011124[[#This Row],[Gross Sales]]-Table71011124[[#This Row],[Discounts]]</f>
        <v>352625</v>
      </c>
      <c r="K753" s="37">
        <f>Table71011124[[#This Row],[Units Sold]]*Table71011124[[#This Row],[Manufacturing Price]]*1.1</f>
        <v>316516.2</v>
      </c>
      <c r="L753" s="37">
        <f>Table71011124[[#This Row],[Sales]]-Table71011124[[#This Row],[COGS]]</f>
        <v>36108.799999999988</v>
      </c>
      <c r="M753" s="38">
        <v>44471</v>
      </c>
    </row>
    <row r="754" spans="1:13" x14ac:dyDescent="0.25">
      <c r="A754" s="1" t="s">
        <v>287</v>
      </c>
      <c r="B754" s="1" t="s">
        <v>399</v>
      </c>
      <c r="C754" s="1" t="s">
        <v>397</v>
      </c>
      <c r="D754" s="1" t="s">
        <v>407</v>
      </c>
      <c r="E754" s="1">
        <v>2767</v>
      </c>
      <c r="F754" s="37">
        <v>3</v>
      </c>
      <c r="G754" s="37">
        <v>125</v>
      </c>
      <c r="H754" s="37">
        <f>Table71011124[[#This Row],[Units Sold]]*Table71011124[[#This Row],[Sale Price]]</f>
        <v>345875</v>
      </c>
      <c r="I754" s="37">
        <f t="shared" si="11"/>
        <v>48422.500000000007</v>
      </c>
      <c r="J754" s="37">
        <f>Table71011124[[#This Row],[Gross Sales]]-Table71011124[[#This Row],[Discounts]]</f>
        <v>297452.5</v>
      </c>
      <c r="K754" s="37">
        <f>Table71011124[[#This Row],[Units Sold]]*Table71011124[[#This Row],[Manufacturing Price]]*1.1</f>
        <v>9131.1</v>
      </c>
      <c r="L754" s="37">
        <f>Table71011124[[#This Row],[Sales]]-Table71011124[[#This Row],[COGS]]</f>
        <v>288321.40000000002</v>
      </c>
      <c r="M754" s="38">
        <v>44471</v>
      </c>
    </row>
    <row r="755" spans="1:13" x14ac:dyDescent="0.25">
      <c r="A755" s="1" t="s">
        <v>287</v>
      </c>
      <c r="B755" s="1" t="s">
        <v>403</v>
      </c>
      <c r="C755" s="1" t="s">
        <v>409</v>
      </c>
      <c r="D755" s="1" t="s">
        <v>407</v>
      </c>
      <c r="E755" s="1">
        <v>2574</v>
      </c>
      <c r="F755" s="37">
        <v>9</v>
      </c>
      <c r="G755" s="37">
        <v>12</v>
      </c>
      <c r="H755" s="37">
        <f>Table71011124[[#This Row],[Units Sold]]*Table71011124[[#This Row],[Sale Price]]</f>
        <v>30888</v>
      </c>
      <c r="I755" s="37">
        <f t="shared" si="11"/>
        <v>4324.3200000000006</v>
      </c>
      <c r="J755" s="37">
        <f>Table71011124[[#This Row],[Gross Sales]]-Table71011124[[#This Row],[Discounts]]</f>
        <v>26563.68</v>
      </c>
      <c r="K755" s="37">
        <f>Table71011124[[#This Row],[Units Sold]]*Table71011124[[#This Row],[Manufacturing Price]]*1.1</f>
        <v>25482.600000000002</v>
      </c>
      <c r="L755" s="37">
        <f>Table71011124[[#This Row],[Sales]]-Table71011124[[#This Row],[COGS]]</f>
        <v>1081.0799999999981</v>
      </c>
      <c r="M755" s="38">
        <v>44471</v>
      </c>
    </row>
    <row r="756" spans="1:13" x14ac:dyDescent="0.25">
      <c r="A756" s="1" t="s">
        <v>293</v>
      </c>
      <c r="B756" s="1" t="s">
        <v>408</v>
      </c>
      <c r="C756" s="1" t="s">
        <v>400</v>
      </c>
      <c r="D756" s="1" t="s">
        <v>398</v>
      </c>
      <c r="E756" s="1">
        <v>2559</v>
      </c>
      <c r="F756" s="37">
        <v>89</v>
      </c>
      <c r="G756" s="37">
        <v>150</v>
      </c>
      <c r="H756" s="37">
        <f>Table71011124[[#This Row],[Units Sold]]*Table71011124[[#This Row],[Sale Price]]</f>
        <v>383850</v>
      </c>
      <c r="I756" s="37">
        <f t="shared" si="11"/>
        <v>23031</v>
      </c>
      <c r="J756" s="37">
        <f>Table71011124[[#This Row],[Gross Sales]]-Table71011124[[#This Row],[Discounts]]</f>
        <v>360819</v>
      </c>
      <c r="K756" s="37">
        <f>Table71011124[[#This Row],[Units Sold]]*Table71011124[[#This Row],[Manufacturing Price]]*1.1</f>
        <v>250526.1</v>
      </c>
      <c r="L756" s="37">
        <f>Table71011124[[#This Row],[Sales]]-Table71011124[[#This Row],[COGS]]</f>
        <v>110292.9</v>
      </c>
      <c r="M756" s="38">
        <v>44471</v>
      </c>
    </row>
    <row r="757" spans="1:13" x14ac:dyDescent="0.25">
      <c r="A757" s="1" t="s">
        <v>395</v>
      </c>
      <c r="B757" s="1" t="s">
        <v>408</v>
      </c>
      <c r="C757" s="1" t="s">
        <v>406</v>
      </c>
      <c r="D757" s="1" t="s">
        <v>407</v>
      </c>
      <c r="E757" s="1">
        <v>2541</v>
      </c>
      <c r="F757" s="37">
        <v>214</v>
      </c>
      <c r="G757" s="37">
        <v>300</v>
      </c>
      <c r="H757" s="37">
        <f>Table71011124[[#This Row],[Units Sold]]*Table71011124[[#This Row],[Sale Price]]</f>
        <v>762300</v>
      </c>
      <c r="I757" s="37">
        <f t="shared" si="11"/>
        <v>106722.00000000001</v>
      </c>
      <c r="J757" s="37">
        <f>Table71011124[[#This Row],[Gross Sales]]-Table71011124[[#This Row],[Discounts]]</f>
        <v>655578</v>
      </c>
      <c r="K757" s="37">
        <f>Table71011124[[#This Row],[Units Sold]]*Table71011124[[#This Row],[Manufacturing Price]]*1.1</f>
        <v>598151.4</v>
      </c>
      <c r="L757" s="37">
        <f>Table71011124[[#This Row],[Sales]]-Table71011124[[#This Row],[COGS]]</f>
        <v>57426.599999999977</v>
      </c>
      <c r="M757" s="38">
        <v>44471</v>
      </c>
    </row>
    <row r="758" spans="1:13" x14ac:dyDescent="0.25">
      <c r="A758" s="1" t="s">
        <v>295</v>
      </c>
      <c r="B758" s="1" t="s">
        <v>403</v>
      </c>
      <c r="C758" s="1" t="s">
        <v>409</v>
      </c>
      <c r="D758" s="1" t="s">
        <v>407</v>
      </c>
      <c r="E758" s="1">
        <v>2475</v>
      </c>
      <c r="F758" s="37">
        <v>9</v>
      </c>
      <c r="G758" s="37">
        <v>12</v>
      </c>
      <c r="H758" s="37">
        <f>Table71011124[[#This Row],[Units Sold]]*Table71011124[[#This Row],[Sale Price]]</f>
        <v>29700</v>
      </c>
      <c r="I758" s="37">
        <f t="shared" si="11"/>
        <v>4158</v>
      </c>
      <c r="J758" s="37">
        <f>Table71011124[[#This Row],[Gross Sales]]-Table71011124[[#This Row],[Discounts]]</f>
        <v>25542</v>
      </c>
      <c r="K758" s="37">
        <f>Table71011124[[#This Row],[Units Sold]]*Table71011124[[#This Row],[Manufacturing Price]]*1.1</f>
        <v>24502.500000000004</v>
      </c>
      <c r="L758" s="37">
        <f>Table71011124[[#This Row],[Sales]]-Table71011124[[#This Row],[COGS]]</f>
        <v>1039.4999999999964</v>
      </c>
      <c r="M758" s="38">
        <v>44471</v>
      </c>
    </row>
    <row r="759" spans="1:13" x14ac:dyDescent="0.25">
      <c r="A759" s="1" t="s">
        <v>395</v>
      </c>
      <c r="B759" s="1" t="s">
        <v>408</v>
      </c>
      <c r="C759" s="1" t="s">
        <v>400</v>
      </c>
      <c r="D759" s="1" t="s">
        <v>398</v>
      </c>
      <c r="E759" s="1">
        <v>2198</v>
      </c>
      <c r="F759" s="37">
        <v>10</v>
      </c>
      <c r="G759" s="37">
        <v>15</v>
      </c>
      <c r="H759" s="37">
        <f>Table71011124[[#This Row],[Units Sold]]*Table71011124[[#This Row],[Sale Price]]</f>
        <v>32970</v>
      </c>
      <c r="I759" s="37">
        <f t="shared" si="11"/>
        <v>1978.1999999999998</v>
      </c>
      <c r="J759" s="37">
        <f>Table71011124[[#This Row],[Gross Sales]]-Table71011124[[#This Row],[Discounts]]</f>
        <v>30991.8</v>
      </c>
      <c r="K759" s="37">
        <f>Table71011124[[#This Row],[Units Sold]]*Table71011124[[#This Row],[Manufacturing Price]]*1.1</f>
        <v>24178.000000000004</v>
      </c>
      <c r="L759" s="37">
        <f>Table71011124[[#This Row],[Sales]]-Table71011124[[#This Row],[COGS]]</f>
        <v>6813.7999999999956</v>
      </c>
      <c r="M759" s="38">
        <v>44471</v>
      </c>
    </row>
    <row r="760" spans="1:13" x14ac:dyDescent="0.25">
      <c r="A760" s="1" t="s">
        <v>395</v>
      </c>
      <c r="B760" s="1" t="s">
        <v>403</v>
      </c>
      <c r="C760" s="1" t="s">
        <v>409</v>
      </c>
      <c r="D760" s="1" t="s">
        <v>405</v>
      </c>
      <c r="E760" s="1">
        <v>2141</v>
      </c>
      <c r="F760" s="37">
        <v>11</v>
      </c>
      <c r="G760" s="37">
        <v>18</v>
      </c>
      <c r="H760" s="37">
        <f>Table71011124[[#This Row],[Units Sold]]*Table71011124[[#This Row],[Sale Price]]</f>
        <v>38538</v>
      </c>
      <c r="I760" s="37">
        <f t="shared" si="11"/>
        <v>0</v>
      </c>
      <c r="J760" s="37">
        <f>Table71011124[[#This Row],[Gross Sales]]-Table71011124[[#This Row],[Discounts]]</f>
        <v>38538</v>
      </c>
      <c r="K760" s="37">
        <f>Table71011124[[#This Row],[Units Sold]]*Table71011124[[#This Row],[Manufacturing Price]]*1.1</f>
        <v>25906.100000000002</v>
      </c>
      <c r="L760" s="37">
        <f>Table71011124[[#This Row],[Sales]]-Table71011124[[#This Row],[COGS]]</f>
        <v>12631.899999999998</v>
      </c>
      <c r="M760" s="38">
        <v>44471</v>
      </c>
    </row>
    <row r="761" spans="1:13" x14ac:dyDescent="0.25">
      <c r="A761" s="1" t="s">
        <v>295</v>
      </c>
      <c r="B761" s="1" t="s">
        <v>408</v>
      </c>
      <c r="C761" s="1" t="s">
        <v>400</v>
      </c>
      <c r="D761" s="1" t="s">
        <v>398</v>
      </c>
      <c r="E761" s="1">
        <v>2101</v>
      </c>
      <c r="F761" s="37">
        <v>10</v>
      </c>
      <c r="G761" s="37">
        <v>15</v>
      </c>
      <c r="H761" s="37">
        <f>Table71011124[[#This Row],[Units Sold]]*Table71011124[[#This Row],[Sale Price]]</f>
        <v>31515</v>
      </c>
      <c r="I761" s="37">
        <f t="shared" si="11"/>
        <v>1890.8999999999999</v>
      </c>
      <c r="J761" s="37">
        <f>Table71011124[[#This Row],[Gross Sales]]-Table71011124[[#This Row],[Discounts]]</f>
        <v>29624.1</v>
      </c>
      <c r="K761" s="37">
        <f>Table71011124[[#This Row],[Units Sold]]*Table71011124[[#This Row],[Manufacturing Price]]*1.1</f>
        <v>23111.000000000004</v>
      </c>
      <c r="L761" s="37">
        <f>Table71011124[[#This Row],[Sales]]-Table71011124[[#This Row],[COGS]]</f>
        <v>6513.0999999999949</v>
      </c>
      <c r="M761" s="38">
        <v>44471</v>
      </c>
    </row>
    <row r="762" spans="1:13" x14ac:dyDescent="0.25">
      <c r="A762" s="1" t="s">
        <v>300</v>
      </c>
      <c r="B762" s="1" t="s">
        <v>408</v>
      </c>
      <c r="C762" s="1" t="s">
        <v>400</v>
      </c>
      <c r="D762" s="1" t="s">
        <v>407</v>
      </c>
      <c r="E762" s="1">
        <v>1984</v>
      </c>
      <c r="F762" s="37">
        <v>10</v>
      </c>
      <c r="G762" s="37">
        <v>15</v>
      </c>
      <c r="H762" s="37">
        <f>Table71011124[[#This Row],[Units Sold]]*Table71011124[[#This Row],[Sale Price]]</f>
        <v>29760</v>
      </c>
      <c r="I762" s="37">
        <f t="shared" si="11"/>
        <v>4166.4000000000005</v>
      </c>
      <c r="J762" s="37">
        <f>Table71011124[[#This Row],[Gross Sales]]-Table71011124[[#This Row],[Discounts]]</f>
        <v>25593.599999999999</v>
      </c>
      <c r="K762" s="37">
        <f>Table71011124[[#This Row],[Units Sold]]*Table71011124[[#This Row],[Manufacturing Price]]*1.1</f>
        <v>21824</v>
      </c>
      <c r="L762" s="37">
        <f>Table71011124[[#This Row],[Sales]]-Table71011124[[#This Row],[COGS]]</f>
        <v>3769.5999999999985</v>
      </c>
      <c r="M762" s="38">
        <v>44471</v>
      </c>
    </row>
    <row r="763" spans="1:13" x14ac:dyDescent="0.25">
      <c r="A763" s="1" t="s">
        <v>293</v>
      </c>
      <c r="B763" s="1" t="s">
        <v>399</v>
      </c>
      <c r="C763" s="1" t="s">
        <v>404</v>
      </c>
      <c r="D763" s="1" t="s">
        <v>401</v>
      </c>
      <c r="E763" s="1">
        <v>1923</v>
      </c>
      <c r="F763" s="37">
        <v>67</v>
      </c>
      <c r="G763" s="37">
        <v>125</v>
      </c>
      <c r="H763" s="37">
        <f>Table71011124[[#This Row],[Units Sold]]*Table71011124[[#This Row],[Sale Price]]</f>
        <v>240375</v>
      </c>
      <c r="I763" s="37">
        <f t="shared" si="11"/>
        <v>2403.75</v>
      </c>
      <c r="J763" s="37">
        <f>Table71011124[[#This Row],[Gross Sales]]-Table71011124[[#This Row],[Discounts]]</f>
        <v>237971.25</v>
      </c>
      <c r="K763" s="37">
        <f>Table71011124[[#This Row],[Units Sold]]*Table71011124[[#This Row],[Manufacturing Price]]*1.1</f>
        <v>141725.1</v>
      </c>
      <c r="L763" s="37">
        <f>Table71011124[[#This Row],[Sales]]-Table71011124[[#This Row],[COGS]]</f>
        <v>96246.15</v>
      </c>
      <c r="M763" s="38">
        <v>44471</v>
      </c>
    </row>
    <row r="764" spans="1:13" x14ac:dyDescent="0.25">
      <c r="A764" s="1" t="s">
        <v>293</v>
      </c>
      <c r="B764" s="1" t="s">
        <v>408</v>
      </c>
      <c r="C764" s="1" t="s">
        <v>406</v>
      </c>
      <c r="D764" s="1" t="s">
        <v>401</v>
      </c>
      <c r="E764" s="1">
        <v>1874</v>
      </c>
      <c r="F764" s="37">
        <v>145</v>
      </c>
      <c r="G764" s="37">
        <v>300</v>
      </c>
      <c r="H764" s="37">
        <f>Table71011124[[#This Row],[Units Sold]]*Table71011124[[#This Row],[Sale Price]]</f>
        <v>562200</v>
      </c>
      <c r="I764" s="37">
        <f t="shared" si="11"/>
        <v>5622</v>
      </c>
      <c r="J764" s="37">
        <f>Table71011124[[#This Row],[Gross Sales]]-Table71011124[[#This Row],[Discounts]]</f>
        <v>556578</v>
      </c>
      <c r="K764" s="37">
        <f>Table71011124[[#This Row],[Units Sold]]*Table71011124[[#This Row],[Manufacturing Price]]*1.1</f>
        <v>298903</v>
      </c>
      <c r="L764" s="37">
        <f>Table71011124[[#This Row],[Sales]]-Table71011124[[#This Row],[COGS]]</f>
        <v>257675</v>
      </c>
      <c r="M764" s="38">
        <v>44471</v>
      </c>
    </row>
    <row r="765" spans="1:13" x14ac:dyDescent="0.25">
      <c r="A765" s="1" t="s">
        <v>287</v>
      </c>
      <c r="B765" s="1" t="s">
        <v>408</v>
      </c>
      <c r="C765" s="1" t="s">
        <v>402</v>
      </c>
      <c r="D765" s="1" t="s">
        <v>401</v>
      </c>
      <c r="E765" s="1">
        <v>1859</v>
      </c>
      <c r="F765" s="37">
        <v>5</v>
      </c>
      <c r="G765" s="37">
        <v>300</v>
      </c>
      <c r="H765" s="37">
        <f>Table71011124[[#This Row],[Units Sold]]*Table71011124[[#This Row],[Sale Price]]</f>
        <v>557700</v>
      </c>
      <c r="I765" s="37">
        <f t="shared" si="11"/>
        <v>5577</v>
      </c>
      <c r="J765" s="37">
        <f>Table71011124[[#This Row],[Gross Sales]]-Table71011124[[#This Row],[Discounts]]</f>
        <v>552123</v>
      </c>
      <c r="K765" s="37">
        <f>Table71011124[[#This Row],[Units Sold]]*Table71011124[[#This Row],[Manufacturing Price]]*1.1</f>
        <v>10224.5</v>
      </c>
      <c r="L765" s="37">
        <f>Table71011124[[#This Row],[Sales]]-Table71011124[[#This Row],[COGS]]</f>
        <v>541898.5</v>
      </c>
      <c r="M765" s="38">
        <v>44471</v>
      </c>
    </row>
    <row r="766" spans="1:13" x14ac:dyDescent="0.25">
      <c r="A766" s="1" t="s">
        <v>293</v>
      </c>
      <c r="B766" s="1" t="s">
        <v>396</v>
      </c>
      <c r="C766" s="1" t="s">
        <v>409</v>
      </c>
      <c r="D766" s="1" t="s">
        <v>398</v>
      </c>
      <c r="E766" s="1">
        <v>1752</v>
      </c>
      <c r="F766" s="37">
        <v>172</v>
      </c>
      <c r="G766" s="37">
        <v>350</v>
      </c>
      <c r="H766" s="37">
        <f>Table71011124[[#This Row],[Units Sold]]*Table71011124[[#This Row],[Sale Price]]</f>
        <v>613200</v>
      </c>
      <c r="I766" s="37">
        <f t="shared" si="11"/>
        <v>36792</v>
      </c>
      <c r="J766" s="37">
        <f>Table71011124[[#This Row],[Gross Sales]]-Table71011124[[#This Row],[Discounts]]</f>
        <v>576408</v>
      </c>
      <c r="K766" s="37">
        <f>Table71011124[[#This Row],[Units Sold]]*Table71011124[[#This Row],[Manufacturing Price]]*1.1</f>
        <v>331478.40000000002</v>
      </c>
      <c r="L766" s="37">
        <f>Table71011124[[#This Row],[Sales]]-Table71011124[[#This Row],[COGS]]</f>
        <v>244929.59999999998</v>
      </c>
      <c r="M766" s="38">
        <v>44471</v>
      </c>
    </row>
    <row r="767" spans="1:13" x14ac:dyDescent="0.25">
      <c r="A767" s="1" t="s">
        <v>287</v>
      </c>
      <c r="B767" s="1" t="s">
        <v>408</v>
      </c>
      <c r="C767" s="1" t="s">
        <v>400</v>
      </c>
      <c r="D767" s="1" t="s">
        <v>398</v>
      </c>
      <c r="E767" s="1">
        <v>1743</v>
      </c>
      <c r="F767" s="37">
        <v>10</v>
      </c>
      <c r="G767" s="37">
        <v>15</v>
      </c>
      <c r="H767" s="37">
        <f>Table71011124[[#This Row],[Units Sold]]*Table71011124[[#This Row],[Sale Price]]</f>
        <v>26145</v>
      </c>
      <c r="I767" s="37">
        <f t="shared" si="11"/>
        <v>1568.7</v>
      </c>
      <c r="J767" s="37">
        <f>Table71011124[[#This Row],[Gross Sales]]-Table71011124[[#This Row],[Discounts]]</f>
        <v>24576.3</v>
      </c>
      <c r="K767" s="37">
        <f>Table71011124[[#This Row],[Units Sold]]*Table71011124[[#This Row],[Manufacturing Price]]*1.1</f>
        <v>19173</v>
      </c>
      <c r="L767" s="37">
        <f>Table71011124[[#This Row],[Sales]]-Table71011124[[#This Row],[COGS]]</f>
        <v>5403.2999999999993</v>
      </c>
      <c r="M767" s="38">
        <v>44471</v>
      </c>
    </row>
    <row r="768" spans="1:13" x14ac:dyDescent="0.25">
      <c r="A768" s="1" t="s">
        <v>295</v>
      </c>
      <c r="B768" s="1" t="s">
        <v>408</v>
      </c>
      <c r="C768" s="1" t="s">
        <v>402</v>
      </c>
      <c r="D768" s="1" t="s">
        <v>398</v>
      </c>
      <c r="E768" s="1">
        <v>1562</v>
      </c>
      <c r="F768" s="37">
        <v>5</v>
      </c>
      <c r="G768" s="37">
        <v>300</v>
      </c>
      <c r="H768" s="37">
        <f>Table71011124[[#This Row],[Units Sold]]*Table71011124[[#This Row],[Sale Price]]</f>
        <v>468600</v>
      </c>
      <c r="I768" s="37">
        <f t="shared" si="11"/>
        <v>28116</v>
      </c>
      <c r="J768" s="37">
        <f>Table71011124[[#This Row],[Gross Sales]]-Table71011124[[#This Row],[Discounts]]</f>
        <v>440484</v>
      </c>
      <c r="K768" s="37">
        <f>Table71011124[[#This Row],[Units Sold]]*Table71011124[[#This Row],[Manufacturing Price]]*1.1</f>
        <v>8591</v>
      </c>
      <c r="L768" s="37">
        <f>Table71011124[[#This Row],[Sales]]-Table71011124[[#This Row],[COGS]]</f>
        <v>431893</v>
      </c>
      <c r="M768" s="38">
        <v>44471</v>
      </c>
    </row>
    <row r="769" spans="1:13" x14ac:dyDescent="0.25">
      <c r="A769" s="1" t="s">
        <v>300</v>
      </c>
      <c r="B769" s="1" t="s">
        <v>399</v>
      </c>
      <c r="C769" s="1" t="s">
        <v>397</v>
      </c>
      <c r="D769" s="1" t="s">
        <v>398</v>
      </c>
      <c r="E769" s="1">
        <v>1540</v>
      </c>
      <c r="F769" s="37">
        <v>3</v>
      </c>
      <c r="G769" s="37">
        <v>125</v>
      </c>
      <c r="H769" s="37">
        <f>Table71011124[[#This Row],[Units Sold]]*Table71011124[[#This Row],[Sale Price]]</f>
        <v>192500</v>
      </c>
      <c r="I769" s="37">
        <f t="shared" si="11"/>
        <v>11550</v>
      </c>
      <c r="J769" s="37">
        <f>Table71011124[[#This Row],[Gross Sales]]-Table71011124[[#This Row],[Discounts]]</f>
        <v>180950</v>
      </c>
      <c r="K769" s="37">
        <f>Table71011124[[#This Row],[Units Sold]]*Table71011124[[#This Row],[Manufacturing Price]]*1.1</f>
        <v>5082</v>
      </c>
      <c r="L769" s="37">
        <f>Table71011124[[#This Row],[Sales]]-Table71011124[[#This Row],[COGS]]</f>
        <v>175868</v>
      </c>
      <c r="M769" s="38">
        <v>44471</v>
      </c>
    </row>
    <row r="770" spans="1:13" x14ac:dyDescent="0.25">
      <c r="A770" s="1" t="s">
        <v>300</v>
      </c>
      <c r="B770" s="1" t="s">
        <v>403</v>
      </c>
      <c r="C770" s="1" t="s">
        <v>409</v>
      </c>
      <c r="D770" s="1" t="s">
        <v>398</v>
      </c>
      <c r="E770" s="1">
        <v>1123</v>
      </c>
      <c r="F770" s="37">
        <v>7</v>
      </c>
      <c r="G770" s="37">
        <v>12</v>
      </c>
      <c r="H770" s="37">
        <f>Table71011124[[#This Row],[Units Sold]]*Table71011124[[#This Row],[Sale Price]]</f>
        <v>13476</v>
      </c>
      <c r="I770" s="37">
        <f t="shared" ref="I770:I833" si="12">IF(D770="None",0,IF(D770="Low",H770*0.01,IF(D770="Medium",H770*0.06,IF(D770="High",H770*0.14,0))))</f>
        <v>808.56</v>
      </c>
      <c r="J770" s="37">
        <f>Table71011124[[#This Row],[Gross Sales]]-Table71011124[[#This Row],[Discounts]]</f>
        <v>12667.44</v>
      </c>
      <c r="K770" s="37">
        <f>Table71011124[[#This Row],[Units Sold]]*Table71011124[[#This Row],[Manufacturing Price]]*1.1</f>
        <v>8647.1</v>
      </c>
      <c r="L770" s="37">
        <f>Table71011124[[#This Row],[Sales]]-Table71011124[[#This Row],[COGS]]</f>
        <v>4020.34</v>
      </c>
      <c r="M770" s="38">
        <v>44471</v>
      </c>
    </row>
    <row r="771" spans="1:13" x14ac:dyDescent="0.25">
      <c r="A771" s="1" t="s">
        <v>300</v>
      </c>
      <c r="B771" s="1" t="s">
        <v>408</v>
      </c>
      <c r="C771" s="1" t="s">
        <v>402</v>
      </c>
      <c r="D771" s="1" t="s">
        <v>405</v>
      </c>
      <c r="E771" s="1">
        <v>958</v>
      </c>
      <c r="F771" s="37">
        <v>5</v>
      </c>
      <c r="G771" s="37">
        <v>300</v>
      </c>
      <c r="H771" s="37">
        <f>Table71011124[[#This Row],[Units Sold]]*Table71011124[[#This Row],[Sale Price]]</f>
        <v>287400</v>
      </c>
      <c r="I771" s="37">
        <f t="shared" si="12"/>
        <v>0</v>
      </c>
      <c r="J771" s="37">
        <f>Table71011124[[#This Row],[Gross Sales]]-Table71011124[[#This Row],[Discounts]]</f>
        <v>287400</v>
      </c>
      <c r="K771" s="37">
        <f>Table71011124[[#This Row],[Units Sold]]*Table71011124[[#This Row],[Manufacturing Price]]*1.1</f>
        <v>5269</v>
      </c>
      <c r="L771" s="37">
        <f>Table71011124[[#This Row],[Sales]]-Table71011124[[#This Row],[COGS]]</f>
        <v>282131</v>
      </c>
      <c r="M771" s="38">
        <v>44471</v>
      </c>
    </row>
    <row r="772" spans="1:13" x14ac:dyDescent="0.25">
      <c r="A772" s="1" t="s">
        <v>295</v>
      </c>
      <c r="B772" s="1" t="s">
        <v>396</v>
      </c>
      <c r="C772" s="1" t="s">
        <v>404</v>
      </c>
      <c r="D772" s="1" t="s">
        <v>407</v>
      </c>
      <c r="E772" s="1">
        <v>5282</v>
      </c>
      <c r="F772" s="37">
        <v>120</v>
      </c>
      <c r="G772" s="37">
        <v>350</v>
      </c>
      <c r="H772" s="37">
        <f>Table71011124[[#This Row],[Units Sold]]*Table71011124[[#This Row],[Sale Price]]</f>
        <v>1848700</v>
      </c>
      <c r="I772" s="37">
        <f t="shared" si="12"/>
        <v>258818.00000000003</v>
      </c>
      <c r="J772" s="37">
        <f>Table71011124[[#This Row],[Gross Sales]]-Table71011124[[#This Row],[Discounts]]</f>
        <v>1589882</v>
      </c>
      <c r="K772" s="37">
        <f>Table71011124[[#This Row],[Units Sold]]*Table71011124[[#This Row],[Manufacturing Price]]*1.1</f>
        <v>697224</v>
      </c>
      <c r="L772" s="37">
        <f>Table71011124[[#This Row],[Sales]]-Table71011124[[#This Row],[COGS]]</f>
        <v>892658</v>
      </c>
      <c r="M772" s="38">
        <v>44440</v>
      </c>
    </row>
    <row r="773" spans="1:13" x14ac:dyDescent="0.25">
      <c r="A773" s="1" t="s">
        <v>295</v>
      </c>
      <c r="B773" s="1" t="s">
        <v>396</v>
      </c>
      <c r="C773" s="1" t="s">
        <v>409</v>
      </c>
      <c r="D773" s="1" t="s">
        <v>407</v>
      </c>
      <c r="E773" s="1">
        <v>5247</v>
      </c>
      <c r="F773" s="37">
        <v>6</v>
      </c>
      <c r="G773" s="37">
        <v>8</v>
      </c>
      <c r="H773" s="37">
        <f>Table71011124[[#This Row],[Units Sold]]*Table71011124[[#This Row],[Sale Price]]</f>
        <v>41976</v>
      </c>
      <c r="I773" s="37">
        <f t="shared" si="12"/>
        <v>5876.64</v>
      </c>
      <c r="J773" s="37">
        <f>Table71011124[[#This Row],[Gross Sales]]-Table71011124[[#This Row],[Discounts]]</f>
        <v>36099.360000000001</v>
      </c>
      <c r="K773" s="37">
        <f>Table71011124[[#This Row],[Units Sold]]*Table71011124[[#This Row],[Manufacturing Price]]*1.1</f>
        <v>34630.200000000004</v>
      </c>
      <c r="L773" s="37">
        <f>Table71011124[[#This Row],[Sales]]-Table71011124[[#This Row],[COGS]]</f>
        <v>1469.1599999999962</v>
      </c>
      <c r="M773" s="38">
        <v>44440</v>
      </c>
    </row>
    <row r="774" spans="1:13" x14ac:dyDescent="0.25">
      <c r="A774" s="1" t="s">
        <v>295</v>
      </c>
      <c r="B774" s="1" t="s">
        <v>396</v>
      </c>
      <c r="C774" s="1" t="s">
        <v>402</v>
      </c>
      <c r="D774" s="1" t="s">
        <v>401</v>
      </c>
      <c r="E774" s="1">
        <v>5121</v>
      </c>
      <c r="F774" s="37">
        <v>5</v>
      </c>
      <c r="G774" s="37">
        <v>20</v>
      </c>
      <c r="H774" s="37">
        <f>Table71011124[[#This Row],[Units Sold]]*Table71011124[[#This Row],[Sale Price]]</f>
        <v>102420</v>
      </c>
      <c r="I774" s="37">
        <f t="shared" si="12"/>
        <v>1024.2</v>
      </c>
      <c r="J774" s="37">
        <f>Table71011124[[#This Row],[Gross Sales]]-Table71011124[[#This Row],[Discounts]]</f>
        <v>101395.8</v>
      </c>
      <c r="K774" s="37">
        <f>Table71011124[[#This Row],[Units Sold]]*Table71011124[[#This Row],[Manufacturing Price]]*1.1</f>
        <v>28165.500000000004</v>
      </c>
      <c r="L774" s="37">
        <f>Table71011124[[#This Row],[Sales]]-Table71011124[[#This Row],[COGS]]</f>
        <v>73230.3</v>
      </c>
      <c r="M774" s="38">
        <v>44440</v>
      </c>
    </row>
    <row r="775" spans="1:13" x14ac:dyDescent="0.25">
      <c r="A775" s="1" t="s">
        <v>295</v>
      </c>
      <c r="B775" s="1" t="s">
        <v>399</v>
      </c>
      <c r="C775" s="1" t="s">
        <v>400</v>
      </c>
      <c r="D775" s="1" t="s">
        <v>401</v>
      </c>
      <c r="E775" s="1">
        <v>4848</v>
      </c>
      <c r="F775" s="37">
        <v>10</v>
      </c>
      <c r="G775" s="37">
        <v>125</v>
      </c>
      <c r="H775" s="37">
        <f>Table71011124[[#This Row],[Units Sold]]*Table71011124[[#This Row],[Sale Price]]</f>
        <v>606000</v>
      </c>
      <c r="I775" s="37">
        <f t="shared" si="12"/>
        <v>6060</v>
      </c>
      <c r="J775" s="37">
        <f>Table71011124[[#This Row],[Gross Sales]]-Table71011124[[#This Row],[Discounts]]</f>
        <v>599940</v>
      </c>
      <c r="K775" s="37">
        <f>Table71011124[[#This Row],[Units Sold]]*Table71011124[[#This Row],[Manufacturing Price]]*1.1</f>
        <v>53328.000000000007</v>
      </c>
      <c r="L775" s="37">
        <f>Table71011124[[#This Row],[Sales]]-Table71011124[[#This Row],[COGS]]</f>
        <v>546612</v>
      </c>
      <c r="M775" s="38">
        <v>44440</v>
      </c>
    </row>
    <row r="776" spans="1:13" x14ac:dyDescent="0.25">
      <c r="A776" s="1" t="s">
        <v>293</v>
      </c>
      <c r="B776" s="1" t="s">
        <v>403</v>
      </c>
      <c r="C776" s="1" t="s">
        <v>400</v>
      </c>
      <c r="D776" s="1" t="s">
        <v>407</v>
      </c>
      <c r="E776" s="1">
        <v>4026</v>
      </c>
      <c r="F776" s="37">
        <v>8</v>
      </c>
      <c r="G776" s="37">
        <v>12</v>
      </c>
      <c r="H776" s="37">
        <f>Table71011124[[#This Row],[Units Sold]]*Table71011124[[#This Row],[Sale Price]]</f>
        <v>48312</v>
      </c>
      <c r="I776" s="37">
        <f t="shared" si="12"/>
        <v>6763.68</v>
      </c>
      <c r="J776" s="37">
        <f>Table71011124[[#This Row],[Gross Sales]]-Table71011124[[#This Row],[Discounts]]</f>
        <v>41548.32</v>
      </c>
      <c r="K776" s="37">
        <f>Table71011124[[#This Row],[Units Sold]]*Table71011124[[#This Row],[Manufacturing Price]]*1.1</f>
        <v>35428.800000000003</v>
      </c>
      <c r="L776" s="37">
        <f>Table71011124[[#This Row],[Sales]]-Table71011124[[#This Row],[COGS]]</f>
        <v>6119.5199999999968</v>
      </c>
      <c r="M776" s="38">
        <v>44440</v>
      </c>
    </row>
    <row r="777" spans="1:13" x14ac:dyDescent="0.25">
      <c r="A777" s="1" t="s">
        <v>287</v>
      </c>
      <c r="B777" s="1" t="s">
        <v>396</v>
      </c>
      <c r="C777" s="1" t="s">
        <v>404</v>
      </c>
      <c r="D777" s="1" t="s">
        <v>398</v>
      </c>
      <c r="E777" s="1">
        <v>3948</v>
      </c>
      <c r="F777" s="37">
        <v>120</v>
      </c>
      <c r="G777" s="37">
        <v>350</v>
      </c>
      <c r="H777" s="37">
        <f>Table71011124[[#This Row],[Units Sold]]*Table71011124[[#This Row],[Sale Price]]</f>
        <v>1381800</v>
      </c>
      <c r="I777" s="37">
        <f t="shared" si="12"/>
        <v>82908</v>
      </c>
      <c r="J777" s="37">
        <f>Table71011124[[#This Row],[Gross Sales]]-Table71011124[[#This Row],[Discounts]]</f>
        <v>1298892</v>
      </c>
      <c r="K777" s="37">
        <f>Table71011124[[#This Row],[Units Sold]]*Table71011124[[#This Row],[Manufacturing Price]]*1.1</f>
        <v>521136.00000000006</v>
      </c>
      <c r="L777" s="37">
        <f>Table71011124[[#This Row],[Sales]]-Table71011124[[#This Row],[COGS]]</f>
        <v>777756</v>
      </c>
      <c r="M777" s="38">
        <v>44440</v>
      </c>
    </row>
    <row r="778" spans="1:13" x14ac:dyDescent="0.25">
      <c r="A778" s="1" t="s">
        <v>300</v>
      </c>
      <c r="B778" s="1" t="s">
        <v>396</v>
      </c>
      <c r="C778" s="1" t="s">
        <v>404</v>
      </c>
      <c r="D778" s="1" t="s">
        <v>407</v>
      </c>
      <c r="E778" s="1">
        <v>3912</v>
      </c>
      <c r="F778" s="37">
        <v>120</v>
      </c>
      <c r="G778" s="37">
        <v>350</v>
      </c>
      <c r="H778" s="37">
        <f>Table71011124[[#This Row],[Units Sold]]*Table71011124[[#This Row],[Sale Price]]</f>
        <v>1369200</v>
      </c>
      <c r="I778" s="37">
        <f t="shared" si="12"/>
        <v>191688.00000000003</v>
      </c>
      <c r="J778" s="37">
        <f>Table71011124[[#This Row],[Gross Sales]]-Table71011124[[#This Row],[Discounts]]</f>
        <v>1177512</v>
      </c>
      <c r="K778" s="37">
        <f>Table71011124[[#This Row],[Units Sold]]*Table71011124[[#This Row],[Manufacturing Price]]*1.1</f>
        <v>516384.00000000006</v>
      </c>
      <c r="L778" s="37">
        <f>Table71011124[[#This Row],[Sales]]-Table71011124[[#This Row],[COGS]]</f>
        <v>661128</v>
      </c>
      <c r="M778" s="38">
        <v>44440</v>
      </c>
    </row>
    <row r="779" spans="1:13" x14ac:dyDescent="0.25">
      <c r="A779" s="1" t="s">
        <v>295</v>
      </c>
      <c r="B779" s="1" t="s">
        <v>408</v>
      </c>
      <c r="C779" s="1" t="s">
        <v>406</v>
      </c>
      <c r="D779" s="1" t="s">
        <v>407</v>
      </c>
      <c r="E779" s="1">
        <v>3874.5</v>
      </c>
      <c r="F779" s="37">
        <v>11</v>
      </c>
      <c r="G779" s="37">
        <v>15</v>
      </c>
      <c r="H779" s="37">
        <f>Table71011124[[#This Row],[Units Sold]]*Table71011124[[#This Row],[Sale Price]]</f>
        <v>58117.5</v>
      </c>
      <c r="I779" s="37">
        <f t="shared" si="12"/>
        <v>8136.4500000000007</v>
      </c>
      <c r="J779" s="37">
        <f>Table71011124[[#This Row],[Gross Sales]]-Table71011124[[#This Row],[Discounts]]</f>
        <v>49981.05</v>
      </c>
      <c r="K779" s="37">
        <f>Table71011124[[#This Row],[Units Sold]]*Table71011124[[#This Row],[Manufacturing Price]]*1.1</f>
        <v>46881.450000000004</v>
      </c>
      <c r="L779" s="37">
        <f>Table71011124[[#This Row],[Sales]]-Table71011124[[#This Row],[COGS]]</f>
        <v>3099.5999999999985</v>
      </c>
      <c r="M779" s="38">
        <v>44440</v>
      </c>
    </row>
    <row r="780" spans="1:13" x14ac:dyDescent="0.25">
      <c r="A780" s="1" t="s">
        <v>287</v>
      </c>
      <c r="B780" s="1" t="s">
        <v>396</v>
      </c>
      <c r="C780" s="1" t="s">
        <v>409</v>
      </c>
      <c r="D780" s="1" t="s">
        <v>405</v>
      </c>
      <c r="E780" s="1">
        <v>3823</v>
      </c>
      <c r="F780" s="37">
        <v>6</v>
      </c>
      <c r="G780" s="37">
        <v>7</v>
      </c>
      <c r="H780" s="37">
        <f>Table71011124[[#This Row],[Units Sold]]*Table71011124[[#This Row],[Sale Price]]</f>
        <v>26761</v>
      </c>
      <c r="I780" s="37">
        <f t="shared" si="12"/>
        <v>0</v>
      </c>
      <c r="J780" s="37">
        <f>Table71011124[[#This Row],[Gross Sales]]-Table71011124[[#This Row],[Discounts]]</f>
        <v>26761</v>
      </c>
      <c r="K780" s="37">
        <f>Table71011124[[#This Row],[Units Sold]]*Table71011124[[#This Row],[Manufacturing Price]]*1.1</f>
        <v>25231.800000000003</v>
      </c>
      <c r="L780" s="37">
        <f>Table71011124[[#This Row],[Sales]]-Table71011124[[#This Row],[COGS]]</f>
        <v>1529.1999999999971</v>
      </c>
      <c r="M780" s="38">
        <v>44440</v>
      </c>
    </row>
    <row r="781" spans="1:13" x14ac:dyDescent="0.25">
      <c r="A781" s="1" t="s">
        <v>293</v>
      </c>
      <c r="B781" s="1" t="s">
        <v>408</v>
      </c>
      <c r="C781" s="1" t="s">
        <v>404</v>
      </c>
      <c r="D781" s="1" t="s">
        <v>398</v>
      </c>
      <c r="E781" s="1">
        <v>3793.5</v>
      </c>
      <c r="F781" s="37">
        <v>120</v>
      </c>
      <c r="G781" s="37">
        <v>300</v>
      </c>
      <c r="H781" s="37">
        <f>Table71011124[[#This Row],[Units Sold]]*Table71011124[[#This Row],[Sale Price]]</f>
        <v>1138050</v>
      </c>
      <c r="I781" s="37">
        <f t="shared" si="12"/>
        <v>68283</v>
      </c>
      <c r="J781" s="37">
        <f>Table71011124[[#This Row],[Gross Sales]]-Table71011124[[#This Row],[Discounts]]</f>
        <v>1069767</v>
      </c>
      <c r="K781" s="37">
        <f>Table71011124[[#This Row],[Units Sold]]*Table71011124[[#This Row],[Manufacturing Price]]*1.1</f>
        <v>500742.00000000006</v>
      </c>
      <c r="L781" s="37">
        <f>Table71011124[[#This Row],[Sales]]-Table71011124[[#This Row],[COGS]]</f>
        <v>569025</v>
      </c>
      <c r="M781" s="38">
        <v>44440</v>
      </c>
    </row>
    <row r="782" spans="1:13" x14ac:dyDescent="0.25">
      <c r="A782" s="1" t="s">
        <v>395</v>
      </c>
      <c r="B782" s="1" t="s">
        <v>399</v>
      </c>
      <c r="C782" s="1" t="s">
        <v>402</v>
      </c>
      <c r="D782" s="1" t="s">
        <v>398</v>
      </c>
      <c r="E782" s="1">
        <v>3627</v>
      </c>
      <c r="F782" s="37">
        <v>5</v>
      </c>
      <c r="G782" s="37">
        <v>125</v>
      </c>
      <c r="H782" s="37">
        <f>Table71011124[[#This Row],[Units Sold]]*Table71011124[[#This Row],[Sale Price]]</f>
        <v>453375</v>
      </c>
      <c r="I782" s="37">
        <f t="shared" si="12"/>
        <v>27202.5</v>
      </c>
      <c r="J782" s="37">
        <f>Table71011124[[#This Row],[Gross Sales]]-Table71011124[[#This Row],[Discounts]]</f>
        <v>426172.5</v>
      </c>
      <c r="K782" s="37">
        <f>Table71011124[[#This Row],[Units Sold]]*Table71011124[[#This Row],[Manufacturing Price]]*1.1</f>
        <v>19948.5</v>
      </c>
      <c r="L782" s="37">
        <f>Table71011124[[#This Row],[Sales]]-Table71011124[[#This Row],[COGS]]</f>
        <v>406224</v>
      </c>
      <c r="M782" s="38">
        <v>44440</v>
      </c>
    </row>
    <row r="783" spans="1:13" x14ac:dyDescent="0.25">
      <c r="A783" s="1" t="s">
        <v>287</v>
      </c>
      <c r="B783" s="1" t="s">
        <v>399</v>
      </c>
      <c r="C783" s="1" t="s">
        <v>400</v>
      </c>
      <c r="D783" s="1" t="s">
        <v>398</v>
      </c>
      <c r="E783" s="1">
        <v>3513</v>
      </c>
      <c r="F783" s="37">
        <v>10</v>
      </c>
      <c r="G783" s="37">
        <v>125</v>
      </c>
      <c r="H783" s="37">
        <f>Table71011124[[#This Row],[Units Sold]]*Table71011124[[#This Row],[Sale Price]]</f>
        <v>439125</v>
      </c>
      <c r="I783" s="37">
        <f t="shared" si="12"/>
        <v>26347.5</v>
      </c>
      <c r="J783" s="37">
        <f>Table71011124[[#This Row],[Gross Sales]]-Table71011124[[#This Row],[Discounts]]</f>
        <v>412777.5</v>
      </c>
      <c r="K783" s="37">
        <f>Table71011124[[#This Row],[Units Sold]]*Table71011124[[#This Row],[Manufacturing Price]]*1.1</f>
        <v>38643</v>
      </c>
      <c r="L783" s="37">
        <f>Table71011124[[#This Row],[Sales]]-Table71011124[[#This Row],[COGS]]</f>
        <v>374134.5</v>
      </c>
      <c r="M783" s="38">
        <v>44440</v>
      </c>
    </row>
    <row r="784" spans="1:13" x14ac:dyDescent="0.25">
      <c r="A784" s="1" t="s">
        <v>395</v>
      </c>
      <c r="B784" s="1" t="s">
        <v>396</v>
      </c>
      <c r="C784" s="1" t="s">
        <v>397</v>
      </c>
      <c r="D784" s="1" t="s">
        <v>401</v>
      </c>
      <c r="E784" s="1">
        <v>3358</v>
      </c>
      <c r="F784" s="37">
        <v>3</v>
      </c>
      <c r="G784" s="37">
        <v>7</v>
      </c>
      <c r="H784" s="37">
        <f>Table71011124[[#This Row],[Units Sold]]*Table71011124[[#This Row],[Sale Price]]</f>
        <v>23506</v>
      </c>
      <c r="I784" s="37">
        <f t="shared" si="12"/>
        <v>235.06</v>
      </c>
      <c r="J784" s="37">
        <f>Table71011124[[#This Row],[Gross Sales]]-Table71011124[[#This Row],[Discounts]]</f>
        <v>23270.94</v>
      </c>
      <c r="K784" s="37">
        <f>Table71011124[[#This Row],[Units Sold]]*Table71011124[[#This Row],[Manufacturing Price]]*1.1</f>
        <v>11081.400000000001</v>
      </c>
      <c r="L784" s="37">
        <f>Table71011124[[#This Row],[Sales]]-Table71011124[[#This Row],[COGS]]</f>
        <v>12189.539999999997</v>
      </c>
      <c r="M784" s="38">
        <v>44440</v>
      </c>
    </row>
    <row r="785" spans="1:13" x14ac:dyDescent="0.25">
      <c r="A785" s="1" t="s">
        <v>395</v>
      </c>
      <c r="B785" s="1" t="s">
        <v>396</v>
      </c>
      <c r="C785" s="1" t="s">
        <v>400</v>
      </c>
      <c r="D785" s="1" t="s">
        <v>401</v>
      </c>
      <c r="E785" s="1">
        <v>3250</v>
      </c>
      <c r="F785" s="37">
        <v>10</v>
      </c>
      <c r="G785" s="37">
        <v>350</v>
      </c>
      <c r="H785" s="37">
        <f>Table71011124[[#This Row],[Units Sold]]*Table71011124[[#This Row],[Sale Price]]</f>
        <v>1137500</v>
      </c>
      <c r="I785" s="37">
        <f t="shared" si="12"/>
        <v>11375</v>
      </c>
      <c r="J785" s="37">
        <f>Table71011124[[#This Row],[Gross Sales]]-Table71011124[[#This Row],[Discounts]]</f>
        <v>1126125</v>
      </c>
      <c r="K785" s="37">
        <f>Table71011124[[#This Row],[Units Sold]]*Table71011124[[#This Row],[Manufacturing Price]]*1.1</f>
        <v>35750</v>
      </c>
      <c r="L785" s="37">
        <f>Table71011124[[#This Row],[Sales]]-Table71011124[[#This Row],[COGS]]</f>
        <v>1090375</v>
      </c>
      <c r="M785" s="38">
        <v>44440</v>
      </c>
    </row>
    <row r="786" spans="1:13" x14ac:dyDescent="0.25">
      <c r="A786" s="1" t="s">
        <v>395</v>
      </c>
      <c r="B786" s="1" t="s">
        <v>396</v>
      </c>
      <c r="C786" s="1" t="s">
        <v>406</v>
      </c>
      <c r="D786" s="1" t="s">
        <v>398</v>
      </c>
      <c r="E786" s="1">
        <v>3232</v>
      </c>
      <c r="F786" s="37">
        <v>16</v>
      </c>
      <c r="G786" s="37">
        <v>20</v>
      </c>
      <c r="H786" s="37">
        <f>Table71011124[[#This Row],[Units Sold]]*Table71011124[[#This Row],[Sale Price]]</f>
        <v>64640</v>
      </c>
      <c r="I786" s="37">
        <f t="shared" si="12"/>
        <v>3878.3999999999996</v>
      </c>
      <c r="J786" s="37">
        <f>Table71011124[[#This Row],[Gross Sales]]-Table71011124[[#This Row],[Discounts]]</f>
        <v>60761.599999999999</v>
      </c>
      <c r="K786" s="37">
        <f>Table71011124[[#This Row],[Units Sold]]*Table71011124[[#This Row],[Manufacturing Price]]*1.1</f>
        <v>56883.200000000004</v>
      </c>
      <c r="L786" s="37">
        <f>Table71011124[[#This Row],[Sales]]-Table71011124[[#This Row],[COGS]]</f>
        <v>3878.3999999999942</v>
      </c>
      <c r="M786" s="38">
        <v>44440</v>
      </c>
    </row>
    <row r="787" spans="1:13" x14ac:dyDescent="0.25">
      <c r="A787" s="1" t="s">
        <v>287</v>
      </c>
      <c r="B787" s="1" t="s">
        <v>396</v>
      </c>
      <c r="C787" s="1" t="s">
        <v>402</v>
      </c>
      <c r="D787" s="1" t="s">
        <v>398</v>
      </c>
      <c r="E787" s="1">
        <v>3203</v>
      </c>
      <c r="F787" s="37">
        <v>5</v>
      </c>
      <c r="G787" s="37">
        <v>20</v>
      </c>
      <c r="H787" s="37">
        <f>Table71011124[[#This Row],[Units Sold]]*Table71011124[[#This Row],[Sale Price]]</f>
        <v>64060</v>
      </c>
      <c r="I787" s="37">
        <f t="shared" si="12"/>
        <v>3843.6</v>
      </c>
      <c r="J787" s="37">
        <f>Table71011124[[#This Row],[Gross Sales]]-Table71011124[[#This Row],[Discounts]]</f>
        <v>60216.4</v>
      </c>
      <c r="K787" s="37">
        <f>Table71011124[[#This Row],[Units Sold]]*Table71011124[[#This Row],[Manufacturing Price]]*1.1</f>
        <v>17616.5</v>
      </c>
      <c r="L787" s="37">
        <f>Table71011124[[#This Row],[Sales]]-Table71011124[[#This Row],[COGS]]</f>
        <v>42599.9</v>
      </c>
      <c r="M787" s="38">
        <v>44440</v>
      </c>
    </row>
    <row r="788" spans="1:13" x14ac:dyDescent="0.25">
      <c r="A788" s="1" t="s">
        <v>395</v>
      </c>
      <c r="B788" s="1" t="s">
        <v>408</v>
      </c>
      <c r="C788" s="1" t="s">
        <v>409</v>
      </c>
      <c r="D788" s="1" t="s">
        <v>407</v>
      </c>
      <c r="E788" s="1">
        <v>3199.5</v>
      </c>
      <c r="F788" s="37">
        <v>9</v>
      </c>
      <c r="G788" s="37">
        <v>15</v>
      </c>
      <c r="H788" s="37">
        <f>Table71011124[[#This Row],[Units Sold]]*Table71011124[[#This Row],[Sale Price]]</f>
        <v>47992.5</v>
      </c>
      <c r="I788" s="37">
        <f t="shared" si="12"/>
        <v>6718.9500000000007</v>
      </c>
      <c r="J788" s="37">
        <f>Table71011124[[#This Row],[Gross Sales]]-Table71011124[[#This Row],[Discounts]]</f>
        <v>41273.550000000003</v>
      </c>
      <c r="K788" s="37">
        <f>Table71011124[[#This Row],[Units Sold]]*Table71011124[[#This Row],[Manufacturing Price]]*1.1</f>
        <v>31675.050000000003</v>
      </c>
      <c r="L788" s="37">
        <f>Table71011124[[#This Row],[Sales]]-Table71011124[[#This Row],[COGS]]</f>
        <v>9598.5</v>
      </c>
      <c r="M788" s="38">
        <v>44440</v>
      </c>
    </row>
    <row r="789" spans="1:13" x14ac:dyDescent="0.25">
      <c r="A789" s="1" t="s">
        <v>300</v>
      </c>
      <c r="B789" s="1" t="s">
        <v>396</v>
      </c>
      <c r="C789" s="1" t="s">
        <v>402</v>
      </c>
      <c r="D789" s="1" t="s">
        <v>407</v>
      </c>
      <c r="E789" s="1">
        <v>3103</v>
      </c>
      <c r="F789" s="37">
        <v>5</v>
      </c>
      <c r="G789" s="37">
        <v>20</v>
      </c>
      <c r="H789" s="37">
        <f>Table71011124[[#This Row],[Units Sold]]*Table71011124[[#This Row],[Sale Price]]</f>
        <v>62060</v>
      </c>
      <c r="I789" s="37">
        <f t="shared" si="12"/>
        <v>8688.4000000000015</v>
      </c>
      <c r="J789" s="37">
        <f>Table71011124[[#This Row],[Gross Sales]]-Table71011124[[#This Row],[Discounts]]</f>
        <v>53371.6</v>
      </c>
      <c r="K789" s="37">
        <f>Table71011124[[#This Row],[Units Sold]]*Table71011124[[#This Row],[Manufacturing Price]]*1.1</f>
        <v>17066.5</v>
      </c>
      <c r="L789" s="37">
        <f>Table71011124[[#This Row],[Sales]]-Table71011124[[#This Row],[COGS]]</f>
        <v>36305.1</v>
      </c>
      <c r="M789" s="38">
        <v>44440</v>
      </c>
    </row>
    <row r="790" spans="1:13" x14ac:dyDescent="0.25">
      <c r="A790" s="1" t="s">
        <v>300</v>
      </c>
      <c r="B790" s="1" t="s">
        <v>396</v>
      </c>
      <c r="C790" s="1" t="s">
        <v>409</v>
      </c>
      <c r="D790" s="1" t="s">
        <v>398</v>
      </c>
      <c r="E790" s="1">
        <v>3103</v>
      </c>
      <c r="F790" s="37">
        <v>5</v>
      </c>
      <c r="G790" s="37">
        <v>7</v>
      </c>
      <c r="H790" s="37">
        <f>Table71011124[[#This Row],[Units Sold]]*Table71011124[[#This Row],[Sale Price]]</f>
        <v>21721</v>
      </c>
      <c r="I790" s="37">
        <f t="shared" si="12"/>
        <v>1303.26</v>
      </c>
      <c r="J790" s="37">
        <f>Table71011124[[#This Row],[Gross Sales]]-Table71011124[[#This Row],[Discounts]]</f>
        <v>20417.740000000002</v>
      </c>
      <c r="K790" s="37">
        <f>Table71011124[[#This Row],[Units Sold]]*Table71011124[[#This Row],[Manufacturing Price]]*1.1</f>
        <v>17066.5</v>
      </c>
      <c r="L790" s="37">
        <f>Table71011124[[#This Row],[Sales]]-Table71011124[[#This Row],[COGS]]</f>
        <v>3351.2400000000016</v>
      </c>
      <c r="M790" s="38">
        <v>44440</v>
      </c>
    </row>
    <row r="791" spans="1:13" x14ac:dyDescent="0.25">
      <c r="A791" s="1" t="s">
        <v>287</v>
      </c>
      <c r="B791" s="1" t="s">
        <v>408</v>
      </c>
      <c r="C791" s="1" t="s">
        <v>397</v>
      </c>
      <c r="D791" s="1" t="s">
        <v>407</v>
      </c>
      <c r="E791" s="1">
        <v>2811</v>
      </c>
      <c r="F791" s="37">
        <v>3</v>
      </c>
      <c r="G791" s="37">
        <v>300</v>
      </c>
      <c r="H791" s="37">
        <f>Table71011124[[#This Row],[Units Sold]]*Table71011124[[#This Row],[Sale Price]]</f>
        <v>843300</v>
      </c>
      <c r="I791" s="37">
        <f t="shared" si="12"/>
        <v>118062.00000000001</v>
      </c>
      <c r="J791" s="37">
        <f>Table71011124[[#This Row],[Gross Sales]]-Table71011124[[#This Row],[Discounts]]</f>
        <v>725238</v>
      </c>
      <c r="K791" s="37">
        <f>Table71011124[[#This Row],[Units Sold]]*Table71011124[[#This Row],[Manufacturing Price]]*1.1</f>
        <v>9276.3000000000011</v>
      </c>
      <c r="L791" s="37">
        <f>Table71011124[[#This Row],[Sales]]-Table71011124[[#This Row],[COGS]]</f>
        <v>715961.7</v>
      </c>
      <c r="M791" s="38">
        <v>44440</v>
      </c>
    </row>
    <row r="792" spans="1:13" x14ac:dyDescent="0.25">
      <c r="A792" s="1" t="s">
        <v>293</v>
      </c>
      <c r="B792" s="1" t="s">
        <v>399</v>
      </c>
      <c r="C792" s="1" t="s">
        <v>402</v>
      </c>
      <c r="D792" s="1" t="s">
        <v>405</v>
      </c>
      <c r="E792" s="1">
        <v>2665.5</v>
      </c>
      <c r="F792" s="37">
        <v>5</v>
      </c>
      <c r="G792" s="37">
        <v>125</v>
      </c>
      <c r="H792" s="37">
        <f>Table71011124[[#This Row],[Units Sold]]*Table71011124[[#This Row],[Sale Price]]</f>
        <v>333187.5</v>
      </c>
      <c r="I792" s="37">
        <f t="shared" si="12"/>
        <v>0</v>
      </c>
      <c r="J792" s="37">
        <f>Table71011124[[#This Row],[Gross Sales]]-Table71011124[[#This Row],[Discounts]]</f>
        <v>333187.5</v>
      </c>
      <c r="K792" s="37">
        <f>Table71011124[[#This Row],[Units Sold]]*Table71011124[[#This Row],[Manufacturing Price]]*1.1</f>
        <v>14660.250000000002</v>
      </c>
      <c r="L792" s="37">
        <f>Table71011124[[#This Row],[Sales]]-Table71011124[[#This Row],[COGS]]</f>
        <v>318527.25</v>
      </c>
      <c r="M792" s="38">
        <v>44440</v>
      </c>
    </row>
    <row r="793" spans="1:13" x14ac:dyDescent="0.25">
      <c r="A793" s="1" t="s">
        <v>395</v>
      </c>
      <c r="B793" s="1" t="s">
        <v>408</v>
      </c>
      <c r="C793" s="1" t="s">
        <v>404</v>
      </c>
      <c r="D793" s="1" t="s">
        <v>407</v>
      </c>
      <c r="E793" s="1">
        <v>2460</v>
      </c>
      <c r="F793" s="37">
        <v>120</v>
      </c>
      <c r="G793" s="37">
        <v>300</v>
      </c>
      <c r="H793" s="37">
        <f>Table71011124[[#This Row],[Units Sold]]*Table71011124[[#This Row],[Sale Price]]</f>
        <v>738000</v>
      </c>
      <c r="I793" s="37">
        <f t="shared" si="12"/>
        <v>103320.00000000001</v>
      </c>
      <c r="J793" s="37">
        <f>Table71011124[[#This Row],[Gross Sales]]-Table71011124[[#This Row],[Discounts]]</f>
        <v>634680</v>
      </c>
      <c r="K793" s="37">
        <f>Table71011124[[#This Row],[Units Sold]]*Table71011124[[#This Row],[Manufacturing Price]]*1.1</f>
        <v>324720</v>
      </c>
      <c r="L793" s="37">
        <f>Table71011124[[#This Row],[Sales]]-Table71011124[[#This Row],[COGS]]</f>
        <v>309960</v>
      </c>
      <c r="M793" s="38">
        <v>44440</v>
      </c>
    </row>
    <row r="794" spans="1:13" x14ac:dyDescent="0.25">
      <c r="A794" s="1" t="s">
        <v>295</v>
      </c>
      <c r="B794" s="1" t="s">
        <v>403</v>
      </c>
      <c r="C794" s="1" t="s">
        <v>400</v>
      </c>
      <c r="D794" s="1" t="s">
        <v>407</v>
      </c>
      <c r="E794" s="1">
        <v>2425.5</v>
      </c>
      <c r="F794" s="37">
        <v>10</v>
      </c>
      <c r="G794" s="37">
        <v>18</v>
      </c>
      <c r="H794" s="37">
        <f>Table71011124[[#This Row],[Units Sold]]*Table71011124[[#This Row],[Sale Price]]</f>
        <v>43659</v>
      </c>
      <c r="I794" s="37">
        <f t="shared" si="12"/>
        <v>6112.26</v>
      </c>
      <c r="J794" s="37">
        <f>Table71011124[[#This Row],[Gross Sales]]-Table71011124[[#This Row],[Discounts]]</f>
        <v>37546.74</v>
      </c>
      <c r="K794" s="37">
        <f>Table71011124[[#This Row],[Units Sold]]*Table71011124[[#This Row],[Manufacturing Price]]*1.1</f>
        <v>26680.500000000004</v>
      </c>
      <c r="L794" s="37">
        <f>Table71011124[[#This Row],[Sales]]-Table71011124[[#This Row],[COGS]]</f>
        <v>10866.239999999994</v>
      </c>
      <c r="M794" s="38">
        <v>44440</v>
      </c>
    </row>
    <row r="795" spans="1:13" x14ac:dyDescent="0.25">
      <c r="A795" s="1" t="s">
        <v>293</v>
      </c>
      <c r="B795" s="1" t="s">
        <v>396</v>
      </c>
      <c r="C795" s="1" t="s">
        <v>400</v>
      </c>
      <c r="D795" s="1" t="s">
        <v>407</v>
      </c>
      <c r="E795" s="1">
        <v>2104.5</v>
      </c>
      <c r="F795" s="37">
        <v>10</v>
      </c>
      <c r="G795" s="37">
        <v>350</v>
      </c>
      <c r="H795" s="37">
        <f>Table71011124[[#This Row],[Units Sold]]*Table71011124[[#This Row],[Sale Price]]</f>
        <v>736575</v>
      </c>
      <c r="I795" s="37">
        <f t="shared" si="12"/>
        <v>103120.50000000001</v>
      </c>
      <c r="J795" s="37">
        <f>Table71011124[[#This Row],[Gross Sales]]-Table71011124[[#This Row],[Discounts]]</f>
        <v>633454.5</v>
      </c>
      <c r="K795" s="37">
        <f>Table71011124[[#This Row],[Units Sold]]*Table71011124[[#This Row],[Manufacturing Price]]*1.1</f>
        <v>23149.500000000004</v>
      </c>
      <c r="L795" s="37">
        <f>Table71011124[[#This Row],[Sales]]-Table71011124[[#This Row],[COGS]]</f>
        <v>610305</v>
      </c>
      <c r="M795" s="38">
        <v>44440</v>
      </c>
    </row>
    <row r="796" spans="1:13" x14ac:dyDescent="0.25">
      <c r="A796" s="1" t="s">
        <v>300</v>
      </c>
      <c r="B796" s="1" t="s">
        <v>399</v>
      </c>
      <c r="C796" s="1" t="s">
        <v>400</v>
      </c>
      <c r="D796" s="1" t="s">
        <v>401</v>
      </c>
      <c r="E796" s="1">
        <v>1823</v>
      </c>
      <c r="F796" s="37">
        <v>10</v>
      </c>
      <c r="G796" s="37">
        <v>125</v>
      </c>
      <c r="H796" s="37">
        <f>Table71011124[[#This Row],[Units Sold]]*Table71011124[[#This Row],[Sale Price]]</f>
        <v>227875</v>
      </c>
      <c r="I796" s="37">
        <f t="shared" si="12"/>
        <v>2278.75</v>
      </c>
      <c r="J796" s="37">
        <f>Table71011124[[#This Row],[Gross Sales]]-Table71011124[[#This Row],[Discounts]]</f>
        <v>225596.25</v>
      </c>
      <c r="K796" s="37">
        <f>Table71011124[[#This Row],[Units Sold]]*Table71011124[[#This Row],[Manufacturing Price]]*1.1</f>
        <v>20053</v>
      </c>
      <c r="L796" s="37">
        <f>Table71011124[[#This Row],[Sales]]-Table71011124[[#This Row],[COGS]]</f>
        <v>205543.25</v>
      </c>
      <c r="M796" s="38">
        <v>44440</v>
      </c>
    </row>
    <row r="797" spans="1:13" x14ac:dyDescent="0.25">
      <c r="A797" s="1" t="s">
        <v>295</v>
      </c>
      <c r="B797" s="1" t="s">
        <v>408</v>
      </c>
      <c r="C797" s="1" t="s">
        <v>404</v>
      </c>
      <c r="D797" s="1" t="s">
        <v>398</v>
      </c>
      <c r="E797" s="1">
        <v>1659</v>
      </c>
      <c r="F797" s="37">
        <v>120</v>
      </c>
      <c r="G797" s="37">
        <v>300</v>
      </c>
      <c r="H797" s="37">
        <f>Table71011124[[#This Row],[Units Sold]]*Table71011124[[#This Row],[Sale Price]]</f>
        <v>497700</v>
      </c>
      <c r="I797" s="37">
        <f t="shared" si="12"/>
        <v>29862</v>
      </c>
      <c r="J797" s="37">
        <f>Table71011124[[#This Row],[Gross Sales]]-Table71011124[[#This Row],[Discounts]]</f>
        <v>467838</v>
      </c>
      <c r="K797" s="37">
        <f>Table71011124[[#This Row],[Units Sold]]*Table71011124[[#This Row],[Manufacturing Price]]*1.1</f>
        <v>218988.00000000003</v>
      </c>
      <c r="L797" s="37">
        <f>Table71011124[[#This Row],[Sales]]-Table71011124[[#This Row],[COGS]]</f>
        <v>248849.99999999997</v>
      </c>
      <c r="M797" s="38">
        <v>44440</v>
      </c>
    </row>
    <row r="798" spans="1:13" x14ac:dyDescent="0.25">
      <c r="A798" s="1" t="s">
        <v>293</v>
      </c>
      <c r="B798" s="1" t="s">
        <v>408</v>
      </c>
      <c r="C798" s="1" t="s">
        <v>409</v>
      </c>
      <c r="D798" s="1" t="s">
        <v>398</v>
      </c>
      <c r="E798" s="1">
        <v>1630.5</v>
      </c>
      <c r="F798" s="37">
        <v>12</v>
      </c>
      <c r="G798" s="37">
        <v>15</v>
      </c>
      <c r="H798" s="37">
        <f>Table71011124[[#This Row],[Units Sold]]*Table71011124[[#This Row],[Sale Price]]</f>
        <v>24457.5</v>
      </c>
      <c r="I798" s="37">
        <f t="shared" si="12"/>
        <v>1467.45</v>
      </c>
      <c r="J798" s="37">
        <f>Table71011124[[#This Row],[Gross Sales]]-Table71011124[[#This Row],[Discounts]]</f>
        <v>22990.05</v>
      </c>
      <c r="K798" s="37">
        <f>Table71011124[[#This Row],[Units Sold]]*Table71011124[[#This Row],[Manufacturing Price]]*1.1</f>
        <v>21522.600000000002</v>
      </c>
      <c r="L798" s="37">
        <f>Table71011124[[#This Row],[Sales]]-Table71011124[[#This Row],[COGS]]</f>
        <v>1467.4499999999971</v>
      </c>
      <c r="M798" s="38">
        <v>44440</v>
      </c>
    </row>
    <row r="799" spans="1:13" x14ac:dyDescent="0.25">
      <c r="A799" s="1" t="s">
        <v>395</v>
      </c>
      <c r="B799" s="1" t="s">
        <v>403</v>
      </c>
      <c r="C799" s="1" t="s">
        <v>400</v>
      </c>
      <c r="D799" s="1" t="s">
        <v>401</v>
      </c>
      <c r="E799" s="1">
        <v>1369.5</v>
      </c>
      <c r="F799" s="37">
        <v>10</v>
      </c>
      <c r="G799" s="37">
        <v>12</v>
      </c>
      <c r="H799" s="37">
        <f>Table71011124[[#This Row],[Units Sold]]*Table71011124[[#This Row],[Sale Price]]</f>
        <v>16434</v>
      </c>
      <c r="I799" s="37">
        <f t="shared" si="12"/>
        <v>164.34</v>
      </c>
      <c r="J799" s="37">
        <f>Table71011124[[#This Row],[Gross Sales]]-Table71011124[[#This Row],[Discounts]]</f>
        <v>16269.66</v>
      </c>
      <c r="K799" s="37">
        <f>Table71011124[[#This Row],[Units Sold]]*Table71011124[[#This Row],[Manufacturing Price]]*1.1</f>
        <v>15064.500000000002</v>
      </c>
      <c r="L799" s="37">
        <f>Table71011124[[#This Row],[Sales]]-Table71011124[[#This Row],[COGS]]</f>
        <v>1205.159999999998</v>
      </c>
      <c r="M799" s="38">
        <v>44440</v>
      </c>
    </row>
    <row r="800" spans="1:13" x14ac:dyDescent="0.25">
      <c r="A800" s="1" t="s">
        <v>293</v>
      </c>
      <c r="B800" s="1" t="s">
        <v>396</v>
      </c>
      <c r="C800" s="1" t="s">
        <v>406</v>
      </c>
      <c r="D800" s="1" t="s">
        <v>398</v>
      </c>
      <c r="E800" s="1">
        <v>865.5</v>
      </c>
      <c r="F800" s="37">
        <v>16</v>
      </c>
      <c r="G800" s="37">
        <v>20</v>
      </c>
      <c r="H800" s="37">
        <f>Table71011124[[#This Row],[Units Sold]]*Table71011124[[#This Row],[Sale Price]]</f>
        <v>17310</v>
      </c>
      <c r="I800" s="37">
        <f t="shared" si="12"/>
        <v>1038.5999999999999</v>
      </c>
      <c r="J800" s="37">
        <f>Table71011124[[#This Row],[Gross Sales]]-Table71011124[[#This Row],[Discounts]]</f>
        <v>16271.4</v>
      </c>
      <c r="K800" s="37">
        <f>Table71011124[[#This Row],[Units Sold]]*Table71011124[[#This Row],[Manufacturing Price]]*1.1</f>
        <v>15232.800000000001</v>
      </c>
      <c r="L800" s="37">
        <f>Table71011124[[#This Row],[Sales]]-Table71011124[[#This Row],[COGS]]</f>
        <v>1038.5999999999985</v>
      </c>
      <c r="M800" s="38">
        <v>44440</v>
      </c>
    </row>
    <row r="801" spans="1:13" x14ac:dyDescent="0.25">
      <c r="A801" s="1" t="s">
        <v>293</v>
      </c>
      <c r="B801" s="1" t="s">
        <v>396</v>
      </c>
      <c r="C801" s="1" t="s">
        <v>397</v>
      </c>
      <c r="D801" s="1" t="s">
        <v>398</v>
      </c>
      <c r="E801" s="1">
        <v>819</v>
      </c>
      <c r="F801" s="37">
        <v>3</v>
      </c>
      <c r="G801" s="37">
        <v>7</v>
      </c>
      <c r="H801" s="37">
        <f>Table71011124[[#This Row],[Units Sold]]*Table71011124[[#This Row],[Sale Price]]</f>
        <v>5733</v>
      </c>
      <c r="I801" s="37">
        <f t="shared" si="12"/>
        <v>343.97999999999996</v>
      </c>
      <c r="J801" s="37">
        <f>Table71011124[[#This Row],[Gross Sales]]-Table71011124[[#This Row],[Discounts]]</f>
        <v>5389.02</v>
      </c>
      <c r="K801" s="37">
        <f>Table71011124[[#This Row],[Units Sold]]*Table71011124[[#This Row],[Manufacturing Price]]*1.1</f>
        <v>2702.7000000000003</v>
      </c>
      <c r="L801" s="37">
        <f>Table71011124[[#This Row],[Sales]]-Table71011124[[#This Row],[COGS]]</f>
        <v>2686.32</v>
      </c>
      <c r="M801" s="38">
        <v>44440</v>
      </c>
    </row>
    <row r="802" spans="1:13" x14ac:dyDescent="0.25">
      <c r="A802" s="1" t="s">
        <v>300</v>
      </c>
      <c r="B802" s="1" t="s">
        <v>408</v>
      </c>
      <c r="C802" s="1" t="s">
        <v>397</v>
      </c>
      <c r="D802" s="1" t="s">
        <v>407</v>
      </c>
      <c r="E802" s="1">
        <v>801</v>
      </c>
      <c r="F802" s="37">
        <v>3</v>
      </c>
      <c r="G802" s="37">
        <v>300</v>
      </c>
      <c r="H802" s="37">
        <f>Table71011124[[#This Row],[Units Sold]]*Table71011124[[#This Row],[Sale Price]]</f>
        <v>240300</v>
      </c>
      <c r="I802" s="37">
        <f t="shared" si="12"/>
        <v>33642</v>
      </c>
      <c r="J802" s="37">
        <f>Table71011124[[#This Row],[Gross Sales]]-Table71011124[[#This Row],[Discounts]]</f>
        <v>206658</v>
      </c>
      <c r="K802" s="37">
        <f>Table71011124[[#This Row],[Units Sold]]*Table71011124[[#This Row],[Manufacturing Price]]*1.1</f>
        <v>2643.3</v>
      </c>
      <c r="L802" s="37">
        <f>Table71011124[[#This Row],[Sales]]-Table71011124[[#This Row],[COGS]]</f>
        <v>204014.7</v>
      </c>
      <c r="M802" s="38">
        <v>44440</v>
      </c>
    </row>
    <row r="803" spans="1:13" x14ac:dyDescent="0.25">
      <c r="A803" s="1" t="s">
        <v>300</v>
      </c>
      <c r="B803" s="1" t="s">
        <v>408</v>
      </c>
      <c r="C803" s="1" t="s">
        <v>406</v>
      </c>
      <c r="D803" s="1" t="s">
        <v>407</v>
      </c>
      <c r="E803" s="1">
        <v>641</v>
      </c>
      <c r="F803" s="37">
        <v>12</v>
      </c>
      <c r="G803" s="37">
        <v>19</v>
      </c>
      <c r="H803" s="37">
        <f>Table71011124[[#This Row],[Units Sold]]*Table71011124[[#This Row],[Sale Price]]</f>
        <v>12179</v>
      </c>
      <c r="I803" s="37">
        <f t="shared" si="12"/>
        <v>1705.0600000000002</v>
      </c>
      <c r="J803" s="37">
        <f>Table71011124[[#This Row],[Gross Sales]]-Table71011124[[#This Row],[Discounts]]</f>
        <v>10473.94</v>
      </c>
      <c r="K803" s="37">
        <f>Table71011124[[#This Row],[Units Sold]]*Table71011124[[#This Row],[Manufacturing Price]]*1.1</f>
        <v>8461.2000000000007</v>
      </c>
      <c r="L803" s="37">
        <f>Table71011124[[#This Row],[Sales]]-Table71011124[[#This Row],[COGS]]</f>
        <v>2012.7399999999998</v>
      </c>
      <c r="M803" s="38">
        <v>44440</v>
      </c>
    </row>
    <row r="804" spans="1:13" x14ac:dyDescent="0.25">
      <c r="A804" s="1" t="s">
        <v>300</v>
      </c>
      <c r="B804" s="1" t="s">
        <v>403</v>
      </c>
      <c r="C804" s="1" t="s">
        <v>400</v>
      </c>
      <c r="D804" s="1" t="s">
        <v>407</v>
      </c>
      <c r="E804" s="1">
        <v>571</v>
      </c>
      <c r="F804" s="37">
        <v>10</v>
      </c>
      <c r="G804" s="37">
        <v>18</v>
      </c>
      <c r="H804" s="37">
        <f>Table71011124[[#This Row],[Units Sold]]*Table71011124[[#This Row],[Sale Price]]</f>
        <v>10278</v>
      </c>
      <c r="I804" s="37">
        <f t="shared" si="12"/>
        <v>1438.92</v>
      </c>
      <c r="J804" s="37">
        <f>Table71011124[[#This Row],[Gross Sales]]-Table71011124[[#This Row],[Discounts]]</f>
        <v>8839.08</v>
      </c>
      <c r="K804" s="37">
        <f>Table71011124[[#This Row],[Units Sold]]*Table71011124[[#This Row],[Manufacturing Price]]*1.1</f>
        <v>6281.0000000000009</v>
      </c>
      <c r="L804" s="37">
        <f>Table71011124[[#This Row],[Sales]]-Table71011124[[#This Row],[COGS]]</f>
        <v>2558.079999999999</v>
      </c>
      <c r="M804" s="38">
        <v>44440</v>
      </c>
    </row>
    <row r="805" spans="1:13" x14ac:dyDescent="0.25">
      <c r="A805" s="1" t="s">
        <v>287</v>
      </c>
      <c r="B805" s="1" t="s">
        <v>408</v>
      </c>
      <c r="C805" s="1" t="s">
        <v>406</v>
      </c>
      <c r="D805" s="1" t="s">
        <v>407</v>
      </c>
      <c r="E805" s="1">
        <v>492</v>
      </c>
      <c r="F805" s="37">
        <v>13</v>
      </c>
      <c r="G805" s="37">
        <v>18</v>
      </c>
      <c r="H805" s="37">
        <f>Table71011124[[#This Row],[Units Sold]]*Table71011124[[#This Row],[Sale Price]]</f>
        <v>8856</v>
      </c>
      <c r="I805" s="37">
        <f t="shared" si="12"/>
        <v>1239.8400000000001</v>
      </c>
      <c r="J805" s="37">
        <f>Table71011124[[#This Row],[Gross Sales]]-Table71011124[[#This Row],[Discounts]]</f>
        <v>7616.16</v>
      </c>
      <c r="K805" s="37">
        <f>Table71011124[[#This Row],[Units Sold]]*Table71011124[[#This Row],[Manufacturing Price]]*1.1</f>
        <v>7035.6</v>
      </c>
      <c r="L805" s="37">
        <f>Table71011124[[#This Row],[Sales]]-Table71011124[[#This Row],[COGS]]</f>
        <v>580.55999999999949</v>
      </c>
      <c r="M805" s="38">
        <v>44440</v>
      </c>
    </row>
    <row r="806" spans="1:13" x14ac:dyDescent="0.25">
      <c r="A806" s="1" t="s">
        <v>287</v>
      </c>
      <c r="B806" s="1" t="s">
        <v>403</v>
      </c>
      <c r="C806" s="1" t="s">
        <v>400</v>
      </c>
      <c r="D806" s="1" t="s">
        <v>405</v>
      </c>
      <c r="E806" s="1">
        <v>367</v>
      </c>
      <c r="F806" s="37">
        <v>10</v>
      </c>
      <c r="G806" s="37">
        <v>12</v>
      </c>
      <c r="H806" s="37">
        <f>Table71011124[[#This Row],[Units Sold]]*Table71011124[[#This Row],[Sale Price]]</f>
        <v>4404</v>
      </c>
      <c r="I806" s="37">
        <f t="shared" si="12"/>
        <v>0</v>
      </c>
      <c r="J806" s="37">
        <f>Table71011124[[#This Row],[Gross Sales]]-Table71011124[[#This Row],[Discounts]]</f>
        <v>4404</v>
      </c>
      <c r="K806" s="37">
        <f>Table71011124[[#This Row],[Units Sold]]*Table71011124[[#This Row],[Manufacturing Price]]*1.1</f>
        <v>4037.0000000000005</v>
      </c>
      <c r="L806" s="37">
        <f>Table71011124[[#This Row],[Sales]]-Table71011124[[#This Row],[COGS]]</f>
        <v>366.99999999999955</v>
      </c>
      <c r="M806" s="38">
        <v>44440</v>
      </c>
    </row>
    <row r="807" spans="1:13" x14ac:dyDescent="0.25">
      <c r="A807" s="1" t="s">
        <v>295</v>
      </c>
      <c r="B807" s="1" t="s">
        <v>396</v>
      </c>
      <c r="C807" s="1" t="s">
        <v>409</v>
      </c>
      <c r="D807" s="1" t="s">
        <v>407</v>
      </c>
      <c r="E807" s="1">
        <v>5248</v>
      </c>
      <c r="F807" s="37">
        <v>7</v>
      </c>
      <c r="G807" s="37">
        <v>9</v>
      </c>
      <c r="H807" s="37">
        <f>Table71011124[[#This Row],[Units Sold]]*Table71011124[[#This Row],[Sale Price]]</f>
        <v>47232</v>
      </c>
      <c r="I807" s="37">
        <f t="shared" si="12"/>
        <v>6612.4800000000005</v>
      </c>
      <c r="J807" s="37">
        <f>Table71011124[[#This Row],[Gross Sales]]-Table71011124[[#This Row],[Discounts]]</f>
        <v>40619.519999999997</v>
      </c>
      <c r="K807" s="37">
        <f>Table71011124[[#This Row],[Units Sold]]*Table71011124[[#This Row],[Manufacturing Price]]*1.1</f>
        <v>40409.600000000006</v>
      </c>
      <c r="L807" s="37">
        <f>Table71011124[[#This Row],[Sales]]-Table71011124[[#This Row],[COGS]]</f>
        <v>209.91999999999098</v>
      </c>
      <c r="M807" s="38">
        <v>44410</v>
      </c>
    </row>
    <row r="808" spans="1:13" x14ac:dyDescent="0.25">
      <c r="A808" s="1" t="s">
        <v>295</v>
      </c>
      <c r="B808" s="1" t="s">
        <v>399</v>
      </c>
      <c r="C808" s="1" t="s">
        <v>406</v>
      </c>
      <c r="D808" s="1" t="s">
        <v>401</v>
      </c>
      <c r="E808" s="1">
        <v>4999</v>
      </c>
      <c r="F808" s="37">
        <v>102</v>
      </c>
      <c r="G808" s="37">
        <v>125</v>
      </c>
      <c r="H808" s="37">
        <f>Table71011124[[#This Row],[Units Sold]]*Table71011124[[#This Row],[Sale Price]]</f>
        <v>624875</v>
      </c>
      <c r="I808" s="37">
        <f t="shared" si="12"/>
        <v>6248.75</v>
      </c>
      <c r="J808" s="37">
        <f>Table71011124[[#This Row],[Gross Sales]]-Table71011124[[#This Row],[Discounts]]</f>
        <v>618626.25</v>
      </c>
      <c r="K808" s="37">
        <f>Table71011124[[#This Row],[Units Sold]]*Table71011124[[#This Row],[Manufacturing Price]]*1.1</f>
        <v>560887.80000000005</v>
      </c>
      <c r="L808" s="37">
        <f>Table71011124[[#This Row],[Sales]]-Table71011124[[#This Row],[COGS]]</f>
        <v>57738.449999999953</v>
      </c>
      <c r="M808" s="38">
        <v>44410</v>
      </c>
    </row>
    <row r="809" spans="1:13" x14ac:dyDescent="0.25">
      <c r="A809" s="1" t="s">
        <v>295</v>
      </c>
      <c r="B809" s="1" t="s">
        <v>399</v>
      </c>
      <c r="C809" s="1" t="s">
        <v>400</v>
      </c>
      <c r="D809" s="1" t="s">
        <v>401</v>
      </c>
      <c r="E809" s="1">
        <v>4976</v>
      </c>
      <c r="F809" s="37">
        <v>10</v>
      </c>
      <c r="G809" s="37">
        <v>125</v>
      </c>
      <c r="H809" s="37">
        <f>Table71011124[[#This Row],[Units Sold]]*Table71011124[[#This Row],[Sale Price]]</f>
        <v>622000</v>
      </c>
      <c r="I809" s="37">
        <f t="shared" si="12"/>
        <v>6220</v>
      </c>
      <c r="J809" s="37">
        <f>Table71011124[[#This Row],[Gross Sales]]-Table71011124[[#This Row],[Discounts]]</f>
        <v>615780</v>
      </c>
      <c r="K809" s="37">
        <f>Table71011124[[#This Row],[Units Sold]]*Table71011124[[#This Row],[Manufacturing Price]]*1.1</f>
        <v>54736.000000000007</v>
      </c>
      <c r="L809" s="37">
        <f>Table71011124[[#This Row],[Sales]]-Table71011124[[#This Row],[COGS]]</f>
        <v>561044</v>
      </c>
      <c r="M809" s="38">
        <v>44410</v>
      </c>
    </row>
    <row r="810" spans="1:13" x14ac:dyDescent="0.25">
      <c r="A810" s="1" t="s">
        <v>295</v>
      </c>
      <c r="B810" s="1" t="s">
        <v>396</v>
      </c>
      <c r="C810" s="1" t="s">
        <v>404</v>
      </c>
      <c r="D810" s="1" t="s">
        <v>407</v>
      </c>
      <c r="E810" s="1">
        <v>3143</v>
      </c>
      <c r="F810" s="37">
        <v>7</v>
      </c>
      <c r="G810" s="37">
        <v>9</v>
      </c>
      <c r="H810" s="37">
        <f>Table71011124[[#This Row],[Units Sold]]*Table71011124[[#This Row],[Sale Price]]</f>
        <v>28287</v>
      </c>
      <c r="I810" s="37">
        <f t="shared" si="12"/>
        <v>3960.1800000000003</v>
      </c>
      <c r="J810" s="37">
        <f>Table71011124[[#This Row],[Gross Sales]]-Table71011124[[#This Row],[Discounts]]</f>
        <v>24326.82</v>
      </c>
      <c r="K810" s="37">
        <f>Table71011124[[#This Row],[Units Sold]]*Table71011124[[#This Row],[Manufacturing Price]]*1.1</f>
        <v>24201.100000000002</v>
      </c>
      <c r="L810" s="37">
        <f>Table71011124[[#This Row],[Sales]]-Table71011124[[#This Row],[COGS]]</f>
        <v>125.71999999999753</v>
      </c>
      <c r="M810" s="38">
        <v>44410</v>
      </c>
    </row>
    <row r="811" spans="1:13" x14ac:dyDescent="0.25">
      <c r="A811" s="1" t="s">
        <v>295</v>
      </c>
      <c r="B811" s="1" t="s">
        <v>396</v>
      </c>
      <c r="C811" s="1" t="s">
        <v>409</v>
      </c>
      <c r="D811" s="1" t="s">
        <v>405</v>
      </c>
      <c r="E811" s="1">
        <v>2899</v>
      </c>
      <c r="F811" s="37">
        <v>15</v>
      </c>
      <c r="G811" s="37">
        <v>20</v>
      </c>
      <c r="H811" s="37">
        <f>Table71011124[[#This Row],[Units Sold]]*Table71011124[[#This Row],[Sale Price]]</f>
        <v>57980</v>
      </c>
      <c r="I811" s="37">
        <f t="shared" si="12"/>
        <v>0</v>
      </c>
      <c r="J811" s="37">
        <f>Table71011124[[#This Row],[Gross Sales]]-Table71011124[[#This Row],[Discounts]]</f>
        <v>57980</v>
      </c>
      <c r="K811" s="37">
        <f>Table71011124[[#This Row],[Units Sold]]*Table71011124[[#This Row],[Manufacturing Price]]*1.1</f>
        <v>47833.500000000007</v>
      </c>
      <c r="L811" s="37">
        <f>Table71011124[[#This Row],[Sales]]-Table71011124[[#This Row],[COGS]]</f>
        <v>10146.499999999993</v>
      </c>
      <c r="M811" s="38">
        <v>44410</v>
      </c>
    </row>
    <row r="812" spans="1:13" x14ac:dyDescent="0.25">
      <c r="A812" s="1" t="s">
        <v>293</v>
      </c>
      <c r="B812" s="1" t="s">
        <v>408</v>
      </c>
      <c r="C812" s="1" t="s">
        <v>406</v>
      </c>
      <c r="D812" s="1" t="s">
        <v>398</v>
      </c>
      <c r="E812" s="1">
        <v>2844</v>
      </c>
      <c r="F812" s="37">
        <v>12</v>
      </c>
      <c r="G812" s="37">
        <v>15</v>
      </c>
      <c r="H812" s="37">
        <f>Table71011124[[#This Row],[Units Sold]]*Table71011124[[#This Row],[Sale Price]]</f>
        <v>42660</v>
      </c>
      <c r="I812" s="37">
        <f t="shared" si="12"/>
        <v>2559.6</v>
      </c>
      <c r="J812" s="37">
        <f>Table71011124[[#This Row],[Gross Sales]]-Table71011124[[#This Row],[Discounts]]</f>
        <v>40100.400000000001</v>
      </c>
      <c r="K812" s="37">
        <f>Table71011124[[#This Row],[Units Sold]]*Table71011124[[#This Row],[Manufacturing Price]]*1.1</f>
        <v>37540.800000000003</v>
      </c>
      <c r="L812" s="37">
        <f>Table71011124[[#This Row],[Sales]]-Table71011124[[#This Row],[COGS]]</f>
        <v>2559.5999999999985</v>
      </c>
      <c r="M812" s="38">
        <v>44410</v>
      </c>
    </row>
    <row r="813" spans="1:13" x14ac:dyDescent="0.25">
      <c r="A813" s="1" t="s">
        <v>293</v>
      </c>
      <c r="B813" s="1" t="s">
        <v>408</v>
      </c>
      <c r="C813" s="1" t="s">
        <v>397</v>
      </c>
      <c r="D813" s="1" t="s">
        <v>398</v>
      </c>
      <c r="E813" s="1">
        <v>2844</v>
      </c>
      <c r="F813" s="37">
        <v>3</v>
      </c>
      <c r="G813" s="37">
        <v>15</v>
      </c>
      <c r="H813" s="37">
        <f>Table71011124[[#This Row],[Units Sold]]*Table71011124[[#This Row],[Sale Price]]</f>
        <v>42660</v>
      </c>
      <c r="I813" s="37">
        <f t="shared" si="12"/>
        <v>2559.6</v>
      </c>
      <c r="J813" s="37">
        <f>Table71011124[[#This Row],[Gross Sales]]-Table71011124[[#This Row],[Discounts]]</f>
        <v>40100.400000000001</v>
      </c>
      <c r="K813" s="37">
        <f>Table71011124[[#This Row],[Units Sold]]*Table71011124[[#This Row],[Manufacturing Price]]*1.1</f>
        <v>9385.2000000000007</v>
      </c>
      <c r="L813" s="37">
        <f>Table71011124[[#This Row],[Sales]]-Table71011124[[#This Row],[COGS]]</f>
        <v>30715.200000000001</v>
      </c>
      <c r="M813" s="38">
        <v>44410</v>
      </c>
    </row>
    <row r="814" spans="1:13" x14ac:dyDescent="0.25">
      <c r="A814" s="1" t="s">
        <v>293</v>
      </c>
      <c r="B814" s="1" t="s">
        <v>396</v>
      </c>
      <c r="C814" s="1" t="s">
        <v>400</v>
      </c>
      <c r="D814" s="1" t="s">
        <v>407</v>
      </c>
      <c r="E814" s="1">
        <v>2632</v>
      </c>
      <c r="F814" s="37">
        <v>89</v>
      </c>
      <c r="G814" s="37">
        <v>350</v>
      </c>
      <c r="H814" s="37">
        <f>Table71011124[[#This Row],[Units Sold]]*Table71011124[[#This Row],[Sale Price]]</f>
        <v>921200</v>
      </c>
      <c r="I814" s="37">
        <f t="shared" si="12"/>
        <v>128968.00000000001</v>
      </c>
      <c r="J814" s="37">
        <f>Table71011124[[#This Row],[Gross Sales]]-Table71011124[[#This Row],[Discounts]]</f>
        <v>792232</v>
      </c>
      <c r="K814" s="37">
        <f>Table71011124[[#This Row],[Units Sold]]*Table71011124[[#This Row],[Manufacturing Price]]*1.1</f>
        <v>257672.80000000002</v>
      </c>
      <c r="L814" s="37">
        <f>Table71011124[[#This Row],[Sales]]-Table71011124[[#This Row],[COGS]]</f>
        <v>534559.19999999995</v>
      </c>
      <c r="M814" s="38">
        <v>44410</v>
      </c>
    </row>
    <row r="815" spans="1:13" x14ac:dyDescent="0.25">
      <c r="A815" s="1" t="s">
        <v>395</v>
      </c>
      <c r="B815" s="1" t="s">
        <v>408</v>
      </c>
      <c r="C815" s="1" t="s">
        <v>397</v>
      </c>
      <c r="D815" s="1" t="s">
        <v>407</v>
      </c>
      <c r="E815" s="1">
        <v>2567</v>
      </c>
      <c r="F815" s="37">
        <v>3</v>
      </c>
      <c r="G815" s="37">
        <v>15</v>
      </c>
      <c r="H815" s="37">
        <f>Table71011124[[#This Row],[Units Sold]]*Table71011124[[#This Row],[Sale Price]]</f>
        <v>38505</v>
      </c>
      <c r="I815" s="37">
        <f t="shared" si="12"/>
        <v>5390.7000000000007</v>
      </c>
      <c r="J815" s="37">
        <f>Table71011124[[#This Row],[Gross Sales]]-Table71011124[[#This Row],[Discounts]]</f>
        <v>33114.300000000003</v>
      </c>
      <c r="K815" s="37">
        <f>Table71011124[[#This Row],[Units Sold]]*Table71011124[[#This Row],[Manufacturing Price]]*1.1</f>
        <v>8471.1</v>
      </c>
      <c r="L815" s="37">
        <f>Table71011124[[#This Row],[Sales]]-Table71011124[[#This Row],[COGS]]</f>
        <v>24643.200000000004</v>
      </c>
      <c r="M815" s="38">
        <v>44410</v>
      </c>
    </row>
    <row r="816" spans="1:13" x14ac:dyDescent="0.25">
      <c r="A816" s="1" t="s">
        <v>395</v>
      </c>
      <c r="B816" s="1" t="s">
        <v>408</v>
      </c>
      <c r="C816" s="1" t="s">
        <v>406</v>
      </c>
      <c r="D816" s="1" t="s">
        <v>407</v>
      </c>
      <c r="E816" s="1">
        <v>2567</v>
      </c>
      <c r="F816" s="37">
        <v>11</v>
      </c>
      <c r="G816" s="37">
        <v>15</v>
      </c>
      <c r="H816" s="37">
        <f>Table71011124[[#This Row],[Units Sold]]*Table71011124[[#This Row],[Sale Price]]</f>
        <v>38505</v>
      </c>
      <c r="I816" s="37">
        <f t="shared" si="12"/>
        <v>5390.7000000000007</v>
      </c>
      <c r="J816" s="37">
        <f>Table71011124[[#This Row],[Gross Sales]]-Table71011124[[#This Row],[Discounts]]</f>
        <v>33114.300000000003</v>
      </c>
      <c r="K816" s="37">
        <f>Table71011124[[#This Row],[Units Sold]]*Table71011124[[#This Row],[Manufacturing Price]]*1.1</f>
        <v>31060.7</v>
      </c>
      <c r="L816" s="37">
        <f>Table71011124[[#This Row],[Sales]]-Table71011124[[#This Row],[COGS]]</f>
        <v>2053.6000000000022</v>
      </c>
      <c r="M816" s="38">
        <v>44410</v>
      </c>
    </row>
    <row r="817" spans="1:13" x14ac:dyDescent="0.25">
      <c r="A817" s="1" t="s">
        <v>293</v>
      </c>
      <c r="B817" s="1" t="s">
        <v>403</v>
      </c>
      <c r="C817" s="1" t="s">
        <v>400</v>
      </c>
      <c r="D817" s="1" t="s">
        <v>405</v>
      </c>
      <c r="E817" s="1">
        <v>2518</v>
      </c>
      <c r="F817" s="37">
        <v>10</v>
      </c>
      <c r="G817" s="37">
        <v>12</v>
      </c>
      <c r="H817" s="37">
        <f>Table71011124[[#This Row],[Units Sold]]*Table71011124[[#This Row],[Sale Price]]</f>
        <v>30216</v>
      </c>
      <c r="I817" s="37">
        <f t="shared" si="12"/>
        <v>0</v>
      </c>
      <c r="J817" s="37">
        <f>Table71011124[[#This Row],[Gross Sales]]-Table71011124[[#This Row],[Discounts]]</f>
        <v>30216</v>
      </c>
      <c r="K817" s="37">
        <f>Table71011124[[#This Row],[Units Sold]]*Table71011124[[#This Row],[Manufacturing Price]]*1.1</f>
        <v>27698.000000000004</v>
      </c>
      <c r="L817" s="37">
        <f>Table71011124[[#This Row],[Sales]]-Table71011124[[#This Row],[COGS]]</f>
        <v>2517.9999999999964</v>
      </c>
      <c r="M817" s="38">
        <v>44410</v>
      </c>
    </row>
    <row r="818" spans="1:13" x14ac:dyDescent="0.25">
      <c r="A818" s="1" t="s">
        <v>293</v>
      </c>
      <c r="B818" s="1" t="s">
        <v>403</v>
      </c>
      <c r="C818" s="1" t="s">
        <v>402</v>
      </c>
      <c r="D818" s="1" t="s">
        <v>405</v>
      </c>
      <c r="E818" s="1">
        <v>2518</v>
      </c>
      <c r="F818" s="37">
        <v>5</v>
      </c>
      <c r="G818" s="37">
        <v>12</v>
      </c>
      <c r="H818" s="37">
        <f>Table71011124[[#This Row],[Units Sold]]*Table71011124[[#This Row],[Sale Price]]</f>
        <v>30216</v>
      </c>
      <c r="I818" s="37">
        <f t="shared" si="12"/>
        <v>0</v>
      </c>
      <c r="J818" s="37">
        <f>Table71011124[[#This Row],[Gross Sales]]-Table71011124[[#This Row],[Discounts]]</f>
        <v>30216</v>
      </c>
      <c r="K818" s="37">
        <f>Table71011124[[#This Row],[Units Sold]]*Table71011124[[#This Row],[Manufacturing Price]]*1.1</f>
        <v>13849.000000000002</v>
      </c>
      <c r="L818" s="37">
        <f>Table71011124[[#This Row],[Sales]]-Table71011124[[#This Row],[COGS]]</f>
        <v>16366.999999999998</v>
      </c>
      <c r="M818" s="38">
        <v>44410</v>
      </c>
    </row>
    <row r="819" spans="1:13" x14ac:dyDescent="0.25">
      <c r="A819" s="1" t="s">
        <v>300</v>
      </c>
      <c r="B819" s="1" t="s">
        <v>408</v>
      </c>
      <c r="C819" s="1" t="s">
        <v>397</v>
      </c>
      <c r="D819" s="1" t="s">
        <v>405</v>
      </c>
      <c r="E819" s="1">
        <v>2470</v>
      </c>
      <c r="F819" s="37">
        <v>3</v>
      </c>
      <c r="G819" s="37">
        <v>15</v>
      </c>
      <c r="H819" s="37">
        <f>Table71011124[[#This Row],[Units Sold]]*Table71011124[[#This Row],[Sale Price]]</f>
        <v>37050</v>
      </c>
      <c r="I819" s="37">
        <f t="shared" si="12"/>
        <v>0</v>
      </c>
      <c r="J819" s="37">
        <f>Table71011124[[#This Row],[Gross Sales]]-Table71011124[[#This Row],[Discounts]]</f>
        <v>37050</v>
      </c>
      <c r="K819" s="37">
        <f>Table71011124[[#This Row],[Units Sold]]*Table71011124[[#This Row],[Manufacturing Price]]*1.1</f>
        <v>8151.0000000000009</v>
      </c>
      <c r="L819" s="37">
        <f>Table71011124[[#This Row],[Sales]]-Table71011124[[#This Row],[COGS]]</f>
        <v>28899</v>
      </c>
      <c r="M819" s="38">
        <v>44410</v>
      </c>
    </row>
    <row r="820" spans="1:13" x14ac:dyDescent="0.25">
      <c r="A820" s="1" t="s">
        <v>300</v>
      </c>
      <c r="B820" s="1" t="s">
        <v>408</v>
      </c>
      <c r="C820" s="1" t="s">
        <v>402</v>
      </c>
      <c r="D820" s="1" t="s">
        <v>405</v>
      </c>
      <c r="E820" s="1">
        <v>2470</v>
      </c>
      <c r="F820" s="37">
        <v>5</v>
      </c>
      <c r="G820" s="37">
        <v>15</v>
      </c>
      <c r="H820" s="37">
        <f>Table71011124[[#This Row],[Units Sold]]*Table71011124[[#This Row],[Sale Price]]</f>
        <v>37050</v>
      </c>
      <c r="I820" s="37">
        <f t="shared" si="12"/>
        <v>0</v>
      </c>
      <c r="J820" s="37">
        <f>Table71011124[[#This Row],[Gross Sales]]-Table71011124[[#This Row],[Discounts]]</f>
        <v>37050</v>
      </c>
      <c r="K820" s="37">
        <f>Table71011124[[#This Row],[Units Sold]]*Table71011124[[#This Row],[Manufacturing Price]]*1.1</f>
        <v>13585.000000000002</v>
      </c>
      <c r="L820" s="37">
        <f>Table71011124[[#This Row],[Sales]]-Table71011124[[#This Row],[COGS]]</f>
        <v>23465</v>
      </c>
      <c r="M820" s="38">
        <v>44410</v>
      </c>
    </row>
    <row r="821" spans="1:13" x14ac:dyDescent="0.25">
      <c r="A821" s="1" t="s">
        <v>300</v>
      </c>
      <c r="B821" s="1" t="s">
        <v>408</v>
      </c>
      <c r="C821" s="1" t="s">
        <v>400</v>
      </c>
      <c r="D821" s="1" t="s">
        <v>398</v>
      </c>
      <c r="E821" s="1">
        <v>2460</v>
      </c>
      <c r="F821" s="37">
        <v>10</v>
      </c>
      <c r="G821" s="37">
        <v>300</v>
      </c>
      <c r="H821" s="37">
        <f>Table71011124[[#This Row],[Units Sold]]*Table71011124[[#This Row],[Sale Price]]</f>
        <v>738000</v>
      </c>
      <c r="I821" s="37">
        <f t="shared" si="12"/>
        <v>44280</v>
      </c>
      <c r="J821" s="37">
        <f>Table71011124[[#This Row],[Gross Sales]]-Table71011124[[#This Row],[Discounts]]</f>
        <v>693720</v>
      </c>
      <c r="K821" s="37">
        <f>Table71011124[[#This Row],[Units Sold]]*Table71011124[[#This Row],[Manufacturing Price]]*1.1</f>
        <v>27060.000000000004</v>
      </c>
      <c r="L821" s="37">
        <f>Table71011124[[#This Row],[Sales]]-Table71011124[[#This Row],[COGS]]</f>
        <v>666660</v>
      </c>
      <c r="M821" s="38">
        <v>44410</v>
      </c>
    </row>
    <row r="822" spans="1:13" x14ac:dyDescent="0.25">
      <c r="A822" s="1" t="s">
        <v>300</v>
      </c>
      <c r="B822" s="1" t="s">
        <v>408</v>
      </c>
      <c r="C822" s="1" t="s">
        <v>409</v>
      </c>
      <c r="D822" s="1" t="s">
        <v>398</v>
      </c>
      <c r="E822" s="1">
        <v>2460</v>
      </c>
      <c r="F822" s="37">
        <v>214</v>
      </c>
      <c r="G822" s="37">
        <v>300</v>
      </c>
      <c r="H822" s="37">
        <f>Table71011124[[#This Row],[Units Sold]]*Table71011124[[#This Row],[Sale Price]]</f>
        <v>738000</v>
      </c>
      <c r="I822" s="37">
        <f t="shared" si="12"/>
        <v>44280</v>
      </c>
      <c r="J822" s="37">
        <f>Table71011124[[#This Row],[Gross Sales]]-Table71011124[[#This Row],[Discounts]]</f>
        <v>693720</v>
      </c>
      <c r="K822" s="37">
        <f>Table71011124[[#This Row],[Units Sold]]*Table71011124[[#This Row],[Manufacturing Price]]*1.1</f>
        <v>579084</v>
      </c>
      <c r="L822" s="37">
        <f>Table71011124[[#This Row],[Sales]]-Table71011124[[#This Row],[COGS]]</f>
        <v>114636</v>
      </c>
      <c r="M822" s="38">
        <v>44410</v>
      </c>
    </row>
    <row r="823" spans="1:13" x14ac:dyDescent="0.25">
      <c r="A823" s="1" t="s">
        <v>295</v>
      </c>
      <c r="B823" s="1" t="s">
        <v>408</v>
      </c>
      <c r="C823" s="1" t="s">
        <v>397</v>
      </c>
      <c r="D823" s="1" t="s">
        <v>405</v>
      </c>
      <c r="E823" s="1">
        <v>2178</v>
      </c>
      <c r="F823" s="37">
        <v>3</v>
      </c>
      <c r="G823" s="37">
        <v>15</v>
      </c>
      <c r="H823" s="37">
        <f>Table71011124[[#This Row],[Units Sold]]*Table71011124[[#This Row],[Sale Price]]</f>
        <v>32670</v>
      </c>
      <c r="I823" s="37">
        <f t="shared" si="12"/>
        <v>0</v>
      </c>
      <c r="J823" s="37">
        <f>Table71011124[[#This Row],[Gross Sales]]-Table71011124[[#This Row],[Discounts]]</f>
        <v>32670</v>
      </c>
      <c r="K823" s="37">
        <f>Table71011124[[#This Row],[Units Sold]]*Table71011124[[#This Row],[Manufacturing Price]]*1.1</f>
        <v>7187.4000000000005</v>
      </c>
      <c r="L823" s="37">
        <f>Table71011124[[#This Row],[Sales]]-Table71011124[[#This Row],[COGS]]</f>
        <v>25482.6</v>
      </c>
      <c r="M823" s="38">
        <v>44410</v>
      </c>
    </row>
    <row r="824" spans="1:13" x14ac:dyDescent="0.25">
      <c r="A824" s="1" t="s">
        <v>295</v>
      </c>
      <c r="B824" s="1" t="s">
        <v>408</v>
      </c>
      <c r="C824" s="1" t="s">
        <v>406</v>
      </c>
      <c r="D824" s="1" t="s">
        <v>405</v>
      </c>
      <c r="E824" s="1">
        <v>2178</v>
      </c>
      <c r="F824" s="37">
        <v>13</v>
      </c>
      <c r="G824" s="37">
        <v>15</v>
      </c>
      <c r="H824" s="37">
        <f>Table71011124[[#This Row],[Units Sold]]*Table71011124[[#This Row],[Sale Price]]</f>
        <v>32670</v>
      </c>
      <c r="I824" s="37">
        <f t="shared" si="12"/>
        <v>0</v>
      </c>
      <c r="J824" s="37">
        <f>Table71011124[[#This Row],[Gross Sales]]-Table71011124[[#This Row],[Discounts]]</f>
        <v>32670</v>
      </c>
      <c r="K824" s="37">
        <f>Table71011124[[#This Row],[Units Sold]]*Table71011124[[#This Row],[Manufacturing Price]]*1.1</f>
        <v>31145.4</v>
      </c>
      <c r="L824" s="37">
        <f>Table71011124[[#This Row],[Sales]]-Table71011124[[#This Row],[COGS]]</f>
        <v>1524.5999999999985</v>
      </c>
      <c r="M824" s="38">
        <v>44410</v>
      </c>
    </row>
    <row r="825" spans="1:13" x14ac:dyDescent="0.25">
      <c r="A825" s="1" t="s">
        <v>287</v>
      </c>
      <c r="B825" s="1" t="s">
        <v>396</v>
      </c>
      <c r="C825" s="1" t="s">
        <v>400</v>
      </c>
      <c r="D825" s="1" t="s">
        <v>398</v>
      </c>
      <c r="E825" s="1">
        <v>2166</v>
      </c>
      <c r="F825" s="37">
        <v>10</v>
      </c>
      <c r="G825" s="37">
        <v>20</v>
      </c>
      <c r="H825" s="37">
        <f>Table71011124[[#This Row],[Units Sold]]*Table71011124[[#This Row],[Sale Price]]</f>
        <v>43320</v>
      </c>
      <c r="I825" s="37">
        <f t="shared" si="12"/>
        <v>2599.1999999999998</v>
      </c>
      <c r="J825" s="37">
        <f>Table71011124[[#This Row],[Gross Sales]]-Table71011124[[#This Row],[Discounts]]</f>
        <v>40720.800000000003</v>
      </c>
      <c r="K825" s="37">
        <f>Table71011124[[#This Row],[Units Sold]]*Table71011124[[#This Row],[Manufacturing Price]]*1.1</f>
        <v>23826.000000000004</v>
      </c>
      <c r="L825" s="37">
        <f>Table71011124[[#This Row],[Sales]]-Table71011124[[#This Row],[COGS]]</f>
        <v>16894.8</v>
      </c>
      <c r="M825" s="38">
        <v>44410</v>
      </c>
    </row>
    <row r="826" spans="1:13" x14ac:dyDescent="0.25">
      <c r="A826" s="1" t="s">
        <v>287</v>
      </c>
      <c r="B826" s="1" t="s">
        <v>396</v>
      </c>
      <c r="C826" s="1" t="s">
        <v>409</v>
      </c>
      <c r="D826" s="1" t="s">
        <v>398</v>
      </c>
      <c r="E826" s="1">
        <v>2166</v>
      </c>
      <c r="F826" s="37">
        <v>15</v>
      </c>
      <c r="G826" s="37">
        <v>20</v>
      </c>
      <c r="H826" s="37">
        <f>Table71011124[[#This Row],[Units Sold]]*Table71011124[[#This Row],[Sale Price]]</f>
        <v>43320</v>
      </c>
      <c r="I826" s="37">
        <f t="shared" si="12"/>
        <v>2599.1999999999998</v>
      </c>
      <c r="J826" s="37">
        <f>Table71011124[[#This Row],[Gross Sales]]-Table71011124[[#This Row],[Discounts]]</f>
        <v>40720.800000000003</v>
      </c>
      <c r="K826" s="37">
        <f>Table71011124[[#This Row],[Units Sold]]*Table71011124[[#This Row],[Manufacturing Price]]*1.1</f>
        <v>35739</v>
      </c>
      <c r="L826" s="37">
        <f>Table71011124[[#This Row],[Sales]]-Table71011124[[#This Row],[COGS]]</f>
        <v>4981.8000000000029</v>
      </c>
      <c r="M826" s="38">
        <v>44410</v>
      </c>
    </row>
    <row r="827" spans="1:13" x14ac:dyDescent="0.25">
      <c r="A827" s="1" t="s">
        <v>300</v>
      </c>
      <c r="B827" s="1" t="s">
        <v>396</v>
      </c>
      <c r="C827" s="1" t="s">
        <v>404</v>
      </c>
      <c r="D827" s="1" t="s">
        <v>398</v>
      </c>
      <c r="E827" s="1">
        <v>2125</v>
      </c>
      <c r="F827" s="37">
        <v>5</v>
      </c>
      <c r="G827" s="37">
        <v>7</v>
      </c>
      <c r="H827" s="37">
        <f>Table71011124[[#This Row],[Units Sold]]*Table71011124[[#This Row],[Sale Price]]</f>
        <v>14875</v>
      </c>
      <c r="I827" s="37">
        <f t="shared" si="12"/>
        <v>892.5</v>
      </c>
      <c r="J827" s="37">
        <f>Table71011124[[#This Row],[Gross Sales]]-Table71011124[[#This Row],[Discounts]]</f>
        <v>13982.5</v>
      </c>
      <c r="K827" s="37">
        <f>Table71011124[[#This Row],[Units Sold]]*Table71011124[[#This Row],[Manufacturing Price]]*1.1</f>
        <v>11687.500000000002</v>
      </c>
      <c r="L827" s="37">
        <f>Table71011124[[#This Row],[Sales]]-Table71011124[[#This Row],[COGS]]</f>
        <v>2294.9999999999982</v>
      </c>
      <c r="M827" s="38">
        <v>44410</v>
      </c>
    </row>
    <row r="828" spans="1:13" x14ac:dyDescent="0.25">
      <c r="A828" s="1" t="s">
        <v>287</v>
      </c>
      <c r="B828" s="1" t="s">
        <v>396</v>
      </c>
      <c r="C828" s="1" t="s">
        <v>404</v>
      </c>
      <c r="D828" s="1" t="s">
        <v>398</v>
      </c>
      <c r="E828" s="1">
        <v>2053</v>
      </c>
      <c r="F828" s="37">
        <v>6</v>
      </c>
      <c r="G828" s="37">
        <v>8</v>
      </c>
      <c r="H828" s="37">
        <f>Table71011124[[#This Row],[Units Sold]]*Table71011124[[#This Row],[Sale Price]]</f>
        <v>16424</v>
      </c>
      <c r="I828" s="37">
        <f t="shared" si="12"/>
        <v>985.43999999999994</v>
      </c>
      <c r="J828" s="37">
        <f>Table71011124[[#This Row],[Gross Sales]]-Table71011124[[#This Row],[Discounts]]</f>
        <v>15438.56</v>
      </c>
      <c r="K828" s="37">
        <f>Table71011124[[#This Row],[Units Sold]]*Table71011124[[#This Row],[Manufacturing Price]]*1.1</f>
        <v>13549.800000000001</v>
      </c>
      <c r="L828" s="37">
        <f>Table71011124[[#This Row],[Sales]]-Table71011124[[#This Row],[COGS]]</f>
        <v>1888.7599999999984</v>
      </c>
      <c r="M828" s="38">
        <v>44410</v>
      </c>
    </row>
    <row r="829" spans="1:13" x14ac:dyDescent="0.25">
      <c r="A829" s="1" t="s">
        <v>295</v>
      </c>
      <c r="B829" s="1" t="s">
        <v>396</v>
      </c>
      <c r="C829" s="1" t="s">
        <v>404</v>
      </c>
      <c r="D829" s="1" t="s">
        <v>398</v>
      </c>
      <c r="E829" s="1">
        <v>1996</v>
      </c>
      <c r="F829" s="37">
        <v>120</v>
      </c>
      <c r="G829" s="37">
        <v>350</v>
      </c>
      <c r="H829" s="37">
        <f>Table71011124[[#This Row],[Units Sold]]*Table71011124[[#This Row],[Sale Price]]</f>
        <v>698600</v>
      </c>
      <c r="I829" s="37">
        <f t="shared" si="12"/>
        <v>41916</v>
      </c>
      <c r="J829" s="37">
        <f>Table71011124[[#This Row],[Gross Sales]]-Table71011124[[#This Row],[Discounts]]</f>
        <v>656684</v>
      </c>
      <c r="K829" s="37">
        <f>Table71011124[[#This Row],[Units Sold]]*Table71011124[[#This Row],[Manufacturing Price]]*1.1</f>
        <v>263472</v>
      </c>
      <c r="L829" s="37">
        <f>Table71011124[[#This Row],[Sales]]-Table71011124[[#This Row],[COGS]]</f>
        <v>393212</v>
      </c>
      <c r="M829" s="38">
        <v>44410</v>
      </c>
    </row>
    <row r="830" spans="1:13" x14ac:dyDescent="0.25">
      <c r="A830" s="1" t="s">
        <v>287</v>
      </c>
      <c r="B830" s="1" t="s">
        <v>396</v>
      </c>
      <c r="C830" s="1" t="s">
        <v>406</v>
      </c>
      <c r="D830" s="1" t="s">
        <v>398</v>
      </c>
      <c r="E830" s="1">
        <v>1948</v>
      </c>
      <c r="F830" s="37">
        <v>7</v>
      </c>
      <c r="G830" s="37">
        <v>9</v>
      </c>
      <c r="H830" s="37">
        <f>Table71011124[[#This Row],[Units Sold]]*Table71011124[[#This Row],[Sale Price]]</f>
        <v>17532</v>
      </c>
      <c r="I830" s="37">
        <f t="shared" si="12"/>
        <v>1051.92</v>
      </c>
      <c r="J830" s="37">
        <f>Table71011124[[#This Row],[Gross Sales]]-Table71011124[[#This Row],[Discounts]]</f>
        <v>16480.080000000002</v>
      </c>
      <c r="K830" s="37">
        <f>Table71011124[[#This Row],[Units Sold]]*Table71011124[[#This Row],[Manufacturing Price]]*1.1</f>
        <v>14999.6</v>
      </c>
      <c r="L830" s="37">
        <f>Table71011124[[#This Row],[Sales]]-Table71011124[[#This Row],[COGS]]</f>
        <v>1480.4800000000014</v>
      </c>
      <c r="M830" s="38">
        <v>44410</v>
      </c>
    </row>
    <row r="831" spans="1:13" x14ac:dyDescent="0.25">
      <c r="A831" s="1" t="s">
        <v>300</v>
      </c>
      <c r="B831" s="1" t="s">
        <v>396</v>
      </c>
      <c r="C831" s="1" t="s">
        <v>406</v>
      </c>
      <c r="D831" s="1" t="s">
        <v>398</v>
      </c>
      <c r="E831" s="1">
        <v>1932</v>
      </c>
      <c r="F831" s="37">
        <v>5</v>
      </c>
      <c r="G831" s="37">
        <v>7</v>
      </c>
      <c r="H831" s="37">
        <f>Table71011124[[#This Row],[Units Sold]]*Table71011124[[#This Row],[Sale Price]]</f>
        <v>13524</v>
      </c>
      <c r="I831" s="37">
        <f t="shared" si="12"/>
        <v>811.43999999999994</v>
      </c>
      <c r="J831" s="37">
        <f>Table71011124[[#This Row],[Gross Sales]]-Table71011124[[#This Row],[Discounts]]</f>
        <v>12712.56</v>
      </c>
      <c r="K831" s="37">
        <f>Table71011124[[#This Row],[Units Sold]]*Table71011124[[#This Row],[Manufacturing Price]]*1.1</f>
        <v>10626</v>
      </c>
      <c r="L831" s="37">
        <f>Table71011124[[#This Row],[Sales]]-Table71011124[[#This Row],[COGS]]</f>
        <v>2086.5599999999995</v>
      </c>
      <c r="M831" s="38">
        <v>44410</v>
      </c>
    </row>
    <row r="832" spans="1:13" x14ac:dyDescent="0.25">
      <c r="A832" s="1" t="s">
        <v>295</v>
      </c>
      <c r="B832" s="1" t="s">
        <v>403</v>
      </c>
      <c r="C832" s="1" t="s">
        <v>400</v>
      </c>
      <c r="D832" s="1" t="s">
        <v>401</v>
      </c>
      <c r="E832" s="1">
        <v>1901</v>
      </c>
      <c r="F832" s="37">
        <v>10</v>
      </c>
      <c r="G832" s="37">
        <v>12</v>
      </c>
      <c r="H832" s="37">
        <f>Table71011124[[#This Row],[Units Sold]]*Table71011124[[#This Row],[Sale Price]]</f>
        <v>22812</v>
      </c>
      <c r="I832" s="37">
        <f t="shared" si="12"/>
        <v>228.12</v>
      </c>
      <c r="J832" s="37">
        <f>Table71011124[[#This Row],[Gross Sales]]-Table71011124[[#This Row],[Discounts]]</f>
        <v>22583.88</v>
      </c>
      <c r="K832" s="37">
        <f>Table71011124[[#This Row],[Units Sold]]*Table71011124[[#This Row],[Manufacturing Price]]*1.1</f>
        <v>20911</v>
      </c>
      <c r="L832" s="37">
        <f>Table71011124[[#This Row],[Sales]]-Table71011124[[#This Row],[COGS]]</f>
        <v>1672.880000000001</v>
      </c>
      <c r="M832" s="38">
        <v>44410</v>
      </c>
    </row>
    <row r="833" spans="1:13" x14ac:dyDescent="0.25">
      <c r="A833" s="1" t="s">
        <v>295</v>
      </c>
      <c r="B833" s="1" t="s">
        <v>403</v>
      </c>
      <c r="C833" s="1" t="s">
        <v>402</v>
      </c>
      <c r="D833" s="1" t="s">
        <v>401</v>
      </c>
      <c r="E833" s="1">
        <v>1901</v>
      </c>
      <c r="F833" s="37">
        <v>5</v>
      </c>
      <c r="G833" s="37">
        <v>12</v>
      </c>
      <c r="H833" s="37">
        <f>Table71011124[[#This Row],[Units Sold]]*Table71011124[[#This Row],[Sale Price]]</f>
        <v>22812</v>
      </c>
      <c r="I833" s="37">
        <f t="shared" si="12"/>
        <v>228.12</v>
      </c>
      <c r="J833" s="37">
        <f>Table71011124[[#This Row],[Gross Sales]]-Table71011124[[#This Row],[Discounts]]</f>
        <v>22583.88</v>
      </c>
      <c r="K833" s="37">
        <f>Table71011124[[#This Row],[Units Sold]]*Table71011124[[#This Row],[Manufacturing Price]]*1.1</f>
        <v>10455.5</v>
      </c>
      <c r="L833" s="37">
        <f>Table71011124[[#This Row],[Sales]]-Table71011124[[#This Row],[COGS]]</f>
        <v>12128.380000000001</v>
      </c>
      <c r="M833" s="38">
        <v>44410</v>
      </c>
    </row>
    <row r="834" spans="1:13" x14ac:dyDescent="0.25">
      <c r="A834" s="1" t="s">
        <v>295</v>
      </c>
      <c r="B834" s="1" t="s">
        <v>396</v>
      </c>
      <c r="C834" s="1" t="s">
        <v>400</v>
      </c>
      <c r="D834" s="1" t="s">
        <v>398</v>
      </c>
      <c r="E834" s="1">
        <v>1900</v>
      </c>
      <c r="F834" s="37">
        <v>10</v>
      </c>
      <c r="G834" s="37">
        <v>350</v>
      </c>
      <c r="H834" s="37">
        <f>Table71011124[[#This Row],[Units Sold]]*Table71011124[[#This Row],[Sale Price]]</f>
        <v>665000</v>
      </c>
      <c r="I834" s="37">
        <f t="shared" ref="I834:I897" si="13">IF(D834="None",0,IF(D834="Low",H834*0.01,IF(D834="Medium",H834*0.06,IF(D834="High",H834*0.14,0))))</f>
        <v>39900</v>
      </c>
      <c r="J834" s="37">
        <f>Table71011124[[#This Row],[Gross Sales]]-Table71011124[[#This Row],[Discounts]]</f>
        <v>625100</v>
      </c>
      <c r="K834" s="37">
        <f>Table71011124[[#This Row],[Units Sold]]*Table71011124[[#This Row],[Manufacturing Price]]*1.1</f>
        <v>20900</v>
      </c>
      <c r="L834" s="37">
        <f>Table71011124[[#This Row],[Sales]]-Table71011124[[#This Row],[COGS]]</f>
        <v>604200</v>
      </c>
      <c r="M834" s="38">
        <v>44410</v>
      </c>
    </row>
    <row r="835" spans="1:13" x14ac:dyDescent="0.25">
      <c r="A835" s="1" t="s">
        <v>295</v>
      </c>
      <c r="B835" s="1" t="s">
        <v>396</v>
      </c>
      <c r="C835" s="1" t="s">
        <v>402</v>
      </c>
      <c r="D835" s="1" t="s">
        <v>405</v>
      </c>
      <c r="E835" s="1">
        <v>1899</v>
      </c>
      <c r="F835" s="37">
        <v>5</v>
      </c>
      <c r="G835" s="37">
        <v>20</v>
      </c>
      <c r="H835" s="37">
        <f>Table71011124[[#This Row],[Units Sold]]*Table71011124[[#This Row],[Sale Price]]</f>
        <v>37980</v>
      </c>
      <c r="I835" s="37">
        <f t="shared" si="13"/>
        <v>0</v>
      </c>
      <c r="J835" s="37">
        <f>Table71011124[[#This Row],[Gross Sales]]-Table71011124[[#This Row],[Discounts]]</f>
        <v>37980</v>
      </c>
      <c r="K835" s="37">
        <f>Table71011124[[#This Row],[Units Sold]]*Table71011124[[#This Row],[Manufacturing Price]]*1.1</f>
        <v>10444.5</v>
      </c>
      <c r="L835" s="37">
        <f>Table71011124[[#This Row],[Sales]]-Table71011124[[#This Row],[COGS]]</f>
        <v>27535.5</v>
      </c>
      <c r="M835" s="38">
        <v>44410</v>
      </c>
    </row>
    <row r="836" spans="1:13" x14ac:dyDescent="0.25">
      <c r="A836" s="1" t="s">
        <v>287</v>
      </c>
      <c r="B836" s="1" t="s">
        <v>396</v>
      </c>
      <c r="C836" s="1" t="s">
        <v>404</v>
      </c>
      <c r="D836" s="1" t="s">
        <v>405</v>
      </c>
      <c r="E836" s="1">
        <v>1826</v>
      </c>
      <c r="F836" s="37">
        <v>120</v>
      </c>
      <c r="G836" s="37">
        <v>350</v>
      </c>
      <c r="H836" s="37">
        <f>Table71011124[[#This Row],[Units Sold]]*Table71011124[[#This Row],[Sale Price]]</f>
        <v>639100</v>
      </c>
      <c r="I836" s="37">
        <f t="shared" si="13"/>
        <v>0</v>
      </c>
      <c r="J836" s="37">
        <f>Table71011124[[#This Row],[Gross Sales]]-Table71011124[[#This Row],[Discounts]]</f>
        <v>639100</v>
      </c>
      <c r="K836" s="37">
        <f>Table71011124[[#This Row],[Units Sold]]*Table71011124[[#This Row],[Manufacturing Price]]*1.1</f>
        <v>241032.00000000003</v>
      </c>
      <c r="L836" s="37">
        <f>Table71011124[[#This Row],[Sales]]-Table71011124[[#This Row],[COGS]]</f>
        <v>398068</v>
      </c>
      <c r="M836" s="38">
        <v>44410</v>
      </c>
    </row>
    <row r="837" spans="1:13" x14ac:dyDescent="0.25">
      <c r="A837" s="1" t="s">
        <v>300</v>
      </c>
      <c r="B837" s="1" t="s">
        <v>396</v>
      </c>
      <c r="C837" s="1" t="s">
        <v>409</v>
      </c>
      <c r="D837" s="1" t="s">
        <v>398</v>
      </c>
      <c r="E837" s="1">
        <v>1823</v>
      </c>
      <c r="F837" s="37">
        <v>15</v>
      </c>
      <c r="G837" s="37">
        <v>20</v>
      </c>
      <c r="H837" s="37">
        <f>Table71011124[[#This Row],[Units Sold]]*Table71011124[[#This Row],[Sale Price]]</f>
        <v>36460</v>
      </c>
      <c r="I837" s="37">
        <f t="shared" si="13"/>
        <v>2187.6</v>
      </c>
      <c r="J837" s="37">
        <f>Table71011124[[#This Row],[Gross Sales]]-Table71011124[[#This Row],[Discounts]]</f>
        <v>34272.400000000001</v>
      </c>
      <c r="K837" s="37">
        <f>Table71011124[[#This Row],[Units Sold]]*Table71011124[[#This Row],[Manufacturing Price]]*1.1</f>
        <v>30079.500000000004</v>
      </c>
      <c r="L837" s="37">
        <f>Table71011124[[#This Row],[Sales]]-Table71011124[[#This Row],[COGS]]</f>
        <v>4192.8999999999978</v>
      </c>
      <c r="M837" s="38">
        <v>44410</v>
      </c>
    </row>
    <row r="838" spans="1:13" x14ac:dyDescent="0.25">
      <c r="A838" s="1" t="s">
        <v>287</v>
      </c>
      <c r="B838" s="1" t="s">
        <v>396</v>
      </c>
      <c r="C838" s="1" t="s">
        <v>400</v>
      </c>
      <c r="D838" s="1" t="s">
        <v>405</v>
      </c>
      <c r="E838" s="1">
        <v>1806</v>
      </c>
      <c r="F838" s="37">
        <v>10</v>
      </c>
      <c r="G838" s="37">
        <v>350</v>
      </c>
      <c r="H838" s="37">
        <f>Table71011124[[#This Row],[Units Sold]]*Table71011124[[#This Row],[Sale Price]]</f>
        <v>632100</v>
      </c>
      <c r="I838" s="37">
        <f t="shared" si="13"/>
        <v>0</v>
      </c>
      <c r="J838" s="37">
        <f>Table71011124[[#This Row],[Gross Sales]]-Table71011124[[#This Row],[Discounts]]</f>
        <v>632100</v>
      </c>
      <c r="K838" s="37">
        <f>Table71011124[[#This Row],[Units Sold]]*Table71011124[[#This Row],[Manufacturing Price]]*1.1</f>
        <v>19866</v>
      </c>
      <c r="L838" s="37">
        <f>Table71011124[[#This Row],[Sales]]-Table71011124[[#This Row],[COGS]]</f>
        <v>612234</v>
      </c>
      <c r="M838" s="38">
        <v>44410</v>
      </c>
    </row>
    <row r="839" spans="1:13" x14ac:dyDescent="0.25">
      <c r="A839" s="1" t="s">
        <v>300</v>
      </c>
      <c r="B839" s="1" t="s">
        <v>396</v>
      </c>
      <c r="C839" s="1" t="s">
        <v>400</v>
      </c>
      <c r="D839" s="1" t="s">
        <v>398</v>
      </c>
      <c r="E839" s="1">
        <v>1738</v>
      </c>
      <c r="F839" s="37">
        <v>10</v>
      </c>
      <c r="G839" s="37">
        <v>20</v>
      </c>
      <c r="H839" s="37">
        <f>Table71011124[[#This Row],[Units Sold]]*Table71011124[[#This Row],[Sale Price]]</f>
        <v>34760</v>
      </c>
      <c r="I839" s="37">
        <f t="shared" si="13"/>
        <v>2085.6</v>
      </c>
      <c r="J839" s="37">
        <f>Table71011124[[#This Row],[Gross Sales]]-Table71011124[[#This Row],[Discounts]]</f>
        <v>32674.400000000001</v>
      </c>
      <c r="K839" s="37">
        <f>Table71011124[[#This Row],[Units Sold]]*Table71011124[[#This Row],[Manufacturing Price]]*1.1</f>
        <v>19118</v>
      </c>
      <c r="L839" s="37">
        <f>Table71011124[[#This Row],[Sales]]-Table71011124[[#This Row],[COGS]]</f>
        <v>13556.400000000001</v>
      </c>
      <c r="M839" s="38">
        <v>44410</v>
      </c>
    </row>
    <row r="840" spans="1:13" x14ac:dyDescent="0.25">
      <c r="A840" s="1" t="s">
        <v>293</v>
      </c>
      <c r="B840" s="1" t="s">
        <v>396</v>
      </c>
      <c r="C840" s="1" t="s">
        <v>409</v>
      </c>
      <c r="D840" s="1" t="s">
        <v>398</v>
      </c>
      <c r="E840" s="1">
        <v>1708</v>
      </c>
      <c r="F840" s="37">
        <v>15</v>
      </c>
      <c r="G840" s="37">
        <v>20</v>
      </c>
      <c r="H840" s="37">
        <f>Table71011124[[#This Row],[Units Sold]]*Table71011124[[#This Row],[Sale Price]]</f>
        <v>34160</v>
      </c>
      <c r="I840" s="37">
        <f t="shared" si="13"/>
        <v>2049.6</v>
      </c>
      <c r="J840" s="37">
        <f>Table71011124[[#This Row],[Gross Sales]]-Table71011124[[#This Row],[Discounts]]</f>
        <v>32110.400000000001</v>
      </c>
      <c r="K840" s="37">
        <f>Table71011124[[#This Row],[Units Sold]]*Table71011124[[#This Row],[Manufacturing Price]]*1.1</f>
        <v>28182.000000000004</v>
      </c>
      <c r="L840" s="37">
        <f>Table71011124[[#This Row],[Sales]]-Table71011124[[#This Row],[COGS]]</f>
        <v>3928.3999999999978</v>
      </c>
      <c r="M840" s="38">
        <v>44410</v>
      </c>
    </row>
    <row r="841" spans="1:13" x14ac:dyDescent="0.25">
      <c r="A841" s="1" t="s">
        <v>300</v>
      </c>
      <c r="B841" s="1" t="s">
        <v>396</v>
      </c>
      <c r="C841" s="1" t="s">
        <v>400</v>
      </c>
      <c r="D841" s="1" t="s">
        <v>407</v>
      </c>
      <c r="E841" s="1">
        <v>1686</v>
      </c>
      <c r="F841" s="37">
        <v>10</v>
      </c>
      <c r="G841" s="37">
        <v>350</v>
      </c>
      <c r="H841" s="37">
        <f>Table71011124[[#This Row],[Units Sold]]*Table71011124[[#This Row],[Sale Price]]</f>
        <v>590100</v>
      </c>
      <c r="I841" s="37">
        <f t="shared" si="13"/>
        <v>82614.000000000015</v>
      </c>
      <c r="J841" s="37">
        <f>Table71011124[[#This Row],[Gross Sales]]-Table71011124[[#This Row],[Discounts]]</f>
        <v>507486</v>
      </c>
      <c r="K841" s="37">
        <f>Table71011124[[#This Row],[Units Sold]]*Table71011124[[#This Row],[Manufacturing Price]]*1.1</f>
        <v>18546</v>
      </c>
      <c r="L841" s="37">
        <f>Table71011124[[#This Row],[Sales]]-Table71011124[[#This Row],[COGS]]</f>
        <v>488940</v>
      </c>
      <c r="M841" s="38">
        <v>44410</v>
      </c>
    </row>
    <row r="842" spans="1:13" x14ac:dyDescent="0.25">
      <c r="A842" s="1" t="s">
        <v>293</v>
      </c>
      <c r="B842" s="1" t="s">
        <v>396</v>
      </c>
      <c r="C842" s="1" t="s">
        <v>404</v>
      </c>
      <c r="D842" s="1" t="s">
        <v>407</v>
      </c>
      <c r="E842" s="1">
        <v>1632</v>
      </c>
      <c r="F842" s="37">
        <v>120</v>
      </c>
      <c r="G842" s="37">
        <v>350</v>
      </c>
      <c r="H842" s="37">
        <f>Table71011124[[#This Row],[Units Sold]]*Table71011124[[#This Row],[Sale Price]]</f>
        <v>571200</v>
      </c>
      <c r="I842" s="37">
        <f t="shared" si="13"/>
        <v>79968.000000000015</v>
      </c>
      <c r="J842" s="37">
        <f>Table71011124[[#This Row],[Gross Sales]]-Table71011124[[#This Row],[Discounts]]</f>
        <v>491232</v>
      </c>
      <c r="K842" s="37">
        <f>Table71011124[[#This Row],[Units Sold]]*Table71011124[[#This Row],[Manufacturing Price]]*1.1</f>
        <v>215424.00000000003</v>
      </c>
      <c r="L842" s="37">
        <f>Table71011124[[#This Row],[Sales]]-Table71011124[[#This Row],[COGS]]</f>
        <v>275808</v>
      </c>
      <c r="M842" s="38">
        <v>44410</v>
      </c>
    </row>
    <row r="843" spans="1:13" x14ac:dyDescent="0.25">
      <c r="A843" s="1" t="s">
        <v>300</v>
      </c>
      <c r="B843" s="1" t="s">
        <v>396</v>
      </c>
      <c r="C843" s="1" t="s">
        <v>397</v>
      </c>
      <c r="D843" s="1" t="s">
        <v>407</v>
      </c>
      <c r="E843" s="1">
        <v>1586</v>
      </c>
      <c r="F843" s="37">
        <v>3</v>
      </c>
      <c r="G843" s="37">
        <v>280</v>
      </c>
      <c r="H843" s="37">
        <f>Table71011124[[#This Row],[Units Sold]]*Table71011124[[#This Row],[Sale Price]]</f>
        <v>444080</v>
      </c>
      <c r="I843" s="37">
        <f t="shared" si="13"/>
        <v>62171.200000000004</v>
      </c>
      <c r="J843" s="37">
        <f>Table71011124[[#This Row],[Gross Sales]]-Table71011124[[#This Row],[Discounts]]</f>
        <v>381908.8</v>
      </c>
      <c r="K843" s="37">
        <f>Table71011124[[#This Row],[Units Sold]]*Table71011124[[#This Row],[Manufacturing Price]]*1.1</f>
        <v>5233.8</v>
      </c>
      <c r="L843" s="37">
        <f>Table71011124[[#This Row],[Sales]]-Table71011124[[#This Row],[COGS]]</f>
        <v>376675</v>
      </c>
      <c r="M843" s="38">
        <v>44410</v>
      </c>
    </row>
    <row r="844" spans="1:13" x14ac:dyDescent="0.25">
      <c r="A844" s="1" t="s">
        <v>293</v>
      </c>
      <c r="B844" s="1" t="s">
        <v>399</v>
      </c>
      <c r="C844" s="1" t="s">
        <v>406</v>
      </c>
      <c r="D844" s="1" t="s">
        <v>407</v>
      </c>
      <c r="E844" s="1">
        <v>1583</v>
      </c>
      <c r="F844" s="37">
        <v>70</v>
      </c>
      <c r="G844" s="37">
        <v>125</v>
      </c>
      <c r="H844" s="37">
        <f>Table71011124[[#This Row],[Units Sold]]*Table71011124[[#This Row],[Sale Price]]</f>
        <v>197875</v>
      </c>
      <c r="I844" s="37">
        <f t="shared" si="13"/>
        <v>27702.500000000004</v>
      </c>
      <c r="J844" s="37">
        <f>Table71011124[[#This Row],[Gross Sales]]-Table71011124[[#This Row],[Discounts]]</f>
        <v>170172.5</v>
      </c>
      <c r="K844" s="37">
        <f>Table71011124[[#This Row],[Units Sold]]*Table71011124[[#This Row],[Manufacturing Price]]*1.1</f>
        <v>121891.00000000001</v>
      </c>
      <c r="L844" s="37">
        <f>Table71011124[[#This Row],[Sales]]-Table71011124[[#This Row],[COGS]]</f>
        <v>48281.499999999985</v>
      </c>
      <c r="M844" s="38">
        <v>44410</v>
      </c>
    </row>
    <row r="845" spans="1:13" x14ac:dyDescent="0.25">
      <c r="A845" s="1" t="s">
        <v>293</v>
      </c>
      <c r="B845" s="1" t="s">
        <v>399</v>
      </c>
      <c r="C845" s="1" t="s">
        <v>400</v>
      </c>
      <c r="D845" s="1" t="s">
        <v>407</v>
      </c>
      <c r="E845" s="1">
        <v>1583</v>
      </c>
      <c r="F845" s="37">
        <v>10</v>
      </c>
      <c r="G845" s="37">
        <v>125</v>
      </c>
      <c r="H845" s="37">
        <f>Table71011124[[#This Row],[Units Sold]]*Table71011124[[#This Row],[Sale Price]]</f>
        <v>197875</v>
      </c>
      <c r="I845" s="37">
        <f t="shared" si="13"/>
        <v>27702.500000000004</v>
      </c>
      <c r="J845" s="37">
        <f>Table71011124[[#This Row],[Gross Sales]]-Table71011124[[#This Row],[Discounts]]</f>
        <v>170172.5</v>
      </c>
      <c r="K845" s="37">
        <f>Table71011124[[#This Row],[Units Sold]]*Table71011124[[#This Row],[Manufacturing Price]]*1.1</f>
        <v>17413</v>
      </c>
      <c r="L845" s="37">
        <f>Table71011124[[#This Row],[Sales]]-Table71011124[[#This Row],[COGS]]</f>
        <v>152759.5</v>
      </c>
      <c r="M845" s="38">
        <v>44410</v>
      </c>
    </row>
    <row r="846" spans="1:13" x14ac:dyDescent="0.25">
      <c r="A846" s="1" t="s">
        <v>395</v>
      </c>
      <c r="B846" s="1" t="s">
        <v>396</v>
      </c>
      <c r="C846" s="1" t="s">
        <v>409</v>
      </c>
      <c r="D846" s="1" t="s">
        <v>398</v>
      </c>
      <c r="E846" s="1">
        <v>1582</v>
      </c>
      <c r="F846" s="37">
        <v>15</v>
      </c>
      <c r="G846" s="37">
        <v>20</v>
      </c>
      <c r="H846" s="37">
        <f>Table71011124[[#This Row],[Units Sold]]*Table71011124[[#This Row],[Sale Price]]</f>
        <v>31640</v>
      </c>
      <c r="I846" s="37">
        <f t="shared" si="13"/>
        <v>1898.3999999999999</v>
      </c>
      <c r="J846" s="37">
        <f>Table71011124[[#This Row],[Gross Sales]]-Table71011124[[#This Row],[Discounts]]</f>
        <v>29741.599999999999</v>
      </c>
      <c r="K846" s="37">
        <f>Table71011124[[#This Row],[Units Sold]]*Table71011124[[#This Row],[Manufacturing Price]]*1.1</f>
        <v>26103.000000000004</v>
      </c>
      <c r="L846" s="37">
        <f>Table71011124[[#This Row],[Sales]]-Table71011124[[#This Row],[COGS]]</f>
        <v>3638.5999999999949</v>
      </c>
      <c r="M846" s="38">
        <v>44410</v>
      </c>
    </row>
    <row r="847" spans="1:13" x14ac:dyDescent="0.25">
      <c r="A847" s="1" t="s">
        <v>287</v>
      </c>
      <c r="B847" s="1" t="s">
        <v>399</v>
      </c>
      <c r="C847" s="1" t="s">
        <v>400</v>
      </c>
      <c r="D847" s="1" t="s">
        <v>401</v>
      </c>
      <c r="E847" s="1">
        <v>1570</v>
      </c>
      <c r="F847" s="37">
        <v>10</v>
      </c>
      <c r="G847" s="37">
        <v>125</v>
      </c>
      <c r="H847" s="37">
        <f>Table71011124[[#This Row],[Units Sold]]*Table71011124[[#This Row],[Sale Price]]</f>
        <v>196250</v>
      </c>
      <c r="I847" s="37">
        <f t="shared" si="13"/>
        <v>1962.5</v>
      </c>
      <c r="J847" s="37">
        <f>Table71011124[[#This Row],[Gross Sales]]-Table71011124[[#This Row],[Discounts]]</f>
        <v>194287.5</v>
      </c>
      <c r="K847" s="37">
        <f>Table71011124[[#This Row],[Units Sold]]*Table71011124[[#This Row],[Manufacturing Price]]*1.1</f>
        <v>17270</v>
      </c>
      <c r="L847" s="37">
        <f>Table71011124[[#This Row],[Sales]]-Table71011124[[#This Row],[COGS]]</f>
        <v>177017.5</v>
      </c>
      <c r="M847" s="38">
        <v>44410</v>
      </c>
    </row>
    <row r="848" spans="1:13" x14ac:dyDescent="0.25">
      <c r="A848" s="1" t="s">
        <v>287</v>
      </c>
      <c r="B848" s="1" t="s">
        <v>399</v>
      </c>
      <c r="C848" s="1" t="s">
        <v>406</v>
      </c>
      <c r="D848" s="1" t="s">
        <v>401</v>
      </c>
      <c r="E848" s="1">
        <v>1570</v>
      </c>
      <c r="F848" s="37">
        <v>102</v>
      </c>
      <c r="G848" s="37">
        <v>125</v>
      </c>
      <c r="H848" s="37">
        <f>Table71011124[[#This Row],[Units Sold]]*Table71011124[[#This Row],[Sale Price]]</f>
        <v>196250</v>
      </c>
      <c r="I848" s="37">
        <f t="shared" si="13"/>
        <v>1962.5</v>
      </c>
      <c r="J848" s="37">
        <f>Table71011124[[#This Row],[Gross Sales]]-Table71011124[[#This Row],[Discounts]]</f>
        <v>194287.5</v>
      </c>
      <c r="K848" s="37">
        <f>Table71011124[[#This Row],[Units Sold]]*Table71011124[[#This Row],[Manufacturing Price]]*1.1</f>
        <v>176154</v>
      </c>
      <c r="L848" s="37">
        <f>Table71011124[[#This Row],[Sales]]-Table71011124[[#This Row],[COGS]]</f>
        <v>18133.5</v>
      </c>
      <c r="M848" s="38">
        <v>44410</v>
      </c>
    </row>
    <row r="849" spans="1:13" x14ac:dyDescent="0.25">
      <c r="A849" s="1" t="s">
        <v>287</v>
      </c>
      <c r="B849" s="1" t="s">
        <v>403</v>
      </c>
      <c r="C849" s="1" t="s">
        <v>404</v>
      </c>
      <c r="D849" s="1" t="s">
        <v>405</v>
      </c>
      <c r="E849" s="1">
        <v>1545</v>
      </c>
      <c r="F849" s="37">
        <v>11</v>
      </c>
      <c r="G849" s="37">
        <v>18</v>
      </c>
      <c r="H849" s="37">
        <f>Table71011124[[#This Row],[Units Sold]]*Table71011124[[#This Row],[Sale Price]]</f>
        <v>27810</v>
      </c>
      <c r="I849" s="37">
        <f t="shared" si="13"/>
        <v>0</v>
      </c>
      <c r="J849" s="37">
        <f>Table71011124[[#This Row],[Gross Sales]]-Table71011124[[#This Row],[Discounts]]</f>
        <v>27810</v>
      </c>
      <c r="K849" s="37">
        <f>Table71011124[[#This Row],[Units Sold]]*Table71011124[[#This Row],[Manufacturing Price]]*1.1</f>
        <v>18694.5</v>
      </c>
      <c r="L849" s="37">
        <f>Table71011124[[#This Row],[Sales]]-Table71011124[[#This Row],[COGS]]</f>
        <v>9115.5</v>
      </c>
      <c r="M849" s="38">
        <v>44410</v>
      </c>
    </row>
    <row r="850" spans="1:13" x14ac:dyDescent="0.25">
      <c r="A850" s="1" t="s">
        <v>287</v>
      </c>
      <c r="B850" s="1" t="s">
        <v>403</v>
      </c>
      <c r="C850" s="1" t="s">
        <v>402</v>
      </c>
      <c r="D850" s="1" t="s">
        <v>405</v>
      </c>
      <c r="E850" s="1">
        <v>1545</v>
      </c>
      <c r="F850" s="37">
        <v>5</v>
      </c>
      <c r="G850" s="37">
        <v>12</v>
      </c>
      <c r="H850" s="37">
        <f>Table71011124[[#This Row],[Units Sold]]*Table71011124[[#This Row],[Sale Price]]</f>
        <v>18540</v>
      </c>
      <c r="I850" s="37">
        <f t="shared" si="13"/>
        <v>0</v>
      </c>
      <c r="J850" s="37">
        <f>Table71011124[[#This Row],[Gross Sales]]-Table71011124[[#This Row],[Discounts]]</f>
        <v>18540</v>
      </c>
      <c r="K850" s="37">
        <f>Table71011124[[#This Row],[Units Sold]]*Table71011124[[#This Row],[Manufacturing Price]]*1.1</f>
        <v>8497.5</v>
      </c>
      <c r="L850" s="37">
        <f>Table71011124[[#This Row],[Sales]]-Table71011124[[#This Row],[COGS]]</f>
        <v>10042.5</v>
      </c>
      <c r="M850" s="38">
        <v>44410</v>
      </c>
    </row>
    <row r="851" spans="1:13" x14ac:dyDescent="0.25">
      <c r="A851" s="1" t="s">
        <v>395</v>
      </c>
      <c r="B851" s="1" t="s">
        <v>396</v>
      </c>
      <c r="C851" s="1" t="s">
        <v>404</v>
      </c>
      <c r="D851" s="1" t="s">
        <v>398</v>
      </c>
      <c r="E851" s="1">
        <v>1502</v>
      </c>
      <c r="F851" s="37">
        <v>120</v>
      </c>
      <c r="G851" s="37">
        <v>350</v>
      </c>
      <c r="H851" s="37">
        <f>Table71011124[[#This Row],[Units Sold]]*Table71011124[[#This Row],[Sale Price]]</f>
        <v>525700</v>
      </c>
      <c r="I851" s="37">
        <f t="shared" si="13"/>
        <v>31542</v>
      </c>
      <c r="J851" s="37">
        <f>Table71011124[[#This Row],[Gross Sales]]-Table71011124[[#This Row],[Discounts]]</f>
        <v>494158</v>
      </c>
      <c r="K851" s="37">
        <f>Table71011124[[#This Row],[Units Sold]]*Table71011124[[#This Row],[Manufacturing Price]]*1.1</f>
        <v>198264.00000000003</v>
      </c>
      <c r="L851" s="37">
        <f>Table71011124[[#This Row],[Sales]]-Table71011124[[#This Row],[COGS]]</f>
        <v>295894</v>
      </c>
      <c r="M851" s="38">
        <v>44410</v>
      </c>
    </row>
    <row r="852" spans="1:13" x14ac:dyDescent="0.25">
      <c r="A852" s="1" t="s">
        <v>395</v>
      </c>
      <c r="B852" s="1" t="s">
        <v>396</v>
      </c>
      <c r="C852" s="1" t="s">
        <v>409</v>
      </c>
      <c r="D852" s="1" t="s">
        <v>398</v>
      </c>
      <c r="E852" s="1">
        <v>1474</v>
      </c>
      <c r="F852" s="37">
        <v>6</v>
      </c>
      <c r="G852" s="37">
        <v>8</v>
      </c>
      <c r="H852" s="37">
        <f>Table71011124[[#This Row],[Units Sold]]*Table71011124[[#This Row],[Sale Price]]</f>
        <v>11792</v>
      </c>
      <c r="I852" s="37">
        <f t="shared" si="13"/>
        <v>707.52</v>
      </c>
      <c r="J852" s="37">
        <f>Table71011124[[#This Row],[Gross Sales]]-Table71011124[[#This Row],[Discounts]]</f>
        <v>11084.48</v>
      </c>
      <c r="K852" s="37">
        <f>Table71011124[[#This Row],[Units Sold]]*Table71011124[[#This Row],[Manufacturing Price]]*1.1</f>
        <v>9728.4000000000015</v>
      </c>
      <c r="L852" s="37">
        <f>Table71011124[[#This Row],[Sales]]-Table71011124[[#This Row],[COGS]]</f>
        <v>1356.0799999999981</v>
      </c>
      <c r="M852" s="38">
        <v>44410</v>
      </c>
    </row>
    <row r="853" spans="1:13" x14ac:dyDescent="0.25">
      <c r="A853" s="1" t="s">
        <v>395</v>
      </c>
      <c r="B853" s="1" t="s">
        <v>396</v>
      </c>
      <c r="C853" s="1" t="s">
        <v>404</v>
      </c>
      <c r="D853" s="1" t="s">
        <v>398</v>
      </c>
      <c r="E853" s="1">
        <v>1443</v>
      </c>
      <c r="F853" s="37">
        <v>6</v>
      </c>
      <c r="G853" s="37">
        <v>8</v>
      </c>
      <c r="H853" s="37">
        <f>Table71011124[[#This Row],[Units Sold]]*Table71011124[[#This Row],[Sale Price]]</f>
        <v>11544</v>
      </c>
      <c r="I853" s="37">
        <f t="shared" si="13"/>
        <v>692.64</v>
      </c>
      <c r="J853" s="37">
        <f>Table71011124[[#This Row],[Gross Sales]]-Table71011124[[#This Row],[Discounts]]</f>
        <v>10851.36</v>
      </c>
      <c r="K853" s="37">
        <f>Table71011124[[#This Row],[Units Sold]]*Table71011124[[#This Row],[Manufacturing Price]]*1.1</f>
        <v>9523.8000000000011</v>
      </c>
      <c r="L853" s="37">
        <f>Table71011124[[#This Row],[Sales]]-Table71011124[[#This Row],[COGS]]</f>
        <v>1327.5599999999995</v>
      </c>
      <c r="M853" s="38">
        <v>44410</v>
      </c>
    </row>
    <row r="854" spans="1:13" x14ac:dyDescent="0.25">
      <c r="A854" s="1" t="s">
        <v>395</v>
      </c>
      <c r="B854" s="1" t="s">
        <v>396</v>
      </c>
      <c r="C854" s="1" t="s">
        <v>400</v>
      </c>
      <c r="D854" s="1" t="s">
        <v>398</v>
      </c>
      <c r="E854" s="1">
        <v>1402</v>
      </c>
      <c r="F854" s="37">
        <v>10</v>
      </c>
      <c r="G854" s="37">
        <v>350</v>
      </c>
      <c r="H854" s="37">
        <f>Table71011124[[#This Row],[Units Sold]]*Table71011124[[#This Row],[Sale Price]]</f>
        <v>490700</v>
      </c>
      <c r="I854" s="37">
        <f t="shared" si="13"/>
        <v>29442</v>
      </c>
      <c r="J854" s="37">
        <f>Table71011124[[#This Row],[Gross Sales]]-Table71011124[[#This Row],[Discounts]]</f>
        <v>461258</v>
      </c>
      <c r="K854" s="37">
        <f>Table71011124[[#This Row],[Units Sold]]*Table71011124[[#This Row],[Manufacturing Price]]*1.1</f>
        <v>15422.000000000002</v>
      </c>
      <c r="L854" s="37">
        <f>Table71011124[[#This Row],[Sales]]-Table71011124[[#This Row],[COGS]]</f>
        <v>445836</v>
      </c>
      <c r="M854" s="38">
        <v>44410</v>
      </c>
    </row>
    <row r="855" spans="1:13" x14ac:dyDescent="0.25">
      <c r="A855" s="1" t="s">
        <v>395</v>
      </c>
      <c r="B855" s="1" t="s">
        <v>403</v>
      </c>
      <c r="C855" s="1" t="s">
        <v>400</v>
      </c>
      <c r="D855" s="1" t="s">
        <v>401</v>
      </c>
      <c r="E855" s="1">
        <v>1142</v>
      </c>
      <c r="F855" s="37">
        <v>10</v>
      </c>
      <c r="G855" s="37">
        <v>12</v>
      </c>
      <c r="H855" s="37">
        <f>Table71011124[[#This Row],[Units Sold]]*Table71011124[[#This Row],[Sale Price]]</f>
        <v>13704</v>
      </c>
      <c r="I855" s="37">
        <f t="shared" si="13"/>
        <v>137.04</v>
      </c>
      <c r="J855" s="37">
        <f>Table71011124[[#This Row],[Gross Sales]]-Table71011124[[#This Row],[Discounts]]</f>
        <v>13566.96</v>
      </c>
      <c r="K855" s="37">
        <f>Table71011124[[#This Row],[Units Sold]]*Table71011124[[#This Row],[Manufacturing Price]]*1.1</f>
        <v>12562.000000000002</v>
      </c>
      <c r="L855" s="37">
        <f>Table71011124[[#This Row],[Sales]]-Table71011124[[#This Row],[COGS]]</f>
        <v>1004.9599999999973</v>
      </c>
      <c r="M855" s="38">
        <v>44410</v>
      </c>
    </row>
    <row r="856" spans="1:13" x14ac:dyDescent="0.25">
      <c r="A856" s="1" t="s">
        <v>395</v>
      </c>
      <c r="B856" s="1" t="s">
        <v>403</v>
      </c>
      <c r="C856" s="1" t="s">
        <v>402</v>
      </c>
      <c r="D856" s="1" t="s">
        <v>401</v>
      </c>
      <c r="E856" s="1">
        <v>1142</v>
      </c>
      <c r="F856" s="37">
        <v>5</v>
      </c>
      <c r="G856" s="37">
        <v>12</v>
      </c>
      <c r="H856" s="37">
        <f>Table71011124[[#This Row],[Units Sold]]*Table71011124[[#This Row],[Sale Price]]</f>
        <v>13704</v>
      </c>
      <c r="I856" s="37">
        <f t="shared" si="13"/>
        <v>137.04</v>
      </c>
      <c r="J856" s="37">
        <f>Table71011124[[#This Row],[Gross Sales]]-Table71011124[[#This Row],[Discounts]]</f>
        <v>13566.96</v>
      </c>
      <c r="K856" s="37">
        <f>Table71011124[[#This Row],[Units Sold]]*Table71011124[[#This Row],[Manufacturing Price]]*1.1</f>
        <v>6281.0000000000009</v>
      </c>
      <c r="L856" s="37">
        <f>Table71011124[[#This Row],[Sales]]-Table71011124[[#This Row],[COGS]]</f>
        <v>7285.9599999999982</v>
      </c>
      <c r="M856" s="38">
        <v>44410</v>
      </c>
    </row>
    <row r="857" spans="1:13" x14ac:dyDescent="0.25">
      <c r="A857" s="1" t="s">
        <v>293</v>
      </c>
      <c r="B857" s="1" t="s">
        <v>396</v>
      </c>
      <c r="C857" s="1" t="s">
        <v>409</v>
      </c>
      <c r="D857" s="1" t="s">
        <v>398</v>
      </c>
      <c r="E857" s="1">
        <v>1135</v>
      </c>
      <c r="F857" s="37">
        <v>4</v>
      </c>
      <c r="G857" s="37">
        <v>7</v>
      </c>
      <c r="H857" s="37">
        <f>Table71011124[[#This Row],[Units Sold]]*Table71011124[[#This Row],[Sale Price]]</f>
        <v>7945</v>
      </c>
      <c r="I857" s="37">
        <f t="shared" si="13"/>
        <v>476.7</v>
      </c>
      <c r="J857" s="37">
        <f>Table71011124[[#This Row],[Gross Sales]]-Table71011124[[#This Row],[Discounts]]</f>
        <v>7468.3</v>
      </c>
      <c r="K857" s="37">
        <f>Table71011124[[#This Row],[Units Sold]]*Table71011124[[#This Row],[Manufacturing Price]]*1.1</f>
        <v>4994</v>
      </c>
      <c r="L857" s="37">
        <f>Table71011124[[#This Row],[Sales]]-Table71011124[[#This Row],[COGS]]</f>
        <v>2474.3000000000002</v>
      </c>
      <c r="M857" s="38">
        <v>44410</v>
      </c>
    </row>
    <row r="858" spans="1:13" x14ac:dyDescent="0.25">
      <c r="A858" s="1" t="s">
        <v>293</v>
      </c>
      <c r="B858" s="1" t="s">
        <v>396</v>
      </c>
      <c r="C858" s="1" t="s">
        <v>404</v>
      </c>
      <c r="D858" s="1" t="s">
        <v>398</v>
      </c>
      <c r="E858" s="1">
        <v>1135</v>
      </c>
      <c r="F858" s="37">
        <v>4</v>
      </c>
      <c r="G858" s="37">
        <v>7</v>
      </c>
      <c r="H858" s="37">
        <f>Table71011124[[#This Row],[Units Sold]]*Table71011124[[#This Row],[Sale Price]]</f>
        <v>7945</v>
      </c>
      <c r="I858" s="37">
        <f t="shared" si="13"/>
        <v>476.7</v>
      </c>
      <c r="J858" s="37">
        <f>Table71011124[[#This Row],[Gross Sales]]-Table71011124[[#This Row],[Discounts]]</f>
        <v>7468.3</v>
      </c>
      <c r="K858" s="37">
        <f>Table71011124[[#This Row],[Units Sold]]*Table71011124[[#This Row],[Manufacturing Price]]*1.1</f>
        <v>4994</v>
      </c>
      <c r="L858" s="37">
        <f>Table71011124[[#This Row],[Sales]]-Table71011124[[#This Row],[COGS]]</f>
        <v>2474.3000000000002</v>
      </c>
      <c r="M858" s="38">
        <v>44410</v>
      </c>
    </row>
    <row r="859" spans="1:13" x14ac:dyDescent="0.25">
      <c r="A859" s="1" t="s">
        <v>293</v>
      </c>
      <c r="B859" s="1" t="s">
        <v>408</v>
      </c>
      <c r="C859" s="1" t="s">
        <v>400</v>
      </c>
      <c r="D859" s="1" t="s">
        <v>398</v>
      </c>
      <c r="E859" s="1">
        <v>1094</v>
      </c>
      <c r="F859" s="37">
        <v>10</v>
      </c>
      <c r="G859" s="37">
        <v>300</v>
      </c>
      <c r="H859" s="37">
        <f>Table71011124[[#This Row],[Units Sold]]*Table71011124[[#This Row],[Sale Price]]</f>
        <v>328200</v>
      </c>
      <c r="I859" s="37">
        <f t="shared" si="13"/>
        <v>19692</v>
      </c>
      <c r="J859" s="37">
        <f>Table71011124[[#This Row],[Gross Sales]]-Table71011124[[#This Row],[Discounts]]</f>
        <v>308508</v>
      </c>
      <c r="K859" s="37">
        <f>Table71011124[[#This Row],[Units Sold]]*Table71011124[[#This Row],[Manufacturing Price]]*1.1</f>
        <v>12034.000000000002</v>
      </c>
      <c r="L859" s="37">
        <f>Table71011124[[#This Row],[Sales]]-Table71011124[[#This Row],[COGS]]</f>
        <v>296474</v>
      </c>
      <c r="M859" s="38">
        <v>44410</v>
      </c>
    </row>
    <row r="860" spans="1:13" x14ac:dyDescent="0.25">
      <c r="A860" s="1" t="s">
        <v>395</v>
      </c>
      <c r="B860" s="1" t="s">
        <v>396</v>
      </c>
      <c r="C860" s="1" t="s">
        <v>402</v>
      </c>
      <c r="D860" s="1" t="s">
        <v>398</v>
      </c>
      <c r="E860" s="1">
        <v>1082</v>
      </c>
      <c r="F860" s="37">
        <v>5</v>
      </c>
      <c r="G860" s="37">
        <v>20</v>
      </c>
      <c r="H860" s="37">
        <f>Table71011124[[#This Row],[Units Sold]]*Table71011124[[#This Row],[Sale Price]]</f>
        <v>21640</v>
      </c>
      <c r="I860" s="37">
        <f t="shared" si="13"/>
        <v>1298.3999999999999</v>
      </c>
      <c r="J860" s="37">
        <f>Table71011124[[#This Row],[Gross Sales]]-Table71011124[[#This Row],[Discounts]]</f>
        <v>20341.599999999999</v>
      </c>
      <c r="K860" s="37">
        <f>Table71011124[[#This Row],[Units Sold]]*Table71011124[[#This Row],[Manufacturing Price]]*1.1</f>
        <v>5951.0000000000009</v>
      </c>
      <c r="L860" s="37">
        <f>Table71011124[[#This Row],[Sales]]-Table71011124[[#This Row],[COGS]]</f>
        <v>14390.599999999999</v>
      </c>
      <c r="M860" s="38">
        <v>44410</v>
      </c>
    </row>
    <row r="861" spans="1:13" x14ac:dyDescent="0.25">
      <c r="A861" s="1" t="s">
        <v>395</v>
      </c>
      <c r="B861" s="1" t="s">
        <v>408</v>
      </c>
      <c r="C861" s="1" t="s">
        <v>397</v>
      </c>
      <c r="D861" s="1" t="s">
        <v>398</v>
      </c>
      <c r="E861" s="1">
        <v>991</v>
      </c>
      <c r="F861" s="37">
        <v>3</v>
      </c>
      <c r="G861" s="37">
        <v>300</v>
      </c>
      <c r="H861" s="37">
        <f>Table71011124[[#This Row],[Units Sold]]*Table71011124[[#This Row],[Sale Price]]</f>
        <v>297300</v>
      </c>
      <c r="I861" s="37">
        <f t="shared" si="13"/>
        <v>17838</v>
      </c>
      <c r="J861" s="37">
        <f>Table71011124[[#This Row],[Gross Sales]]-Table71011124[[#This Row],[Discounts]]</f>
        <v>279462</v>
      </c>
      <c r="K861" s="37">
        <f>Table71011124[[#This Row],[Units Sold]]*Table71011124[[#This Row],[Manufacturing Price]]*1.1</f>
        <v>3270.3</v>
      </c>
      <c r="L861" s="37">
        <f>Table71011124[[#This Row],[Sales]]-Table71011124[[#This Row],[COGS]]</f>
        <v>276191.7</v>
      </c>
      <c r="M861" s="38">
        <v>44410</v>
      </c>
    </row>
    <row r="862" spans="1:13" x14ac:dyDescent="0.25">
      <c r="A862" s="1" t="s">
        <v>395</v>
      </c>
      <c r="B862" s="1" t="s">
        <v>408</v>
      </c>
      <c r="C862" s="1" t="s">
        <v>400</v>
      </c>
      <c r="D862" s="1" t="s">
        <v>398</v>
      </c>
      <c r="E862" s="1">
        <v>991</v>
      </c>
      <c r="F862" s="37">
        <v>10</v>
      </c>
      <c r="G862" s="37">
        <v>300</v>
      </c>
      <c r="H862" s="37">
        <f>Table71011124[[#This Row],[Units Sold]]*Table71011124[[#This Row],[Sale Price]]</f>
        <v>297300</v>
      </c>
      <c r="I862" s="37">
        <f t="shared" si="13"/>
        <v>17838</v>
      </c>
      <c r="J862" s="37">
        <f>Table71011124[[#This Row],[Gross Sales]]-Table71011124[[#This Row],[Discounts]]</f>
        <v>279462</v>
      </c>
      <c r="K862" s="37">
        <f>Table71011124[[#This Row],[Units Sold]]*Table71011124[[#This Row],[Manufacturing Price]]*1.1</f>
        <v>10901</v>
      </c>
      <c r="L862" s="37">
        <f>Table71011124[[#This Row],[Sales]]-Table71011124[[#This Row],[COGS]]</f>
        <v>268561</v>
      </c>
      <c r="M862" s="38">
        <v>44410</v>
      </c>
    </row>
    <row r="863" spans="1:13" x14ac:dyDescent="0.25">
      <c r="A863" s="1" t="s">
        <v>287</v>
      </c>
      <c r="B863" s="1" t="s">
        <v>408</v>
      </c>
      <c r="C863" s="1" t="s">
        <v>397</v>
      </c>
      <c r="D863" s="1" t="s">
        <v>405</v>
      </c>
      <c r="E863" s="1">
        <v>888</v>
      </c>
      <c r="F863" s="37">
        <v>3</v>
      </c>
      <c r="G863" s="37">
        <v>15</v>
      </c>
      <c r="H863" s="37">
        <f>Table71011124[[#This Row],[Units Sold]]*Table71011124[[#This Row],[Sale Price]]</f>
        <v>13320</v>
      </c>
      <c r="I863" s="37">
        <f t="shared" si="13"/>
        <v>0</v>
      </c>
      <c r="J863" s="37">
        <f>Table71011124[[#This Row],[Gross Sales]]-Table71011124[[#This Row],[Discounts]]</f>
        <v>13320</v>
      </c>
      <c r="K863" s="37">
        <f>Table71011124[[#This Row],[Units Sold]]*Table71011124[[#This Row],[Manufacturing Price]]*1.1</f>
        <v>2930.4</v>
      </c>
      <c r="L863" s="37">
        <f>Table71011124[[#This Row],[Sales]]-Table71011124[[#This Row],[COGS]]</f>
        <v>10389.6</v>
      </c>
      <c r="M863" s="38">
        <v>44410</v>
      </c>
    </row>
    <row r="864" spans="1:13" x14ac:dyDescent="0.25">
      <c r="A864" s="1" t="s">
        <v>287</v>
      </c>
      <c r="B864" s="1" t="s">
        <v>408</v>
      </c>
      <c r="C864" s="1" t="s">
        <v>406</v>
      </c>
      <c r="D864" s="1" t="s">
        <v>405</v>
      </c>
      <c r="E864" s="1">
        <v>888</v>
      </c>
      <c r="F864" s="37">
        <v>13</v>
      </c>
      <c r="G864" s="37">
        <v>15</v>
      </c>
      <c r="H864" s="37">
        <f>Table71011124[[#This Row],[Units Sold]]*Table71011124[[#This Row],[Sale Price]]</f>
        <v>13320</v>
      </c>
      <c r="I864" s="37">
        <f t="shared" si="13"/>
        <v>0</v>
      </c>
      <c r="J864" s="37">
        <f>Table71011124[[#This Row],[Gross Sales]]-Table71011124[[#This Row],[Discounts]]</f>
        <v>13320</v>
      </c>
      <c r="K864" s="37">
        <f>Table71011124[[#This Row],[Units Sold]]*Table71011124[[#This Row],[Manufacturing Price]]*1.1</f>
        <v>12698.400000000001</v>
      </c>
      <c r="L864" s="37">
        <f>Table71011124[[#This Row],[Sales]]-Table71011124[[#This Row],[COGS]]</f>
        <v>621.59999999999854</v>
      </c>
      <c r="M864" s="38">
        <v>44410</v>
      </c>
    </row>
    <row r="865" spans="1:13" x14ac:dyDescent="0.25">
      <c r="A865" s="1" t="s">
        <v>293</v>
      </c>
      <c r="B865" s="1" t="s">
        <v>408</v>
      </c>
      <c r="C865" s="1" t="s">
        <v>397</v>
      </c>
      <c r="D865" s="1" t="s">
        <v>398</v>
      </c>
      <c r="E865" s="1">
        <v>794</v>
      </c>
      <c r="F865" s="37">
        <v>89</v>
      </c>
      <c r="G865" s="37">
        <v>300</v>
      </c>
      <c r="H865" s="37">
        <f>Table71011124[[#This Row],[Units Sold]]*Table71011124[[#This Row],[Sale Price]]</f>
        <v>238200</v>
      </c>
      <c r="I865" s="37">
        <f t="shared" si="13"/>
        <v>14292</v>
      </c>
      <c r="J865" s="37">
        <f>Table71011124[[#This Row],[Gross Sales]]-Table71011124[[#This Row],[Discounts]]</f>
        <v>223908</v>
      </c>
      <c r="K865" s="37">
        <f>Table71011124[[#This Row],[Units Sold]]*Table71011124[[#This Row],[Manufacturing Price]]*1.1</f>
        <v>77732.600000000006</v>
      </c>
      <c r="L865" s="37">
        <f>Table71011124[[#This Row],[Sales]]-Table71011124[[#This Row],[COGS]]</f>
        <v>146175.4</v>
      </c>
      <c r="M865" s="38">
        <v>44410</v>
      </c>
    </row>
    <row r="866" spans="1:13" x14ac:dyDescent="0.25">
      <c r="A866" s="1" t="s">
        <v>395</v>
      </c>
      <c r="B866" s="1" t="s">
        <v>399</v>
      </c>
      <c r="C866" s="1" t="s">
        <v>400</v>
      </c>
      <c r="D866" s="1" t="s">
        <v>401</v>
      </c>
      <c r="E866" s="1">
        <v>727</v>
      </c>
      <c r="F866" s="37">
        <v>10</v>
      </c>
      <c r="G866" s="37">
        <v>125</v>
      </c>
      <c r="H866" s="37">
        <f>Table71011124[[#This Row],[Units Sold]]*Table71011124[[#This Row],[Sale Price]]</f>
        <v>90875</v>
      </c>
      <c r="I866" s="37">
        <f t="shared" si="13"/>
        <v>908.75</v>
      </c>
      <c r="J866" s="37">
        <f>Table71011124[[#This Row],[Gross Sales]]-Table71011124[[#This Row],[Discounts]]</f>
        <v>89966.25</v>
      </c>
      <c r="K866" s="37">
        <f>Table71011124[[#This Row],[Units Sold]]*Table71011124[[#This Row],[Manufacturing Price]]*1.1</f>
        <v>7997.0000000000009</v>
      </c>
      <c r="L866" s="37">
        <f>Table71011124[[#This Row],[Sales]]-Table71011124[[#This Row],[COGS]]</f>
        <v>81969.25</v>
      </c>
      <c r="M866" s="38">
        <v>44410</v>
      </c>
    </row>
    <row r="867" spans="1:13" x14ac:dyDescent="0.25">
      <c r="A867" s="1" t="s">
        <v>395</v>
      </c>
      <c r="B867" s="1" t="s">
        <v>399</v>
      </c>
      <c r="C867" s="1" t="s">
        <v>406</v>
      </c>
      <c r="D867" s="1" t="s">
        <v>401</v>
      </c>
      <c r="E867" s="1">
        <v>727</v>
      </c>
      <c r="F867" s="37">
        <v>102</v>
      </c>
      <c r="G867" s="37">
        <v>125</v>
      </c>
      <c r="H867" s="37">
        <f>Table71011124[[#This Row],[Units Sold]]*Table71011124[[#This Row],[Sale Price]]</f>
        <v>90875</v>
      </c>
      <c r="I867" s="37">
        <f t="shared" si="13"/>
        <v>908.75</v>
      </c>
      <c r="J867" s="37">
        <f>Table71011124[[#This Row],[Gross Sales]]-Table71011124[[#This Row],[Discounts]]</f>
        <v>89966.25</v>
      </c>
      <c r="K867" s="37">
        <f>Table71011124[[#This Row],[Units Sold]]*Table71011124[[#This Row],[Manufacturing Price]]*1.1</f>
        <v>81569.400000000009</v>
      </c>
      <c r="L867" s="37">
        <f>Table71011124[[#This Row],[Sales]]-Table71011124[[#This Row],[COGS]]</f>
        <v>8396.8499999999913</v>
      </c>
      <c r="M867" s="38">
        <v>44410</v>
      </c>
    </row>
    <row r="868" spans="1:13" x14ac:dyDescent="0.25">
      <c r="A868" s="1" t="s">
        <v>293</v>
      </c>
      <c r="B868" s="1" t="s">
        <v>396</v>
      </c>
      <c r="C868" s="1" t="s">
        <v>402</v>
      </c>
      <c r="D868" s="1" t="s">
        <v>398</v>
      </c>
      <c r="E868" s="1">
        <v>708</v>
      </c>
      <c r="F868" s="37">
        <v>5</v>
      </c>
      <c r="G868" s="37">
        <v>20</v>
      </c>
      <c r="H868" s="37">
        <f>Table71011124[[#This Row],[Units Sold]]*Table71011124[[#This Row],[Sale Price]]</f>
        <v>14160</v>
      </c>
      <c r="I868" s="37">
        <f t="shared" si="13"/>
        <v>849.6</v>
      </c>
      <c r="J868" s="37">
        <f>Table71011124[[#This Row],[Gross Sales]]-Table71011124[[#This Row],[Discounts]]</f>
        <v>13310.4</v>
      </c>
      <c r="K868" s="37">
        <f>Table71011124[[#This Row],[Units Sold]]*Table71011124[[#This Row],[Manufacturing Price]]*1.1</f>
        <v>3894.0000000000005</v>
      </c>
      <c r="L868" s="37">
        <f>Table71011124[[#This Row],[Sales]]-Table71011124[[#This Row],[COGS]]</f>
        <v>9416.4</v>
      </c>
      <c r="M868" s="38">
        <v>44410</v>
      </c>
    </row>
    <row r="869" spans="1:13" x14ac:dyDescent="0.25">
      <c r="A869" s="1" t="s">
        <v>287</v>
      </c>
      <c r="B869" s="1" t="s">
        <v>408</v>
      </c>
      <c r="C869" s="1" t="s">
        <v>397</v>
      </c>
      <c r="D869" s="1" t="s">
        <v>401</v>
      </c>
      <c r="E869" s="1">
        <v>689</v>
      </c>
      <c r="F869" s="37">
        <v>3</v>
      </c>
      <c r="G869" s="37">
        <v>300</v>
      </c>
      <c r="H869" s="37">
        <f>Table71011124[[#This Row],[Units Sold]]*Table71011124[[#This Row],[Sale Price]]</f>
        <v>206700</v>
      </c>
      <c r="I869" s="37">
        <f t="shared" si="13"/>
        <v>2067</v>
      </c>
      <c r="J869" s="37">
        <f>Table71011124[[#This Row],[Gross Sales]]-Table71011124[[#This Row],[Discounts]]</f>
        <v>204633</v>
      </c>
      <c r="K869" s="37">
        <f>Table71011124[[#This Row],[Units Sold]]*Table71011124[[#This Row],[Manufacturing Price]]*1.1</f>
        <v>2273.7000000000003</v>
      </c>
      <c r="L869" s="37">
        <f>Table71011124[[#This Row],[Sales]]-Table71011124[[#This Row],[COGS]]</f>
        <v>202359.3</v>
      </c>
      <c r="M869" s="38">
        <v>44410</v>
      </c>
    </row>
    <row r="870" spans="1:13" x14ac:dyDescent="0.25">
      <c r="A870" s="1" t="s">
        <v>287</v>
      </c>
      <c r="B870" s="1" t="s">
        <v>408</v>
      </c>
      <c r="C870" s="1" t="s">
        <v>400</v>
      </c>
      <c r="D870" s="1" t="s">
        <v>401</v>
      </c>
      <c r="E870" s="1">
        <v>689</v>
      </c>
      <c r="F870" s="37">
        <v>10</v>
      </c>
      <c r="G870" s="37">
        <v>300</v>
      </c>
      <c r="H870" s="37">
        <f>Table71011124[[#This Row],[Units Sold]]*Table71011124[[#This Row],[Sale Price]]</f>
        <v>206700</v>
      </c>
      <c r="I870" s="37">
        <f t="shared" si="13"/>
        <v>2067</v>
      </c>
      <c r="J870" s="37">
        <f>Table71011124[[#This Row],[Gross Sales]]-Table71011124[[#This Row],[Discounts]]</f>
        <v>204633</v>
      </c>
      <c r="K870" s="37">
        <f>Table71011124[[#This Row],[Units Sold]]*Table71011124[[#This Row],[Manufacturing Price]]*1.1</f>
        <v>7579.0000000000009</v>
      </c>
      <c r="L870" s="37">
        <f>Table71011124[[#This Row],[Sales]]-Table71011124[[#This Row],[COGS]]</f>
        <v>197054</v>
      </c>
      <c r="M870" s="38">
        <v>44410</v>
      </c>
    </row>
    <row r="871" spans="1:13" x14ac:dyDescent="0.25">
      <c r="A871" s="1" t="s">
        <v>300</v>
      </c>
      <c r="B871" s="1" t="s">
        <v>399</v>
      </c>
      <c r="C871" s="1" t="s">
        <v>400</v>
      </c>
      <c r="D871" s="1" t="s">
        <v>401</v>
      </c>
      <c r="E871" s="1">
        <v>662</v>
      </c>
      <c r="F871" s="37">
        <v>10</v>
      </c>
      <c r="G871" s="37">
        <v>125</v>
      </c>
      <c r="H871" s="37">
        <f>Table71011124[[#This Row],[Units Sold]]*Table71011124[[#This Row],[Sale Price]]</f>
        <v>82750</v>
      </c>
      <c r="I871" s="37">
        <f t="shared" si="13"/>
        <v>827.5</v>
      </c>
      <c r="J871" s="37">
        <f>Table71011124[[#This Row],[Gross Sales]]-Table71011124[[#This Row],[Discounts]]</f>
        <v>81922.5</v>
      </c>
      <c r="K871" s="37">
        <f>Table71011124[[#This Row],[Units Sold]]*Table71011124[[#This Row],[Manufacturing Price]]*1.1</f>
        <v>7282.0000000000009</v>
      </c>
      <c r="L871" s="37">
        <f>Table71011124[[#This Row],[Sales]]-Table71011124[[#This Row],[COGS]]</f>
        <v>74640.5</v>
      </c>
      <c r="M871" s="38">
        <v>44410</v>
      </c>
    </row>
    <row r="872" spans="1:13" x14ac:dyDescent="0.25">
      <c r="A872" s="1" t="s">
        <v>300</v>
      </c>
      <c r="B872" s="1" t="s">
        <v>399</v>
      </c>
      <c r="C872" s="1" t="s">
        <v>406</v>
      </c>
      <c r="D872" s="1" t="s">
        <v>401</v>
      </c>
      <c r="E872" s="1">
        <v>662</v>
      </c>
      <c r="F872" s="37">
        <v>102</v>
      </c>
      <c r="G872" s="37">
        <v>125</v>
      </c>
      <c r="H872" s="37">
        <f>Table71011124[[#This Row],[Units Sold]]*Table71011124[[#This Row],[Sale Price]]</f>
        <v>82750</v>
      </c>
      <c r="I872" s="37">
        <f t="shared" si="13"/>
        <v>827.5</v>
      </c>
      <c r="J872" s="37">
        <f>Table71011124[[#This Row],[Gross Sales]]-Table71011124[[#This Row],[Discounts]]</f>
        <v>81922.5</v>
      </c>
      <c r="K872" s="37">
        <f>Table71011124[[#This Row],[Units Sold]]*Table71011124[[#This Row],[Manufacturing Price]]*1.1</f>
        <v>74276.400000000009</v>
      </c>
      <c r="L872" s="37">
        <f>Table71011124[[#This Row],[Sales]]-Table71011124[[#This Row],[COGS]]</f>
        <v>7646.0999999999913</v>
      </c>
      <c r="M872" s="38">
        <v>44410</v>
      </c>
    </row>
    <row r="873" spans="1:13" x14ac:dyDescent="0.25">
      <c r="A873" s="1" t="s">
        <v>300</v>
      </c>
      <c r="B873" s="1" t="s">
        <v>403</v>
      </c>
      <c r="C873" s="1" t="s">
        <v>404</v>
      </c>
      <c r="D873" s="1" t="s">
        <v>407</v>
      </c>
      <c r="E873" s="1">
        <v>604</v>
      </c>
      <c r="F873" s="37">
        <v>8</v>
      </c>
      <c r="G873" s="37">
        <v>12</v>
      </c>
      <c r="H873" s="37">
        <f>Table71011124[[#This Row],[Units Sold]]*Table71011124[[#This Row],[Sale Price]]</f>
        <v>7248</v>
      </c>
      <c r="I873" s="37">
        <f t="shared" si="13"/>
        <v>1014.7200000000001</v>
      </c>
      <c r="J873" s="37">
        <f>Table71011124[[#This Row],[Gross Sales]]-Table71011124[[#This Row],[Discounts]]</f>
        <v>6233.28</v>
      </c>
      <c r="K873" s="37">
        <f>Table71011124[[#This Row],[Units Sold]]*Table71011124[[#This Row],[Manufacturing Price]]*1.1</f>
        <v>5315.2000000000007</v>
      </c>
      <c r="L873" s="37">
        <f>Table71011124[[#This Row],[Sales]]-Table71011124[[#This Row],[COGS]]</f>
        <v>918.07999999999902</v>
      </c>
      <c r="M873" s="38">
        <v>44410</v>
      </c>
    </row>
    <row r="874" spans="1:13" x14ac:dyDescent="0.25">
      <c r="A874" s="1" t="s">
        <v>300</v>
      </c>
      <c r="B874" s="1" t="s">
        <v>403</v>
      </c>
      <c r="C874" s="1" t="s">
        <v>402</v>
      </c>
      <c r="D874" s="1" t="s">
        <v>407</v>
      </c>
      <c r="E874" s="1">
        <v>604</v>
      </c>
      <c r="F874" s="37">
        <v>5</v>
      </c>
      <c r="G874" s="37">
        <v>12</v>
      </c>
      <c r="H874" s="37">
        <f>Table71011124[[#This Row],[Units Sold]]*Table71011124[[#This Row],[Sale Price]]</f>
        <v>7248</v>
      </c>
      <c r="I874" s="37">
        <f t="shared" si="13"/>
        <v>1014.7200000000001</v>
      </c>
      <c r="J874" s="37">
        <f>Table71011124[[#This Row],[Gross Sales]]-Table71011124[[#This Row],[Discounts]]</f>
        <v>6233.28</v>
      </c>
      <c r="K874" s="37">
        <f>Table71011124[[#This Row],[Units Sold]]*Table71011124[[#This Row],[Manufacturing Price]]*1.1</f>
        <v>3322.0000000000005</v>
      </c>
      <c r="L874" s="37">
        <f>Table71011124[[#This Row],[Sales]]-Table71011124[[#This Row],[COGS]]</f>
        <v>2911.2799999999993</v>
      </c>
      <c r="M874" s="38">
        <v>44410</v>
      </c>
    </row>
    <row r="875" spans="1:13" x14ac:dyDescent="0.25">
      <c r="A875" s="1" t="s">
        <v>295</v>
      </c>
      <c r="B875" s="1" t="s">
        <v>408</v>
      </c>
      <c r="C875" s="1" t="s">
        <v>397</v>
      </c>
      <c r="D875" s="1" t="s">
        <v>398</v>
      </c>
      <c r="E875" s="1">
        <v>448</v>
      </c>
      <c r="F875" s="37">
        <v>3</v>
      </c>
      <c r="G875" s="37">
        <v>300</v>
      </c>
      <c r="H875" s="37">
        <f>Table71011124[[#This Row],[Units Sold]]*Table71011124[[#This Row],[Sale Price]]</f>
        <v>134400</v>
      </c>
      <c r="I875" s="37">
        <f t="shared" si="13"/>
        <v>8064</v>
      </c>
      <c r="J875" s="37">
        <f>Table71011124[[#This Row],[Gross Sales]]-Table71011124[[#This Row],[Discounts]]</f>
        <v>126336</v>
      </c>
      <c r="K875" s="37">
        <f>Table71011124[[#This Row],[Units Sold]]*Table71011124[[#This Row],[Manufacturing Price]]*1.1</f>
        <v>1478.4</v>
      </c>
      <c r="L875" s="37">
        <f>Table71011124[[#This Row],[Sales]]-Table71011124[[#This Row],[COGS]]</f>
        <v>124857.60000000001</v>
      </c>
      <c r="M875" s="38">
        <v>44410</v>
      </c>
    </row>
    <row r="876" spans="1:13" x14ac:dyDescent="0.25">
      <c r="A876" s="1" t="s">
        <v>295</v>
      </c>
      <c r="B876" s="1" t="s">
        <v>408</v>
      </c>
      <c r="C876" s="1" t="s">
        <v>400</v>
      </c>
      <c r="D876" s="1" t="s">
        <v>398</v>
      </c>
      <c r="E876" s="1">
        <v>448</v>
      </c>
      <c r="F876" s="37">
        <v>10</v>
      </c>
      <c r="G876" s="37">
        <v>300</v>
      </c>
      <c r="H876" s="37">
        <f>Table71011124[[#This Row],[Units Sold]]*Table71011124[[#This Row],[Sale Price]]</f>
        <v>134400</v>
      </c>
      <c r="I876" s="37">
        <f t="shared" si="13"/>
        <v>8064</v>
      </c>
      <c r="J876" s="37">
        <f>Table71011124[[#This Row],[Gross Sales]]-Table71011124[[#This Row],[Discounts]]</f>
        <v>126336</v>
      </c>
      <c r="K876" s="37">
        <f>Table71011124[[#This Row],[Units Sold]]*Table71011124[[#This Row],[Manufacturing Price]]*1.1</f>
        <v>4928</v>
      </c>
      <c r="L876" s="37">
        <f>Table71011124[[#This Row],[Sales]]-Table71011124[[#This Row],[COGS]]</f>
        <v>121408</v>
      </c>
      <c r="M876" s="38">
        <v>44410</v>
      </c>
    </row>
    <row r="877" spans="1:13" x14ac:dyDescent="0.25">
      <c r="A877" s="1" t="s">
        <v>293</v>
      </c>
      <c r="B877" s="1" t="s">
        <v>408</v>
      </c>
      <c r="C877" s="1" t="s">
        <v>404</v>
      </c>
      <c r="D877" s="1" t="s">
        <v>398</v>
      </c>
      <c r="E877" s="1">
        <v>5262</v>
      </c>
      <c r="F877" s="37">
        <v>7</v>
      </c>
      <c r="G877" s="37">
        <v>22</v>
      </c>
      <c r="H877" s="37">
        <f>Table71011124[[#This Row],[Units Sold]]*Table71011124[[#This Row],[Sale Price]]</f>
        <v>115764</v>
      </c>
      <c r="I877" s="37">
        <f t="shared" si="13"/>
        <v>6945.84</v>
      </c>
      <c r="J877" s="37">
        <f>Table71011124[[#This Row],[Gross Sales]]-Table71011124[[#This Row],[Discounts]]</f>
        <v>108818.16</v>
      </c>
      <c r="K877" s="37">
        <f>Table71011124[[#This Row],[Units Sold]]*Table71011124[[#This Row],[Manufacturing Price]]*1.1</f>
        <v>40517.4</v>
      </c>
      <c r="L877" s="37">
        <f>Table71011124[[#This Row],[Sales]]-Table71011124[[#This Row],[COGS]]</f>
        <v>68300.760000000009</v>
      </c>
      <c r="M877" s="38">
        <v>44379</v>
      </c>
    </row>
    <row r="878" spans="1:13" x14ac:dyDescent="0.25">
      <c r="A878" s="1" t="s">
        <v>295</v>
      </c>
      <c r="B878" s="1" t="s">
        <v>399</v>
      </c>
      <c r="C878" s="1" t="s">
        <v>409</v>
      </c>
      <c r="D878" s="1" t="s">
        <v>407</v>
      </c>
      <c r="E878" s="1">
        <v>5015</v>
      </c>
      <c r="F878" s="37">
        <v>94</v>
      </c>
      <c r="G878" s="37">
        <v>125</v>
      </c>
      <c r="H878" s="37">
        <f>Table71011124[[#This Row],[Units Sold]]*Table71011124[[#This Row],[Sale Price]]</f>
        <v>626875</v>
      </c>
      <c r="I878" s="37">
        <f t="shared" si="13"/>
        <v>87762.500000000015</v>
      </c>
      <c r="J878" s="37">
        <f>Table71011124[[#This Row],[Gross Sales]]-Table71011124[[#This Row],[Discounts]]</f>
        <v>539112.5</v>
      </c>
      <c r="K878" s="37">
        <f>Table71011124[[#This Row],[Units Sold]]*Table71011124[[#This Row],[Manufacturing Price]]*1.1</f>
        <v>518551.00000000006</v>
      </c>
      <c r="L878" s="37">
        <f>Table71011124[[#This Row],[Sales]]-Table71011124[[#This Row],[COGS]]</f>
        <v>20561.499999999942</v>
      </c>
      <c r="M878" s="38">
        <v>44379</v>
      </c>
    </row>
    <row r="879" spans="1:13" x14ac:dyDescent="0.25">
      <c r="A879" s="1" t="s">
        <v>293</v>
      </c>
      <c r="B879" s="1" t="s">
        <v>403</v>
      </c>
      <c r="C879" s="1" t="s">
        <v>406</v>
      </c>
      <c r="D879" s="1" t="s">
        <v>407</v>
      </c>
      <c r="E879" s="1">
        <v>4109</v>
      </c>
      <c r="F879" s="37">
        <v>9</v>
      </c>
      <c r="G879" s="37">
        <v>24</v>
      </c>
      <c r="H879" s="37">
        <f>Table71011124[[#This Row],[Units Sold]]*Table71011124[[#This Row],[Sale Price]]</f>
        <v>98616</v>
      </c>
      <c r="I879" s="37">
        <f t="shared" si="13"/>
        <v>13806.240000000002</v>
      </c>
      <c r="J879" s="37">
        <f>Table71011124[[#This Row],[Gross Sales]]-Table71011124[[#This Row],[Discounts]]</f>
        <v>84809.76</v>
      </c>
      <c r="K879" s="37">
        <f>Table71011124[[#This Row],[Units Sold]]*Table71011124[[#This Row],[Manufacturing Price]]*1.1</f>
        <v>40679.100000000006</v>
      </c>
      <c r="L879" s="37">
        <f>Table71011124[[#This Row],[Sales]]-Table71011124[[#This Row],[COGS]]</f>
        <v>44130.659999999989</v>
      </c>
      <c r="M879" s="38">
        <v>44379</v>
      </c>
    </row>
    <row r="880" spans="1:13" x14ac:dyDescent="0.25">
      <c r="A880" s="1" t="s">
        <v>395</v>
      </c>
      <c r="B880" s="1" t="s">
        <v>408</v>
      </c>
      <c r="C880" s="1" t="s">
        <v>400</v>
      </c>
      <c r="D880" s="1" t="s">
        <v>401</v>
      </c>
      <c r="E880" s="1">
        <v>2918</v>
      </c>
      <c r="F880" s="37">
        <v>10</v>
      </c>
      <c r="G880" s="37">
        <v>300</v>
      </c>
      <c r="H880" s="37">
        <f>Table71011124[[#This Row],[Units Sold]]*Table71011124[[#This Row],[Sale Price]]</f>
        <v>875400</v>
      </c>
      <c r="I880" s="37">
        <f t="shared" si="13"/>
        <v>8754</v>
      </c>
      <c r="J880" s="37">
        <f>Table71011124[[#This Row],[Gross Sales]]-Table71011124[[#This Row],[Discounts]]</f>
        <v>866646</v>
      </c>
      <c r="K880" s="37">
        <f>Table71011124[[#This Row],[Units Sold]]*Table71011124[[#This Row],[Manufacturing Price]]*1.1</f>
        <v>32098.000000000004</v>
      </c>
      <c r="L880" s="37">
        <f>Table71011124[[#This Row],[Sales]]-Table71011124[[#This Row],[COGS]]</f>
        <v>834548</v>
      </c>
      <c r="M880" s="38">
        <v>44379</v>
      </c>
    </row>
    <row r="881" spans="1:13" x14ac:dyDescent="0.25">
      <c r="A881" s="1" t="s">
        <v>395</v>
      </c>
      <c r="B881" s="1" t="s">
        <v>399</v>
      </c>
      <c r="C881" s="1" t="s">
        <v>409</v>
      </c>
      <c r="D881" s="1" t="s">
        <v>407</v>
      </c>
      <c r="E881" s="1">
        <v>2844</v>
      </c>
      <c r="F881" s="37">
        <v>95</v>
      </c>
      <c r="G881" s="37">
        <v>125</v>
      </c>
      <c r="H881" s="37">
        <f>Table71011124[[#This Row],[Units Sold]]*Table71011124[[#This Row],[Sale Price]]</f>
        <v>355500</v>
      </c>
      <c r="I881" s="37">
        <f t="shared" si="13"/>
        <v>49770.000000000007</v>
      </c>
      <c r="J881" s="37">
        <f>Table71011124[[#This Row],[Gross Sales]]-Table71011124[[#This Row],[Discounts]]</f>
        <v>305730</v>
      </c>
      <c r="K881" s="37">
        <f>Table71011124[[#This Row],[Units Sold]]*Table71011124[[#This Row],[Manufacturing Price]]*1.1</f>
        <v>297198</v>
      </c>
      <c r="L881" s="37">
        <f>Table71011124[[#This Row],[Sales]]-Table71011124[[#This Row],[COGS]]</f>
        <v>8532</v>
      </c>
      <c r="M881" s="38">
        <v>44379</v>
      </c>
    </row>
    <row r="882" spans="1:13" x14ac:dyDescent="0.25">
      <c r="A882" s="1" t="s">
        <v>295</v>
      </c>
      <c r="B882" s="1" t="s">
        <v>408</v>
      </c>
      <c r="C882" s="1" t="s">
        <v>404</v>
      </c>
      <c r="D882" s="1" t="s">
        <v>407</v>
      </c>
      <c r="E882" s="1">
        <v>2826</v>
      </c>
      <c r="F882" s="37">
        <v>9</v>
      </c>
      <c r="G882" s="37">
        <v>15</v>
      </c>
      <c r="H882" s="37">
        <f>Table71011124[[#This Row],[Units Sold]]*Table71011124[[#This Row],[Sale Price]]</f>
        <v>42390</v>
      </c>
      <c r="I882" s="37">
        <f t="shared" si="13"/>
        <v>5934.6</v>
      </c>
      <c r="J882" s="37">
        <f>Table71011124[[#This Row],[Gross Sales]]-Table71011124[[#This Row],[Discounts]]</f>
        <v>36455.4</v>
      </c>
      <c r="K882" s="37">
        <f>Table71011124[[#This Row],[Units Sold]]*Table71011124[[#This Row],[Manufacturing Price]]*1.1</f>
        <v>27977.4</v>
      </c>
      <c r="L882" s="37">
        <f>Table71011124[[#This Row],[Sales]]-Table71011124[[#This Row],[COGS]]</f>
        <v>8478</v>
      </c>
      <c r="M882" s="38">
        <v>44379</v>
      </c>
    </row>
    <row r="883" spans="1:13" x14ac:dyDescent="0.25">
      <c r="A883" s="1" t="s">
        <v>295</v>
      </c>
      <c r="B883" s="1" t="s">
        <v>396</v>
      </c>
      <c r="C883" s="1" t="s">
        <v>402</v>
      </c>
      <c r="D883" s="1" t="s">
        <v>398</v>
      </c>
      <c r="E883" s="1">
        <v>2662</v>
      </c>
      <c r="F883" s="37">
        <v>5</v>
      </c>
      <c r="G883" s="37">
        <v>350</v>
      </c>
      <c r="H883" s="37">
        <f>Table71011124[[#This Row],[Units Sold]]*Table71011124[[#This Row],[Sale Price]]</f>
        <v>931700</v>
      </c>
      <c r="I883" s="37">
        <f t="shared" si="13"/>
        <v>55902</v>
      </c>
      <c r="J883" s="37">
        <f>Table71011124[[#This Row],[Gross Sales]]-Table71011124[[#This Row],[Discounts]]</f>
        <v>875798</v>
      </c>
      <c r="K883" s="37">
        <f>Table71011124[[#This Row],[Units Sold]]*Table71011124[[#This Row],[Manufacturing Price]]*1.1</f>
        <v>14641.000000000002</v>
      </c>
      <c r="L883" s="37">
        <f>Table71011124[[#This Row],[Sales]]-Table71011124[[#This Row],[COGS]]</f>
        <v>861157</v>
      </c>
      <c r="M883" s="38">
        <v>44379</v>
      </c>
    </row>
    <row r="884" spans="1:13" x14ac:dyDescent="0.25">
      <c r="A884" s="1" t="s">
        <v>300</v>
      </c>
      <c r="B884" s="1" t="s">
        <v>403</v>
      </c>
      <c r="C884" s="1" t="s">
        <v>402</v>
      </c>
      <c r="D884" s="1" t="s">
        <v>407</v>
      </c>
      <c r="E884" s="1">
        <v>2661</v>
      </c>
      <c r="F884" s="37">
        <v>5</v>
      </c>
      <c r="G884" s="37">
        <v>12</v>
      </c>
      <c r="H884" s="37">
        <f>Table71011124[[#This Row],[Units Sold]]*Table71011124[[#This Row],[Sale Price]]</f>
        <v>31932</v>
      </c>
      <c r="I884" s="37">
        <f t="shared" si="13"/>
        <v>4470.4800000000005</v>
      </c>
      <c r="J884" s="37">
        <f>Table71011124[[#This Row],[Gross Sales]]-Table71011124[[#This Row],[Discounts]]</f>
        <v>27461.52</v>
      </c>
      <c r="K884" s="37">
        <f>Table71011124[[#This Row],[Units Sold]]*Table71011124[[#This Row],[Manufacturing Price]]*1.1</f>
        <v>14635.500000000002</v>
      </c>
      <c r="L884" s="37">
        <f>Table71011124[[#This Row],[Sales]]-Table71011124[[#This Row],[COGS]]</f>
        <v>12826.019999999999</v>
      </c>
      <c r="M884" s="38">
        <v>44379</v>
      </c>
    </row>
    <row r="885" spans="1:13" x14ac:dyDescent="0.25">
      <c r="A885" s="1" t="s">
        <v>287</v>
      </c>
      <c r="B885" s="1" t="s">
        <v>399</v>
      </c>
      <c r="C885" s="1" t="s">
        <v>409</v>
      </c>
      <c r="D885" s="1" t="s">
        <v>401</v>
      </c>
      <c r="E885" s="1">
        <v>2276</v>
      </c>
      <c r="F885" s="37">
        <v>112</v>
      </c>
      <c r="G885" s="37">
        <v>125</v>
      </c>
      <c r="H885" s="37">
        <f>Table71011124[[#This Row],[Units Sold]]*Table71011124[[#This Row],[Sale Price]]</f>
        <v>284500</v>
      </c>
      <c r="I885" s="37">
        <f t="shared" si="13"/>
        <v>2845</v>
      </c>
      <c r="J885" s="37">
        <f>Table71011124[[#This Row],[Gross Sales]]-Table71011124[[#This Row],[Discounts]]</f>
        <v>281655</v>
      </c>
      <c r="K885" s="37">
        <f>Table71011124[[#This Row],[Units Sold]]*Table71011124[[#This Row],[Manufacturing Price]]*1.1</f>
        <v>280403.20000000001</v>
      </c>
      <c r="L885" s="37">
        <f>Table71011124[[#This Row],[Sales]]-Table71011124[[#This Row],[COGS]]</f>
        <v>1251.7999999999884</v>
      </c>
      <c r="M885" s="38">
        <v>44379</v>
      </c>
    </row>
    <row r="886" spans="1:13" x14ac:dyDescent="0.25">
      <c r="A886" s="1" t="s">
        <v>295</v>
      </c>
      <c r="B886" s="1" t="s">
        <v>396</v>
      </c>
      <c r="C886" s="1" t="s">
        <v>397</v>
      </c>
      <c r="D886" s="1" t="s">
        <v>398</v>
      </c>
      <c r="E886" s="1">
        <v>2156</v>
      </c>
      <c r="F886" s="37">
        <v>3</v>
      </c>
      <c r="G886" s="37">
        <v>20</v>
      </c>
      <c r="H886" s="37">
        <f>Table71011124[[#This Row],[Units Sold]]*Table71011124[[#This Row],[Sale Price]]</f>
        <v>43120</v>
      </c>
      <c r="I886" s="37">
        <f t="shared" si="13"/>
        <v>2587.1999999999998</v>
      </c>
      <c r="J886" s="37">
        <f>Table71011124[[#This Row],[Gross Sales]]-Table71011124[[#This Row],[Discounts]]</f>
        <v>40532.800000000003</v>
      </c>
      <c r="K886" s="37">
        <f>Table71011124[[#This Row],[Units Sold]]*Table71011124[[#This Row],[Manufacturing Price]]*1.1</f>
        <v>7114.8</v>
      </c>
      <c r="L886" s="37">
        <f>Table71011124[[#This Row],[Sales]]-Table71011124[[#This Row],[COGS]]</f>
        <v>33418</v>
      </c>
      <c r="M886" s="38">
        <v>44379</v>
      </c>
    </row>
    <row r="887" spans="1:13" x14ac:dyDescent="0.25">
      <c r="A887" s="1" t="s">
        <v>287</v>
      </c>
      <c r="B887" s="1" t="s">
        <v>396</v>
      </c>
      <c r="C887" s="1" t="s">
        <v>400</v>
      </c>
      <c r="D887" s="1" t="s">
        <v>398</v>
      </c>
      <c r="E887" s="1">
        <v>2095</v>
      </c>
      <c r="F887" s="37">
        <v>6</v>
      </c>
      <c r="G887" s="37">
        <v>8</v>
      </c>
      <c r="H887" s="37">
        <f>Table71011124[[#This Row],[Units Sold]]*Table71011124[[#This Row],[Sale Price]]</f>
        <v>16760</v>
      </c>
      <c r="I887" s="37">
        <f t="shared" si="13"/>
        <v>1005.5999999999999</v>
      </c>
      <c r="J887" s="37">
        <f>Table71011124[[#This Row],[Gross Sales]]-Table71011124[[#This Row],[Discounts]]</f>
        <v>15754.4</v>
      </c>
      <c r="K887" s="37">
        <f>Table71011124[[#This Row],[Units Sold]]*Table71011124[[#This Row],[Manufacturing Price]]*1.1</f>
        <v>13827.000000000002</v>
      </c>
      <c r="L887" s="37">
        <f>Table71011124[[#This Row],[Sales]]-Table71011124[[#This Row],[COGS]]</f>
        <v>1927.3999999999978</v>
      </c>
      <c r="M887" s="38">
        <v>44379</v>
      </c>
    </row>
    <row r="888" spans="1:13" x14ac:dyDescent="0.25">
      <c r="A888" s="1" t="s">
        <v>295</v>
      </c>
      <c r="B888" s="1" t="s">
        <v>396</v>
      </c>
      <c r="C888" s="1" t="s">
        <v>400</v>
      </c>
      <c r="D888" s="1" t="s">
        <v>401</v>
      </c>
      <c r="E888" s="1">
        <v>2030</v>
      </c>
      <c r="F888" s="37">
        <v>6</v>
      </c>
      <c r="G888" s="37">
        <v>7</v>
      </c>
      <c r="H888" s="37">
        <f>Table71011124[[#This Row],[Units Sold]]*Table71011124[[#This Row],[Sale Price]]</f>
        <v>14210</v>
      </c>
      <c r="I888" s="37">
        <f t="shared" si="13"/>
        <v>142.1</v>
      </c>
      <c r="J888" s="37">
        <f>Table71011124[[#This Row],[Gross Sales]]-Table71011124[[#This Row],[Discounts]]</f>
        <v>14067.9</v>
      </c>
      <c r="K888" s="37">
        <f>Table71011124[[#This Row],[Units Sold]]*Table71011124[[#This Row],[Manufacturing Price]]*1.1</f>
        <v>13398.000000000002</v>
      </c>
      <c r="L888" s="37">
        <f>Table71011124[[#This Row],[Sales]]-Table71011124[[#This Row],[COGS]]</f>
        <v>669.89999999999782</v>
      </c>
      <c r="M888" s="38">
        <v>44379</v>
      </c>
    </row>
    <row r="889" spans="1:13" x14ac:dyDescent="0.25">
      <c r="A889" s="1" t="s">
        <v>300</v>
      </c>
      <c r="B889" s="1" t="s">
        <v>396</v>
      </c>
      <c r="C889" s="1" t="s">
        <v>409</v>
      </c>
      <c r="D889" s="1" t="s">
        <v>407</v>
      </c>
      <c r="E889" s="1">
        <v>1939</v>
      </c>
      <c r="F889" s="37">
        <v>15</v>
      </c>
      <c r="G889" s="37">
        <v>20</v>
      </c>
      <c r="H889" s="37">
        <f>Table71011124[[#This Row],[Units Sold]]*Table71011124[[#This Row],[Sale Price]]</f>
        <v>38780</v>
      </c>
      <c r="I889" s="37">
        <f t="shared" si="13"/>
        <v>5429.2000000000007</v>
      </c>
      <c r="J889" s="37">
        <f>Table71011124[[#This Row],[Gross Sales]]-Table71011124[[#This Row],[Discounts]]</f>
        <v>33350.800000000003</v>
      </c>
      <c r="K889" s="37">
        <f>Table71011124[[#This Row],[Units Sold]]*Table71011124[[#This Row],[Manufacturing Price]]*1.1</f>
        <v>31993.500000000004</v>
      </c>
      <c r="L889" s="37">
        <f>Table71011124[[#This Row],[Sales]]-Table71011124[[#This Row],[COGS]]</f>
        <v>1357.2999999999993</v>
      </c>
      <c r="M889" s="38">
        <v>44379</v>
      </c>
    </row>
    <row r="890" spans="1:13" x14ac:dyDescent="0.25">
      <c r="A890" s="1" t="s">
        <v>395</v>
      </c>
      <c r="B890" s="1" t="s">
        <v>396</v>
      </c>
      <c r="C890" s="1" t="s">
        <v>400</v>
      </c>
      <c r="D890" s="1" t="s">
        <v>398</v>
      </c>
      <c r="E890" s="1">
        <v>1927</v>
      </c>
      <c r="F890" s="37">
        <v>6</v>
      </c>
      <c r="G890" s="37">
        <v>8</v>
      </c>
      <c r="H890" s="37">
        <f>Table71011124[[#This Row],[Units Sold]]*Table71011124[[#This Row],[Sale Price]]</f>
        <v>15416</v>
      </c>
      <c r="I890" s="37">
        <f t="shared" si="13"/>
        <v>924.95999999999992</v>
      </c>
      <c r="J890" s="37">
        <f>Table71011124[[#This Row],[Gross Sales]]-Table71011124[[#This Row],[Discounts]]</f>
        <v>14491.04</v>
      </c>
      <c r="K890" s="37">
        <f>Table71011124[[#This Row],[Units Sold]]*Table71011124[[#This Row],[Manufacturing Price]]*1.1</f>
        <v>12718.2</v>
      </c>
      <c r="L890" s="37">
        <f>Table71011124[[#This Row],[Sales]]-Table71011124[[#This Row],[COGS]]</f>
        <v>1772.8400000000001</v>
      </c>
      <c r="M890" s="38">
        <v>44379</v>
      </c>
    </row>
    <row r="891" spans="1:13" x14ac:dyDescent="0.25">
      <c r="A891" s="1" t="s">
        <v>287</v>
      </c>
      <c r="B891" s="1" t="s">
        <v>396</v>
      </c>
      <c r="C891" s="1" t="s">
        <v>397</v>
      </c>
      <c r="D891" s="1" t="s">
        <v>398</v>
      </c>
      <c r="E891" s="1">
        <v>1921</v>
      </c>
      <c r="F891" s="37">
        <v>3</v>
      </c>
      <c r="G891" s="37">
        <v>20</v>
      </c>
      <c r="H891" s="37">
        <f>Table71011124[[#This Row],[Units Sold]]*Table71011124[[#This Row],[Sale Price]]</f>
        <v>38420</v>
      </c>
      <c r="I891" s="37">
        <f t="shared" si="13"/>
        <v>2305.1999999999998</v>
      </c>
      <c r="J891" s="37">
        <f>Table71011124[[#This Row],[Gross Sales]]-Table71011124[[#This Row],[Discounts]]</f>
        <v>36114.800000000003</v>
      </c>
      <c r="K891" s="37">
        <f>Table71011124[[#This Row],[Units Sold]]*Table71011124[[#This Row],[Manufacturing Price]]*1.1</f>
        <v>6339.3</v>
      </c>
      <c r="L891" s="37">
        <f>Table71011124[[#This Row],[Sales]]-Table71011124[[#This Row],[COGS]]</f>
        <v>29775.500000000004</v>
      </c>
      <c r="M891" s="38">
        <v>44379</v>
      </c>
    </row>
    <row r="892" spans="1:13" x14ac:dyDescent="0.25">
      <c r="A892" s="1" t="s">
        <v>300</v>
      </c>
      <c r="B892" s="1" t="s">
        <v>396</v>
      </c>
      <c r="C892" s="1" t="s">
        <v>404</v>
      </c>
      <c r="D892" s="1" t="s">
        <v>401</v>
      </c>
      <c r="E892" s="1">
        <v>1862</v>
      </c>
      <c r="F892" s="37">
        <v>5</v>
      </c>
      <c r="G892" s="37">
        <v>7</v>
      </c>
      <c r="H892" s="37">
        <f>Table71011124[[#This Row],[Units Sold]]*Table71011124[[#This Row],[Sale Price]]</f>
        <v>13034</v>
      </c>
      <c r="I892" s="37">
        <f t="shared" si="13"/>
        <v>130.34</v>
      </c>
      <c r="J892" s="37">
        <f>Table71011124[[#This Row],[Gross Sales]]-Table71011124[[#This Row],[Discounts]]</f>
        <v>12903.66</v>
      </c>
      <c r="K892" s="37">
        <f>Table71011124[[#This Row],[Units Sold]]*Table71011124[[#This Row],[Manufacturing Price]]*1.1</f>
        <v>10241</v>
      </c>
      <c r="L892" s="37">
        <f>Table71011124[[#This Row],[Sales]]-Table71011124[[#This Row],[COGS]]</f>
        <v>2662.66</v>
      </c>
      <c r="M892" s="38">
        <v>44379</v>
      </c>
    </row>
    <row r="893" spans="1:13" x14ac:dyDescent="0.25">
      <c r="A893" s="1" t="s">
        <v>287</v>
      </c>
      <c r="B893" s="1" t="s">
        <v>396</v>
      </c>
      <c r="C893" s="1" t="s">
        <v>402</v>
      </c>
      <c r="D893" s="1" t="s">
        <v>398</v>
      </c>
      <c r="E893" s="1">
        <v>1860</v>
      </c>
      <c r="F893" s="37">
        <v>5</v>
      </c>
      <c r="G893" s="37">
        <v>350</v>
      </c>
      <c r="H893" s="37">
        <f>Table71011124[[#This Row],[Units Sold]]*Table71011124[[#This Row],[Sale Price]]</f>
        <v>651000</v>
      </c>
      <c r="I893" s="37">
        <f t="shared" si="13"/>
        <v>39060</v>
      </c>
      <c r="J893" s="37">
        <f>Table71011124[[#This Row],[Gross Sales]]-Table71011124[[#This Row],[Discounts]]</f>
        <v>611940</v>
      </c>
      <c r="K893" s="37">
        <f>Table71011124[[#This Row],[Units Sold]]*Table71011124[[#This Row],[Manufacturing Price]]*1.1</f>
        <v>10230</v>
      </c>
      <c r="L893" s="37">
        <f>Table71011124[[#This Row],[Sales]]-Table71011124[[#This Row],[COGS]]</f>
        <v>601710</v>
      </c>
      <c r="M893" s="38">
        <v>44379</v>
      </c>
    </row>
    <row r="894" spans="1:13" x14ac:dyDescent="0.25">
      <c r="A894" s="1" t="s">
        <v>300</v>
      </c>
      <c r="B894" s="1" t="s">
        <v>396</v>
      </c>
      <c r="C894" s="1" t="s">
        <v>400</v>
      </c>
      <c r="D894" s="1" t="s">
        <v>407</v>
      </c>
      <c r="E894" s="1">
        <v>1851</v>
      </c>
      <c r="F894" s="37">
        <v>10</v>
      </c>
      <c r="G894" s="37">
        <v>350</v>
      </c>
      <c r="H894" s="37">
        <f>Table71011124[[#This Row],[Units Sold]]*Table71011124[[#This Row],[Sale Price]]</f>
        <v>647850</v>
      </c>
      <c r="I894" s="37">
        <f t="shared" si="13"/>
        <v>90699.000000000015</v>
      </c>
      <c r="J894" s="37">
        <f>Table71011124[[#This Row],[Gross Sales]]-Table71011124[[#This Row],[Discounts]]</f>
        <v>557151</v>
      </c>
      <c r="K894" s="37">
        <f>Table71011124[[#This Row],[Units Sold]]*Table71011124[[#This Row],[Manufacturing Price]]*1.1</f>
        <v>20361</v>
      </c>
      <c r="L894" s="37">
        <f>Table71011124[[#This Row],[Sales]]-Table71011124[[#This Row],[COGS]]</f>
        <v>536790</v>
      </c>
      <c r="M894" s="38">
        <v>44379</v>
      </c>
    </row>
    <row r="895" spans="1:13" x14ac:dyDescent="0.25">
      <c r="A895" s="1" t="s">
        <v>293</v>
      </c>
      <c r="B895" s="1" t="s">
        <v>396</v>
      </c>
      <c r="C895" s="1" t="s">
        <v>397</v>
      </c>
      <c r="D895" s="1" t="s">
        <v>401</v>
      </c>
      <c r="E895" s="1">
        <v>1831</v>
      </c>
      <c r="F895" s="37">
        <v>3</v>
      </c>
      <c r="G895" s="37">
        <v>20</v>
      </c>
      <c r="H895" s="37">
        <f>Table71011124[[#This Row],[Units Sold]]*Table71011124[[#This Row],[Sale Price]]</f>
        <v>36620</v>
      </c>
      <c r="I895" s="37">
        <f t="shared" si="13"/>
        <v>366.2</v>
      </c>
      <c r="J895" s="37">
        <f>Table71011124[[#This Row],[Gross Sales]]-Table71011124[[#This Row],[Discounts]]</f>
        <v>36253.800000000003</v>
      </c>
      <c r="K895" s="37">
        <f>Table71011124[[#This Row],[Units Sold]]*Table71011124[[#This Row],[Manufacturing Price]]*1.1</f>
        <v>6042.3</v>
      </c>
      <c r="L895" s="37">
        <f>Table71011124[[#This Row],[Sales]]-Table71011124[[#This Row],[COGS]]</f>
        <v>30211.500000000004</v>
      </c>
      <c r="M895" s="38">
        <v>44379</v>
      </c>
    </row>
    <row r="896" spans="1:13" x14ac:dyDescent="0.25">
      <c r="A896" s="1" t="s">
        <v>395</v>
      </c>
      <c r="B896" s="1" t="s">
        <v>403</v>
      </c>
      <c r="C896" s="1" t="s">
        <v>406</v>
      </c>
      <c r="D896" s="1" t="s">
        <v>407</v>
      </c>
      <c r="E896" s="1">
        <v>1806</v>
      </c>
      <c r="F896" s="37">
        <v>10</v>
      </c>
      <c r="G896" s="37">
        <v>18</v>
      </c>
      <c r="H896" s="37">
        <f>Table71011124[[#This Row],[Units Sold]]*Table71011124[[#This Row],[Sale Price]]</f>
        <v>32508</v>
      </c>
      <c r="I896" s="37">
        <f t="shared" si="13"/>
        <v>4551.1200000000008</v>
      </c>
      <c r="J896" s="37">
        <f>Table71011124[[#This Row],[Gross Sales]]-Table71011124[[#This Row],[Discounts]]</f>
        <v>27956.879999999997</v>
      </c>
      <c r="K896" s="37">
        <f>Table71011124[[#This Row],[Units Sold]]*Table71011124[[#This Row],[Manufacturing Price]]*1.1</f>
        <v>19866</v>
      </c>
      <c r="L896" s="37">
        <f>Table71011124[[#This Row],[Sales]]-Table71011124[[#This Row],[COGS]]</f>
        <v>8090.8799999999974</v>
      </c>
      <c r="M896" s="38">
        <v>44379</v>
      </c>
    </row>
    <row r="897" spans="1:13" x14ac:dyDescent="0.25">
      <c r="A897" s="1" t="s">
        <v>395</v>
      </c>
      <c r="B897" s="1" t="s">
        <v>396</v>
      </c>
      <c r="C897" s="1" t="s">
        <v>397</v>
      </c>
      <c r="D897" s="1" t="s">
        <v>407</v>
      </c>
      <c r="E897" s="1">
        <v>1743</v>
      </c>
      <c r="F897" s="37">
        <v>3</v>
      </c>
      <c r="G897" s="37">
        <v>20</v>
      </c>
      <c r="H897" s="37">
        <f>Table71011124[[#This Row],[Units Sold]]*Table71011124[[#This Row],[Sale Price]]</f>
        <v>34860</v>
      </c>
      <c r="I897" s="37">
        <f t="shared" si="13"/>
        <v>4880.4000000000005</v>
      </c>
      <c r="J897" s="37">
        <f>Table71011124[[#This Row],[Gross Sales]]-Table71011124[[#This Row],[Discounts]]</f>
        <v>29979.599999999999</v>
      </c>
      <c r="K897" s="37">
        <f>Table71011124[[#This Row],[Units Sold]]*Table71011124[[#This Row],[Manufacturing Price]]*1.1</f>
        <v>5751.9000000000005</v>
      </c>
      <c r="L897" s="37">
        <f>Table71011124[[#This Row],[Sales]]-Table71011124[[#This Row],[COGS]]</f>
        <v>24227.699999999997</v>
      </c>
      <c r="M897" s="38">
        <v>44379</v>
      </c>
    </row>
    <row r="898" spans="1:13" x14ac:dyDescent="0.25">
      <c r="A898" s="1" t="s">
        <v>287</v>
      </c>
      <c r="B898" s="1" t="s">
        <v>408</v>
      </c>
      <c r="C898" s="1" t="s">
        <v>400</v>
      </c>
      <c r="D898" s="1" t="s">
        <v>401</v>
      </c>
      <c r="E898" s="1">
        <v>1728</v>
      </c>
      <c r="F898" s="37">
        <v>10</v>
      </c>
      <c r="G898" s="37">
        <v>300</v>
      </c>
      <c r="H898" s="37">
        <f>Table71011124[[#This Row],[Units Sold]]*Table71011124[[#This Row],[Sale Price]]</f>
        <v>518400</v>
      </c>
      <c r="I898" s="37">
        <f t="shared" ref="I898:I961" si="14">IF(D898="None",0,IF(D898="Low",H898*0.01,IF(D898="Medium",H898*0.06,IF(D898="High",H898*0.14,0))))</f>
        <v>5184</v>
      </c>
      <c r="J898" s="37">
        <f>Table71011124[[#This Row],[Gross Sales]]-Table71011124[[#This Row],[Discounts]]</f>
        <v>513216</v>
      </c>
      <c r="K898" s="37">
        <f>Table71011124[[#This Row],[Units Sold]]*Table71011124[[#This Row],[Manufacturing Price]]*1.1</f>
        <v>19008</v>
      </c>
      <c r="L898" s="37">
        <f>Table71011124[[#This Row],[Sales]]-Table71011124[[#This Row],[COGS]]</f>
        <v>494208</v>
      </c>
      <c r="M898" s="38">
        <v>44379</v>
      </c>
    </row>
    <row r="899" spans="1:13" x14ac:dyDescent="0.25">
      <c r="A899" s="1" t="s">
        <v>293</v>
      </c>
      <c r="B899" s="1" t="s">
        <v>408</v>
      </c>
      <c r="C899" s="1" t="s">
        <v>400</v>
      </c>
      <c r="D899" s="1" t="s">
        <v>398</v>
      </c>
      <c r="E899" s="1">
        <v>1702</v>
      </c>
      <c r="F899" s="37">
        <v>10</v>
      </c>
      <c r="G899" s="37">
        <v>300</v>
      </c>
      <c r="H899" s="37">
        <f>Table71011124[[#This Row],[Units Sold]]*Table71011124[[#This Row],[Sale Price]]</f>
        <v>510600</v>
      </c>
      <c r="I899" s="37">
        <f t="shared" si="14"/>
        <v>30636</v>
      </c>
      <c r="J899" s="37">
        <f>Table71011124[[#This Row],[Gross Sales]]-Table71011124[[#This Row],[Discounts]]</f>
        <v>479964</v>
      </c>
      <c r="K899" s="37">
        <f>Table71011124[[#This Row],[Units Sold]]*Table71011124[[#This Row],[Manufacturing Price]]*1.1</f>
        <v>18722</v>
      </c>
      <c r="L899" s="37">
        <f>Table71011124[[#This Row],[Sales]]-Table71011124[[#This Row],[COGS]]</f>
        <v>461242</v>
      </c>
      <c r="M899" s="38">
        <v>44379</v>
      </c>
    </row>
    <row r="900" spans="1:13" x14ac:dyDescent="0.25">
      <c r="A900" s="1" t="s">
        <v>293</v>
      </c>
      <c r="B900" s="1" t="s">
        <v>399</v>
      </c>
      <c r="C900" s="1" t="s">
        <v>409</v>
      </c>
      <c r="D900" s="1" t="s">
        <v>398</v>
      </c>
      <c r="E900" s="1">
        <v>1645</v>
      </c>
      <c r="F900" s="37">
        <v>78</v>
      </c>
      <c r="G900" s="37">
        <v>125</v>
      </c>
      <c r="H900" s="37">
        <f>Table71011124[[#This Row],[Units Sold]]*Table71011124[[#This Row],[Sale Price]]</f>
        <v>205625</v>
      </c>
      <c r="I900" s="37">
        <f t="shared" si="14"/>
        <v>12337.5</v>
      </c>
      <c r="J900" s="37">
        <f>Table71011124[[#This Row],[Gross Sales]]-Table71011124[[#This Row],[Discounts]]</f>
        <v>193287.5</v>
      </c>
      <c r="K900" s="37">
        <f>Table71011124[[#This Row],[Units Sold]]*Table71011124[[#This Row],[Manufacturing Price]]*1.1</f>
        <v>141141</v>
      </c>
      <c r="L900" s="37">
        <f>Table71011124[[#This Row],[Sales]]-Table71011124[[#This Row],[COGS]]</f>
        <v>52146.5</v>
      </c>
      <c r="M900" s="38">
        <v>44379</v>
      </c>
    </row>
    <row r="901" spans="1:13" x14ac:dyDescent="0.25">
      <c r="A901" s="1" t="s">
        <v>395</v>
      </c>
      <c r="B901" s="1" t="s">
        <v>396</v>
      </c>
      <c r="C901" s="1" t="s">
        <v>402</v>
      </c>
      <c r="D901" s="1" t="s">
        <v>407</v>
      </c>
      <c r="E901" s="1">
        <v>1613</v>
      </c>
      <c r="F901" s="37">
        <v>5</v>
      </c>
      <c r="G901" s="37">
        <v>350</v>
      </c>
      <c r="H901" s="37">
        <f>Table71011124[[#This Row],[Units Sold]]*Table71011124[[#This Row],[Sale Price]]</f>
        <v>564550</v>
      </c>
      <c r="I901" s="37">
        <f t="shared" si="14"/>
        <v>79037.000000000015</v>
      </c>
      <c r="J901" s="37">
        <f>Table71011124[[#This Row],[Gross Sales]]-Table71011124[[#This Row],[Discounts]]</f>
        <v>485513</v>
      </c>
      <c r="K901" s="37">
        <f>Table71011124[[#This Row],[Units Sold]]*Table71011124[[#This Row],[Manufacturing Price]]*1.1</f>
        <v>8871.5</v>
      </c>
      <c r="L901" s="37">
        <f>Table71011124[[#This Row],[Sales]]-Table71011124[[#This Row],[COGS]]</f>
        <v>476641.5</v>
      </c>
      <c r="M901" s="38">
        <v>44379</v>
      </c>
    </row>
    <row r="902" spans="1:13" x14ac:dyDescent="0.25">
      <c r="A902" s="1" t="s">
        <v>287</v>
      </c>
      <c r="B902" s="1" t="s">
        <v>408</v>
      </c>
      <c r="C902" s="1" t="s">
        <v>404</v>
      </c>
      <c r="D902" s="1" t="s">
        <v>398</v>
      </c>
      <c r="E902" s="1">
        <v>1530</v>
      </c>
      <c r="F902" s="37">
        <v>13</v>
      </c>
      <c r="G902" s="37">
        <v>19</v>
      </c>
      <c r="H902" s="37">
        <f>Table71011124[[#This Row],[Units Sold]]*Table71011124[[#This Row],[Sale Price]]</f>
        <v>29070</v>
      </c>
      <c r="I902" s="37">
        <f t="shared" si="14"/>
        <v>1744.2</v>
      </c>
      <c r="J902" s="37">
        <f>Table71011124[[#This Row],[Gross Sales]]-Table71011124[[#This Row],[Discounts]]</f>
        <v>27325.8</v>
      </c>
      <c r="K902" s="37">
        <f>Table71011124[[#This Row],[Units Sold]]*Table71011124[[#This Row],[Manufacturing Price]]*1.1</f>
        <v>21879</v>
      </c>
      <c r="L902" s="37">
        <f>Table71011124[[#This Row],[Sales]]-Table71011124[[#This Row],[COGS]]</f>
        <v>5446.7999999999993</v>
      </c>
      <c r="M902" s="38">
        <v>44379</v>
      </c>
    </row>
    <row r="903" spans="1:13" x14ac:dyDescent="0.25">
      <c r="A903" s="1" t="s">
        <v>293</v>
      </c>
      <c r="B903" s="1" t="s">
        <v>396</v>
      </c>
      <c r="C903" s="1" t="s">
        <v>400</v>
      </c>
      <c r="D903" s="1" t="s">
        <v>398</v>
      </c>
      <c r="E903" s="1">
        <v>1257</v>
      </c>
      <c r="F903" s="37">
        <v>6</v>
      </c>
      <c r="G903" s="37">
        <v>32</v>
      </c>
      <c r="H903" s="37">
        <f>Table71011124[[#This Row],[Units Sold]]*Table71011124[[#This Row],[Sale Price]]</f>
        <v>40224</v>
      </c>
      <c r="I903" s="37">
        <f t="shared" si="14"/>
        <v>2413.44</v>
      </c>
      <c r="J903" s="37">
        <f>Table71011124[[#This Row],[Gross Sales]]-Table71011124[[#This Row],[Discounts]]</f>
        <v>37810.559999999998</v>
      </c>
      <c r="K903" s="37">
        <f>Table71011124[[#This Row],[Units Sold]]*Table71011124[[#This Row],[Manufacturing Price]]*1.1</f>
        <v>8296.2000000000007</v>
      </c>
      <c r="L903" s="37">
        <f>Table71011124[[#This Row],[Sales]]-Table71011124[[#This Row],[COGS]]</f>
        <v>29514.359999999997</v>
      </c>
      <c r="M903" s="38">
        <v>44379</v>
      </c>
    </row>
    <row r="904" spans="1:13" x14ac:dyDescent="0.25">
      <c r="A904" s="1" t="s">
        <v>293</v>
      </c>
      <c r="B904" s="1" t="s">
        <v>396</v>
      </c>
      <c r="C904" s="1" t="s">
        <v>402</v>
      </c>
      <c r="D904" s="1" t="s">
        <v>407</v>
      </c>
      <c r="E904" s="1">
        <v>1200</v>
      </c>
      <c r="F904" s="37">
        <v>5</v>
      </c>
      <c r="G904" s="37">
        <v>350</v>
      </c>
      <c r="H904" s="37">
        <f>Table71011124[[#This Row],[Units Sold]]*Table71011124[[#This Row],[Sale Price]]</f>
        <v>420000</v>
      </c>
      <c r="I904" s="37">
        <f t="shared" si="14"/>
        <v>58800.000000000007</v>
      </c>
      <c r="J904" s="37">
        <f>Table71011124[[#This Row],[Gross Sales]]-Table71011124[[#This Row],[Discounts]]</f>
        <v>361200</v>
      </c>
      <c r="K904" s="37">
        <f>Table71011124[[#This Row],[Units Sold]]*Table71011124[[#This Row],[Manufacturing Price]]*1.1</f>
        <v>6600.0000000000009</v>
      </c>
      <c r="L904" s="37">
        <f>Table71011124[[#This Row],[Sales]]-Table71011124[[#This Row],[COGS]]</f>
        <v>354600</v>
      </c>
      <c r="M904" s="38">
        <v>44379</v>
      </c>
    </row>
    <row r="905" spans="1:13" x14ac:dyDescent="0.25">
      <c r="A905" s="1" t="s">
        <v>295</v>
      </c>
      <c r="B905" s="1" t="s">
        <v>408</v>
      </c>
      <c r="C905" s="1" t="s">
        <v>400</v>
      </c>
      <c r="D905" s="1" t="s">
        <v>401</v>
      </c>
      <c r="E905" s="1">
        <v>918</v>
      </c>
      <c r="F905" s="37">
        <v>10</v>
      </c>
      <c r="G905" s="37">
        <v>300</v>
      </c>
      <c r="H905" s="37">
        <f>Table71011124[[#This Row],[Units Sold]]*Table71011124[[#This Row],[Sale Price]]</f>
        <v>275400</v>
      </c>
      <c r="I905" s="37">
        <f t="shared" si="14"/>
        <v>2754</v>
      </c>
      <c r="J905" s="37">
        <f>Table71011124[[#This Row],[Gross Sales]]-Table71011124[[#This Row],[Discounts]]</f>
        <v>272646</v>
      </c>
      <c r="K905" s="37">
        <f>Table71011124[[#This Row],[Units Sold]]*Table71011124[[#This Row],[Manufacturing Price]]*1.1</f>
        <v>10098</v>
      </c>
      <c r="L905" s="37">
        <f>Table71011124[[#This Row],[Sales]]-Table71011124[[#This Row],[COGS]]</f>
        <v>262548</v>
      </c>
      <c r="M905" s="38">
        <v>44379</v>
      </c>
    </row>
    <row r="906" spans="1:13" x14ac:dyDescent="0.25">
      <c r="A906" s="1" t="s">
        <v>287</v>
      </c>
      <c r="B906" s="1" t="s">
        <v>403</v>
      </c>
      <c r="C906" s="1" t="s">
        <v>406</v>
      </c>
      <c r="D906" s="1" t="s">
        <v>398</v>
      </c>
      <c r="E906" s="1">
        <v>880</v>
      </c>
      <c r="F906" s="37">
        <v>11</v>
      </c>
      <c r="G906" s="37">
        <v>22</v>
      </c>
      <c r="H906" s="37">
        <f>Table71011124[[#This Row],[Units Sold]]*Table71011124[[#This Row],[Sale Price]]</f>
        <v>19360</v>
      </c>
      <c r="I906" s="37">
        <f t="shared" si="14"/>
        <v>1161.5999999999999</v>
      </c>
      <c r="J906" s="37">
        <f>Table71011124[[#This Row],[Gross Sales]]-Table71011124[[#This Row],[Discounts]]</f>
        <v>18198.400000000001</v>
      </c>
      <c r="K906" s="37">
        <f>Table71011124[[#This Row],[Units Sold]]*Table71011124[[#This Row],[Manufacturing Price]]*1.1</f>
        <v>10648</v>
      </c>
      <c r="L906" s="37">
        <f>Table71011124[[#This Row],[Sales]]-Table71011124[[#This Row],[COGS]]</f>
        <v>7550.4000000000015</v>
      </c>
      <c r="M906" s="38">
        <v>44379</v>
      </c>
    </row>
    <row r="907" spans="1:13" x14ac:dyDescent="0.25">
      <c r="A907" s="1" t="s">
        <v>295</v>
      </c>
      <c r="B907" s="1" t="s">
        <v>403</v>
      </c>
      <c r="C907" s="1" t="s">
        <v>406</v>
      </c>
      <c r="D907" s="1" t="s">
        <v>401</v>
      </c>
      <c r="E907" s="1">
        <v>866</v>
      </c>
      <c r="F907" s="37">
        <v>11</v>
      </c>
      <c r="G907" s="37">
        <v>18</v>
      </c>
      <c r="H907" s="37">
        <f>Table71011124[[#This Row],[Units Sold]]*Table71011124[[#This Row],[Sale Price]]</f>
        <v>15588</v>
      </c>
      <c r="I907" s="37">
        <f t="shared" si="14"/>
        <v>155.88</v>
      </c>
      <c r="J907" s="37">
        <f>Table71011124[[#This Row],[Gross Sales]]-Table71011124[[#This Row],[Discounts]]</f>
        <v>15432.12</v>
      </c>
      <c r="K907" s="37">
        <f>Table71011124[[#This Row],[Units Sold]]*Table71011124[[#This Row],[Manufacturing Price]]*1.1</f>
        <v>10478.6</v>
      </c>
      <c r="L907" s="37">
        <f>Table71011124[[#This Row],[Sales]]-Table71011124[[#This Row],[COGS]]</f>
        <v>4953.5200000000004</v>
      </c>
      <c r="M907" s="38">
        <v>44379</v>
      </c>
    </row>
    <row r="908" spans="1:13" x14ac:dyDescent="0.25">
      <c r="A908" s="1" t="s">
        <v>395</v>
      </c>
      <c r="B908" s="1" t="s">
        <v>408</v>
      </c>
      <c r="C908" s="1" t="s">
        <v>404</v>
      </c>
      <c r="D908" s="1" t="s">
        <v>407</v>
      </c>
      <c r="E908" s="1">
        <v>790</v>
      </c>
      <c r="F908" s="37">
        <v>13</v>
      </c>
      <c r="G908" s="37">
        <v>20</v>
      </c>
      <c r="H908" s="37">
        <f>Table71011124[[#This Row],[Units Sold]]*Table71011124[[#This Row],[Sale Price]]</f>
        <v>15800</v>
      </c>
      <c r="I908" s="37">
        <f t="shared" si="14"/>
        <v>2212</v>
      </c>
      <c r="J908" s="37">
        <f>Table71011124[[#This Row],[Gross Sales]]-Table71011124[[#This Row],[Discounts]]</f>
        <v>13588</v>
      </c>
      <c r="K908" s="37">
        <f>Table71011124[[#This Row],[Units Sold]]*Table71011124[[#This Row],[Manufacturing Price]]*1.1</f>
        <v>11297.000000000002</v>
      </c>
      <c r="L908" s="37">
        <f>Table71011124[[#This Row],[Sales]]-Table71011124[[#This Row],[COGS]]</f>
        <v>2290.9999999999982</v>
      </c>
      <c r="M908" s="38">
        <v>44379</v>
      </c>
    </row>
    <row r="909" spans="1:13" x14ac:dyDescent="0.25">
      <c r="A909" s="1" t="s">
        <v>300</v>
      </c>
      <c r="B909" s="1" t="s">
        <v>408</v>
      </c>
      <c r="C909" s="1" t="s">
        <v>400</v>
      </c>
      <c r="D909" s="1" t="s">
        <v>407</v>
      </c>
      <c r="E909" s="1">
        <v>591</v>
      </c>
      <c r="F909" s="37">
        <v>10</v>
      </c>
      <c r="G909" s="37">
        <v>300</v>
      </c>
      <c r="H909" s="37">
        <f>Table71011124[[#This Row],[Units Sold]]*Table71011124[[#This Row],[Sale Price]]</f>
        <v>177300</v>
      </c>
      <c r="I909" s="37">
        <f t="shared" si="14"/>
        <v>24822.000000000004</v>
      </c>
      <c r="J909" s="37">
        <f>Table71011124[[#This Row],[Gross Sales]]-Table71011124[[#This Row],[Discounts]]</f>
        <v>152478</v>
      </c>
      <c r="K909" s="37">
        <f>Table71011124[[#This Row],[Units Sold]]*Table71011124[[#This Row],[Manufacturing Price]]*1.1</f>
        <v>6501.0000000000009</v>
      </c>
      <c r="L909" s="37">
        <f>Table71011124[[#This Row],[Sales]]-Table71011124[[#This Row],[COGS]]</f>
        <v>145977</v>
      </c>
      <c r="M909" s="38">
        <v>44379</v>
      </c>
    </row>
    <row r="910" spans="1:13" x14ac:dyDescent="0.25">
      <c r="A910" s="1" t="s">
        <v>300</v>
      </c>
      <c r="B910" s="1" t="s">
        <v>399</v>
      </c>
      <c r="C910" s="1" t="s">
        <v>406</v>
      </c>
      <c r="D910" s="1" t="s">
        <v>407</v>
      </c>
      <c r="E910" s="1">
        <v>341</v>
      </c>
      <c r="F910" s="37">
        <v>96</v>
      </c>
      <c r="G910" s="37">
        <v>125</v>
      </c>
      <c r="H910" s="37">
        <f>Table71011124[[#This Row],[Units Sold]]*Table71011124[[#This Row],[Sale Price]]</f>
        <v>42625</v>
      </c>
      <c r="I910" s="37">
        <f t="shared" si="14"/>
        <v>5967.5000000000009</v>
      </c>
      <c r="J910" s="37">
        <f>Table71011124[[#This Row],[Gross Sales]]-Table71011124[[#This Row],[Discounts]]</f>
        <v>36657.5</v>
      </c>
      <c r="K910" s="37">
        <f>Table71011124[[#This Row],[Units Sold]]*Table71011124[[#This Row],[Manufacturing Price]]*1.1</f>
        <v>36009.600000000006</v>
      </c>
      <c r="L910" s="37">
        <f>Table71011124[[#This Row],[Sales]]-Table71011124[[#This Row],[COGS]]</f>
        <v>647.89999999999418</v>
      </c>
      <c r="M910" s="38">
        <v>44379</v>
      </c>
    </row>
    <row r="911" spans="1:13" x14ac:dyDescent="0.25">
      <c r="A911" s="1" t="s">
        <v>300</v>
      </c>
      <c r="B911" s="1" t="s">
        <v>408</v>
      </c>
      <c r="C911" s="1" t="s">
        <v>404</v>
      </c>
      <c r="D911" s="1" t="s">
        <v>398</v>
      </c>
      <c r="E911" s="1">
        <v>245</v>
      </c>
      <c r="F911" s="37">
        <v>13</v>
      </c>
      <c r="G911" s="37">
        <v>19</v>
      </c>
      <c r="H911" s="37">
        <f>Table71011124[[#This Row],[Units Sold]]*Table71011124[[#This Row],[Sale Price]]</f>
        <v>4655</v>
      </c>
      <c r="I911" s="37">
        <f t="shared" si="14"/>
        <v>279.3</v>
      </c>
      <c r="J911" s="37">
        <f>Table71011124[[#This Row],[Gross Sales]]-Table71011124[[#This Row],[Discounts]]</f>
        <v>4375.7</v>
      </c>
      <c r="K911" s="37">
        <f>Table71011124[[#This Row],[Units Sold]]*Table71011124[[#This Row],[Manufacturing Price]]*1.1</f>
        <v>3503.5000000000005</v>
      </c>
      <c r="L911" s="37">
        <f>Table71011124[[#This Row],[Sales]]-Table71011124[[#This Row],[COGS]]</f>
        <v>872.19999999999936</v>
      </c>
      <c r="M911" s="38">
        <v>44379</v>
      </c>
    </row>
    <row r="912" spans="1:13" x14ac:dyDescent="0.25">
      <c r="A912" s="1" t="s">
        <v>287</v>
      </c>
      <c r="B912" s="1" t="s">
        <v>396</v>
      </c>
      <c r="C912" s="1" t="s">
        <v>400</v>
      </c>
      <c r="D912" s="1" t="s">
        <v>398</v>
      </c>
      <c r="E912" s="1">
        <v>15059</v>
      </c>
      <c r="F912" s="37">
        <v>6</v>
      </c>
      <c r="G912" s="37">
        <v>14</v>
      </c>
      <c r="H912" s="37">
        <f>Table71011124[[#This Row],[Units Sold]]*Table71011124[[#This Row],[Sale Price]]</f>
        <v>210826</v>
      </c>
      <c r="I912" s="37">
        <f t="shared" si="14"/>
        <v>12649.56</v>
      </c>
      <c r="J912" s="37">
        <f>Table71011124[[#This Row],[Gross Sales]]-Table71011124[[#This Row],[Discounts]]</f>
        <v>198176.44</v>
      </c>
      <c r="K912" s="37">
        <f>Table71011124[[#This Row],[Units Sold]]*Table71011124[[#This Row],[Manufacturing Price]]*1.1</f>
        <v>99389.400000000009</v>
      </c>
      <c r="L912" s="37">
        <f>Table71011124[[#This Row],[Sales]]-Table71011124[[#This Row],[COGS]]</f>
        <v>98787.04</v>
      </c>
      <c r="M912" s="38">
        <v>44349</v>
      </c>
    </row>
    <row r="913" spans="1:13" x14ac:dyDescent="0.25">
      <c r="A913" s="1" t="s">
        <v>293</v>
      </c>
      <c r="B913" s="1" t="s">
        <v>396</v>
      </c>
      <c r="C913" s="1" t="s">
        <v>400</v>
      </c>
      <c r="D913" s="1" t="s">
        <v>407</v>
      </c>
      <c r="E913" s="1">
        <v>6723</v>
      </c>
      <c r="F913" s="37">
        <v>5</v>
      </c>
      <c r="G913" s="37">
        <v>12</v>
      </c>
      <c r="H913" s="37">
        <f>Table71011124[[#This Row],[Units Sold]]*Table71011124[[#This Row],[Sale Price]]</f>
        <v>80676</v>
      </c>
      <c r="I913" s="37">
        <f t="shared" si="14"/>
        <v>11294.640000000001</v>
      </c>
      <c r="J913" s="37">
        <f>Table71011124[[#This Row],[Gross Sales]]-Table71011124[[#This Row],[Discounts]]</f>
        <v>69381.36</v>
      </c>
      <c r="K913" s="37">
        <f>Table71011124[[#This Row],[Units Sold]]*Table71011124[[#This Row],[Manufacturing Price]]*1.1</f>
        <v>36976.5</v>
      </c>
      <c r="L913" s="37">
        <f>Table71011124[[#This Row],[Sales]]-Table71011124[[#This Row],[COGS]]</f>
        <v>32404.86</v>
      </c>
      <c r="M913" s="38">
        <v>44349</v>
      </c>
    </row>
    <row r="914" spans="1:13" x14ac:dyDescent="0.25">
      <c r="A914" s="1" t="s">
        <v>295</v>
      </c>
      <c r="B914" s="1" t="s">
        <v>399</v>
      </c>
      <c r="C914" s="1" t="s">
        <v>397</v>
      </c>
      <c r="D914" s="1" t="s">
        <v>401</v>
      </c>
      <c r="E914" s="1">
        <v>4947</v>
      </c>
      <c r="F914" s="37">
        <v>3</v>
      </c>
      <c r="G914" s="37">
        <v>125</v>
      </c>
      <c r="H914" s="37">
        <f>Table71011124[[#This Row],[Units Sold]]*Table71011124[[#This Row],[Sale Price]]</f>
        <v>618375</v>
      </c>
      <c r="I914" s="37">
        <f t="shared" si="14"/>
        <v>6183.75</v>
      </c>
      <c r="J914" s="37">
        <f>Table71011124[[#This Row],[Gross Sales]]-Table71011124[[#This Row],[Discounts]]</f>
        <v>612191.25</v>
      </c>
      <c r="K914" s="37">
        <f>Table71011124[[#This Row],[Units Sold]]*Table71011124[[#This Row],[Manufacturing Price]]*1.1</f>
        <v>16325.100000000002</v>
      </c>
      <c r="L914" s="37">
        <f>Table71011124[[#This Row],[Sales]]-Table71011124[[#This Row],[COGS]]</f>
        <v>595866.15</v>
      </c>
      <c r="M914" s="38">
        <v>44349</v>
      </c>
    </row>
    <row r="915" spans="1:13" x14ac:dyDescent="0.25">
      <c r="A915" s="1" t="s">
        <v>293</v>
      </c>
      <c r="B915" s="1" t="s">
        <v>408</v>
      </c>
      <c r="C915" s="1" t="s">
        <v>400</v>
      </c>
      <c r="D915" s="1" t="s">
        <v>407</v>
      </c>
      <c r="E915" s="1">
        <v>4614</v>
      </c>
      <c r="F915" s="37">
        <v>10</v>
      </c>
      <c r="G915" s="37">
        <v>18</v>
      </c>
      <c r="H915" s="37">
        <f>Table71011124[[#This Row],[Units Sold]]*Table71011124[[#This Row],[Sale Price]]</f>
        <v>83052</v>
      </c>
      <c r="I915" s="37">
        <f t="shared" si="14"/>
        <v>11627.28</v>
      </c>
      <c r="J915" s="37">
        <f>Table71011124[[#This Row],[Gross Sales]]-Table71011124[[#This Row],[Discounts]]</f>
        <v>71424.72</v>
      </c>
      <c r="K915" s="37">
        <f>Table71011124[[#This Row],[Units Sold]]*Table71011124[[#This Row],[Manufacturing Price]]*1.1</f>
        <v>50754.000000000007</v>
      </c>
      <c r="L915" s="37">
        <f>Table71011124[[#This Row],[Sales]]-Table71011124[[#This Row],[COGS]]</f>
        <v>20670.719999999994</v>
      </c>
      <c r="M915" s="38">
        <v>44349</v>
      </c>
    </row>
    <row r="916" spans="1:13" x14ac:dyDescent="0.25">
      <c r="A916" s="1" t="s">
        <v>287</v>
      </c>
      <c r="B916" s="1" t="s">
        <v>399</v>
      </c>
      <c r="C916" s="1" t="s">
        <v>409</v>
      </c>
      <c r="D916" s="1" t="s">
        <v>405</v>
      </c>
      <c r="E916" s="1">
        <v>4219.5</v>
      </c>
      <c r="F916" s="37">
        <v>112</v>
      </c>
      <c r="G916" s="37">
        <v>125</v>
      </c>
      <c r="H916" s="37">
        <f>Table71011124[[#This Row],[Units Sold]]*Table71011124[[#This Row],[Sale Price]]</f>
        <v>527437.5</v>
      </c>
      <c r="I916" s="37">
        <f t="shared" si="14"/>
        <v>0</v>
      </c>
      <c r="J916" s="37">
        <f>Table71011124[[#This Row],[Gross Sales]]-Table71011124[[#This Row],[Discounts]]</f>
        <v>527437.5</v>
      </c>
      <c r="K916" s="37">
        <f>Table71011124[[#This Row],[Units Sold]]*Table71011124[[#This Row],[Manufacturing Price]]*1.1</f>
        <v>519842.4</v>
      </c>
      <c r="L916" s="37">
        <f>Table71011124[[#This Row],[Sales]]-Table71011124[[#This Row],[COGS]]</f>
        <v>7595.0999999999767</v>
      </c>
      <c r="M916" s="38">
        <v>44349</v>
      </c>
    </row>
    <row r="917" spans="1:13" x14ac:dyDescent="0.25">
      <c r="A917" s="1" t="s">
        <v>293</v>
      </c>
      <c r="B917" s="1" t="s">
        <v>396</v>
      </c>
      <c r="C917" s="1" t="s">
        <v>404</v>
      </c>
      <c r="D917" s="1" t="s">
        <v>401</v>
      </c>
      <c r="E917" s="1">
        <v>3850.5</v>
      </c>
      <c r="F917" s="37">
        <v>12</v>
      </c>
      <c r="G917" s="37">
        <v>28</v>
      </c>
      <c r="H917" s="37">
        <f>Table71011124[[#This Row],[Units Sold]]*Table71011124[[#This Row],[Sale Price]]</f>
        <v>107814</v>
      </c>
      <c r="I917" s="37">
        <f t="shared" si="14"/>
        <v>1078.1400000000001</v>
      </c>
      <c r="J917" s="37">
        <f>Table71011124[[#This Row],[Gross Sales]]-Table71011124[[#This Row],[Discounts]]</f>
        <v>106735.86</v>
      </c>
      <c r="K917" s="37">
        <f>Table71011124[[#This Row],[Units Sold]]*Table71011124[[#This Row],[Manufacturing Price]]*1.1</f>
        <v>50826.600000000006</v>
      </c>
      <c r="L917" s="37">
        <f>Table71011124[[#This Row],[Sales]]-Table71011124[[#This Row],[COGS]]</f>
        <v>55909.259999999995</v>
      </c>
      <c r="M917" s="38">
        <v>44349</v>
      </c>
    </row>
    <row r="918" spans="1:13" x14ac:dyDescent="0.25">
      <c r="A918" s="1" t="s">
        <v>295</v>
      </c>
      <c r="B918" s="1" t="s">
        <v>408</v>
      </c>
      <c r="C918" s="1" t="s">
        <v>400</v>
      </c>
      <c r="D918" s="1" t="s">
        <v>398</v>
      </c>
      <c r="E918" s="1">
        <v>3801</v>
      </c>
      <c r="F918" s="37">
        <v>10</v>
      </c>
      <c r="G918" s="37">
        <v>15</v>
      </c>
      <c r="H918" s="37">
        <f>Table71011124[[#This Row],[Units Sold]]*Table71011124[[#This Row],[Sale Price]]</f>
        <v>57015</v>
      </c>
      <c r="I918" s="37">
        <f t="shared" si="14"/>
        <v>3420.9</v>
      </c>
      <c r="J918" s="37">
        <f>Table71011124[[#This Row],[Gross Sales]]-Table71011124[[#This Row],[Discounts]]</f>
        <v>53594.1</v>
      </c>
      <c r="K918" s="37">
        <f>Table71011124[[#This Row],[Units Sold]]*Table71011124[[#This Row],[Manufacturing Price]]*1.1</f>
        <v>41811</v>
      </c>
      <c r="L918" s="37">
        <f>Table71011124[[#This Row],[Sales]]-Table71011124[[#This Row],[COGS]]</f>
        <v>11783.099999999999</v>
      </c>
      <c r="M918" s="38">
        <v>44349</v>
      </c>
    </row>
    <row r="919" spans="1:13" x14ac:dyDescent="0.25">
      <c r="A919" s="1" t="s">
        <v>395</v>
      </c>
      <c r="B919" s="1" t="s">
        <v>408</v>
      </c>
      <c r="C919" s="1" t="s">
        <v>400</v>
      </c>
      <c r="D919" s="1" t="s">
        <v>398</v>
      </c>
      <c r="E919" s="1">
        <v>3675</v>
      </c>
      <c r="F919" s="37">
        <v>10</v>
      </c>
      <c r="G919" s="37">
        <v>15</v>
      </c>
      <c r="H919" s="37">
        <f>Table71011124[[#This Row],[Units Sold]]*Table71011124[[#This Row],[Sale Price]]</f>
        <v>55125</v>
      </c>
      <c r="I919" s="37">
        <f t="shared" si="14"/>
        <v>3307.5</v>
      </c>
      <c r="J919" s="37">
        <f>Table71011124[[#This Row],[Gross Sales]]-Table71011124[[#This Row],[Discounts]]</f>
        <v>51817.5</v>
      </c>
      <c r="K919" s="37">
        <f>Table71011124[[#This Row],[Units Sold]]*Table71011124[[#This Row],[Manufacturing Price]]*1.1</f>
        <v>40425</v>
      </c>
      <c r="L919" s="37">
        <f>Table71011124[[#This Row],[Sales]]-Table71011124[[#This Row],[COGS]]</f>
        <v>11392.5</v>
      </c>
      <c r="M919" s="38">
        <v>44349</v>
      </c>
    </row>
    <row r="920" spans="1:13" x14ac:dyDescent="0.25">
      <c r="A920" s="1" t="s">
        <v>293</v>
      </c>
      <c r="B920" s="1" t="s">
        <v>403</v>
      </c>
      <c r="C920" s="1" t="s">
        <v>409</v>
      </c>
      <c r="D920" s="1" t="s">
        <v>407</v>
      </c>
      <c r="E920" s="1">
        <v>3520.5</v>
      </c>
      <c r="F920" s="37">
        <v>9</v>
      </c>
      <c r="G920" s="37">
        <v>16</v>
      </c>
      <c r="H920" s="37">
        <f>Table71011124[[#This Row],[Units Sold]]*Table71011124[[#This Row],[Sale Price]]</f>
        <v>56328</v>
      </c>
      <c r="I920" s="37">
        <f t="shared" si="14"/>
        <v>7885.920000000001</v>
      </c>
      <c r="J920" s="37">
        <f>Table71011124[[#This Row],[Gross Sales]]-Table71011124[[#This Row],[Discounts]]</f>
        <v>48442.080000000002</v>
      </c>
      <c r="K920" s="37">
        <f>Table71011124[[#This Row],[Units Sold]]*Table71011124[[#This Row],[Manufacturing Price]]*1.1</f>
        <v>34852.950000000004</v>
      </c>
      <c r="L920" s="37">
        <f>Table71011124[[#This Row],[Sales]]-Table71011124[[#This Row],[COGS]]</f>
        <v>13589.129999999997</v>
      </c>
      <c r="M920" s="38">
        <v>44349</v>
      </c>
    </row>
    <row r="921" spans="1:13" x14ac:dyDescent="0.25">
      <c r="A921" s="1" t="s">
        <v>395</v>
      </c>
      <c r="B921" s="1" t="s">
        <v>399</v>
      </c>
      <c r="C921" s="1" t="s">
        <v>397</v>
      </c>
      <c r="D921" s="1" t="s">
        <v>407</v>
      </c>
      <c r="E921" s="1">
        <v>3445.5</v>
      </c>
      <c r="F921" s="37">
        <v>3</v>
      </c>
      <c r="G921" s="37">
        <v>125</v>
      </c>
      <c r="H921" s="37">
        <f>Table71011124[[#This Row],[Units Sold]]*Table71011124[[#This Row],[Sale Price]]</f>
        <v>430687.5</v>
      </c>
      <c r="I921" s="37">
        <f t="shared" si="14"/>
        <v>60296.250000000007</v>
      </c>
      <c r="J921" s="37">
        <f>Table71011124[[#This Row],[Gross Sales]]-Table71011124[[#This Row],[Discounts]]</f>
        <v>370391.25</v>
      </c>
      <c r="K921" s="37">
        <f>Table71011124[[#This Row],[Units Sold]]*Table71011124[[#This Row],[Manufacturing Price]]*1.1</f>
        <v>11370.150000000001</v>
      </c>
      <c r="L921" s="37">
        <f>Table71011124[[#This Row],[Sales]]-Table71011124[[#This Row],[COGS]]</f>
        <v>359021.1</v>
      </c>
      <c r="M921" s="38">
        <v>44349</v>
      </c>
    </row>
    <row r="922" spans="1:13" x14ac:dyDescent="0.25">
      <c r="A922" s="1" t="s">
        <v>287</v>
      </c>
      <c r="B922" s="1" t="s">
        <v>403</v>
      </c>
      <c r="C922" s="1" t="s">
        <v>406</v>
      </c>
      <c r="D922" s="1" t="s">
        <v>405</v>
      </c>
      <c r="E922" s="1">
        <v>2838</v>
      </c>
      <c r="F922" s="37">
        <v>11</v>
      </c>
      <c r="G922" s="37">
        <v>18</v>
      </c>
      <c r="H922" s="37">
        <f>Table71011124[[#This Row],[Units Sold]]*Table71011124[[#This Row],[Sale Price]]</f>
        <v>51084</v>
      </c>
      <c r="I922" s="37">
        <f t="shared" si="14"/>
        <v>0</v>
      </c>
      <c r="J922" s="37">
        <f>Table71011124[[#This Row],[Gross Sales]]-Table71011124[[#This Row],[Discounts]]</f>
        <v>51084</v>
      </c>
      <c r="K922" s="37">
        <f>Table71011124[[#This Row],[Units Sold]]*Table71011124[[#This Row],[Manufacturing Price]]*1.1</f>
        <v>34339.800000000003</v>
      </c>
      <c r="L922" s="37">
        <f>Table71011124[[#This Row],[Sales]]-Table71011124[[#This Row],[COGS]]</f>
        <v>16744.199999999997</v>
      </c>
      <c r="M922" s="38">
        <v>44349</v>
      </c>
    </row>
    <row r="923" spans="1:13" x14ac:dyDescent="0.25">
      <c r="A923" s="1" t="s">
        <v>293</v>
      </c>
      <c r="B923" s="1" t="s">
        <v>408</v>
      </c>
      <c r="C923" s="1" t="s">
        <v>402</v>
      </c>
      <c r="D923" s="1" t="s">
        <v>398</v>
      </c>
      <c r="E923" s="1">
        <v>2802.5</v>
      </c>
      <c r="F923" s="37">
        <v>5</v>
      </c>
      <c r="G923" s="37">
        <v>300</v>
      </c>
      <c r="H923" s="37">
        <f>Table71011124[[#This Row],[Units Sold]]*Table71011124[[#This Row],[Sale Price]]</f>
        <v>840750</v>
      </c>
      <c r="I923" s="37">
        <f t="shared" si="14"/>
        <v>50445</v>
      </c>
      <c r="J923" s="37">
        <f>Table71011124[[#This Row],[Gross Sales]]-Table71011124[[#This Row],[Discounts]]</f>
        <v>790305</v>
      </c>
      <c r="K923" s="37">
        <f>Table71011124[[#This Row],[Units Sold]]*Table71011124[[#This Row],[Manufacturing Price]]*1.1</f>
        <v>15413.750000000002</v>
      </c>
      <c r="L923" s="37">
        <f>Table71011124[[#This Row],[Sales]]-Table71011124[[#This Row],[COGS]]</f>
        <v>774891.25</v>
      </c>
      <c r="M923" s="38">
        <v>44349</v>
      </c>
    </row>
    <row r="924" spans="1:13" x14ac:dyDescent="0.25">
      <c r="A924" s="1" t="s">
        <v>300</v>
      </c>
      <c r="B924" s="1" t="s">
        <v>408</v>
      </c>
      <c r="C924" s="1" t="s">
        <v>404</v>
      </c>
      <c r="D924" s="1" t="s">
        <v>398</v>
      </c>
      <c r="E924" s="1">
        <v>2628</v>
      </c>
      <c r="F924" s="37">
        <v>13</v>
      </c>
      <c r="G924" s="37">
        <v>18</v>
      </c>
      <c r="H924" s="37">
        <f>Table71011124[[#This Row],[Units Sold]]*Table71011124[[#This Row],[Sale Price]]</f>
        <v>47304</v>
      </c>
      <c r="I924" s="37">
        <f t="shared" si="14"/>
        <v>2838.24</v>
      </c>
      <c r="J924" s="37">
        <f>Table71011124[[#This Row],[Gross Sales]]-Table71011124[[#This Row],[Discounts]]</f>
        <v>44465.760000000002</v>
      </c>
      <c r="K924" s="37">
        <f>Table71011124[[#This Row],[Units Sold]]*Table71011124[[#This Row],[Manufacturing Price]]*1.1</f>
        <v>37580.400000000001</v>
      </c>
      <c r="L924" s="37">
        <f>Table71011124[[#This Row],[Sales]]-Table71011124[[#This Row],[COGS]]</f>
        <v>6885.3600000000006</v>
      </c>
      <c r="M924" s="38">
        <v>44349</v>
      </c>
    </row>
    <row r="925" spans="1:13" x14ac:dyDescent="0.25">
      <c r="A925" s="1" t="s">
        <v>395</v>
      </c>
      <c r="B925" s="1" t="s">
        <v>408</v>
      </c>
      <c r="C925" s="1" t="s">
        <v>402</v>
      </c>
      <c r="D925" s="1" t="s">
        <v>401</v>
      </c>
      <c r="E925" s="1">
        <v>2301</v>
      </c>
      <c r="F925" s="37">
        <v>5</v>
      </c>
      <c r="G925" s="37">
        <v>300</v>
      </c>
      <c r="H925" s="37">
        <f>Table71011124[[#This Row],[Units Sold]]*Table71011124[[#This Row],[Sale Price]]</f>
        <v>690300</v>
      </c>
      <c r="I925" s="37">
        <f t="shared" si="14"/>
        <v>6903</v>
      </c>
      <c r="J925" s="37">
        <f>Table71011124[[#This Row],[Gross Sales]]-Table71011124[[#This Row],[Discounts]]</f>
        <v>683397</v>
      </c>
      <c r="K925" s="37">
        <f>Table71011124[[#This Row],[Units Sold]]*Table71011124[[#This Row],[Manufacturing Price]]*1.1</f>
        <v>12655.500000000002</v>
      </c>
      <c r="L925" s="37">
        <f>Table71011124[[#This Row],[Sales]]-Table71011124[[#This Row],[COGS]]</f>
        <v>670741.5</v>
      </c>
      <c r="M925" s="38">
        <v>44349</v>
      </c>
    </row>
    <row r="926" spans="1:13" x14ac:dyDescent="0.25">
      <c r="A926" s="1" t="s">
        <v>395</v>
      </c>
      <c r="B926" s="1" t="s">
        <v>403</v>
      </c>
      <c r="C926" s="1" t="s">
        <v>409</v>
      </c>
      <c r="D926" s="1" t="s">
        <v>405</v>
      </c>
      <c r="E926" s="1">
        <v>1953</v>
      </c>
      <c r="F926" s="37">
        <v>11</v>
      </c>
      <c r="G926" s="37">
        <v>18</v>
      </c>
      <c r="H926" s="37">
        <f>Table71011124[[#This Row],[Units Sold]]*Table71011124[[#This Row],[Sale Price]]</f>
        <v>35154</v>
      </c>
      <c r="I926" s="37">
        <f t="shared" si="14"/>
        <v>0</v>
      </c>
      <c r="J926" s="37">
        <f>Table71011124[[#This Row],[Gross Sales]]-Table71011124[[#This Row],[Discounts]]</f>
        <v>35154</v>
      </c>
      <c r="K926" s="37">
        <f>Table71011124[[#This Row],[Units Sold]]*Table71011124[[#This Row],[Manufacturing Price]]*1.1</f>
        <v>23631.300000000003</v>
      </c>
      <c r="L926" s="37">
        <f>Table71011124[[#This Row],[Sales]]-Table71011124[[#This Row],[COGS]]</f>
        <v>11522.699999999997</v>
      </c>
      <c r="M926" s="38">
        <v>44349</v>
      </c>
    </row>
    <row r="927" spans="1:13" x14ac:dyDescent="0.25">
      <c r="A927" s="1" t="s">
        <v>293</v>
      </c>
      <c r="B927" s="1" t="s">
        <v>396</v>
      </c>
      <c r="C927" s="1" t="s">
        <v>406</v>
      </c>
      <c r="D927" s="1" t="s">
        <v>401</v>
      </c>
      <c r="E927" s="1">
        <v>1943.5</v>
      </c>
      <c r="F927" s="37">
        <v>250</v>
      </c>
      <c r="G927" s="37">
        <v>350</v>
      </c>
      <c r="H927" s="37">
        <f>Table71011124[[#This Row],[Units Sold]]*Table71011124[[#This Row],[Sale Price]]</f>
        <v>680225</v>
      </c>
      <c r="I927" s="37">
        <f t="shared" si="14"/>
        <v>6802.25</v>
      </c>
      <c r="J927" s="37">
        <f>Table71011124[[#This Row],[Gross Sales]]-Table71011124[[#This Row],[Discounts]]</f>
        <v>673422.75</v>
      </c>
      <c r="K927" s="37">
        <f>Table71011124[[#This Row],[Units Sold]]*Table71011124[[#This Row],[Manufacturing Price]]*1.1</f>
        <v>534462.5</v>
      </c>
      <c r="L927" s="37">
        <f>Table71011124[[#This Row],[Sales]]-Table71011124[[#This Row],[COGS]]</f>
        <v>138960.25</v>
      </c>
      <c r="M927" s="38">
        <v>44349</v>
      </c>
    </row>
    <row r="928" spans="1:13" x14ac:dyDescent="0.25">
      <c r="A928" s="1" t="s">
        <v>300</v>
      </c>
      <c r="B928" s="1" t="s">
        <v>403</v>
      </c>
      <c r="C928" s="1" t="s">
        <v>406</v>
      </c>
      <c r="D928" s="1" t="s">
        <v>401</v>
      </c>
      <c r="E928" s="1">
        <v>1916</v>
      </c>
      <c r="F928" s="37">
        <v>10</v>
      </c>
      <c r="G928" s="37">
        <v>12</v>
      </c>
      <c r="H928" s="37">
        <f>Table71011124[[#This Row],[Units Sold]]*Table71011124[[#This Row],[Sale Price]]</f>
        <v>22992</v>
      </c>
      <c r="I928" s="37">
        <f t="shared" si="14"/>
        <v>229.92000000000002</v>
      </c>
      <c r="J928" s="37">
        <f>Table71011124[[#This Row],[Gross Sales]]-Table71011124[[#This Row],[Discounts]]</f>
        <v>22762.080000000002</v>
      </c>
      <c r="K928" s="37">
        <f>Table71011124[[#This Row],[Units Sold]]*Table71011124[[#This Row],[Manufacturing Price]]*1.1</f>
        <v>21076</v>
      </c>
      <c r="L928" s="37">
        <f>Table71011124[[#This Row],[Sales]]-Table71011124[[#This Row],[COGS]]</f>
        <v>1686.0800000000017</v>
      </c>
      <c r="M928" s="38">
        <v>44349</v>
      </c>
    </row>
    <row r="929" spans="1:13" x14ac:dyDescent="0.25">
      <c r="A929" s="1" t="s">
        <v>295</v>
      </c>
      <c r="B929" s="1" t="s">
        <v>408</v>
      </c>
      <c r="C929" s="1" t="s">
        <v>402</v>
      </c>
      <c r="D929" s="1" t="s">
        <v>407</v>
      </c>
      <c r="E929" s="1">
        <v>1773</v>
      </c>
      <c r="F929" s="37">
        <v>5</v>
      </c>
      <c r="G929" s="37">
        <v>300</v>
      </c>
      <c r="H929" s="37">
        <f>Table71011124[[#This Row],[Units Sold]]*Table71011124[[#This Row],[Sale Price]]</f>
        <v>531900</v>
      </c>
      <c r="I929" s="37">
        <f t="shared" si="14"/>
        <v>74466</v>
      </c>
      <c r="J929" s="37">
        <f>Table71011124[[#This Row],[Gross Sales]]-Table71011124[[#This Row],[Discounts]]</f>
        <v>457434</v>
      </c>
      <c r="K929" s="37">
        <f>Table71011124[[#This Row],[Units Sold]]*Table71011124[[#This Row],[Manufacturing Price]]*1.1</f>
        <v>9751.5</v>
      </c>
      <c r="L929" s="37">
        <f>Table71011124[[#This Row],[Sales]]-Table71011124[[#This Row],[COGS]]</f>
        <v>447682.5</v>
      </c>
      <c r="M929" s="38">
        <v>44349</v>
      </c>
    </row>
    <row r="930" spans="1:13" x14ac:dyDescent="0.25">
      <c r="A930" s="1" t="s">
        <v>295</v>
      </c>
      <c r="B930" s="1" t="s">
        <v>403</v>
      </c>
      <c r="C930" s="1" t="s">
        <v>406</v>
      </c>
      <c r="D930" s="1" t="s">
        <v>398</v>
      </c>
      <c r="E930" s="1">
        <v>1738.5</v>
      </c>
      <c r="F930" s="37">
        <v>11</v>
      </c>
      <c r="G930" s="37">
        <v>18</v>
      </c>
      <c r="H930" s="37">
        <f>Table71011124[[#This Row],[Units Sold]]*Table71011124[[#This Row],[Sale Price]]</f>
        <v>31293</v>
      </c>
      <c r="I930" s="37">
        <f t="shared" si="14"/>
        <v>1877.58</v>
      </c>
      <c r="J930" s="37">
        <f>Table71011124[[#This Row],[Gross Sales]]-Table71011124[[#This Row],[Discounts]]</f>
        <v>29415.42</v>
      </c>
      <c r="K930" s="37">
        <f>Table71011124[[#This Row],[Units Sold]]*Table71011124[[#This Row],[Manufacturing Price]]*1.1</f>
        <v>21035.850000000002</v>
      </c>
      <c r="L930" s="37">
        <f>Table71011124[[#This Row],[Sales]]-Table71011124[[#This Row],[COGS]]</f>
        <v>8379.5699999999961</v>
      </c>
      <c r="M930" s="38">
        <v>44349</v>
      </c>
    </row>
    <row r="931" spans="1:13" x14ac:dyDescent="0.25">
      <c r="A931" s="1" t="s">
        <v>295</v>
      </c>
      <c r="B931" s="1" t="s">
        <v>396</v>
      </c>
      <c r="C931" s="1" t="s">
        <v>400</v>
      </c>
      <c r="D931" s="1" t="s">
        <v>407</v>
      </c>
      <c r="E931" s="1">
        <v>1732</v>
      </c>
      <c r="F931" s="37">
        <v>6</v>
      </c>
      <c r="G931" s="37">
        <v>16</v>
      </c>
      <c r="H931" s="37">
        <f>Table71011124[[#This Row],[Units Sold]]*Table71011124[[#This Row],[Sale Price]]</f>
        <v>27712</v>
      </c>
      <c r="I931" s="37">
        <f t="shared" si="14"/>
        <v>3879.6800000000003</v>
      </c>
      <c r="J931" s="37">
        <f>Table71011124[[#This Row],[Gross Sales]]-Table71011124[[#This Row],[Discounts]]</f>
        <v>23832.32</v>
      </c>
      <c r="K931" s="37">
        <f>Table71011124[[#This Row],[Units Sold]]*Table71011124[[#This Row],[Manufacturing Price]]*1.1</f>
        <v>11431.2</v>
      </c>
      <c r="L931" s="37">
        <f>Table71011124[[#This Row],[Sales]]-Table71011124[[#This Row],[COGS]]</f>
        <v>12401.119999999999</v>
      </c>
      <c r="M931" s="38">
        <v>44349</v>
      </c>
    </row>
    <row r="932" spans="1:13" x14ac:dyDescent="0.25">
      <c r="A932" s="1" t="s">
        <v>295</v>
      </c>
      <c r="B932" s="1" t="s">
        <v>396</v>
      </c>
      <c r="C932" s="1" t="s">
        <v>404</v>
      </c>
      <c r="D932" s="1" t="s">
        <v>401</v>
      </c>
      <c r="E932" s="1">
        <v>1664</v>
      </c>
      <c r="F932" s="37">
        <v>17</v>
      </c>
      <c r="G932" s="37">
        <v>20</v>
      </c>
      <c r="H932" s="37">
        <f>Table71011124[[#This Row],[Units Sold]]*Table71011124[[#This Row],[Sale Price]]</f>
        <v>33280</v>
      </c>
      <c r="I932" s="37">
        <f t="shared" si="14"/>
        <v>332.8</v>
      </c>
      <c r="J932" s="37">
        <f>Table71011124[[#This Row],[Gross Sales]]-Table71011124[[#This Row],[Discounts]]</f>
        <v>32947.199999999997</v>
      </c>
      <c r="K932" s="37">
        <f>Table71011124[[#This Row],[Units Sold]]*Table71011124[[#This Row],[Manufacturing Price]]*1.1</f>
        <v>31116.800000000003</v>
      </c>
      <c r="L932" s="37">
        <f>Table71011124[[#This Row],[Sales]]-Table71011124[[#This Row],[COGS]]</f>
        <v>1830.3999999999942</v>
      </c>
      <c r="M932" s="38">
        <v>44349</v>
      </c>
    </row>
    <row r="933" spans="1:13" x14ac:dyDescent="0.25">
      <c r="A933" s="1" t="s">
        <v>300</v>
      </c>
      <c r="B933" s="1" t="s">
        <v>408</v>
      </c>
      <c r="C933" s="1" t="s">
        <v>400</v>
      </c>
      <c r="D933" s="1" t="s">
        <v>398</v>
      </c>
      <c r="E933" s="1">
        <v>1607</v>
      </c>
      <c r="F933" s="37">
        <v>10</v>
      </c>
      <c r="G933" s="37">
        <v>300</v>
      </c>
      <c r="H933" s="37">
        <f>Table71011124[[#This Row],[Units Sold]]*Table71011124[[#This Row],[Sale Price]]</f>
        <v>482100</v>
      </c>
      <c r="I933" s="37">
        <f t="shared" si="14"/>
        <v>28926</v>
      </c>
      <c r="J933" s="37">
        <f>Table71011124[[#This Row],[Gross Sales]]-Table71011124[[#This Row],[Discounts]]</f>
        <v>453174</v>
      </c>
      <c r="K933" s="37">
        <f>Table71011124[[#This Row],[Units Sold]]*Table71011124[[#This Row],[Manufacturing Price]]*1.1</f>
        <v>17677</v>
      </c>
      <c r="L933" s="37">
        <f>Table71011124[[#This Row],[Sales]]-Table71011124[[#This Row],[COGS]]</f>
        <v>435497</v>
      </c>
      <c r="M933" s="38">
        <v>44349</v>
      </c>
    </row>
    <row r="934" spans="1:13" x14ac:dyDescent="0.25">
      <c r="A934" s="1" t="s">
        <v>287</v>
      </c>
      <c r="B934" s="1" t="s">
        <v>396</v>
      </c>
      <c r="C934" s="1" t="s">
        <v>397</v>
      </c>
      <c r="D934" s="1" t="s">
        <v>401</v>
      </c>
      <c r="E934" s="1">
        <v>1580</v>
      </c>
      <c r="F934" s="37">
        <v>3</v>
      </c>
      <c r="G934" s="37">
        <v>20</v>
      </c>
      <c r="H934" s="37">
        <f>Table71011124[[#This Row],[Units Sold]]*Table71011124[[#This Row],[Sale Price]]</f>
        <v>31600</v>
      </c>
      <c r="I934" s="37">
        <f t="shared" si="14"/>
        <v>316</v>
      </c>
      <c r="J934" s="37">
        <f>Table71011124[[#This Row],[Gross Sales]]-Table71011124[[#This Row],[Discounts]]</f>
        <v>31284</v>
      </c>
      <c r="K934" s="37">
        <f>Table71011124[[#This Row],[Units Sold]]*Table71011124[[#This Row],[Manufacturing Price]]*1.1</f>
        <v>5214</v>
      </c>
      <c r="L934" s="37">
        <f>Table71011124[[#This Row],[Sales]]-Table71011124[[#This Row],[COGS]]</f>
        <v>26070</v>
      </c>
      <c r="M934" s="38">
        <v>44349</v>
      </c>
    </row>
    <row r="935" spans="1:13" x14ac:dyDescent="0.25">
      <c r="A935" s="1" t="s">
        <v>295</v>
      </c>
      <c r="B935" s="1" t="s">
        <v>396</v>
      </c>
      <c r="C935" s="1" t="s">
        <v>406</v>
      </c>
      <c r="D935" s="1" t="s">
        <v>398</v>
      </c>
      <c r="E935" s="1">
        <v>1574.5</v>
      </c>
      <c r="F935" s="37">
        <v>250</v>
      </c>
      <c r="G935" s="37">
        <v>350</v>
      </c>
      <c r="H935" s="37">
        <f>Table71011124[[#This Row],[Units Sold]]*Table71011124[[#This Row],[Sale Price]]</f>
        <v>551075</v>
      </c>
      <c r="I935" s="37">
        <f t="shared" si="14"/>
        <v>33064.5</v>
      </c>
      <c r="J935" s="37">
        <f>Table71011124[[#This Row],[Gross Sales]]-Table71011124[[#This Row],[Discounts]]</f>
        <v>518010.5</v>
      </c>
      <c r="K935" s="37">
        <f>Table71011124[[#This Row],[Units Sold]]*Table71011124[[#This Row],[Manufacturing Price]]*1.1</f>
        <v>432987.50000000006</v>
      </c>
      <c r="L935" s="37">
        <f>Table71011124[[#This Row],[Sales]]-Table71011124[[#This Row],[COGS]]</f>
        <v>85022.999999999942</v>
      </c>
      <c r="M935" s="38">
        <v>44349</v>
      </c>
    </row>
    <row r="936" spans="1:13" x14ac:dyDescent="0.25">
      <c r="A936" s="1" t="s">
        <v>300</v>
      </c>
      <c r="B936" s="1" t="s">
        <v>396</v>
      </c>
      <c r="C936" s="1" t="s">
        <v>397</v>
      </c>
      <c r="D936" s="1" t="s">
        <v>407</v>
      </c>
      <c r="E936" s="1">
        <v>1479</v>
      </c>
      <c r="F936" s="37">
        <v>3</v>
      </c>
      <c r="G936" s="37">
        <v>20</v>
      </c>
      <c r="H936" s="37">
        <f>Table71011124[[#This Row],[Units Sold]]*Table71011124[[#This Row],[Sale Price]]</f>
        <v>29580</v>
      </c>
      <c r="I936" s="37">
        <f t="shared" si="14"/>
        <v>4141.2000000000007</v>
      </c>
      <c r="J936" s="37">
        <f>Table71011124[[#This Row],[Gross Sales]]-Table71011124[[#This Row],[Discounts]]</f>
        <v>25438.799999999999</v>
      </c>
      <c r="K936" s="37">
        <f>Table71011124[[#This Row],[Units Sold]]*Table71011124[[#This Row],[Manufacturing Price]]*1.1</f>
        <v>4880.7000000000007</v>
      </c>
      <c r="L936" s="37">
        <f>Table71011124[[#This Row],[Sales]]-Table71011124[[#This Row],[COGS]]</f>
        <v>20558.099999999999</v>
      </c>
      <c r="M936" s="38">
        <v>44349</v>
      </c>
    </row>
    <row r="937" spans="1:13" x14ac:dyDescent="0.25">
      <c r="A937" s="1" t="s">
        <v>300</v>
      </c>
      <c r="B937" s="1" t="s">
        <v>396</v>
      </c>
      <c r="C937" s="1" t="s">
        <v>400</v>
      </c>
      <c r="D937" s="1" t="s">
        <v>407</v>
      </c>
      <c r="E937" s="1">
        <v>1435</v>
      </c>
      <c r="F937" s="37">
        <v>3</v>
      </c>
      <c r="G937" s="37">
        <v>7</v>
      </c>
      <c r="H937" s="37">
        <f>Table71011124[[#This Row],[Units Sold]]*Table71011124[[#This Row],[Sale Price]]</f>
        <v>10045</v>
      </c>
      <c r="I937" s="37">
        <f t="shared" si="14"/>
        <v>1406.3000000000002</v>
      </c>
      <c r="J937" s="37">
        <f>Table71011124[[#This Row],[Gross Sales]]-Table71011124[[#This Row],[Discounts]]</f>
        <v>8638.7000000000007</v>
      </c>
      <c r="K937" s="37">
        <f>Table71011124[[#This Row],[Units Sold]]*Table71011124[[#This Row],[Manufacturing Price]]*1.1</f>
        <v>4735.5</v>
      </c>
      <c r="L937" s="37">
        <f>Table71011124[[#This Row],[Sales]]-Table71011124[[#This Row],[COGS]]</f>
        <v>3903.2000000000007</v>
      </c>
      <c r="M937" s="38">
        <v>44349</v>
      </c>
    </row>
    <row r="938" spans="1:13" x14ac:dyDescent="0.25">
      <c r="A938" s="1" t="s">
        <v>287</v>
      </c>
      <c r="B938" s="1" t="s">
        <v>408</v>
      </c>
      <c r="C938" s="1" t="s">
        <v>400</v>
      </c>
      <c r="D938" s="1" t="s">
        <v>401</v>
      </c>
      <c r="E938" s="1">
        <v>1414.5</v>
      </c>
      <c r="F938" s="37">
        <v>10</v>
      </c>
      <c r="G938" s="37">
        <v>300</v>
      </c>
      <c r="H938" s="37">
        <f>Table71011124[[#This Row],[Units Sold]]*Table71011124[[#This Row],[Sale Price]]</f>
        <v>424350</v>
      </c>
      <c r="I938" s="37">
        <f t="shared" si="14"/>
        <v>4243.5</v>
      </c>
      <c r="J938" s="37">
        <f>Table71011124[[#This Row],[Gross Sales]]-Table71011124[[#This Row],[Discounts]]</f>
        <v>420106.5</v>
      </c>
      <c r="K938" s="37">
        <f>Table71011124[[#This Row],[Units Sold]]*Table71011124[[#This Row],[Manufacturing Price]]*1.1</f>
        <v>15559.500000000002</v>
      </c>
      <c r="L938" s="37">
        <f>Table71011124[[#This Row],[Sales]]-Table71011124[[#This Row],[COGS]]</f>
        <v>404547</v>
      </c>
      <c r="M938" s="38">
        <v>44349</v>
      </c>
    </row>
    <row r="939" spans="1:13" x14ac:dyDescent="0.25">
      <c r="A939" s="1" t="s">
        <v>395</v>
      </c>
      <c r="B939" s="1" t="s">
        <v>396</v>
      </c>
      <c r="C939" s="1" t="s">
        <v>404</v>
      </c>
      <c r="D939" s="1" t="s">
        <v>407</v>
      </c>
      <c r="E939" s="1">
        <v>1406</v>
      </c>
      <c r="F939" s="37">
        <v>17</v>
      </c>
      <c r="G939" s="37">
        <v>22</v>
      </c>
      <c r="H939" s="37">
        <f>Table71011124[[#This Row],[Units Sold]]*Table71011124[[#This Row],[Sale Price]]</f>
        <v>30932</v>
      </c>
      <c r="I939" s="37">
        <f t="shared" si="14"/>
        <v>4330.4800000000005</v>
      </c>
      <c r="J939" s="37">
        <f>Table71011124[[#This Row],[Gross Sales]]-Table71011124[[#This Row],[Discounts]]</f>
        <v>26601.52</v>
      </c>
      <c r="K939" s="37">
        <f>Table71011124[[#This Row],[Units Sold]]*Table71011124[[#This Row],[Manufacturing Price]]*1.1</f>
        <v>26292.2</v>
      </c>
      <c r="L939" s="37">
        <f>Table71011124[[#This Row],[Sales]]-Table71011124[[#This Row],[COGS]]</f>
        <v>309.31999999999971</v>
      </c>
      <c r="M939" s="38">
        <v>44349</v>
      </c>
    </row>
    <row r="940" spans="1:13" x14ac:dyDescent="0.25">
      <c r="A940" s="1" t="s">
        <v>300</v>
      </c>
      <c r="B940" s="1" t="s">
        <v>396</v>
      </c>
      <c r="C940" s="1" t="s">
        <v>402</v>
      </c>
      <c r="D940" s="1" t="s">
        <v>398</v>
      </c>
      <c r="E940" s="1">
        <v>1380</v>
      </c>
      <c r="F940" s="37">
        <v>5</v>
      </c>
      <c r="G940" s="37">
        <v>350</v>
      </c>
      <c r="H940" s="37">
        <f>Table71011124[[#This Row],[Units Sold]]*Table71011124[[#This Row],[Sale Price]]</f>
        <v>483000</v>
      </c>
      <c r="I940" s="37">
        <f t="shared" si="14"/>
        <v>28980</v>
      </c>
      <c r="J940" s="37">
        <f>Table71011124[[#This Row],[Gross Sales]]-Table71011124[[#This Row],[Discounts]]</f>
        <v>454020</v>
      </c>
      <c r="K940" s="37">
        <f>Table71011124[[#This Row],[Units Sold]]*Table71011124[[#This Row],[Manufacturing Price]]*1.1</f>
        <v>7590.0000000000009</v>
      </c>
      <c r="L940" s="37">
        <f>Table71011124[[#This Row],[Sales]]-Table71011124[[#This Row],[COGS]]</f>
        <v>446430</v>
      </c>
      <c r="M940" s="38">
        <v>44349</v>
      </c>
    </row>
    <row r="941" spans="1:13" x14ac:dyDescent="0.25">
      <c r="A941" s="1" t="s">
        <v>395</v>
      </c>
      <c r="B941" s="1" t="s">
        <v>396</v>
      </c>
      <c r="C941" s="1" t="s">
        <v>406</v>
      </c>
      <c r="D941" s="1" t="s">
        <v>398</v>
      </c>
      <c r="E941" s="1">
        <v>1351.5</v>
      </c>
      <c r="F941" s="37">
        <v>250</v>
      </c>
      <c r="G941" s="37">
        <v>350</v>
      </c>
      <c r="H941" s="37">
        <f>Table71011124[[#This Row],[Units Sold]]*Table71011124[[#This Row],[Sale Price]]</f>
        <v>473025</v>
      </c>
      <c r="I941" s="37">
        <f t="shared" si="14"/>
        <v>28381.5</v>
      </c>
      <c r="J941" s="37">
        <f>Table71011124[[#This Row],[Gross Sales]]-Table71011124[[#This Row],[Discounts]]</f>
        <v>444643.5</v>
      </c>
      <c r="K941" s="37">
        <f>Table71011124[[#This Row],[Units Sold]]*Table71011124[[#This Row],[Manufacturing Price]]*1.1</f>
        <v>371662.50000000006</v>
      </c>
      <c r="L941" s="37">
        <f>Table71011124[[#This Row],[Sales]]-Table71011124[[#This Row],[COGS]]</f>
        <v>72980.999999999942</v>
      </c>
      <c r="M941" s="38">
        <v>44349</v>
      </c>
    </row>
    <row r="942" spans="1:13" x14ac:dyDescent="0.25">
      <c r="A942" s="1" t="s">
        <v>287</v>
      </c>
      <c r="B942" s="1" t="s">
        <v>396</v>
      </c>
      <c r="C942" s="1" t="s">
        <v>402</v>
      </c>
      <c r="D942" s="1" t="s">
        <v>407</v>
      </c>
      <c r="E942" s="1">
        <v>1199</v>
      </c>
      <c r="F942" s="37">
        <v>5</v>
      </c>
      <c r="G942" s="37">
        <v>350</v>
      </c>
      <c r="H942" s="37">
        <f>Table71011124[[#This Row],[Units Sold]]*Table71011124[[#This Row],[Sale Price]]</f>
        <v>419650</v>
      </c>
      <c r="I942" s="37">
        <f t="shared" si="14"/>
        <v>58751.000000000007</v>
      </c>
      <c r="J942" s="37">
        <f>Table71011124[[#This Row],[Gross Sales]]-Table71011124[[#This Row],[Discounts]]</f>
        <v>360899</v>
      </c>
      <c r="K942" s="37">
        <f>Table71011124[[#This Row],[Units Sold]]*Table71011124[[#This Row],[Manufacturing Price]]*1.1</f>
        <v>6594.5000000000009</v>
      </c>
      <c r="L942" s="37">
        <f>Table71011124[[#This Row],[Sales]]-Table71011124[[#This Row],[COGS]]</f>
        <v>354304.5</v>
      </c>
      <c r="M942" s="38">
        <v>44349</v>
      </c>
    </row>
    <row r="943" spans="1:13" x14ac:dyDescent="0.25">
      <c r="A943" s="1" t="s">
        <v>395</v>
      </c>
      <c r="B943" s="1" t="s">
        <v>396</v>
      </c>
      <c r="C943" s="1" t="s">
        <v>400</v>
      </c>
      <c r="D943" s="1" t="s">
        <v>401</v>
      </c>
      <c r="E943" s="1">
        <v>1192.5</v>
      </c>
      <c r="F943" s="37">
        <v>6</v>
      </c>
      <c r="G943" s="37">
        <v>7</v>
      </c>
      <c r="H943" s="37">
        <f>Table71011124[[#This Row],[Units Sold]]*Table71011124[[#This Row],[Sale Price]]</f>
        <v>8347.5</v>
      </c>
      <c r="I943" s="37">
        <f t="shared" si="14"/>
        <v>83.475000000000009</v>
      </c>
      <c r="J943" s="37">
        <f>Table71011124[[#This Row],[Gross Sales]]-Table71011124[[#This Row],[Discounts]]</f>
        <v>8264.0249999999996</v>
      </c>
      <c r="K943" s="37">
        <f>Table71011124[[#This Row],[Units Sold]]*Table71011124[[#This Row],[Manufacturing Price]]*1.1</f>
        <v>7870.5000000000009</v>
      </c>
      <c r="L943" s="37">
        <f>Table71011124[[#This Row],[Sales]]-Table71011124[[#This Row],[COGS]]</f>
        <v>393.52499999999873</v>
      </c>
      <c r="M943" s="38">
        <v>44349</v>
      </c>
    </row>
    <row r="944" spans="1:13" x14ac:dyDescent="0.25">
      <c r="A944" s="1" t="s">
        <v>300</v>
      </c>
      <c r="B944" s="1" t="s">
        <v>399</v>
      </c>
      <c r="C944" s="1" t="s">
        <v>409</v>
      </c>
      <c r="D944" s="1" t="s">
        <v>401</v>
      </c>
      <c r="E944" s="1">
        <v>1074</v>
      </c>
      <c r="F944" s="37">
        <v>112</v>
      </c>
      <c r="G944" s="37">
        <v>125</v>
      </c>
      <c r="H944" s="37">
        <f>Table71011124[[#This Row],[Units Sold]]*Table71011124[[#This Row],[Sale Price]]</f>
        <v>134250</v>
      </c>
      <c r="I944" s="37">
        <f t="shared" si="14"/>
        <v>1342.5</v>
      </c>
      <c r="J944" s="37">
        <f>Table71011124[[#This Row],[Gross Sales]]-Table71011124[[#This Row],[Discounts]]</f>
        <v>132907.5</v>
      </c>
      <c r="K944" s="37">
        <f>Table71011124[[#This Row],[Units Sold]]*Table71011124[[#This Row],[Manufacturing Price]]*1.1</f>
        <v>132316.80000000002</v>
      </c>
      <c r="L944" s="37">
        <f>Table71011124[[#This Row],[Sales]]-Table71011124[[#This Row],[COGS]]</f>
        <v>590.69999999998254</v>
      </c>
      <c r="M944" s="38">
        <v>44349</v>
      </c>
    </row>
    <row r="945" spans="1:13" x14ac:dyDescent="0.25">
      <c r="A945" s="1" t="s">
        <v>293</v>
      </c>
      <c r="B945" s="1" t="s">
        <v>399</v>
      </c>
      <c r="C945" s="1" t="s">
        <v>397</v>
      </c>
      <c r="D945" s="1" t="s">
        <v>401</v>
      </c>
      <c r="E945" s="1">
        <v>742.5</v>
      </c>
      <c r="F945" s="37">
        <v>3</v>
      </c>
      <c r="G945" s="37">
        <v>125</v>
      </c>
      <c r="H945" s="37">
        <f>Table71011124[[#This Row],[Units Sold]]*Table71011124[[#This Row],[Sale Price]]</f>
        <v>92812.5</v>
      </c>
      <c r="I945" s="37">
        <f t="shared" si="14"/>
        <v>928.125</v>
      </c>
      <c r="J945" s="37">
        <f>Table71011124[[#This Row],[Gross Sales]]-Table71011124[[#This Row],[Discounts]]</f>
        <v>91884.375</v>
      </c>
      <c r="K945" s="37">
        <f>Table71011124[[#This Row],[Units Sold]]*Table71011124[[#This Row],[Manufacturing Price]]*1.1</f>
        <v>2450.25</v>
      </c>
      <c r="L945" s="37">
        <f>Table71011124[[#This Row],[Sales]]-Table71011124[[#This Row],[COGS]]</f>
        <v>89434.125</v>
      </c>
      <c r="M945" s="38">
        <v>44349</v>
      </c>
    </row>
    <row r="946" spans="1:13" x14ac:dyDescent="0.25">
      <c r="A946" s="1" t="s">
        <v>287</v>
      </c>
      <c r="B946" s="1" t="s">
        <v>408</v>
      </c>
      <c r="C946" s="1" t="s">
        <v>404</v>
      </c>
      <c r="D946" s="1" t="s">
        <v>407</v>
      </c>
      <c r="E946" s="1">
        <v>510</v>
      </c>
      <c r="F946" s="37">
        <v>11</v>
      </c>
      <c r="G946" s="37">
        <v>15</v>
      </c>
      <c r="H946" s="37">
        <f>Table71011124[[#This Row],[Units Sold]]*Table71011124[[#This Row],[Sale Price]]</f>
        <v>7650</v>
      </c>
      <c r="I946" s="37">
        <f t="shared" si="14"/>
        <v>1071</v>
      </c>
      <c r="J946" s="37">
        <f>Table71011124[[#This Row],[Gross Sales]]-Table71011124[[#This Row],[Discounts]]</f>
        <v>6579</v>
      </c>
      <c r="K946" s="37">
        <f>Table71011124[[#This Row],[Units Sold]]*Table71011124[[#This Row],[Manufacturing Price]]*1.1</f>
        <v>6171.0000000000009</v>
      </c>
      <c r="L946" s="37">
        <f>Table71011124[[#This Row],[Sales]]-Table71011124[[#This Row],[COGS]]</f>
        <v>407.99999999999909</v>
      </c>
      <c r="M946" s="38">
        <v>44349</v>
      </c>
    </row>
    <row r="947" spans="1:13" x14ac:dyDescent="0.25">
      <c r="A947" s="1" t="s">
        <v>295</v>
      </c>
      <c r="B947" s="1" t="s">
        <v>399</v>
      </c>
      <c r="C947" s="1" t="s">
        <v>400</v>
      </c>
      <c r="D947" s="1" t="s">
        <v>398</v>
      </c>
      <c r="E947" s="1">
        <v>4967</v>
      </c>
      <c r="F947" s="37">
        <v>10</v>
      </c>
      <c r="G947" s="37">
        <v>125</v>
      </c>
      <c r="H947" s="37">
        <f>Table71011124[[#This Row],[Units Sold]]*Table71011124[[#This Row],[Sale Price]]</f>
        <v>620875</v>
      </c>
      <c r="I947" s="37">
        <f t="shared" si="14"/>
        <v>37252.5</v>
      </c>
      <c r="J947" s="37">
        <f>Table71011124[[#This Row],[Gross Sales]]-Table71011124[[#This Row],[Discounts]]</f>
        <v>583622.5</v>
      </c>
      <c r="K947" s="37">
        <f>Table71011124[[#This Row],[Units Sold]]*Table71011124[[#This Row],[Manufacturing Price]]*1.1</f>
        <v>54637.000000000007</v>
      </c>
      <c r="L947" s="37">
        <f>Table71011124[[#This Row],[Sales]]-Table71011124[[#This Row],[COGS]]</f>
        <v>528985.5</v>
      </c>
      <c r="M947" s="38">
        <v>44318</v>
      </c>
    </row>
    <row r="948" spans="1:13" x14ac:dyDescent="0.25">
      <c r="A948" s="1" t="s">
        <v>293</v>
      </c>
      <c r="B948" s="1" t="s">
        <v>396</v>
      </c>
      <c r="C948" s="1" t="s">
        <v>406</v>
      </c>
      <c r="D948" s="1" t="s">
        <v>401</v>
      </c>
      <c r="E948" s="1">
        <v>4326</v>
      </c>
      <c r="F948" s="37">
        <v>6</v>
      </c>
      <c r="G948" s="37">
        <v>45</v>
      </c>
      <c r="H948" s="37">
        <f>Table71011124[[#This Row],[Units Sold]]*Table71011124[[#This Row],[Sale Price]]</f>
        <v>194670</v>
      </c>
      <c r="I948" s="37">
        <f t="shared" si="14"/>
        <v>1946.7</v>
      </c>
      <c r="J948" s="37">
        <f>Table71011124[[#This Row],[Gross Sales]]-Table71011124[[#This Row],[Discounts]]</f>
        <v>192723.3</v>
      </c>
      <c r="K948" s="37">
        <f>Table71011124[[#This Row],[Units Sold]]*Table71011124[[#This Row],[Manufacturing Price]]*1.1</f>
        <v>28551.600000000002</v>
      </c>
      <c r="L948" s="37">
        <f>Table71011124[[#This Row],[Sales]]-Table71011124[[#This Row],[COGS]]</f>
        <v>164171.69999999998</v>
      </c>
      <c r="M948" s="38">
        <v>44318</v>
      </c>
    </row>
    <row r="949" spans="1:13" x14ac:dyDescent="0.25">
      <c r="A949" s="1" t="s">
        <v>293</v>
      </c>
      <c r="B949" s="1" t="s">
        <v>408</v>
      </c>
      <c r="C949" s="1" t="s">
        <v>409</v>
      </c>
      <c r="D949" s="1" t="s">
        <v>407</v>
      </c>
      <c r="E949" s="1">
        <v>3888</v>
      </c>
      <c r="F949" s="37">
        <v>221</v>
      </c>
      <c r="G949" s="37">
        <v>300</v>
      </c>
      <c r="H949" s="37">
        <f>Table71011124[[#This Row],[Units Sold]]*Table71011124[[#This Row],[Sale Price]]</f>
        <v>1166400</v>
      </c>
      <c r="I949" s="37">
        <f t="shared" si="14"/>
        <v>163296.00000000003</v>
      </c>
      <c r="J949" s="37">
        <f>Table71011124[[#This Row],[Gross Sales]]-Table71011124[[#This Row],[Discounts]]</f>
        <v>1003104</v>
      </c>
      <c r="K949" s="37">
        <f>Table71011124[[#This Row],[Units Sold]]*Table71011124[[#This Row],[Manufacturing Price]]*1.1</f>
        <v>945172.8</v>
      </c>
      <c r="L949" s="37">
        <f>Table71011124[[#This Row],[Sales]]-Table71011124[[#This Row],[COGS]]</f>
        <v>57931.199999999953</v>
      </c>
      <c r="M949" s="38">
        <v>44318</v>
      </c>
    </row>
    <row r="950" spans="1:13" x14ac:dyDescent="0.25">
      <c r="A950" s="1" t="s">
        <v>293</v>
      </c>
      <c r="B950" s="1" t="s">
        <v>399</v>
      </c>
      <c r="C950" s="1" t="s">
        <v>400</v>
      </c>
      <c r="D950" s="1" t="s">
        <v>401</v>
      </c>
      <c r="E950" s="1">
        <v>3774</v>
      </c>
      <c r="F950" s="37">
        <v>10</v>
      </c>
      <c r="G950" s="37">
        <v>125</v>
      </c>
      <c r="H950" s="37">
        <f>Table71011124[[#This Row],[Units Sold]]*Table71011124[[#This Row],[Sale Price]]</f>
        <v>471750</v>
      </c>
      <c r="I950" s="37">
        <f t="shared" si="14"/>
        <v>4717.5</v>
      </c>
      <c r="J950" s="37">
        <f>Table71011124[[#This Row],[Gross Sales]]-Table71011124[[#This Row],[Discounts]]</f>
        <v>467032.5</v>
      </c>
      <c r="K950" s="37">
        <f>Table71011124[[#This Row],[Units Sold]]*Table71011124[[#This Row],[Manufacturing Price]]*1.1</f>
        <v>41514</v>
      </c>
      <c r="L950" s="37">
        <f>Table71011124[[#This Row],[Sales]]-Table71011124[[#This Row],[COGS]]</f>
        <v>425518.5</v>
      </c>
      <c r="M950" s="38">
        <v>44318</v>
      </c>
    </row>
    <row r="951" spans="1:13" x14ac:dyDescent="0.25">
      <c r="A951" s="1" t="s">
        <v>293</v>
      </c>
      <c r="B951" s="1" t="s">
        <v>403</v>
      </c>
      <c r="C951" s="1" t="s">
        <v>404</v>
      </c>
      <c r="D951" s="1" t="s">
        <v>398</v>
      </c>
      <c r="E951" s="1">
        <v>3598</v>
      </c>
      <c r="F951" s="37">
        <v>8</v>
      </c>
      <c r="G951" s="37">
        <v>59</v>
      </c>
      <c r="H951" s="37">
        <f>Table71011124[[#This Row],[Units Sold]]*Table71011124[[#This Row],[Sale Price]]</f>
        <v>212282</v>
      </c>
      <c r="I951" s="37">
        <f t="shared" si="14"/>
        <v>12736.92</v>
      </c>
      <c r="J951" s="37">
        <f>Table71011124[[#This Row],[Gross Sales]]-Table71011124[[#This Row],[Discounts]]</f>
        <v>199545.08</v>
      </c>
      <c r="K951" s="37">
        <f>Table71011124[[#This Row],[Units Sold]]*Table71011124[[#This Row],[Manufacturing Price]]*1.1</f>
        <v>31662.400000000001</v>
      </c>
      <c r="L951" s="37">
        <f>Table71011124[[#This Row],[Sales]]-Table71011124[[#This Row],[COGS]]</f>
        <v>167882.68</v>
      </c>
      <c r="M951" s="38">
        <v>44318</v>
      </c>
    </row>
    <row r="952" spans="1:13" x14ac:dyDescent="0.25">
      <c r="A952" s="1" t="s">
        <v>395</v>
      </c>
      <c r="B952" s="1" t="s">
        <v>408</v>
      </c>
      <c r="C952" s="1" t="s">
        <v>409</v>
      </c>
      <c r="D952" s="1" t="s">
        <v>407</v>
      </c>
      <c r="E952" s="1">
        <v>2993</v>
      </c>
      <c r="F952" s="37">
        <v>224</v>
      </c>
      <c r="G952" s="37">
        <v>300</v>
      </c>
      <c r="H952" s="37">
        <f>Table71011124[[#This Row],[Units Sold]]*Table71011124[[#This Row],[Sale Price]]</f>
        <v>897900</v>
      </c>
      <c r="I952" s="37">
        <f t="shared" si="14"/>
        <v>125706.00000000001</v>
      </c>
      <c r="J952" s="37">
        <f>Table71011124[[#This Row],[Gross Sales]]-Table71011124[[#This Row],[Discounts]]</f>
        <v>772194</v>
      </c>
      <c r="K952" s="37">
        <f>Table71011124[[#This Row],[Units Sold]]*Table71011124[[#This Row],[Manufacturing Price]]*1.1</f>
        <v>737475.20000000007</v>
      </c>
      <c r="L952" s="37">
        <f>Table71011124[[#This Row],[Sales]]-Table71011124[[#This Row],[COGS]]</f>
        <v>34718.79999999993</v>
      </c>
      <c r="M952" s="38">
        <v>44318</v>
      </c>
    </row>
    <row r="953" spans="1:13" x14ac:dyDescent="0.25">
      <c r="A953" s="1" t="s">
        <v>395</v>
      </c>
      <c r="B953" s="1" t="s">
        <v>399</v>
      </c>
      <c r="C953" s="1" t="s">
        <v>400</v>
      </c>
      <c r="D953" s="1" t="s">
        <v>398</v>
      </c>
      <c r="E953" s="1">
        <v>2992</v>
      </c>
      <c r="F953" s="37">
        <v>10</v>
      </c>
      <c r="G953" s="37">
        <v>125</v>
      </c>
      <c r="H953" s="37">
        <f>Table71011124[[#This Row],[Units Sold]]*Table71011124[[#This Row],[Sale Price]]</f>
        <v>374000</v>
      </c>
      <c r="I953" s="37">
        <f t="shared" si="14"/>
        <v>22440</v>
      </c>
      <c r="J953" s="37">
        <f>Table71011124[[#This Row],[Gross Sales]]-Table71011124[[#This Row],[Discounts]]</f>
        <v>351560</v>
      </c>
      <c r="K953" s="37">
        <f>Table71011124[[#This Row],[Units Sold]]*Table71011124[[#This Row],[Manufacturing Price]]*1.1</f>
        <v>32912</v>
      </c>
      <c r="L953" s="37">
        <f>Table71011124[[#This Row],[Sales]]-Table71011124[[#This Row],[COGS]]</f>
        <v>318648</v>
      </c>
      <c r="M953" s="38">
        <v>44318</v>
      </c>
    </row>
    <row r="954" spans="1:13" x14ac:dyDescent="0.25">
      <c r="A954" s="1" t="s">
        <v>293</v>
      </c>
      <c r="B954" s="1" t="s">
        <v>408</v>
      </c>
      <c r="C954" s="1" t="s">
        <v>402</v>
      </c>
      <c r="D954" s="1" t="s">
        <v>401</v>
      </c>
      <c r="E954" s="1">
        <v>2967</v>
      </c>
      <c r="F954" s="37">
        <v>5</v>
      </c>
      <c r="G954" s="37">
        <v>32</v>
      </c>
      <c r="H954" s="37">
        <f>Table71011124[[#This Row],[Units Sold]]*Table71011124[[#This Row],[Sale Price]]</f>
        <v>94944</v>
      </c>
      <c r="I954" s="37">
        <f t="shared" si="14"/>
        <v>949.44</v>
      </c>
      <c r="J954" s="37">
        <f>Table71011124[[#This Row],[Gross Sales]]-Table71011124[[#This Row],[Discounts]]</f>
        <v>93994.559999999998</v>
      </c>
      <c r="K954" s="37">
        <f>Table71011124[[#This Row],[Units Sold]]*Table71011124[[#This Row],[Manufacturing Price]]*1.1</f>
        <v>16318.500000000002</v>
      </c>
      <c r="L954" s="37">
        <f>Table71011124[[#This Row],[Sales]]-Table71011124[[#This Row],[COGS]]</f>
        <v>77676.06</v>
      </c>
      <c r="M954" s="38">
        <v>44318</v>
      </c>
    </row>
    <row r="955" spans="1:13" x14ac:dyDescent="0.25">
      <c r="A955" s="1" t="s">
        <v>295</v>
      </c>
      <c r="B955" s="1" t="s">
        <v>408</v>
      </c>
      <c r="C955" s="1" t="s">
        <v>402</v>
      </c>
      <c r="D955" s="1" t="s">
        <v>398</v>
      </c>
      <c r="E955" s="1">
        <v>2501</v>
      </c>
      <c r="F955" s="37">
        <v>5</v>
      </c>
      <c r="G955" s="37">
        <v>15</v>
      </c>
      <c r="H955" s="37">
        <f>Table71011124[[#This Row],[Units Sold]]*Table71011124[[#This Row],[Sale Price]]</f>
        <v>37515</v>
      </c>
      <c r="I955" s="37">
        <f t="shared" si="14"/>
        <v>2250.9</v>
      </c>
      <c r="J955" s="37">
        <f>Table71011124[[#This Row],[Gross Sales]]-Table71011124[[#This Row],[Discounts]]</f>
        <v>35264.1</v>
      </c>
      <c r="K955" s="37">
        <f>Table71011124[[#This Row],[Units Sold]]*Table71011124[[#This Row],[Manufacturing Price]]*1.1</f>
        <v>13755.500000000002</v>
      </c>
      <c r="L955" s="37">
        <f>Table71011124[[#This Row],[Sales]]-Table71011124[[#This Row],[COGS]]</f>
        <v>21508.6</v>
      </c>
      <c r="M955" s="38">
        <v>44318</v>
      </c>
    </row>
    <row r="956" spans="1:13" x14ac:dyDescent="0.25">
      <c r="A956" s="1" t="s">
        <v>295</v>
      </c>
      <c r="B956" s="1" t="s">
        <v>408</v>
      </c>
      <c r="C956" s="1" t="s">
        <v>409</v>
      </c>
      <c r="D956" s="1" t="s">
        <v>407</v>
      </c>
      <c r="E956" s="1">
        <v>2475</v>
      </c>
      <c r="F956" s="37">
        <v>224</v>
      </c>
      <c r="G956" s="37">
        <v>300</v>
      </c>
      <c r="H956" s="37">
        <f>Table71011124[[#This Row],[Units Sold]]*Table71011124[[#This Row],[Sale Price]]</f>
        <v>742500</v>
      </c>
      <c r="I956" s="37">
        <f t="shared" si="14"/>
        <v>103950.00000000001</v>
      </c>
      <c r="J956" s="37">
        <f>Table71011124[[#This Row],[Gross Sales]]-Table71011124[[#This Row],[Discounts]]</f>
        <v>638550</v>
      </c>
      <c r="K956" s="37">
        <f>Table71011124[[#This Row],[Units Sold]]*Table71011124[[#This Row],[Manufacturing Price]]*1.1</f>
        <v>609840</v>
      </c>
      <c r="L956" s="37">
        <f>Table71011124[[#This Row],[Sales]]-Table71011124[[#This Row],[COGS]]</f>
        <v>28710</v>
      </c>
      <c r="M956" s="38">
        <v>44318</v>
      </c>
    </row>
    <row r="957" spans="1:13" x14ac:dyDescent="0.25">
      <c r="A957" s="1" t="s">
        <v>293</v>
      </c>
      <c r="B957" s="1" t="s">
        <v>396</v>
      </c>
      <c r="C957" s="1" t="s">
        <v>400</v>
      </c>
      <c r="D957" s="1" t="s">
        <v>407</v>
      </c>
      <c r="E957" s="1">
        <v>2428</v>
      </c>
      <c r="F957" s="37">
        <v>10</v>
      </c>
      <c r="G957" s="37">
        <v>45</v>
      </c>
      <c r="H957" s="37">
        <f>Table71011124[[#This Row],[Units Sold]]*Table71011124[[#This Row],[Sale Price]]</f>
        <v>109260</v>
      </c>
      <c r="I957" s="37">
        <f t="shared" si="14"/>
        <v>15296.400000000001</v>
      </c>
      <c r="J957" s="37">
        <f>Table71011124[[#This Row],[Gross Sales]]-Table71011124[[#This Row],[Discounts]]</f>
        <v>93963.6</v>
      </c>
      <c r="K957" s="37">
        <f>Table71011124[[#This Row],[Units Sold]]*Table71011124[[#This Row],[Manufacturing Price]]*1.1</f>
        <v>26708.000000000004</v>
      </c>
      <c r="L957" s="37">
        <f>Table71011124[[#This Row],[Sales]]-Table71011124[[#This Row],[COGS]]</f>
        <v>67255.600000000006</v>
      </c>
      <c r="M957" s="38">
        <v>44318</v>
      </c>
    </row>
    <row r="958" spans="1:13" x14ac:dyDescent="0.25">
      <c r="A958" s="1" t="s">
        <v>300</v>
      </c>
      <c r="B958" s="1" t="s">
        <v>408</v>
      </c>
      <c r="C958" s="1" t="s">
        <v>402</v>
      </c>
      <c r="D958" s="1" t="s">
        <v>401</v>
      </c>
      <c r="E958" s="1">
        <v>2214</v>
      </c>
      <c r="F958" s="37">
        <v>5</v>
      </c>
      <c r="G958" s="37">
        <v>15</v>
      </c>
      <c r="H958" s="37">
        <f>Table71011124[[#This Row],[Units Sold]]*Table71011124[[#This Row],[Sale Price]]</f>
        <v>33210</v>
      </c>
      <c r="I958" s="37">
        <f t="shared" si="14"/>
        <v>332.1</v>
      </c>
      <c r="J958" s="37">
        <f>Table71011124[[#This Row],[Gross Sales]]-Table71011124[[#This Row],[Discounts]]</f>
        <v>32877.9</v>
      </c>
      <c r="K958" s="37">
        <f>Table71011124[[#This Row],[Units Sold]]*Table71011124[[#This Row],[Manufacturing Price]]*1.1</f>
        <v>12177.000000000002</v>
      </c>
      <c r="L958" s="37">
        <f>Table71011124[[#This Row],[Sales]]-Table71011124[[#This Row],[COGS]]</f>
        <v>20700.900000000001</v>
      </c>
      <c r="M958" s="38">
        <v>44318</v>
      </c>
    </row>
    <row r="959" spans="1:13" x14ac:dyDescent="0.25">
      <c r="A959" s="1" t="s">
        <v>287</v>
      </c>
      <c r="B959" s="1" t="s">
        <v>403</v>
      </c>
      <c r="C959" s="1" t="s">
        <v>404</v>
      </c>
      <c r="D959" s="1" t="s">
        <v>405</v>
      </c>
      <c r="E959" s="1">
        <v>2161</v>
      </c>
      <c r="F959" s="37">
        <v>11</v>
      </c>
      <c r="G959" s="37">
        <v>18</v>
      </c>
      <c r="H959" s="37">
        <f>Table71011124[[#This Row],[Units Sold]]*Table71011124[[#This Row],[Sale Price]]</f>
        <v>38898</v>
      </c>
      <c r="I959" s="37">
        <f t="shared" si="14"/>
        <v>0</v>
      </c>
      <c r="J959" s="37">
        <f>Table71011124[[#This Row],[Gross Sales]]-Table71011124[[#This Row],[Discounts]]</f>
        <v>38898</v>
      </c>
      <c r="K959" s="37">
        <f>Table71011124[[#This Row],[Units Sold]]*Table71011124[[#This Row],[Manufacturing Price]]*1.1</f>
        <v>26148.100000000002</v>
      </c>
      <c r="L959" s="37">
        <f>Table71011124[[#This Row],[Sales]]-Table71011124[[#This Row],[COGS]]</f>
        <v>12749.899999999998</v>
      </c>
      <c r="M959" s="38">
        <v>44318</v>
      </c>
    </row>
    <row r="960" spans="1:13" x14ac:dyDescent="0.25">
      <c r="A960" s="1" t="s">
        <v>395</v>
      </c>
      <c r="B960" s="1" t="s">
        <v>396</v>
      </c>
      <c r="C960" s="1" t="s">
        <v>400</v>
      </c>
      <c r="D960" s="1" t="s">
        <v>398</v>
      </c>
      <c r="E960" s="1">
        <v>1973</v>
      </c>
      <c r="F960" s="37">
        <v>10</v>
      </c>
      <c r="G960" s="37">
        <v>20</v>
      </c>
      <c r="H960" s="37">
        <f>Table71011124[[#This Row],[Units Sold]]*Table71011124[[#This Row],[Sale Price]]</f>
        <v>39460</v>
      </c>
      <c r="I960" s="37">
        <f t="shared" si="14"/>
        <v>2367.6</v>
      </c>
      <c r="J960" s="37">
        <f>Table71011124[[#This Row],[Gross Sales]]-Table71011124[[#This Row],[Discounts]]</f>
        <v>37092.400000000001</v>
      </c>
      <c r="K960" s="37">
        <f>Table71011124[[#This Row],[Units Sold]]*Table71011124[[#This Row],[Manufacturing Price]]*1.1</f>
        <v>21703</v>
      </c>
      <c r="L960" s="37">
        <f>Table71011124[[#This Row],[Sales]]-Table71011124[[#This Row],[COGS]]</f>
        <v>15389.400000000001</v>
      </c>
      <c r="M960" s="38">
        <v>44318</v>
      </c>
    </row>
    <row r="961" spans="1:13" x14ac:dyDescent="0.25">
      <c r="A961" s="1" t="s">
        <v>295</v>
      </c>
      <c r="B961" s="1" t="s">
        <v>403</v>
      </c>
      <c r="C961" s="1" t="s">
        <v>404</v>
      </c>
      <c r="D961" s="1" t="s">
        <v>398</v>
      </c>
      <c r="E961" s="1">
        <v>1967</v>
      </c>
      <c r="F961" s="37">
        <v>11</v>
      </c>
      <c r="G961" s="37">
        <v>22</v>
      </c>
      <c r="H961" s="37">
        <f>Table71011124[[#This Row],[Units Sold]]*Table71011124[[#This Row],[Sale Price]]</f>
        <v>43274</v>
      </c>
      <c r="I961" s="37">
        <f t="shared" si="14"/>
        <v>2596.44</v>
      </c>
      <c r="J961" s="37">
        <f>Table71011124[[#This Row],[Gross Sales]]-Table71011124[[#This Row],[Discounts]]</f>
        <v>40677.56</v>
      </c>
      <c r="K961" s="37">
        <f>Table71011124[[#This Row],[Units Sold]]*Table71011124[[#This Row],[Manufacturing Price]]*1.1</f>
        <v>23800.7</v>
      </c>
      <c r="L961" s="37">
        <f>Table71011124[[#This Row],[Sales]]-Table71011124[[#This Row],[COGS]]</f>
        <v>16876.859999999997</v>
      </c>
      <c r="M961" s="38">
        <v>44318</v>
      </c>
    </row>
    <row r="962" spans="1:13" x14ac:dyDescent="0.25">
      <c r="A962" s="1" t="s">
        <v>295</v>
      </c>
      <c r="B962" s="1" t="s">
        <v>396</v>
      </c>
      <c r="C962" s="1" t="s">
        <v>400</v>
      </c>
      <c r="D962" s="1" t="s">
        <v>407</v>
      </c>
      <c r="E962" s="1">
        <v>1954</v>
      </c>
      <c r="F962" s="37">
        <v>10</v>
      </c>
      <c r="G962" s="37">
        <v>20</v>
      </c>
      <c r="H962" s="37">
        <f>Table71011124[[#This Row],[Units Sold]]*Table71011124[[#This Row],[Sale Price]]</f>
        <v>39080</v>
      </c>
      <c r="I962" s="37">
        <f t="shared" ref="I962:I1025" si="15">IF(D962="None",0,IF(D962="Low",H962*0.01,IF(D962="Medium",H962*0.06,IF(D962="High",H962*0.14,0))))</f>
        <v>5471.2000000000007</v>
      </c>
      <c r="J962" s="37">
        <f>Table71011124[[#This Row],[Gross Sales]]-Table71011124[[#This Row],[Discounts]]</f>
        <v>33608.800000000003</v>
      </c>
      <c r="K962" s="37">
        <f>Table71011124[[#This Row],[Units Sold]]*Table71011124[[#This Row],[Manufacturing Price]]*1.1</f>
        <v>21494</v>
      </c>
      <c r="L962" s="37">
        <f>Table71011124[[#This Row],[Sales]]-Table71011124[[#This Row],[COGS]]</f>
        <v>12114.800000000003</v>
      </c>
      <c r="M962" s="38">
        <v>44318</v>
      </c>
    </row>
    <row r="963" spans="1:13" x14ac:dyDescent="0.25">
      <c r="A963" s="1" t="s">
        <v>293</v>
      </c>
      <c r="B963" s="1" t="s">
        <v>396</v>
      </c>
      <c r="C963" s="1" t="s">
        <v>397</v>
      </c>
      <c r="D963" s="1" t="s">
        <v>407</v>
      </c>
      <c r="E963" s="1">
        <v>1893</v>
      </c>
      <c r="F963" s="37">
        <v>3</v>
      </c>
      <c r="G963" s="37">
        <v>280</v>
      </c>
      <c r="H963" s="37">
        <f>Table71011124[[#This Row],[Units Sold]]*Table71011124[[#This Row],[Sale Price]]</f>
        <v>530040</v>
      </c>
      <c r="I963" s="37">
        <f t="shared" si="15"/>
        <v>74205.600000000006</v>
      </c>
      <c r="J963" s="37">
        <f>Table71011124[[#This Row],[Gross Sales]]-Table71011124[[#This Row],[Discounts]]</f>
        <v>455834.4</v>
      </c>
      <c r="K963" s="37">
        <f>Table71011124[[#This Row],[Units Sold]]*Table71011124[[#This Row],[Manufacturing Price]]*1.1</f>
        <v>6246.9000000000005</v>
      </c>
      <c r="L963" s="37">
        <f>Table71011124[[#This Row],[Sales]]-Table71011124[[#This Row],[COGS]]</f>
        <v>449587.5</v>
      </c>
      <c r="M963" s="38">
        <v>44318</v>
      </c>
    </row>
    <row r="964" spans="1:13" x14ac:dyDescent="0.25">
      <c r="A964" s="1" t="s">
        <v>395</v>
      </c>
      <c r="B964" s="1" t="s">
        <v>396</v>
      </c>
      <c r="C964" s="1" t="s">
        <v>397</v>
      </c>
      <c r="D964" s="1" t="s">
        <v>398</v>
      </c>
      <c r="E964" s="1">
        <v>1761</v>
      </c>
      <c r="F964" s="37">
        <v>3</v>
      </c>
      <c r="G964" s="37">
        <v>280</v>
      </c>
      <c r="H964" s="37">
        <f>Table71011124[[#This Row],[Units Sold]]*Table71011124[[#This Row],[Sale Price]]</f>
        <v>493080</v>
      </c>
      <c r="I964" s="37">
        <f t="shared" si="15"/>
        <v>29584.799999999999</v>
      </c>
      <c r="J964" s="37">
        <f>Table71011124[[#This Row],[Gross Sales]]-Table71011124[[#This Row],[Discounts]]</f>
        <v>463495.2</v>
      </c>
      <c r="K964" s="37">
        <f>Table71011124[[#This Row],[Units Sold]]*Table71011124[[#This Row],[Manufacturing Price]]*1.1</f>
        <v>5811.3</v>
      </c>
      <c r="L964" s="37">
        <f>Table71011124[[#This Row],[Sales]]-Table71011124[[#This Row],[COGS]]</f>
        <v>457683.9</v>
      </c>
      <c r="M964" s="38">
        <v>44318</v>
      </c>
    </row>
    <row r="965" spans="1:13" x14ac:dyDescent="0.25">
      <c r="A965" s="1" t="s">
        <v>395</v>
      </c>
      <c r="B965" s="1" t="s">
        <v>396</v>
      </c>
      <c r="C965" s="1" t="s">
        <v>406</v>
      </c>
      <c r="D965" s="1" t="s">
        <v>407</v>
      </c>
      <c r="E965" s="1">
        <v>1579</v>
      </c>
      <c r="F965" s="37">
        <v>5</v>
      </c>
      <c r="G965" s="37">
        <v>7</v>
      </c>
      <c r="H965" s="37">
        <f>Table71011124[[#This Row],[Units Sold]]*Table71011124[[#This Row],[Sale Price]]</f>
        <v>11053</v>
      </c>
      <c r="I965" s="37">
        <f t="shared" si="15"/>
        <v>1547.42</v>
      </c>
      <c r="J965" s="37">
        <f>Table71011124[[#This Row],[Gross Sales]]-Table71011124[[#This Row],[Discounts]]</f>
        <v>9505.58</v>
      </c>
      <c r="K965" s="37">
        <f>Table71011124[[#This Row],[Units Sold]]*Table71011124[[#This Row],[Manufacturing Price]]*1.1</f>
        <v>8684.5</v>
      </c>
      <c r="L965" s="37">
        <f>Table71011124[[#This Row],[Sales]]-Table71011124[[#This Row],[COGS]]</f>
        <v>821.07999999999993</v>
      </c>
      <c r="M965" s="38">
        <v>44318</v>
      </c>
    </row>
    <row r="966" spans="1:13" x14ac:dyDescent="0.25">
      <c r="A966" s="1" t="s">
        <v>295</v>
      </c>
      <c r="B966" s="1" t="s">
        <v>396</v>
      </c>
      <c r="C966" s="1" t="s">
        <v>406</v>
      </c>
      <c r="D966" s="1" t="s">
        <v>407</v>
      </c>
      <c r="E966" s="1">
        <v>1491</v>
      </c>
      <c r="F966" s="37">
        <v>6</v>
      </c>
      <c r="G966" s="37">
        <v>16</v>
      </c>
      <c r="H966" s="37">
        <f>Table71011124[[#This Row],[Units Sold]]*Table71011124[[#This Row],[Sale Price]]</f>
        <v>23856</v>
      </c>
      <c r="I966" s="37">
        <f t="shared" si="15"/>
        <v>3339.84</v>
      </c>
      <c r="J966" s="37">
        <f>Table71011124[[#This Row],[Gross Sales]]-Table71011124[[#This Row],[Discounts]]</f>
        <v>20516.16</v>
      </c>
      <c r="K966" s="37">
        <f>Table71011124[[#This Row],[Units Sold]]*Table71011124[[#This Row],[Manufacturing Price]]*1.1</f>
        <v>9840.6</v>
      </c>
      <c r="L966" s="37">
        <f>Table71011124[[#This Row],[Sales]]-Table71011124[[#This Row],[COGS]]</f>
        <v>10675.56</v>
      </c>
      <c r="M966" s="38">
        <v>44318</v>
      </c>
    </row>
    <row r="967" spans="1:13" x14ac:dyDescent="0.25">
      <c r="A967" s="1" t="s">
        <v>395</v>
      </c>
      <c r="B967" s="1" t="s">
        <v>403</v>
      </c>
      <c r="C967" s="1" t="s">
        <v>404</v>
      </c>
      <c r="D967" s="1" t="s">
        <v>401</v>
      </c>
      <c r="E967" s="1">
        <v>1465</v>
      </c>
      <c r="F967" s="37">
        <v>9</v>
      </c>
      <c r="G967" s="37">
        <v>12</v>
      </c>
      <c r="H967" s="37">
        <f>Table71011124[[#This Row],[Units Sold]]*Table71011124[[#This Row],[Sale Price]]</f>
        <v>17580</v>
      </c>
      <c r="I967" s="37">
        <f t="shared" si="15"/>
        <v>175.8</v>
      </c>
      <c r="J967" s="37">
        <f>Table71011124[[#This Row],[Gross Sales]]-Table71011124[[#This Row],[Discounts]]</f>
        <v>17404.2</v>
      </c>
      <c r="K967" s="37">
        <f>Table71011124[[#This Row],[Units Sold]]*Table71011124[[#This Row],[Manufacturing Price]]*1.1</f>
        <v>14503.500000000002</v>
      </c>
      <c r="L967" s="37">
        <f>Table71011124[[#This Row],[Sales]]-Table71011124[[#This Row],[COGS]]</f>
        <v>2900.6999999999989</v>
      </c>
      <c r="M967" s="38">
        <v>44318</v>
      </c>
    </row>
    <row r="968" spans="1:13" x14ac:dyDescent="0.25">
      <c r="A968" s="1" t="s">
        <v>300</v>
      </c>
      <c r="B968" s="1" t="s">
        <v>396</v>
      </c>
      <c r="C968" s="1" t="s">
        <v>406</v>
      </c>
      <c r="D968" s="1" t="s">
        <v>407</v>
      </c>
      <c r="E968" s="1">
        <v>1403</v>
      </c>
      <c r="F968" s="37">
        <v>5</v>
      </c>
      <c r="G968" s="37">
        <v>7</v>
      </c>
      <c r="H968" s="37">
        <f>Table71011124[[#This Row],[Units Sold]]*Table71011124[[#This Row],[Sale Price]]</f>
        <v>9821</v>
      </c>
      <c r="I968" s="37">
        <f t="shared" si="15"/>
        <v>1374.94</v>
      </c>
      <c r="J968" s="37">
        <f>Table71011124[[#This Row],[Gross Sales]]-Table71011124[[#This Row],[Discounts]]</f>
        <v>8446.06</v>
      </c>
      <c r="K968" s="37">
        <f>Table71011124[[#This Row],[Units Sold]]*Table71011124[[#This Row],[Manufacturing Price]]*1.1</f>
        <v>7716.5000000000009</v>
      </c>
      <c r="L968" s="37">
        <f>Table71011124[[#This Row],[Sales]]-Table71011124[[#This Row],[COGS]]</f>
        <v>729.55999999999858</v>
      </c>
      <c r="M968" s="38">
        <v>44318</v>
      </c>
    </row>
    <row r="969" spans="1:13" x14ac:dyDescent="0.25">
      <c r="A969" s="1" t="s">
        <v>295</v>
      </c>
      <c r="B969" s="1" t="s">
        <v>396</v>
      </c>
      <c r="C969" s="1" t="s">
        <v>397</v>
      </c>
      <c r="D969" s="1" t="s">
        <v>407</v>
      </c>
      <c r="E969" s="1">
        <v>1390</v>
      </c>
      <c r="F969" s="37">
        <v>3</v>
      </c>
      <c r="G969" s="37">
        <v>280</v>
      </c>
      <c r="H969" s="37">
        <f>Table71011124[[#This Row],[Units Sold]]*Table71011124[[#This Row],[Sale Price]]</f>
        <v>389200</v>
      </c>
      <c r="I969" s="37">
        <f t="shared" si="15"/>
        <v>54488.000000000007</v>
      </c>
      <c r="J969" s="37">
        <f>Table71011124[[#This Row],[Gross Sales]]-Table71011124[[#This Row],[Discounts]]</f>
        <v>334712</v>
      </c>
      <c r="K969" s="37">
        <f>Table71011124[[#This Row],[Units Sold]]*Table71011124[[#This Row],[Manufacturing Price]]*1.1</f>
        <v>4587</v>
      </c>
      <c r="L969" s="37">
        <f>Table71011124[[#This Row],[Sales]]-Table71011124[[#This Row],[COGS]]</f>
        <v>330125</v>
      </c>
      <c r="M969" s="38">
        <v>44318</v>
      </c>
    </row>
    <row r="970" spans="1:13" x14ac:dyDescent="0.25">
      <c r="A970" s="1" t="s">
        <v>287</v>
      </c>
      <c r="B970" s="1" t="s">
        <v>396</v>
      </c>
      <c r="C970" s="1" t="s">
        <v>397</v>
      </c>
      <c r="D970" s="1" t="s">
        <v>407</v>
      </c>
      <c r="E970" s="1">
        <v>1292</v>
      </c>
      <c r="F970" s="37">
        <v>3</v>
      </c>
      <c r="G970" s="37">
        <v>280</v>
      </c>
      <c r="H970" s="37">
        <f>Table71011124[[#This Row],[Units Sold]]*Table71011124[[#This Row],[Sale Price]]</f>
        <v>361760</v>
      </c>
      <c r="I970" s="37">
        <f t="shared" si="15"/>
        <v>50646.400000000001</v>
      </c>
      <c r="J970" s="37">
        <f>Table71011124[[#This Row],[Gross Sales]]-Table71011124[[#This Row],[Discounts]]</f>
        <v>311113.59999999998</v>
      </c>
      <c r="K970" s="37">
        <f>Table71011124[[#This Row],[Units Sold]]*Table71011124[[#This Row],[Manufacturing Price]]*1.1</f>
        <v>4263.6000000000004</v>
      </c>
      <c r="L970" s="37">
        <f>Table71011124[[#This Row],[Sales]]-Table71011124[[#This Row],[COGS]]</f>
        <v>306850</v>
      </c>
      <c r="M970" s="38">
        <v>44318</v>
      </c>
    </row>
    <row r="971" spans="1:13" x14ac:dyDescent="0.25">
      <c r="A971" s="1" t="s">
        <v>287</v>
      </c>
      <c r="B971" s="1" t="s">
        <v>396</v>
      </c>
      <c r="C971" s="1" t="s">
        <v>406</v>
      </c>
      <c r="D971" s="1" t="s">
        <v>401</v>
      </c>
      <c r="E971" s="1">
        <v>1263</v>
      </c>
      <c r="F971" s="37">
        <v>6</v>
      </c>
      <c r="G971" s="37">
        <v>7</v>
      </c>
      <c r="H971" s="37">
        <f>Table71011124[[#This Row],[Units Sold]]*Table71011124[[#This Row],[Sale Price]]</f>
        <v>8841</v>
      </c>
      <c r="I971" s="37">
        <f t="shared" si="15"/>
        <v>88.41</v>
      </c>
      <c r="J971" s="37">
        <f>Table71011124[[#This Row],[Gross Sales]]-Table71011124[[#This Row],[Discounts]]</f>
        <v>8752.59</v>
      </c>
      <c r="K971" s="37">
        <f>Table71011124[[#This Row],[Units Sold]]*Table71011124[[#This Row],[Manufacturing Price]]*1.1</f>
        <v>8335.8000000000011</v>
      </c>
      <c r="L971" s="37">
        <f>Table71011124[[#This Row],[Sales]]-Table71011124[[#This Row],[COGS]]</f>
        <v>416.78999999999905</v>
      </c>
      <c r="M971" s="38">
        <v>44318</v>
      </c>
    </row>
    <row r="972" spans="1:13" x14ac:dyDescent="0.25">
      <c r="A972" s="1" t="s">
        <v>287</v>
      </c>
      <c r="B972" s="1" t="s">
        <v>396</v>
      </c>
      <c r="C972" s="1" t="s">
        <v>400</v>
      </c>
      <c r="D972" s="1" t="s">
        <v>407</v>
      </c>
      <c r="E972" s="1">
        <v>1158</v>
      </c>
      <c r="F972" s="37">
        <v>10</v>
      </c>
      <c r="G972" s="37">
        <v>20</v>
      </c>
      <c r="H972" s="37">
        <f>Table71011124[[#This Row],[Units Sold]]*Table71011124[[#This Row],[Sale Price]]</f>
        <v>23160</v>
      </c>
      <c r="I972" s="37">
        <f t="shared" si="15"/>
        <v>3242.4</v>
      </c>
      <c r="J972" s="37">
        <f>Table71011124[[#This Row],[Gross Sales]]-Table71011124[[#This Row],[Discounts]]</f>
        <v>19917.599999999999</v>
      </c>
      <c r="K972" s="37">
        <f>Table71011124[[#This Row],[Units Sold]]*Table71011124[[#This Row],[Manufacturing Price]]*1.1</f>
        <v>12738.000000000002</v>
      </c>
      <c r="L972" s="37">
        <f>Table71011124[[#This Row],[Sales]]-Table71011124[[#This Row],[COGS]]</f>
        <v>7179.5999999999967</v>
      </c>
      <c r="M972" s="38">
        <v>44318</v>
      </c>
    </row>
    <row r="973" spans="1:13" x14ac:dyDescent="0.25">
      <c r="A973" s="1" t="s">
        <v>300</v>
      </c>
      <c r="B973" s="1" t="s">
        <v>399</v>
      </c>
      <c r="C973" s="1" t="s">
        <v>400</v>
      </c>
      <c r="D973" s="1" t="s">
        <v>398</v>
      </c>
      <c r="E973" s="1">
        <v>1114</v>
      </c>
      <c r="F973" s="37">
        <v>10</v>
      </c>
      <c r="G973" s="37">
        <v>125</v>
      </c>
      <c r="H973" s="37">
        <f>Table71011124[[#This Row],[Units Sold]]*Table71011124[[#This Row],[Sale Price]]</f>
        <v>139250</v>
      </c>
      <c r="I973" s="37">
        <f t="shared" si="15"/>
        <v>8355</v>
      </c>
      <c r="J973" s="37">
        <f>Table71011124[[#This Row],[Gross Sales]]-Table71011124[[#This Row],[Discounts]]</f>
        <v>130895</v>
      </c>
      <c r="K973" s="37">
        <f>Table71011124[[#This Row],[Units Sold]]*Table71011124[[#This Row],[Manufacturing Price]]*1.1</f>
        <v>12254.000000000002</v>
      </c>
      <c r="L973" s="37">
        <f>Table71011124[[#This Row],[Sales]]-Table71011124[[#This Row],[COGS]]</f>
        <v>118641</v>
      </c>
      <c r="M973" s="38">
        <v>44318</v>
      </c>
    </row>
    <row r="974" spans="1:13" x14ac:dyDescent="0.25">
      <c r="A974" s="1" t="s">
        <v>300</v>
      </c>
      <c r="B974" s="1" t="s">
        <v>396</v>
      </c>
      <c r="C974" s="1" t="s">
        <v>397</v>
      </c>
      <c r="D974" s="1" t="s">
        <v>401</v>
      </c>
      <c r="E974" s="1">
        <v>1110</v>
      </c>
      <c r="F974" s="37">
        <v>3</v>
      </c>
      <c r="G974" s="37">
        <v>280</v>
      </c>
      <c r="H974" s="37">
        <f>Table71011124[[#This Row],[Units Sold]]*Table71011124[[#This Row],[Sale Price]]</f>
        <v>310800</v>
      </c>
      <c r="I974" s="37">
        <f t="shared" si="15"/>
        <v>3108</v>
      </c>
      <c r="J974" s="37">
        <f>Table71011124[[#This Row],[Gross Sales]]-Table71011124[[#This Row],[Discounts]]</f>
        <v>307692</v>
      </c>
      <c r="K974" s="37">
        <f>Table71011124[[#This Row],[Units Sold]]*Table71011124[[#This Row],[Manufacturing Price]]*1.1</f>
        <v>3663.0000000000005</v>
      </c>
      <c r="L974" s="37">
        <f>Table71011124[[#This Row],[Sales]]-Table71011124[[#This Row],[COGS]]</f>
        <v>304029</v>
      </c>
      <c r="M974" s="38">
        <v>44318</v>
      </c>
    </row>
    <row r="975" spans="1:13" x14ac:dyDescent="0.25">
      <c r="A975" s="1" t="s">
        <v>300</v>
      </c>
      <c r="B975" s="1" t="s">
        <v>408</v>
      </c>
      <c r="C975" s="1" t="s">
        <v>409</v>
      </c>
      <c r="D975" s="1" t="s">
        <v>401</v>
      </c>
      <c r="E975" s="1">
        <v>1101</v>
      </c>
      <c r="F975" s="37">
        <v>265</v>
      </c>
      <c r="G975" s="37">
        <v>300</v>
      </c>
      <c r="H975" s="37">
        <f>Table71011124[[#This Row],[Units Sold]]*Table71011124[[#This Row],[Sale Price]]</f>
        <v>330300</v>
      </c>
      <c r="I975" s="37">
        <f t="shared" si="15"/>
        <v>3303</v>
      </c>
      <c r="J975" s="37">
        <f>Table71011124[[#This Row],[Gross Sales]]-Table71011124[[#This Row],[Discounts]]</f>
        <v>326997</v>
      </c>
      <c r="K975" s="37">
        <f>Table71011124[[#This Row],[Units Sold]]*Table71011124[[#This Row],[Manufacturing Price]]*1.1</f>
        <v>320941.5</v>
      </c>
      <c r="L975" s="37">
        <f>Table71011124[[#This Row],[Sales]]-Table71011124[[#This Row],[COGS]]</f>
        <v>6055.5</v>
      </c>
      <c r="M975" s="38">
        <v>44318</v>
      </c>
    </row>
    <row r="976" spans="1:13" x14ac:dyDescent="0.25">
      <c r="A976" s="1" t="s">
        <v>300</v>
      </c>
      <c r="B976" s="1" t="s">
        <v>396</v>
      </c>
      <c r="C976" s="1" t="s">
        <v>400</v>
      </c>
      <c r="D976" s="1" t="s">
        <v>407</v>
      </c>
      <c r="E976" s="1">
        <v>1022</v>
      </c>
      <c r="F976" s="37">
        <v>10</v>
      </c>
      <c r="G976" s="37">
        <v>20</v>
      </c>
      <c r="H976" s="37">
        <f>Table71011124[[#This Row],[Units Sold]]*Table71011124[[#This Row],[Sale Price]]</f>
        <v>20440</v>
      </c>
      <c r="I976" s="37">
        <f t="shared" si="15"/>
        <v>2861.6000000000004</v>
      </c>
      <c r="J976" s="37">
        <f>Table71011124[[#This Row],[Gross Sales]]-Table71011124[[#This Row],[Discounts]]</f>
        <v>17578.400000000001</v>
      </c>
      <c r="K976" s="37">
        <f>Table71011124[[#This Row],[Units Sold]]*Table71011124[[#This Row],[Manufacturing Price]]*1.1</f>
        <v>11242</v>
      </c>
      <c r="L976" s="37">
        <f>Table71011124[[#This Row],[Sales]]-Table71011124[[#This Row],[COGS]]</f>
        <v>6336.4000000000015</v>
      </c>
      <c r="M976" s="38">
        <v>44318</v>
      </c>
    </row>
    <row r="977" spans="1:13" x14ac:dyDescent="0.25">
      <c r="A977" s="1" t="s">
        <v>287</v>
      </c>
      <c r="B977" s="1" t="s">
        <v>408</v>
      </c>
      <c r="C977" s="1" t="s">
        <v>402</v>
      </c>
      <c r="D977" s="1" t="s">
        <v>405</v>
      </c>
      <c r="E977" s="1">
        <v>921</v>
      </c>
      <c r="F977" s="37">
        <v>5</v>
      </c>
      <c r="G977" s="37">
        <v>15</v>
      </c>
      <c r="H977" s="37">
        <f>Table71011124[[#This Row],[Units Sold]]*Table71011124[[#This Row],[Sale Price]]</f>
        <v>13815</v>
      </c>
      <c r="I977" s="37">
        <f t="shared" si="15"/>
        <v>0</v>
      </c>
      <c r="J977" s="37">
        <f>Table71011124[[#This Row],[Gross Sales]]-Table71011124[[#This Row],[Discounts]]</f>
        <v>13815</v>
      </c>
      <c r="K977" s="37">
        <f>Table71011124[[#This Row],[Units Sold]]*Table71011124[[#This Row],[Manufacturing Price]]*1.1</f>
        <v>5065.5</v>
      </c>
      <c r="L977" s="37">
        <f>Table71011124[[#This Row],[Sales]]-Table71011124[[#This Row],[COGS]]</f>
        <v>8749.5</v>
      </c>
      <c r="M977" s="38">
        <v>44318</v>
      </c>
    </row>
    <row r="978" spans="1:13" x14ac:dyDescent="0.25">
      <c r="A978" s="1" t="s">
        <v>287</v>
      </c>
      <c r="B978" s="1" t="s">
        <v>399</v>
      </c>
      <c r="C978" s="1" t="s">
        <v>400</v>
      </c>
      <c r="D978" s="1" t="s">
        <v>401</v>
      </c>
      <c r="E978" s="1">
        <v>795</v>
      </c>
      <c r="F978" s="37">
        <v>10</v>
      </c>
      <c r="G978" s="37">
        <v>125</v>
      </c>
      <c r="H978" s="37">
        <f>Table71011124[[#This Row],[Units Sold]]*Table71011124[[#This Row],[Sale Price]]</f>
        <v>99375</v>
      </c>
      <c r="I978" s="37">
        <f t="shared" si="15"/>
        <v>993.75</v>
      </c>
      <c r="J978" s="37">
        <f>Table71011124[[#This Row],[Gross Sales]]-Table71011124[[#This Row],[Discounts]]</f>
        <v>98381.25</v>
      </c>
      <c r="K978" s="37">
        <f>Table71011124[[#This Row],[Units Sold]]*Table71011124[[#This Row],[Manufacturing Price]]*1.1</f>
        <v>8745</v>
      </c>
      <c r="L978" s="37">
        <f>Table71011124[[#This Row],[Sales]]-Table71011124[[#This Row],[COGS]]</f>
        <v>89636.25</v>
      </c>
      <c r="M978" s="38">
        <v>44318</v>
      </c>
    </row>
    <row r="979" spans="1:13" x14ac:dyDescent="0.25">
      <c r="A979" s="1" t="s">
        <v>395</v>
      </c>
      <c r="B979" s="1" t="s">
        <v>408</v>
      </c>
      <c r="C979" s="1" t="s">
        <v>402</v>
      </c>
      <c r="D979" s="1" t="s">
        <v>407</v>
      </c>
      <c r="E979" s="1">
        <v>677</v>
      </c>
      <c r="F979" s="37">
        <v>5</v>
      </c>
      <c r="G979" s="37">
        <v>15</v>
      </c>
      <c r="H979" s="37">
        <f>Table71011124[[#This Row],[Units Sold]]*Table71011124[[#This Row],[Sale Price]]</f>
        <v>10155</v>
      </c>
      <c r="I979" s="37">
        <f t="shared" si="15"/>
        <v>1421.7</v>
      </c>
      <c r="J979" s="37">
        <f>Table71011124[[#This Row],[Gross Sales]]-Table71011124[[#This Row],[Discounts]]</f>
        <v>8733.2999999999993</v>
      </c>
      <c r="K979" s="37">
        <f>Table71011124[[#This Row],[Units Sold]]*Table71011124[[#This Row],[Manufacturing Price]]*1.1</f>
        <v>3723.5000000000005</v>
      </c>
      <c r="L979" s="37">
        <f>Table71011124[[#This Row],[Sales]]-Table71011124[[#This Row],[COGS]]</f>
        <v>5009.7999999999993</v>
      </c>
      <c r="M979" s="38">
        <v>44318</v>
      </c>
    </row>
    <row r="980" spans="1:13" x14ac:dyDescent="0.25">
      <c r="A980" s="1" t="s">
        <v>300</v>
      </c>
      <c r="B980" s="1" t="s">
        <v>403</v>
      </c>
      <c r="C980" s="1" t="s">
        <v>404</v>
      </c>
      <c r="D980" s="1" t="s">
        <v>407</v>
      </c>
      <c r="E980" s="1">
        <v>500</v>
      </c>
      <c r="F980" s="37">
        <v>8</v>
      </c>
      <c r="G980" s="37">
        <v>12</v>
      </c>
      <c r="H980" s="37">
        <f>Table71011124[[#This Row],[Units Sold]]*Table71011124[[#This Row],[Sale Price]]</f>
        <v>6000</v>
      </c>
      <c r="I980" s="37">
        <f t="shared" si="15"/>
        <v>840.00000000000011</v>
      </c>
      <c r="J980" s="37">
        <f>Table71011124[[#This Row],[Gross Sales]]-Table71011124[[#This Row],[Discounts]]</f>
        <v>5160</v>
      </c>
      <c r="K980" s="37">
        <f>Table71011124[[#This Row],[Units Sold]]*Table71011124[[#This Row],[Manufacturing Price]]*1.1</f>
        <v>4400</v>
      </c>
      <c r="L980" s="37">
        <f>Table71011124[[#This Row],[Sales]]-Table71011124[[#This Row],[COGS]]</f>
        <v>760</v>
      </c>
      <c r="M980" s="38">
        <v>44318</v>
      </c>
    </row>
    <row r="981" spans="1:13" x14ac:dyDescent="0.25">
      <c r="A981" s="1" t="s">
        <v>287</v>
      </c>
      <c r="B981" s="1" t="s">
        <v>408</v>
      </c>
      <c r="C981" s="1" t="s">
        <v>409</v>
      </c>
      <c r="D981" s="1" t="s">
        <v>401</v>
      </c>
      <c r="E981" s="1">
        <v>259</v>
      </c>
      <c r="F981" s="37">
        <v>265</v>
      </c>
      <c r="G981" s="37">
        <v>300</v>
      </c>
      <c r="H981" s="37">
        <f>Table71011124[[#This Row],[Units Sold]]*Table71011124[[#This Row],[Sale Price]]</f>
        <v>77700</v>
      </c>
      <c r="I981" s="37">
        <f t="shared" si="15"/>
        <v>777</v>
      </c>
      <c r="J981" s="37">
        <f>Table71011124[[#This Row],[Gross Sales]]-Table71011124[[#This Row],[Discounts]]</f>
        <v>76923</v>
      </c>
      <c r="K981" s="37">
        <f>Table71011124[[#This Row],[Units Sold]]*Table71011124[[#This Row],[Manufacturing Price]]*1.1</f>
        <v>75498.5</v>
      </c>
      <c r="L981" s="37">
        <f>Table71011124[[#This Row],[Sales]]-Table71011124[[#This Row],[COGS]]</f>
        <v>1424.5</v>
      </c>
      <c r="M981" s="38">
        <v>44318</v>
      </c>
    </row>
    <row r="982" spans="1:13" x14ac:dyDescent="0.25">
      <c r="A982" s="1" t="s">
        <v>293</v>
      </c>
      <c r="B982" s="1" t="s">
        <v>399</v>
      </c>
      <c r="C982" s="1" t="s">
        <v>404</v>
      </c>
      <c r="D982" s="1" t="s">
        <v>398</v>
      </c>
      <c r="E982" s="1">
        <v>5952</v>
      </c>
      <c r="F982" s="37">
        <v>43</v>
      </c>
      <c r="G982" s="37">
        <v>125</v>
      </c>
      <c r="H982" s="37">
        <f>Table71011124[[#This Row],[Units Sold]]*Table71011124[[#This Row],[Sale Price]]</f>
        <v>744000</v>
      </c>
      <c r="I982" s="37">
        <f t="shared" si="15"/>
        <v>44640</v>
      </c>
      <c r="J982" s="37">
        <f>Table71011124[[#This Row],[Gross Sales]]-Table71011124[[#This Row],[Discounts]]</f>
        <v>699360</v>
      </c>
      <c r="K982" s="37">
        <f>Table71011124[[#This Row],[Units Sold]]*Table71011124[[#This Row],[Manufacturing Price]]*1.1</f>
        <v>281529.60000000003</v>
      </c>
      <c r="L982" s="37">
        <f>Table71011124[[#This Row],[Sales]]-Table71011124[[#This Row],[COGS]]</f>
        <v>417830.39999999997</v>
      </c>
      <c r="M982" s="38">
        <v>44290</v>
      </c>
    </row>
    <row r="983" spans="1:13" x14ac:dyDescent="0.25">
      <c r="A983" s="1" t="s">
        <v>295</v>
      </c>
      <c r="B983" s="1" t="s">
        <v>399</v>
      </c>
      <c r="C983" s="1" t="s">
        <v>404</v>
      </c>
      <c r="D983" s="1" t="s">
        <v>405</v>
      </c>
      <c r="E983" s="1">
        <v>4887</v>
      </c>
      <c r="F983" s="37">
        <v>102</v>
      </c>
      <c r="G983" s="37">
        <v>125</v>
      </c>
      <c r="H983" s="37">
        <f>Table71011124[[#This Row],[Units Sold]]*Table71011124[[#This Row],[Sale Price]]</f>
        <v>610875</v>
      </c>
      <c r="I983" s="37">
        <f t="shared" si="15"/>
        <v>0</v>
      </c>
      <c r="J983" s="37">
        <f>Table71011124[[#This Row],[Gross Sales]]-Table71011124[[#This Row],[Discounts]]</f>
        <v>610875</v>
      </c>
      <c r="K983" s="37">
        <f>Table71011124[[#This Row],[Units Sold]]*Table71011124[[#This Row],[Manufacturing Price]]*1.1</f>
        <v>548321.4</v>
      </c>
      <c r="L983" s="37">
        <f>Table71011124[[#This Row],[Sales]]-Table71011124[[#This Row],[COGS]]</f>
        <v>62553.599999999977</v>
      </c>
      <c r="M983" s="38">
        <v>44290</v>
      </c>
    </row>
    <row r="984" spans="1:13" x14ac:dyDescent="0.25">
      <c r="A984" s="1" t="s">
        <v>395</v>
      </c>
      <c r="B984" s="1" t="s">
        <v>396</v>
      </c>
      <c r="C984" s="1" t="s">
        <v>400</v>
      </c>
      <c r="D984" s="1" t="s">
        <v>407</v>
      </c>
      <c r="E984" s="1">
        <v>3641</v>
      </c>
      <c r="F984" s="37">
        <v>10</v>
      </c>
      <c r="G984" s="37">
        <v>20</v>
      </c>
      <c r="H984" s="37">
        <f>Table71011124[[#This Row],[Units Sold]]*Table71011124[[#This Row],[Sale Price]]</f>
        <v>72820</v>
      </c>
      <c r="I984" s="37">
        <f t="shared" si="15"/>
        <v>10194.800000000001</v>
      </c>
      <c r="J984" s="37">
        <f>Table71011124[[#This Row],[Gross Sales]]-Table71011124[[#This Row],[Discounts]]</f>
        <v>62625.2</v>
      </c>
      <c r="K984" s="37">
        <f>Table71011124[[#This Row],[Units Sold]]*Table71011124[[#This Row],[Manufacturing Price]]*1.1</f>
        <v>40051</v>
      </c>
      <c r="L984" s="37">
        <f>Table71011124[[#This Row],[Sales]]-Table71011124[[#This Row],[COGS]]</f>
        <v>22574.199999999997</v>
      </c>
      <c r="M984" s="38">
        <v>44290</v>
      </c>
    </row>
    <row r="985" spans="1:13" x14ac:dyDescent="0.25">
      <c r="A985" s="1" t="s">
        <v>293</v>
      </c>
      <c r="B985" s="1" t="s">
        <v>396</v>
      </c>
      <c r="C985" s="1" t="s">
        <v>402</v>
      </c>
      <c r="D985" s="1" t="s">
        <v>398</v>
      </c>
      <c r="E985" s="1">
        <v>3488</v>
      </c>
      <c r="F985" s="37">
        <v>5</v>
      </c>
      <c r="G985" s="37">
        <v>43</v>
      </c>
      <c r="H985" s="37">
        <f>Table71011124[[#This Row],[Units Sold]]*Table71011124[[#This Row],[Sale Price]]</f>
        <v>149984</v>
      </c>
      <c r="I985" s="37">
        <f t="shared" si="15"/>
        <v>8999.0399999999991</v>
      </c>
      <c r="J985" s="37">
        <f>Table71011124[[#This Row],[Gross Sales]]-Table71011124[[#This Row],[Discounts]]</f>
        <v>140984.95999999999</v>
      </c>
      <c r="K985" s="37">
        <f>Table71011124[[#This Row],[Units Sold]]*Table71011124[[#This Row],[Manufacturing Price]]*1.1</f>
        <v>19184</v>
      </c>
      <c r="L985" s="37">
        <f>Table71011124[[#This Row],[Sales]]-Table71011124[[#This Row],[COGS]]</f>
        <v>121800.95999999999</v>
      </c>
      <c r="M985" s="38">
        <v>44290</v>
      </c>
    </row>
    <row r="986" spans="1:13" x14ac:dyDescent="0.25">
      <c r="A986" s="1" t="s">
        <v>293</v>
      </c>
      <c r="B986" s="1" t="s">
        <v>396</v>
      </c>
      <c r="C986" s="1" t="s">
        <v>400</v>
      </c>
      <c r="D986" s="1" t="s">
        <v>405</v>
      </c>
      <c r="E986" s="1">
        <v>3292</v>
      </c>
      <c r="F986" s="37">
        <v>8</v>
      </c>
      <c r="G986" s="37">
        <v>42</v>
      </c>
      <c r="H986" s="37">
        <f>Table71011124[[#This Row],[Units Sold]]*Table71011124[[#This Row],[Sale Price]]</f>
        <v>138264</v>
      </c>
      <c r="I986" s="37">
        <f t="shared" si="15"/>
        <v>0</v>
      </c>
      <c r="J986" s="37">
        <f>Table71011124[[#This Row],[Gross Sales]]-Table71011124[[#This Row],[Discounts]]</f>
        <v>138264</v>
      </c>
      <c r="K986" s="37">
        <f>Table71011124[[#This Row],[Units Sold]]*Table71011124[[#This Row],[Manufacturing Price]]*1.1</f>
        <v>28969.600000000002</v>
      </c>
      <c r="L986" s="37">
        <f>Table71011124[[#This Row],[Sales]]-Table71011124[[#This Row],[COGS]]</f>
        <v>109294.39999999999</v>
      </c>
      <c r="M986" s="38">
        <v>44290</v>
      </c>
    </row>
    <row r="987" spans="1:13" x14ac:dyDescent="0.25">
      <c r="A987" s="1" t="s">
        <v>395</v>
      </c>
      <c r="B987" s="1" t="s">
        <v>408</v>
      </c>
      <c r="C987" s="1" t="s">
        <v>406</v>
      </c>
      <c r="D987" s="1" t="s">
        <v>401</v>
      </c>
      <c r="E987" s="1">
        <v>2844</v>
      </c>
      <c r="F987" s="37">
        <v>250</v>
      </c>
      <c r="G987" s="37">
        <v>300</v>
      </c>
      <c r="H987" s="37">
        <f>Table71011124[[#This Row],[Units Sold]]*Table71011124[[#This Row],[Sale Price]]</f>
        <v>853200</v>
      </c>
      <c r="I987" s="37">
        <f t="shared" si="15"/>
        <v>8532</v>
      </c>
      <c r="J987" s="37">
        <f>Table71011124[[#This Row],[Gross Sales]]-Table71011124[[#This Row],[Discounts]]</f>
        <v>844668</v>
      </c>
      <c r="K987" s="37">
        <f>Table71011124[[#This Row],[Units Sold]]*Table71011124[[#This Row],[Manufacturing Price]]*1.1</f>
        <v>782100.00000000012</v>
      </c>
      <c r="L987" s="37">
        <f>Table71011124[[#This Row],[Sales]]-Table71011124[[#This Row],[COGS]]</f>
        <v>62567.999999999884</v>
      </c>
      <c r="M987" s="38">
        <v>44290</v>
      </c>
    </row>
    <row r="988" spans="1:13" x14ac:dyDescent="0.25">
      <c r="A988" s="1" t="s">
        <v>395</v>
      </c>
      <c r="B988" s="1" t="s">
        <v>399</v>
      </c>
      <c r="C988" s="1" t="s">
        <v>404</v>
      </c>
      <c r="D988" s="1" t="s">
        <v>398</v>
      </c>
      <c r="E988" s="1">
        <v>2755</v>
      </c>
      <c r="F988" s="37">
        <v>103</v>
      </c>
      <c r="G988" s="37">
        <v>125</v>
      </c>
      <c r="H988" s="37">
        <f>Table71011124[[#This Row],[Units Sold]]*Table71011124[[#This Row],[Sale Price]]</f>
        <v>344375</v>
      </c>
      <c r="I988" s="37">
        <f t="shared" si="15"/>
        <v>20662.5</v>
      </c>
      <c r="J988" s="37">
        <f>Table71011124[[#This Row],[Gross Sales]]-Table71011124[[#This Row],[Discounts]]</f>
        <v>323712.5</v>
      </c>
      <c r="K988" s="37">
        <f>Table71011124[[#This Row],[Units Sold]]*Table71011124[[#This Row],[Manufacturing Price]]*1.1</f>
        <v>312141.5</v>
      </c>
      <c r="L988" s="37">
        <f>Table71011124[[#This Row],[Sales]]-Table71011124[[#This Row],[COGS]]</f>
        <v>11571</v>
      </c>
      <c r="M988" s="38">
        <v>44290</v>
      </c>
    </row>
    <row r="989" spans="1:13" x14ac:dyDescent="0.25">
      <c r="A989" s="1" t="s">
        <v>300</v>
      </c>
      <c r="B989" s="1" t="s">
        <v>408</v>
      </c>
      <c r="C989" s="1" t="s">
        <v>406</v>
      </c>
      <c r="D989" s="1" t="s">
        <v>398</v>
      </c>
      <c r="E989" s="1">
        <v>2747</v>
      </c>
      <c r="F989" s="37">
        <v>250</v>
      </c>
      <c r="G989" s="37">
        <v>300</v>
      </c>
      <c r="H989" s="37">
        <f>Table71011124[[#This Row],[Units Sold]]*Table71011124[[#This Row],[Sale Price]]</f>
        <v>824100</v>
      </c>
      <c r="I989" s="37">
        <f t="shared" si="15"/>
        <v>49446</v>
      </c>
      <c r="J989" s="37">
        <f>Table71011124[[#This Row],[Gross Sales]]-Table71011124[[#This Row],[Discounts]]</f>
        <v>774654</v>
      </c>
      <c r="K989" s="37">
        <f>Table71011124[[#This Row],[Units Sold]]*Table71011124[[#This Row],[Manufacturing Price]]*1.1</f>
        <v>755425.00000000012</v>
      </c>
      <c r="L989" s="37">
        <f>Table71011124[[#This Row],[Sales]]-Table71011124[[#This Row],[COGS]]</f>
        <v>19228.999999999884</v>
      </c>
      <c r="M989" s="38">
        <v>44290</v>
      </c>
    </row>
    <row r="990" spans="1:13" x14ac:dyDescent="0.25">
      <c r="A990" s="1" t="s">
        <v>287</v>
      </c>
      <c r="B990" s="1" t="s">
        <v>408</v>
      </c>
      <c r="C990" s="1" t="s">
        <v>406</v>
      </c>
      <c r="D990" s="1" t="s">
        <v>398</v>
      </c>
      <c r="E990" s="1">
        <v>2659</v>
      </c>
      <c r="F990" s="37">
        <v>250</v>
      </c>
      <c r="G990" s="37">
        <v>300</v>
      </c>
      <c r="H990" s="37">
        <f>Table71011124[[#This Row],[Units Sold]]*Table71011124[[#This Row],[Sale Price]]</f>
        <v>797700</v>
      </c>
      <c r="I990" s="37">
        <f t="shared" si="15"/>
        <v>47862</v>
      </c>
      <c r="J990" s="37">
        <f>Table71011124[[#This Row],[Gross Sales]]-Table71011124[[#This Row],[Discounts]]</f>
        <v>749838</v>
      </c>
      <c r="K990" s="37">
        <f>Table71011124[[#This Row],[Units Sold]]*Table71011124[[#This Row],[Manufacturing Price]]*1.1</f>
        <v>731225.00000000012</v>
      </c>
      <c r="L990" s="37">
        <f>Table71011124[[#This Row],[Sales]]-Table71011124[[#This Row],[COGS]]</f>
        <v>18612.999999999884</v>
      </c>
      <c r="M990" s="38">
        <v>44290</v>
      </c>
    </row>
    <row r="991" spans="1:13" x14ac:dyDescent="0.25">
      <c r="A991" s="1" t="s">
        <v>293</v>
      </c>
      <c r="B991" s="1" t="s">
        <v>408</v>
      </c>
      <c r="C991" s="1" t="s">
        <v>400</v>
      </c>
      <c r="D991" s="1" t="s">
        <v>401</v>
      </c>
      <c r="E991" s="1">
        <v>2363</v>
      </c>
      <c r="F991" s="37">
        <v>112</v>
      </c>
      <c r="G991" s="37">
        <v>215</v>
      </c>
      <c r="H991" s="37">
        <f>Table71011124[[#This Row],[Units Sold]]*Table71011124[[#This Row],[Sale Price]]</f>
        <v>508045</v>
      </c>
      <c r="I991" s="37">
        <f t="shared" si="15"/>
        <v>5080.45</v>
      </c>
      <c r="J991" s="37">
        <f>Table71011124[[#This Row],[Gross Sales]]-Table71011124[[#This Row],[Discounts]]</f>
        <v>502964.55</v>
      </c>
      <c r="K991" s="37">
        <f>Table71011124[[#This Row],[Units Sold]]*Table71011124[[#This Row],[Manufacturing Price]]*1.1</f>
        <v>291121.60000000003</v>
      </c>
      <c r="L991" s="37">
        <f>Table71011124[[#This Row],[Sales]]-Table71011124[[#This Row],[COGS]]</f>
        <v>211842.94999999995</v>
      </c>
      <c r="M991" s="38">
        <v>44290</v>
      </c>
    </row>
    <row r="992" spans="1:13" x14ac:dyDescent="0.25">
      <c r="A992" s="1" t="s">
        <v>295</v>
      </c>
      <c r="B992" s="1" t="s">
        <v>408</v>
      </c>
      <c r="C992" s="1" t="s">
        <v>400</v>
      </c>
      <c r="D992" s="1" t="s">
        <v>401</v>
      </c>
      <c r="E992" s="1">
        <v>2296</v>
      </c>
      <c r="F992" s="37">
        <v>10</v>
      </c>
      <c r="G992" s="37">
        <v>15</v>
      </c>
      <c r="H992" s="37">
        <f>Table71011124[[#This Row],[Units Sold]]*Table71011124[[#This Row],[Sale Price]]</f>
        <v>34440</v>
      </c>
      <c r="I992" s="37">
        <f t="shared" si="15"/>
        <v>344.40000000000003</v>
      </c>
      <c r="J992" s="37">
        <f>Table71011124[[#This Row],[Gross Sales]]-Table71011124[[#This Row],[Discounts]]</f>
        <v>34095.599999999999</v>
      </c>
      <c r="K992" s="37">
        <f>Table71011124[[#This Row],[Units Sold]]*Table71011124[[#This Row],[Manufacturing Price]]*1.1</f>
        <v>25256.000000000004</v>
      </c>
      <c r="L992" s="37">
        <f>Table71011124[[#This Row],[Sales]]-Table71011124[[#This Row],[COGS]]</f>
        <v>8839.5999999999949</v>
      </c>
      <c r="M992" s="38">
        <v>44290</v>
      </c>
    </row>
    <row r="993" spans="1:13" x14ac:dyDescent="0.25">
      <c r="A993" s="1" t="s">
        <v>293</v>
      </c>
      <c r="B993" s="1" t="s">
        <v>396</v>
      </c>
      <c r="C993" s="1" t="s">
        <v>409</v>
      </c>
      <c r="D993" s="1" t="s">
        <v>407</v>
      </c>
      <c r="E993" s="1">
        <v>2240</v>
      </c>
      <c r="F993" s="37">
        <v>80</v>
      </c>
      <c r="G993" s="37">
        <v>350</v>
      </c>
      <c r="H993" s="37">
        <f>Table71011124[[#This Row],[Units Sold]]*Table71011124[[#This Row],[Sale Price]]</f>
        <v>784000</v>
      </c>
      <c r="I993" s="37">
        <f t="shared" si="15"/>
        <v>109760.00000000001</v>
      </c>
      <c r="J993" s="37">
        <f>Table71011124[[#This Row],[Gross Sales]]-Table71011124[[#This Row],[Discounts]]</f>
        <v>674240</v>
      </c>
      <c r="K993" s="37">
        <f>Table71011124[[#This Row],[Units Sold]]*Table71011124[[#This Row],[Manufacturing Price]]*1.1</f>
        <v>197120.00000000003</v>
      </c>
      <c r="L993" s="37">
        <f>Table71011124[[#This Row],[Sales]]-Table71011124[[#This Row],[COGS]]</f>
        <v>477120</v>
      </c>
      <c r="M993" s="38">
        <v>44290</v>
      </c>
    </row>
    <row r="994" spans="1:13" x14ac:dyDescent="0.25">
      <c r="A994" s="1" t="s">
        <v>293</v>
      </c>
      <c r="B994" s="1" t="s">
        <v>408</v>
      </c>
      <c r="C994" s="1" t="s">
        <v>406</v>
      </c>
      <c r="D994" s="1" t="s">
        <v>405</v>
      </c>
      <c r="E994" s="1">
        <v>2001</v>
      </c>
      <c r="F994" s="37">
        <v>80</v>
      </c>
      <c r="G994" s="37">
        <v>300</v>
      </c>
      <c r="H994" s="37">
        <f>Table71011124[[#This Row],[Units Sold]]*Table71011124[[#This Row],[Sale Price]]</f>
        <v>600300</v>
      </c>
      <c r="I994" s="37">
        <f t="shared" si="15"/>
        <v>0</v>
      </c>
      <c r="J994" s="37">
        <f>Table71011124[[#This Row],[Gross Sales]]-Table71011124[[#This Row],[Discounts]]</f>
        <v>600300</v>
      </c>
      <c r="K994" s="37">
        <f>Table71011124[[#This Row],[Units Sold]]*Table71011124[[#This Row],[Manufacturing Price]]*1.1</f>
        <v>176088</v>
      </c>
      <c r="L994" s="37">
        <f>Table71011124[[#This Row],[Sales]]-Table71011124[[#This Row],[COGS]]</f>
        <v>424212</v>
      </c>
      <c r="M994" s="38">
        <v>44290</v>
      </c>
    </row>
    <row r="995" spans="1:13" x14ac:dyDescent="0.25">
      <c r="A995" s="1" t="s">
        <v>293</v>
      </c>
      <c r="B995" s="1" t="s">
        <v>403</v>
      </c>
      <c r="C995" s="1" t="s">
        <v>397</v>
      </c>
      <c r="D995" s="1" t="s">
        <v>407</v>
      </c>
      <c r="E995" s="1">
        <v>1937</v>
      </c>
      <c r="F995" s="37">
        <v>3</v>
      </c>
      <c r="G995" s="37">
        <v>64</v>
      </c>
      <c r="H995" s="37">
        <f>Table71011124[[#This Row],[Units Sold]]*Table71011124[[#This Row],[Sale Price]]</f>
        <v>123968</v>
      </c>
      <c r="I995" s="37">
        <f t="shared" si="15"/>
        <v>17355.52</v>
      </c>
      <c r="J995" s="37">
        <f>Table71011124[[#This Row],[Gross Sales]]-Table71011124[[#This Row],[Discounts]]</f>
        <v>106612.48</v>
      </c>
      <c r="K995" s="37">
        <f>Table71011124[[#This Row],[Units Sold]]*Table71011124[[#This Row],[Manufacturing Price]]*1.1</f>
        <v>6392.1</v>
      </c>
      <c r="L995" s="37">
        <f>Table71011124[[#This Row],[Sales]]-Table71011124[[#This Row],[COGS]]</f>
        <v>100220.37999999999</v>
      </c>
      <c r="M995" s="38">
        <v>44290</v>
      </c>
    </row>
    <row r="996" spans="1:13" x14ac:dyDescent="0.25">
      <c r="A996" s="1" t="s">
        <v>295</v>
      </c>
      <c r="B996" s="1" t="s">
        <v>403</v>
      </c>
      <c r="C996" s="1" t="s">
        <v>397</v>
      </c>
      <c r="D996" s="1" t="s">
        <v>398</v>
      </c>
      <c r="E996" s="1">
        <v>1865</v>
      </c>
      <c r="F996" s="37">
        <v>3</v>
      </c>
      <c r="G996" s="37">
        <v>12</v>
      </c>
      <c r="H996" s="37">
        <f>Table71011124[[#This Row],[Units Sold]]*Table71011124[[#This Row],[Sale Price]]</f>
        <v>22380</v>
      </c>
      <c r="I996" s="37">
        <f t="shared" si="15"/>
        <v>1342.8</v>
      </c>
      <c r="J996" s="37">
        <f>Table71011124[[#This Row],[Gross Sales]]-Table71011124[[#This Row],[Discounts]]</f>
        <v>21037.200000000001</v>
      </c>
      <c r="K996" s="37">
        <f>Table71011124[[#This Row],[Units Sold]]*Table71011124[[#This Row],[Manufacturing Price]]*1.1</f>
        <v>6154.5000000000009</v>
      </c>
      <c r="L996" s="37">
        <f>Table71011124[[#This Row],[Sales]]-Table71011124[[#This Row],[COGS]]</f>
        <v>14882.7</v>
      </c>
      <c r="M996" s="38">
        <v>44290</v>
      </c>
    </row>
    <row r="997" spans="1:13" x14ac:dyDescent="0.25">
      <c r="A997" s="1" t="s">
        <v>395</v>
      </c>
      <c r="B997" s="1" t="s">
        <v>403</v>
      </c>
      <c r="C997" s="1" t="s">
        <v>397</v>
      </c>
      <c r="D997" s="1" t="s">
        <v>401</v>
      </c>
      <c r="E997" s="1">
        <v>1858</v>
      </c>
      <c r="F997" s="37">
        <v>3</v>
      </c>
      <c r="G997" s="37">
        <v>12</v>
      </c>
      <c r="H997" s="37">
        <f>Table71011124[[#This Row],[Units Sold]]*Table71011124[[#This Row],[Sale Price]]</f>
        <v>22296</v>
      </c>
      <c r="I997" s="37">
        <f t="shared" si="15"/>
        <v>222.96</v>
      </c>
      <c r="J997" s="37">
        <f>Table71011124[[#This Row],[Gross Sales]]-Table71011124[[#This Row],[Discounts]]</f>
        <v>22073.040000000001</v>
      </c>
      <c r="K997" s="37">
        <f>Table71011124[[#This Row],[Units Sold]]*Table71011124[[#This Row],[Manufacturing Price]]*1.1</f>
        <v>6131.4000000000005</v>
      </c>
      <c r="L997" s="37">
        <f>Table71011124[[#This Row],[Sales]]-Table71011124[[#This Row],[COGS]]</f>
        <v>15941.64</v>
      </c>
      <c r="M997" s="38">
        <v>44290</v>
      </c>
    </row>
    <row r="998" spans="1:13" x14ac:dyDescent="0.25">
      <c r="A998" s="1" t="s">
        <v>287</v>
      </c>
      <c r="B998" s="1" t="s">
        <v>396</v>
      </c>
      <c r="C998" s="1" t="s">
        <v>400</v>
      </c>
      <c r="D998" s="1" t="s">
        <v>407</v>
      </c>
      <c r="E998" s="1">
        <v>1708</v>
      </c>
      <c r="F998" s="37">
        <v>10</v>
      </c>
      <c r="G998" s="37">
        <v>20</v>
      </c>
      <c r="H998" s="37">
        <f>Table71011124[[#This Row],[Units Sold]]*Table71011124[[#This Row],[Sale Price]]</f>
        <v>34160</v>
      </c>
      <c r="I998" s="37">
        <f t="shared" si="15"/>
        <v>4782.4000000000005</v>
      </c>
      <c r="J998" s="37">
        <f>Table71011124[[#This Row],[Gross Sales]]-Table71011124[[#This Row],[Discounts]]</f>
        <v>29377.599999999999</v>
      </c>
      <c r="K998" s="37">
        <f>Table71011124[[#This Row],[Units Sold]]*Table71011124[[#This Row],[Manufacturing Price]]*1.1</f>
        <v>18788</v>
      </c>
      <c r="L998" s="37">
        <f>Table71011124[[#This Row],[Sales]]-Table71011124[[#This Row],[COGS]]</f>
        <v>10589.599999999999</v>
      </c>
      <c r="M998" s="38">
        <v>44290</v>
      </c>
    </row>
    <row r="999" spans="1:13" x14ac:dyDescent="0.25">
      <c r="A999" s="1" t="s">
        <v>287</v>
      </c>
      <c r="B999" s="1" t="s">
        <v>396</v>
      </c>
      <c r="C999" s="1" t="s">
        <v>402</v>
      </c>
      <c r="D999" s="1" t="s">
        <v>401</v>
      </c>
      <c r="E999" s="1">
        <v>1643</v>
      </c>
      <c r="F999" s="37">
        <v>5</v>
      </c>
      <c r="G999" s="37">
        <v>7</v>
      </c>
      <c r="H999" s="37">
        <f>Table71011124[[#This Row],[Units Sold]]*Table71011124[[#This Row],[Sale Price]]</f>
        <v>11501</v>
      </c>
      <c r="I999" s="37">
        <f t="shared" si="15"/>
        <v>115.01</v>
      </c>
      <c r="J999" s="37">
        <f>Table71011124[[#This Row],[Gross Sales]]-Table71011124[[#This Row],[Discounts]]</f>
        <v>11385.99</v>
      </c>
      <c r="K999" s="37">
        <f>Table71011124[[#This Row],[Units Sold]]*Table71011124[[#This Row],[Manufacturing Price]]*1.1</f>
        <v>9036.5</v>
      </c>
      <c r="L999" s="37">
        <f>Table71011124[[#This Row],[Sales]]-Table71011124[[#This Row],[COGS]]</f>
        <v>2349.4899999999998</v>
      </c>
      <c r="M999" s="38">
        <v>44290</v>
      </c>
    </row>
    <row r="1000" spans="1:13" x14ac:dyDescent="0.25">
      <c r="A1000" s="1" t="s">
        <v>300</v>
      </c>
      <c r="B1000" s="1" t="s">
        <v>399</v>
      </c>
      <c r="C1000" s="1" t="s">
        <v>404</v>
      </c>
      <c r="D1000" s="1" t="s">
        <v>407</v>
      </c>
      <c r="E1000" s="1">
        <v>1575</v>
      </c>
      <c r="F1000" s="37">
        <v>94</v>
      </c>
      <c r="G1000" s="37">
        <v>125</v>
      </c>
      <c r="H1000" s="37">
        <f>Table71011124[[#This Row],[Units Sold]]*Table71011124[[#This Row],[Sale Price]]</f>
        <v>196875</v>
      </c>
      <c r="I1000" s="37">
        <f t="shared" si="15"/>
        <v>27562.500000000004</v>
      </c>
      <c r="J1000" s="37">
        <f>Table71011124[[#This Row],[Gross Sales]]-Table71011124[[#This Row],[Discounts]]</f>
        <v>169312.5</v>
      </c>
      <c r="K1000" s="37">
        <f>Table71011124[[#This Row],[Units Sold]]*Table71011124[[#This Row],[Manufacturing Price]]*1.1</f>
        <v>162855</v>
      </c>
      <c r="L1000" s="37">
        <f>Table71011124[[#This Row],[Sales]]-Table71011124[[#This Row],[COGS]]</f>
        <v>6457.5</v>
      </c>
      <c r="M1000" s="38">
        <v>44290</v>
      </c>
    </row>
    <row r="1001" spans="1:13" x14ac:dyDescent="0.25">
      <c r="A1001" s="1" t="s">
        <v>300</v>
      </c>
      <c r="B1001" s="1" t="s">
        <v>396</v>
      </c>
      <c r="C1001" s="1" t="s">
        <v>409</v>
      </c>
      <c r="D1001" s="1" t="s">
        <v>401</v>
      </c>
      <c r="E1001" s="1">
        <v>1565</v>
      </c>
      <c r="F1001" s="37">
        <v>265</v>
      </c>
      <c r="G1001" s="37">
        <v>350</v>
      </c>
      <c r="H1001" s="37">
        <f>Table71011124[[#This Row],[Units Sold]]*Table71011124[[#This Row],[Sale Price]]</f>
        <v>547750</v>
      </c>
      <c r="I1001" s="37">
        <f t="shared" si="15"/>
        <v>5477.5</v>
      </c>
      <c r="J1001" s="37">
        <f>Table71011124[[#This Row],[Gross Sales]]-Table71011124[[#This Row],[Discounts]]</f>
        <v>542272.5</v>
      </c>
      <c r="K1001" s="37">
        <f>Table71011124[[#This Row],[Units Sold]]*Table71011124[[#This Row],[Manufacturing Price]]*1.1</f>
        <v>456197.50000000006</v>
      </c>
      <c r="L1001" s="37">
        <f>Table71011124[[#This Row],[Sales]]-Table71011124[[#This Row],[COGS]]</f>
        <v>86074.999999999942</v>
      </c>
      <c r="M1001" s="38">
        <v>44290</v>
      </c>
    </row>
    <row r="1002" spans="1:13" x14ac:dyDescent="0.25">
      <c r="A1002" s="1" t="s">
        <v>287</v>
      </c>
      <c r="B1002" s="1" t="s">
        <v>396</v>
      </c>
      <c r="C1002" s="1" t="s">
        <v>409</v>
      </c>
      <c r="D1002" s="1" t="s">
        <v>398</v>
      </c>
      <c r="E1002" s="1">
        <v>1550</v>
      </c>
      <c r="F1002" s="37">
        <v>265</v>
      </c>
      <c r="G1002" s="37">
        <v>350</v>
      </c>
      <c r="H1002" s="37">
        <f>Table71011124[[#This Row],[Units Sold]]*Table71011124[[#This Row],[Sale Price]]</f>
        <v>542500</v>
      </c>
      <c r="I1002" s="37">
        <f t="shared" si="15"/>
        <v>32550</v>
      </c>
      <c r="J1002" s="37">
        <f>Table71011124[[#This Row],[Gross Sales]]-Table71011124[[#This Row],[Discounts]]</f>
        <v>509950</v>
      </c>
      <c r="K1002" s="37">
        <f>Table71011124[[#This Row],[Units Sold]]*Table71011124[[#This Row],[Manufacturing Price]]*1.1</f>
        <v>451825.00000000006</v>
      </c>
      <c r="L1002" s="37">
        <f>Table71011124[[#This Row],[Sales]]-Table71011124[[#This Row],[COGS]]</f>
        <v>58124.999999999942</v>
      </c>
      <c r="M1002" s="38">
        <v>44290</v>
      </c>
    </row>
    <row r="1003" spans="1:13" x14ac:dyDescent="0.25">
      <c r="A1003" s="1" t="s">
        <v>395</v>
      </c>
      <c r="B1003" s="1" t="s">
        <v>408</v>
      </c>
      <c r="C1003" s="1" t="s">
        <v>400</v>
      </c>
      <c r="D1003" s="1" t="s">
        <v>401</v>
      </c>
      <c r="E1003" s="1">
        <v>1514</v>
      </c>
      <c r="F1003" s="37">
        <v>10</v>
      </c>
      <c r="G1003" s="37">
        <v>15</v>
      </c>
      <c r="H1003" s="37">
        <f>Table71011124[[#This Row],[Units Sold]]*Table71011124[[#This Row],[Sale Price]]</f>
        <v>22710</v>
      </c>
      <c r="I1003" s="37">
        <f t="shared" si="15"/>
        <v>227.1</v>
      </c>
      <c r="J1003" s="37">
        <f>Table71011124[[#This Row],[Gross Sales]]-Table71011124[[#This Row],[Discounts]]</f>
        <v>22482.9</v>
      </c>
      <c r="K1003" s="37">
        <f>Table71011124[[#This Row],[Units Sold]]*Table71011124[[#This Row],[Manufacturing Price]]*1.1</f>
        <v>16654</v>
      </c>
      <c r="L1003" s="37">
        <f>Table71011124[[#This Row],[Sales]]-Table71011124[[#This Row],[COGS]]</f>
        <v>5828.9000000000015</v>
      </c>
      <c r="M1003" s="38">
        <v>44290</v>
      </c>
    </row>
    <row r="1004" spans="1:13" x14ac:dyDescent="0.25">
      <c r="A1004" s="1" t="s">
        <v>295</v>
      </c>
      <c r="B1004" s="1" t="s">
        <v>396</v>
      </c>
      <c r="C1004" s="1" t="s">
        <v>400</v>
      </c>
      <c r="D1004" s="1" t="s">
        <v>398</v>
      </c>
      <c r="E1004" s="1">
        <v>1503</v>
      </c>
      <c r="F1004" s="37">
        <v>10</v>
      </c>
      <c r="G1004" s="37">
        <v>20</v>
      </c>
      <c r="H1004" s="37">
        <f>Table71011124[[#This Row],[Units Sold]]*Table71011124[[#This Row],[Sale Price]]</f>
        <v>30060</v>
      </c>
      <c r="I1004" s="37">
        <f t="shared" si="15"/>
        <v>1803.6</v>
      </c>
      <c r="J1004" s="37">
        <f>Table71011124[[#This Row],[Gross Sales]]-Table71011124[[#This Row],[Discounts]]</f>
        <v>28256.400000000001</v>
      </c>
      <c r="K1004" s="37">
        <f>Table71011124[[#This Row],[Units Sold]]*Table71011124[[#This Row],[Manufacturing Price]]*1.1</f>
        <v>16533</v>
      </c>
      <c r="L1004" s="37">
        <f>Table71011124[[#This Row],[Sales]]-Table71011124[[#This Row],[COGS]]</f>
        <v>11723.400000000001</v>
      </c>
      <c r="M1004" s="38">
        <v>44290</v>
      </c>
    </row>
    <row r="1005" spans="1:13" x14ac:dyDescent="0.25">
      <c r="A1005" s="1" t="s">
        <v>295</v>
      </c>
      <c r="B1005" s="1" t="s">
        <v>396</v>
      </c>
      <c r="C1005" s="1" t="s">
        <v>409</v>
      </c>
      <c r="D1005" s="1" t="s">
        <v>405</v>
      </c>
      <c r="E1005" s="1">
        <v>1350</v>
      </c>
      <c r="F1005" s="37">
        <v>265</v>
      </c>
      <c r="G1005" s="37">
        <v>350</v>
      </c>
      <c r="H1005" s="37">
        <f>Table71011124[[#This Row],[Units Sold]]*Table71011124[[#This Row],[Sale Price]]</f>
        <v>472500</v>
      </c>
      <c r="I1005" s="37">
        <f t="shared" si="15"/>
        <v>0</v>
      </c>
      <c r="J1005" s="37">
        <f>Table71011124[[#This Row],[Gross Sales]]-Table71011124[[#This Row],[Discounts]]</f>
        <v>472500</v>
      </c>
      <c r="K1005" s="37">
        <f>Table71011124[[#This Row],[Units Sold]]*Table71011124[[#This Row],[Manufacturing Price]]*1.1</f>
        <v>393525.00000000006</v>
      </c>
      <c r="L1005" s="37">
        <f>Table71011124[[#This Row],[Sales]]-Table71011124[[#This Row],[COGS]]</f>
        <v>78974.999999999942</v>
      </c>
      <c r="M1005" s="38">
        <v>44290</v>
      </c>
    </row>
    <row r="1006" spans="1:13" x14ac:dyDescent="0.25">
      <c r="A1006" s="1" t="s">
        <v>395</v>
      </c>
      <c r="B1006" s="1" t="s">
        <v>396</v>
      </c>
      <c r="C1006" s="1" t="s">
        <v>402</v>
      </c>
      <c r="D1006" s="1" t="s">
        <v>407</v>
      </c>
      <c r="E1006" s="1">
        <v>1298</v>
      </c>
      <c r="F1006" s="37">
        <v>5</v>
      </c>
      <c r="G1006" s="37">
        <v>7</v>
      </c>
      <c r="H1006" s="37">
        <f>Table71011124[[#This Row],[Units Sold]]*Table71011124[[#This Row],[Sale Price]]</f>
        <v>9086</v>
      </c>
      <c r="I1006" s="37">
        <f t="shared" si="15"/>
        <v>1272.0400000000002</v>
      </c>
      <c r="J1006" s="37">
        <f>Table71011124[[#This Row],[Gross Sales]]-Table71011124[[#This Row],[Discounts]]</f>
        <v>7813.96</v>
      </c>
      <c r="K1006" s="37">
        <f>Table71011124[[#This Row],[Units Sold]]*Table71011124[[#This Row],[Manufacturing Price]]*1.1</f>
        <v>7139.0000000000009</v>
      </c>
      <c r="L1006" s="37">
        <f>Table71011124[[#This Row],[Sales]]-Table71011124[[#This Row],[COGS]]</f>
        <v>674.95999999999913</v>
      </c>
      <c r="M1006" s="38">
        <v>44290</v>
      </c>
    </row>
    <row r="1007" spans="1:13" x14ac:dyDescent="0.25">
      <c r="A1007" s="1" t="s">
        <v>295</v>
      </c>
      <c r="B1007" s="1" t="s">
        <v>396</v>
      </c>
      <c r="C1007" s="1" t="s">
        <v>402</v>
      </c>
      <c r="D1007" s="1" t="s">
        <v>407</v>
      </c>
      <c r="E1007" s="1">
        <v>1293</v>
      </c>
      <c r="F1007" s="37">
        <v>5</v>
      </c>
      <c r="G1007" s="37">
        <v>7</v>
      </c>
      <c r="H1007" s="37">
        <f>Table71011124[[#This Row],[Units Sold]]*Table71011124[[#This Row],[Sale Price]]</f>
        <v>9051</v>
      </c>
      <c r="I1007" s="37">
        <f t="shared" si="15"/>
        <v>1267.1400000000001</v>
      </c>
      <c r="J1007" s="37">
        <f>Table71011124[[#This Row],[Gross Sales]]-Table71011124[[#This Row],[Discounts]]</f>
        <v>7783.86</v>
      </c>
      <c r="K1007" s="37">
        <f>Table71011124[[#This Row],[Units Sold]]*Table71011124[[#This Row],[Manufacturing Price]]*1.1</f>
        <v>7111.5000000000009</v>
      </c>
      <c r="L1007" s="37">
        <f>Table71011124[[#This Row],[Sales]]-Table71011124[[#This Row],[COGS]]</f>
        <v>672.35999999999876</v>
      </c>
      <c r="M1007" s="38">
        <v>44290</v>
      </c>
    </row>
    <row r="1008" spans="1:13" x14ac:dyDescent="0.25">
      <c r="A1008" s="1" t="s">
        <v>395</v>
      </c>
      <c r="B1008" s="1" t="s">
        <v>396</v>
      </c>
      <c r="C1008" s="1" t="s">
        <v>409</v>
      </c>
      <c r="D1008" s="1" t="s">
        <v>407</v>
      </c>
      <c r="E1008" s="1">
        <v>1270</v>
      </c>
      <c r="F1008" s="37">
        <v>265</v>
      </c>
      <c r="G1008" s="37">
        <v>350</v>
      </c>
      <c r="H1008" s="37">
        <f>Table71011124[[#This Row],[Units Sold]]*Table71011124[[#This Row],[Sale Price]]</f>
        <v>444500</v>
      </c>
      <c r="I1008" s="37">
        <f t="shared" si="15"/>
        <v>62230.000000000007</v>
      </c>
      <c r="J1008" s="37">
        <f>Table71011124[[#This Row],[Gross Sales]]-Table71011124[[#This Row],[Discounts]]</f>
        <v>382270</v>
      </c>
      <c r="K1008" s="37">
        <f>Table71011124[[#This Row],[Units Sold]]*Table71011124[[#This Row],[Manufacturing Price]]*1.1</f>
        <v>370205.00000000006</v>
      </c>
      <c r="L1008" s="37">
        <f>Table71011124[[#This Row],[Sales]]-Table71011124[[#This Row],[COGS]]</f>
        <v>12064.999999999942</v>
      </c>
      <c r="M1008" s="38">
        <v>44290</v>
      </c>
    </row>
    <row r="1009" spans="1:13" x14ac:dyDescent="0.25">
      <c r="A1009" s="1" t="s">
        <v>300</v>
      </c>
      <c r="B1009" s="1" t="s">
        <v>396</v>
      </c>
      <c r="C1009" s="1" t="s">
        <v>402</v>
      </c>
      <c r="D1009" s="1" t="s">
        <v>407</v>
      </c>
      <c r="E1009" s="1">
        <v>1268</v>
      </c>
      <c r="F1009" s="37">
        <v>5</v>
      </c>
      <c r="G1009" s="37">
        <v>7</v>
      </c>
      <c r="H1009" s="37">
        <f>Table71011124[[#This Row],[Units Sold]]*Table71011124[[#This Row],[Sale Price]]</f>
        <v>8876</v>
      </c>
      <c r="I1009" s="37">
        <f t="shared" si="15"/>
        <v>1242.6400000000001</v>
      </c>
      <c r="J1009" s="37">
        <f>Table71011124[[#This Row],[Gross Sales]]-Table71011124[[#This Row],[Discounts]]</f>
        <v>7633.36</v>
      </c>
      <c r="K1009" s="37">
        <f>Table71011124[[#This Row],[Units Sold]]*Table71011124[[#This Row],[Manufacturing Price]]*1.1</f>
        <v>6974.0000000000009</v>
      </c>
      <c r="L1009" s="37">
        <f>Table71011124[[#This Row],[Sales]]-Table71011124[[#This Row],[COGS]]</f>
        <v>659.35999999999876</v>
      </c>
      <c r="M1009" s="38">
        <v>44290</v>
      </c>
    </row>
    <row r="1010" spans="1:13" x14ac:dyDescent="0.25">
      <c r="A1010" s="1" t="s">
        <v>300</v>
      </c>
      <c r="B1010" s="1" t="s">
        <v>396</v>
      </c>
      <c r="C1010" s="1" t="s">
        <v>400</v>
      </c>
      <c r="D1010" s="1" t="s">
        <v>407</v>
      </c>
      <c r="E1010" s="1">
        <v>1160</v>
      </c>
      <c r="F1010" s="37">
        <v>10</v>
      </c>
      <c r="G1010" s="37">
        <v>20</v>
      </c>
      <c r="H1010" s="37">
        <f>Table71011124[[#This Row],[Units Sold]]*Table71011124[[#This Row],[Sale Price]]</f>
        <v>23200</v>
      </c>
      <c r="I1010" s="37">
        <f t="shared" si="15"/>
        <v>3248.0000000000005</v>
      </c>
      <c r="J1010" s="37">
        <f>Table71011124[[#This Row],[Gross Sales]]-Table71011124[[#This Row],[Discounts]]</f>
        <v>19952</v>
      </c>
      <c r="K1010" s="37">
        <f>Table71011124[[#This Row],[Units Sold]]*Table71011124[[#This Row],[Manufacturing Price]]*1.1</f>
        <v>12760.000000000002</v>
      </c>
      <c r="L1010" s="37">
        <f>Table71011124[[#This Row],[Sales]]-Table71011124[[#This Row],[COGS]]</f>
        <v>7191.9999999999982</v>
      </c>
      <c r="M1010" s="38">
        <v>44290</v>
      </c>
    </row>
    <row r="1011" spans="1:13" x14ac:dyDescent="0.25">
      <c r="A1011" s="1" t="s">
        <v>287</v>
      </c>
      <c r="B1011" s="1" t="s">
        <v>403</v>
      </c>
      <c r="C1011" s="1" t="s">
        <v>397</v>
      </c>
      <c r="D1011" s="1" t="s">
        <v>398</v>
      </c>
      <c r="E1011" s="1">
        <v>1116</v>
      </c>
      <c r="F1011" s="37">
        <v>3</v>
      </c>
      <c r="G1011" s="37">
        <v>12</v>
      </c>
      <c r="H1011" s="37">
        <f>Table71011124[[#This Row],[Units Sold]]*Table71011124[[#This Row],[Sale Price]]</f>
        <v>13392</v>
      </c>
      <c r="I1011" s="37">
        <f t="shared" si="15"/>
        <v>803.52</v>
      </c>
      <c r="J1011" s="37">
        <f>Table71011124[[#This Row],[Gross Sales]]-Table71011124[[#This Row],[Discounts]]</f>
        <v>12588.48</v>
      </c>
      <c r="K1011" s="37">
        <f>Table71011124[[#This Row],[Units Sold]]*Table71011124[[#This Row],[Manufacturing Price]]*1.1</f>
        <v>3682.8</v>
      </c>
      <c r="L1011" s="37">
        <f>Table71011124[[#This Row],[Sales]]-Table71011124[[#This Row],[COGS]]</f>
        <v>8905.68</v>
      </c>
      <c r="M1011" s="38">
        <v>44290</v>
      </c>
    </row>
    <row r="1012" spans="1:13" x14ac:dyDescent="0.25">
      <c r="A1012" s="1" t="s">
        <v>300</v>
      </c>
      <c r="B1012" s="1" t="s">
        <v>408</v>
      </c>
      <c r="C1012" s="1" t="s">
        <v>400</v>
      </c>
      <c r="D1012" s="1" t="s">
        <v>405</v>
      </c>
      <c r="E1012" s="1">
        <v>974</v>
      </c>
      <c r="F1012" s="37">
        <v>10</v>
      </c>
      <c r="G1012" s="37">
        <v>15</v>
      </c>
      <c r="H1012" s="37">
        <f>Table71011124[[#This Row],[Units Sold]]*Table71011124[[#This Row],[Sale Price]]</f>
        <v>14610</v>
      </c>
      <c r="I1012" s="37">
        <f t="shared" si="15"/>
        <v>0</v>
      </c>
      <c r="J1012" s="37">
        <f>Table71011124[[#This Row],[Gross Sales]]-Table71011124[[#This Row],[Discounts]]</f>
        <v>14610</v>
      </c>
      <c r="K1012" s="37">
        <f>Table71011124[[#This Row],[Units Sold]]*Table71011124[[#This Row],[Manufacturing Price]]*1.1</f>
        <v>10714</v>
      </c>
      <c r="L1012" s="37">
        <f>Table71011124[[#This Row],[Sales]]-Table71011124[[#This Row],[COGS]]</f>
        <v>3896</v>
      </c>
      <c r="M1012" s="38">
        <v>44290</v>
      </c>
    </row>
    <row r="1013" spans="1:13" x14ac:dyDescent="0.25">
      <c r="A1013" s="1" t="s">
        <v>295</v>
      </c>
      <c r="B1013" s="1" t="s">
        <v>408</v>
      </c>
      <c r="C1013" s="1" t="s">
        <v>406</v>
      </c>
      <c r="D1013" s="1" t="s">
        <v>398</v>
      </c>
      <c r="E1013" s="1">
        <v>959</v>
      </c>
      <c r="F1013" s="37">
        <v>250</v>
      </c>
      <c r="G1013" s="37">
        <v>300</v>
      </c>
      <c r="H1013" s="37">
        <f>Table71011124[[#This Row],[Units Sold]]*Table71011124[[#This Row],[Sale Price]]</f>
        <v>287700</v>
      </c>
      <c r="I1013" s="37">
        <f t="shared" si="15"/>
        <v>17262</v>
      </c>
      <c r="J1013" s="37">
        <f>Table71011124[[#This Row],[Gross Sales]]-Table71011124[[#This Row],[Discounts]]</f>
        <v>270438</v>
      </c>
      <c r="K1013" s="37">
        <f>Table71011124[[#This Row],[Units Sold]]*Table71011124[[#This Row],[Manufacturing Price]]*1.1</f>
        <v>263725</v>
      </c>
      <c r="L1013" s="37">
        <f>Table71011124[[#This Row],[Sales]]-Table71011124[[#This Row],[COGS]]</f>
        <v>6713</v>
      </c>
      <c r="M1013" s="38">
        <v>44290</v>
      </c>
    </row>
    <row r="1014" spans="1:13" x14ac:dyDescent="0.25">
      <c r="A1014" s="1" t="s">
        <v>287</v>
      </c>
      <c r="B1014" s="1" t="s">
        <v>399</v>
      </c>
      <c r="C1014" s="1" t="s">
        <v>404</v>
      </c>
      <c r="D1014" s="1" t="s">
        <v>398</v>
      </c>
      <c r="E1014" s="1">
        <v>807</v>
      </c>
      <c r="F1014" s="37">
        <v>102</v>
      </c>
      <c r="G1014" s="37">
        <v>125</v>
      </c>
      <c r="H1014" s="37">
        <f>Table71011124[[#This Row],[Units Sold]]*Table71011124[[#This Row],[Sale Price]]</f>
        <v>100875</v>
      </c>
      <c r="I1014" s="37">
        <f t="shared" si="15"/>
        <v>6052.5</v>
      </c>
      <c r="J1014" s="37">
        <f>Table71011124[[#This Row],[Gross Sales]]-Table71011124[[#This Row],[Discounts]]</f>
        <v>94822.5</v>
      </c>
      <c r="K1014" s="37">
        <f>Table71011124[[#This Row],[Units Sold]]*Table71011124[[#This Row],[Manufacturing Price]]*1.1</f>
        <v>90545.400000000009</v>
      </c>
      <c r="L1014" s="37">
        <f>Table71011124[[#This Row],[Sales]]-Table71011124[[#This Row],[COGS]]</f>
        <v>4277.0999999999913</v>
      </c>
      <c r="M1014" s="38">
        <v>44290</v>
      </c>
    </row>
    <row r="1015" spans="1:13" x14ac:dyDescent="0.25">
      <c r="A1015" s="1" t="s">
        <v>300</v>
      </c>
      <c r="B1015" s="1" t="s">
        <v>403</v>
      </c>
      <c r="C1015" s="1" t="s">
        <v>397</v>
      </c>
      <c r="D1015" s="1" t="s">
        <v>398</v>
      </c>
      <c r="E1015" s="1">
        <v>727</v>
      </c>
      <c r="F1015" s="37">
        <v>3</v>
      </c>
      <c r="G1015" s="37">
        <v>12</v>
      </c>
      <c r="H1015" s="37">
        <f>Table71011124[[#This Row],[Units Sold]]*Table71011124[[#This Row],[Sale Price]]</f>
        <v>8724</v>
      </c>
      <c r="I1015" s="37">
        <f t="shared" si="15"/>
        <v>523.43999999999994</v>
      </c>
      <c r="J1015" s="37">
        <f>Table71011124[[#This Row],[Gross Sales]]-Table71011124[[#This Row],[Discounts]]</f>
        <v>8200.56</v>
      </c>
      <c r="K1015" s="37">
        <f>Table71011124[[#This Row],[Units Sold]]*Table71011124[[#This Row],[Manufacturing Price]]*1.1</f>
        <v>2399.1000000000004</v>
      </c>
      <c r="L1015" s="37">
        <f>Table71011124[[#This Row],[Sales]]-Table71011124[[#This Row],[COGS]]</f>
        <v>5801.4599999999991</v>
      </c>
      <c r="M1015" s="38">
        <v>44290</v>
      </c>
    </row>
    <row r="1016" spans="1:13" x14ac:dyDescent="0.25">
      <c r="A1016" s="1" t="s">
        <v>287</v>
      </c>
      <c r="B1016" s="1" t="s">
        <v>408</v>
      </c>
      <c r="C1016" s="1" t="s">
        <v>400</v>
      </c>
      <c r="D1016" s="1" t="s">
        <v>407</v>
      </c>
      <c r="E1016" s="1">
        <v>278</v>
      </c>
      <c r="F1016" s="37">
        <v>10</v>
      </c>
      <c r="G1016" s="37">
        <v>15</v>
      </c>
      <c r="H1016" s="37">
        <f>Table71011124[[#This Row],[Units Sold]]*Table71011124[[#This Row],[Sale Price]]</f>
        <v>4170</v>
      </c>
      <c r="I1016" s="37">
        <f t="shared" si="15"/>
        <v>583.80000000000007</v>
      </c>
      <c r="J1016" s="37">
        <f>Table71011124[[#This Row],[Gross Sales]]-Table71011124[[#This Row],[Discounts]]</f>
        <v>3586.2</v>
      </c>
      <c r="K1016" s="37">
        <f>Table71011124[[#This Row],[Units Sold]]*Table71011124[[#This Row],[Manufacturing Price]]*1.1</f>
        <v>3058.0000000000005</v>
      </c>
      <c r="L1016" s="37">
        <f>Table71011124[[#This Row],[Sales]]-Table71011124[[#This Row],[COGS]]</f>
        <v>528.19999999999936</v>
      </c>
      <c r="M1016" s="38">
        <v>44290</v>
      </c>
    </row>
    <row r="1017" spans="1:13" x14ac:dyDescent="0.25">
      <c r="A1017" s="1" t="s">
        <v>295</v>
      </c>
      <c r="B1017" s="1" t="s">
        <v>399</v>
      </c>
      <c r="C1017" s="1" t="s">
        <v>409</v>
      </c>
      <c r="D1017" s="1" t="s">
        <v>398</v>
      </c>
      <c r="E1017" s="1">
        <v>5057</v>
      </c>
      <c r="F1017" s="37">
        <v>96</v>
      </c>
      <c r="G1017" s="37">
        <v>125</v>
      </c>
      <c r="H1017" s="37">
        <f>Table71011124[[#This Row],[Units Sold]]*Table71011124[[#This Row],[Sale Price]]</f>
        <v>632125</v>
      </c>
      <c r="I1017" s="37">
        <f t="shared" si="15"/>
        <v>37927.5</v>
      </c>
      <c r="J1017" s="37">
        <f>Table71011124[[#This Row],[Gross Sales]]-Table71011124[[#This Row],[Discounts]]</f>
        <v>594197.5</v>
      </c>
      <c r="K1017" s="37">
        <f>Table71011124[[#This Row],[Units Sold]]*Table71011124[[#This Row],[Manufacturing Price]]*1.1</f>
        <v>534019.20000000007</v>
      </c>
      <c r="L1017" s="37">
        <f>Table71011124[[#This Row],[Sales]]-Table71011124[[#This Row],[COGS]]</f>
        <v>60178.29999999993</v>
      </c>
      <c r="M1017" s="38">
        <v>44259</v>
      </c>
    </row>
    <row r="1018" spans="1:13" x14ac:dyDescent="0.25">
      <c r="A1018" s="1" t="s">
        <v>293</v>
      </c>
      <c r="B1018" s="1" t="s">
        <v>396</v>
      </c>
      <c r="C1018" s="1" t="s">
        <v>400</v>
      </c>
      <c r="D1018" s="1" t="s">
        <v>401</v>
      </c>
      <c r="E1018" s="1">
        <v>4251</v>
      </c>
      <c r="F1018" s="37">
        <v>5</v>
      </c>
      <c r="G1018" s="37">
        <v>12</v>
      </c>
      <c r="H1018" s="37">
        <f>Table71011124[[#This Row],[Units Sold]]*Table71011124[[#This Row],[Sale Price]]</f>
        <v>51012</v>
      </c>
      <c r="I1018" s="37">
        <f t="shared" si="15"/>
        <v>510.12</v>
      </c>
      <c r="J1018" s="37">
        <f>Table71011124[[#This Row],[Gross Sales]]-Table71011124[[#This Row],[Discounts]]</f>
        <v>50501.88</v>
      </c>
      <c r="K1018" s="37">
        <f>Table71011124[[#This Row],[Units Sold]]*Table71011124[[#This Row],[Manufacturing Price]]*1.1</f>
        <v>23380.500000000004</v>
      </c>
      <c r="L1018" s="37">
        <f>Table71011124[[#This Row],[Sales]]-Table71011124[[#This Row],[COGS]]</f>
        <v>27121.379999999994</v>
      </c>
      <c r="M1018" s="38">
        <v>44259</v>
      </c>
    </row>
    <row r="1019" spans="1:13" x14ac:dyDescent="0.25">
      <c r="A1019" s="1" t="s">
        <v>295</v>
      </c>
      <c r="B1019" s="1" t="s">
        <v>408</v>
      </c>
      <c r="C1019" s="1" t="s">
        <v>404</v>
      </c>
      <c r="D1019" s="1" t="s">
        <v>407</v>
      </c>
      <c r="E1019" s="1">
        <v>3997.5</v>
      </c>
      <c r="F1019" s="37">
        <v>11</v>
      </c>
      <c r="G1019" s="37">
        <v>15</v>
      </c>
      <c r="H1019" s="37">
        <f>Table71011124[[#This Row],[Units Sold]]*Table71011124[[#This Row],[Sale Price]]</f>
        <v>59962.5</v>
      </c>
      <c r="I1019" s="37">
        <f t="shared" si="15"/>
        <v>8394.75</v>
      </c>
      <c r="J1019" s="37">
        <f>Table71011124[[#This Row],[Gross Sales]]-Table71011124[[#This Row],[Discounts]]</f>
        <v>51567.75</v>
      </c>
      <c r="K1019" s="37">
        <f>Table71011124[[#This Row],[Units Sold]]*Table71011124[[#This Row],[Manufacturing Price]]*1.1</f>
        <v>48369.750000000007</v>
      </c>
      <c r="L1019" s="37">
        <f>Table71011124[[#This Row],[Sales]]-Table71011124[[#This Row],[COGS]]</f>
        <v>3197.9999999999927</v>
      </c>
      <c r="M1019" s="38">
        <v>44259</v>
      </c>
    </row>
    <row r="1020" spans="1:13" x14ac:dyDescent="0.25">
      <c r="A1020" s="1" t="s">
        <v>395</v>
      </c>
      <c r="B1020" s="1" t="s">
        <v>408</v>
      </c>
      <c r="C1020" s="1" t="s">
        <v>400</v>
      </c>
      <c r="D1020" s="1" t="s">
        <v>407</v>
      </c>
      <c r="E1020" s="1">
        <v>3495</v>
      </c>
      <c r="F1020" s="37">
        <v>10</v>
      </c>
      <c r="G1020" s="37">
        <v>300</v>
      </c>
      <c r="H1020" s="37">
        <f>Table71011124[[#This Row],[Units Sold]]*Table71011124[[#This Row],[Sale Price]]</f>
        <v>1048500</v>
      </c>
      <c r="I1020" s="37">
        <f t="shared" si="15"/>
        <v>146790</v>
      </c>
      <c r="J1020" s="37">
        <f>Table71011124[[#This Row],[Gross Sales]]-Table71011124[[#This Row],[Discounts]]</f>
        <v>901710</v>
      </c>
      <c r="K1020" s="37">
        <f>Table71011124[[#This Row],[Units Sold]]*Table71011124[[#This Row],[Manufacturing Price]]*1.1</f>
        <v>38445</v>
      </c>
      <c r="L1020" s="37">
        <f>Table71011124[[#This Row],[Sales]]-Table71011124[[#This Row],[COGS]]</f>
        <v>863265</v>
      </c>
      <c r="M1020" s="38">
        <v>44259</v>
      </c>
    </row>
    <row r="1021" spans="1:13" x14ac:dyDescent="0.25">
      <c r="A1021" s="1" t="s">
        <v>293</v>
      </c>
      <c r="B1021" s="1" t="s">
        <v>403</v>
      </c>
      <c r="C1021" s="1" t="s">
        <v>406</v>
      </c>
      <c r="D1021" s="1" t="s">
        <v>398</v>
      </c>
      <c r="E1021" s="1">
        <v>3244.5</v>
      </c>
      <c r="F1021" s="37">
        <v>7</v>
      </c>
      <c r="G1021" s="37">
        <v>18</v>
      </c>
      <c r="H1021" s="37">
        <f>Table71011124[[#This Row],[Units Sold]]*Table71011124[[#This Row],[Sale Price]]</f>
        <v>58401</v>
      </c>
      <c r="I1021" s="37">
        <f t="shared" si="15"/>
        <v>3504.06</v>
      </c>
      <c r="J1021" s="37">
        <f>Table71011124[[#This Row],[Gross Sales]]-Table71011124[[#This Row],[Discounts]]</f>
        <v>54896.94</v>
      </c>
      <c r="K1021" s="37">
        <f>Table71011124[[#This Row],[Units Sold]]*Table71011124[[#This Row],[Manufacturing Price]]*1.1</f>
        <v>24982.65</v>
      </c>
      <c r="L1021" s="37">
        <f>Table71011124[[#This Row],[Sales]]-Table71011124[[#This Row],[COGS]]</f>
        <v>29914.29</v>
      </c>
      <c r="M1021" s="38">
        <v>44259</v>
      </c>
    </row>
    <row r="1022" spans="1:13" x14ac:dyDescent="0.25">
      <c r="A1022" s="1" t="s">
        <v>287</v>
      </c>
      <c r="B1022" s="1" t="s">
        <v>399</v>
      </c>
      <c r="C1022" s="1" t="s">
        <v>409</v>
      </c>
      <c r="D1022" s="1" t="s">
        <v>407</v>
      </c>
      <c r="E1022" s="1">
        <v>3165</v>
      </c>
      <c r="F1022" s="37">
        <v>96</v>
      </c>
      <c r="G1022" s="37">
        <v>125</v>
      </c>
      <c r="H1022" s="37">
        <f>Table71011124[[#This Row],[Units Sold]]*Table71011124[[#This Row],[Sale Price]]</f>
        <v>395625</v>
      </c>
      <c r="I1022" s="37">
        <f t="shared" si="15"/>
        <v>55387.500000000007</v>
      </c>
      <c r="J1022" s="37">
        <f>Table71011124[[#This Row],[Gross Sales]]-Table71011124[[#This Row],[Discounts]]</f>
        <v>340237.5</v>
      </c>
      <c r="K1022" s="37">
        <f>Table71011124[[#This Row],[Units Sold]]*Table71011124[[#This Row],[Manufacturing Price]]*1.1</f>
        <v>334224</v>
      </c>
      <c r="L1022" s="37">
        <f>Table71011124[[#This Row],[Sales]]-Table71011124[[#This Row],[COGS]]</f>
        <v>6013.5</v>
      </c>
      <c r="M1022" s="38">
        <v>44259</v>
      </c>
    </row>
    <row r="1023" spans="1:13" x14ac:dyDescent="0.25">
      <c r="A1023" s="1" t="s">
        <v>300</v>
      </c>
      <c r="B1023" s="1" t="s">
        <v>408</v>
      </c>
      <c r="C1023" s="1" t="s">
        <v>404</v>
      </c>
      <c r="D1023" s="1" t="s">
        <v>398</v>
      </c>
      <c r="E1023" s="1">
        <v>2861</v>
      </c>
      <c r="F1023" s="37">
        <v>13</v>
      </c>
      <c r="G1023" s="37">
        <v>19</v>
      </c>
      <c r="H1023" s="37">
        <f>Table71011124[[#This Row],[Units Sold]]*Table71011124[[#This Row],[Sale Price]]</f>
        <v>54359</v>
      </c>
      <c r="I1023" s="37">
        <f t="shared" si="15"/>
        <v>3261.54</v>
      </c>
      <c r="J1023" s="37">
        <f>Table71011124[[#This Row],[Gross Sales]]-Table71011124[[#This Row],[Discounts]]</f>
        <v>51097.46</v>
      </c>
      <c r="K1023" s="37">
        <f>Table71011124[[#This Row],[Units Sold]]*Table71011124[[#This Row],[Manufacturing Price]]*1.1</f>
        <v>40912.300000000003</v>
      </c>
      <c r="L1023" s="37">
        <f>Table71011124[[#This Row],[Sales]]-Table71011124[[#This Row],[COGS]]</f>
        <v>10185.159999999996</v>
      </c>
      <c r="M1023" s="38">
        <v>44259</v>
      </c>
    </row>
    <row r="1024" spans="1:13" x14ac:dyDescent="0.25">
      <c r="A1024" s="1" t="s">
        <v>300</v>
      </c>
      <c r="B1024" s="1" t="s">
        <v>408</v>
      </c>
      <c r="C1024" s="1" t="s">
        <v>400</v>
      </c>
      <c r="D1024" s="1" t="s">
        <v>398</v>
      </c>
      <c r="E1024" s="1">
        <v>2565</v>
      </c>
      <c r="F1024" s="37">
        <v>10</v>
      </c>
      <c r="G1024" s="37">
        <v>300</v>
      </c>
      <c r="H1024" s="37">
        <f>Table71011124[[#This Row],[Units Sold]]*Table71011124[[#This Row],[Sale Price]]</f>
        <v>769500</v>
      </c>
      <c r="I1024" s="37">
        <f t="shared" si="15"/>
        <v>46170</v>
      </c>
      <c r="J1024" s="37">
        <f>Table71011124[[#This Row],[Gross Sales]]-Table71011124[[#This Row],[Discounts]]</f>
        <v>723330</v>
      </c>
      <c r="K1024" s="37">
        <f>Table71011124[[#This Row],[Units Sold]]*Table71011124[[#This Row],[Manufacturing Price]]*1.1</f>
        <v>28215.000000000004</v>
      </c>
      <c r="L1024" s="37">
        <f>Table71011124[[#This Row],[Sales]]-Table71011124[[#This Row],[COGS]]</f>
        <v>695115</v>
      </c>
      <c r="M1024" s="38">
        <v>44259</v>
      </c>
    </row>
    <row r="1025" spans="1:13" x14ac:dyDescent="0.25">
      <c r="A1025" s="1" t="s">
        <v>287</v>
      </c>
      <c r="B1025" s="1" t="s">
        <v>403</v>
      </c>
      <c r="C1025" s="1" t="s">
        <v>406</v>
      </c>
      <c r="D1025" s="1" t="s">
        <v>401</v>
      </c>
      <c r="E1025" s="1">
        <v>2479</v>
      </c>
      <c r="F1025" s="37">
        <v>11</v>
      </c>
      <c r="G1025" s="37">
        <v>18</v>
      </c>
      <c r="H1025" s="37">
        <f>Table71011124[[#This Row],[Units Sold]]*Table71011124[[#This Row],[Sale Price]]</f>
        <v>44622</v>
      </c>
      <c r="I1025" s="37">
        <f t="shared" si="15"/>
        <v>446.22</v>
      </c>
      <c r="J1025" s="37">
        <f>Table71011124[[#This Row],[Gross Sales]]-Table71011124[[#This Row],[Discounts]]</f>
        <v>44175.78</v>
      </c>
      <c r="K1025" s="37">
        <f>Table71011124[[#This Row],[Units Sold]]*Table71011124[[#This Row],[Manufacturing Price]]*1.1</f>
        <v>29995.9</v>
      </c>
      <c r="L1025" s="37">
        <f>Table71011124[[#This Row],[Sales]]-Table71011124[[#This Row],[COGS]]</f>
        <v>14179.879999999997</v>
      </c>
      <c r="M1025" s="38">
        <v>44259</v>
      </c>
    </row>
    <row r="1026" spans="1:13" x14ac:dyDescent="0.25">
      <c r="A1026" s="1" t="s">
        <v>295</v>
      </c>
      <c r="B1026" s="1" t="s">
        <v>408</v>
      </c>
      <c r="C1026" s="1" t="s">
        <v>400</v>
      </c>
      <c r="D1026" s="1" t="s">
        <v>401</v>
      </c>
      <c r="E1026" s="1">
        <v>2434.5</v>
      </c>
      <c r="F1026" s="37">
        <v>10</v>
      </c>
      <c r="G1026" s="37">
        <v>300</v>
      </c>
      <c r="H1026" s="37">
        <f>Table71011124[[#This Row],[Units Sold]]*Table71011124[[#This Row],[Sale Price]]</f>
        <v>730350</v>
      </c>
      <c r="I1026" s="37">
        <f t="shared" ref="I1026:I1089" si="16">IF(D1026="None",0,IF(D1026="Low",H1026*0.01,IF(D1026="Medium",H1026*0.06,IF(D1026="High",H1026*0.14,0))))</f>
        <v>7303.5</v>
      </c>
      <c r="J1026" s="37">
        <f>Table71011124[[#This Row],[Gross Sales]]-Table71011124[[#This Row],[Discounts]]</f>
        <v>723046.5</v>
      </c>
      <c r="K1026" s="37">
        <f>Table71011124[[#This Row],[Units Sold]]*Table71011124[[#This Row],[Manufacturing Price]]*1.1</f>
        <v>26779.500000000004</v>
      </c>
      <c r="L1026" s="37">
        <f>Table71011124[[#This Row],[Sales]]-Table71011124[[#This Row],[COGS]]</f>
        <v>696267</v>
      </c>
      <c r="M1026" s="38">
        <v>44259</v>
      </c>
    </row>
    <row r="1027" spans="1:13" x14ac:dyDescent="0.25">
      <c r="A1027" s="1" t="s">
        <v>300</v>
      </c>
      <c r="B1027" s="1" t="s">
        <v>403</v>
      </c>
      <c r="C1027" s="1" t="s">
        <v>402</v>
      </c>
      <c r="D1027" s="1" t="s">
        <v>398</v>
      </c>
      <c r="E1027" s="1">
        <v>2340</v>
      </c>
      <c r="F1027" s="37">
        <v>5</v>
      </c>
      <c r="G1027" s="37">
        <v>12</v>
      </c>
      <c r="H1027" s="37">
        <f>Table71011124[[#This Row],[Units Sold]]*Table71011124[[#This Row],[Sale Price]]</f>
        <v>28080</v>
      </c>
      <c r="I1027" s="37">
        <f t="shared" si="16"/>
        <v>1684.8</v>
      </c>
      <c r="J1027" s="37">
        <f>Table71011124[[#This Row],[Gross Sales]]-Table71011124[[#This Row],[Discounts]]</f>
        <v>26395.200000000001</v>
      </c>
      <c r="K1027" s="37">
        <f>Table71011124[[#This Row],[Units Sold]]*Table71011124[[#This Row],[Manufacturing Price]]*1.1</f>
        <v>12870.000000000002</v>
      </c>
      <c r="L1027" s="37">
        <f>Table71011124[[#This Row],[Sales]]-Table71011124[[#This Row],[COGS]]</f>
        <v>13525.199999999999</v>
      </c>
      <c r="M1027" s="38">
        <v>44259</v>
      </c>
    </row>
    <row r="1028" spans="1:13" x14ac:dyDescent="0.25">
      <c r="A1028" s="1" t="s">
        <v>293</v>
      </c>
      <c r="B1028" s="1" t="s">
        <v>396</v>
      </c>
      <c r="C1028" s="1" t="s">
        <v>402</v>
      </c>
      <c r="D1028" s="1" t="s">
        <v>407</v>
      </c>
      <c r="E1028" s="1">
        <v>2227.5</v>
      </c>
      <c r="F1028" s="37">
        <v>5</v>
      </c>
      <c r="G1028" s="37">
        <v>350</v>
      </c>
      <c r="H1028" s="37">
        <f>Table71011124[[#This Row],[Units Sold]]*Table71011124[[#This Row],[Sale Price]]</f>
        <v>779625</v>
      </c>
      <c r="I1028" s="37">
        <f t="shared" si="16"/>
        <v>109147.50000000001</v>
      </c>
      <c r="J1028" s="37">
        <f>Table71011124[[#This Row],[Gross Sales]]-Table71011124[[#This Row],[Discounts]]</f>
        <v>670477.5</v>
      </c>
      <c r="K1028" s="37">
        <f>Table71011124[[#This Row],[Units Sold]]*Table71011124[[#This Row],[Manufacturing Price]]*1.1</f>
        <v>12251.250000000002</v>
      </c>
      <c r="L1028" s="37">
        <f>Table71011124[[#This Row],[Sales]]-Table71011124[[#This Row],[COGS]]</f>
        <v>658226.25</v>
      </c>
      <c r="M1028" s="38">
        <v>44259</v>
      </c>
    </row>
    <row r="1029" spans="1:13" x14ac:dyDescent="0.25">
      <c r="A1029" s="1" t="s">
        <v>395</v>
      </c>
      <c r="B1029" s="1" t="s">
        <v>403</v>
      </c>
      <c r="C1029" s="1" t="s">
        <v>406</v>
      </c>
      <c r="D1029" s="1" t="s">
        <v>398</v>
      </c>
      <c r="E1029" s="1">
        <v>1956</v>
      </c>
      <c r="F1029" s="37">
        <v>10</v>
      </c>
      <c r="G1029" s="37">
        <v>12</v>
      </c>
      <c r="H1029" s="37">
        <f>Table71011124[[#This Row],[Units Sold]]*Table71011124[[#This Row],[Sale Price]]</f>
        <v>23472</v>
      </c>
      <c r="I1029" s="37">
        <f t="shared" si="16"/>
        <v>1408.32</v>
      </c>
      <c r="J1029" s="37">
        <f>Table71011124[[#This Row],[Gross Sales]]-Table71011124[[#This Row],[Discounts]]</f>
        <v>22063.68</v>
      </c>
      <c r="K1029" s="37">
        <f>Table71011124[[#This Row],[Units Sold]]*Table71011124[[#This Row],[Manufacturing Price]]*1.1</f>
        <v>21516</v>
      </c>
      <c r="L1029" s="37">
        <f>Table71011124[[#This Row],[Sales]]-Table71011124[[#This Row],[COGS]]</f>
        <v>547.68000000000029</v>
      </c>
      <c r="M1029" s="38">
        <v>44259</v>
      </c>
    </row>
    <row r="1030" spans="1:13" x14ac:dyDescent="0.25">
      <c r="A1030" s="1" t="s">
        <v>293</v>
      </c>
      <c r="B1030" s="1" t="s">
        <v>408</v>
      </c>
      <c r="C1030" s="1" t="s">
        <v>400</v>
      </c>
      <c r="D1030" s="1" t="s">
        <v>407</v>
      </c>
      <c r="E1030" s="1">
        <v>1873</v>
      </c>
      <c r="F1030" s="37">
        <v>10</v>
      </c>
      <c r="G1030" s="37">
        <v>300</v>
      </c>
      <c r="H1030" s="37">
        <f>Table71011124[[#This Row],[Units Sold]]*Table71011124[[#This Row],[Sale Price]]</f>
        <v>561900</v>
      </c>
      <c r="I1030" s="37">
        <f t="shared" si="16"/>
        <v>78666.000000000015</v>
      </c>
      <c r="J1030" s="37">
        <f>Table71011124[[#This Row],[Gross Sales]]-Table71011124[[#This Row],[Discounts]]</f>
        <v>483234</v>
      </c>
      <c r="K1030" s="37">
        <f>Table71011124[[#This Row],[Units Sold]]*Table71011124[[#This Row],[Manufacturing Price]]*1.1</f>
        <v>20603</v>
      </c>
      <c r="L1030" s="37">
        <f>Table71011124[[#This Row],[Sales]]-Table71011124[[#This Row],[COGS]]</f>
        <v>462631</v>
      </c>
      <c r="M1030" s="38">
        <v>44259</v>
      </c>
    </row>
    <row r="1031" spans="1:13" x14ac:dyDescent="0.25">
      <c r="A1031" s="1" t="s">
        <v>295</v>
      </c>
      <c r="B1031" s="1" t="s">
        <v>403</v>
      </c>
      <c r="C1031" s="1" t="s">
        <v>406</v>
      </c>
      <c r="D1031" s="1" t="s">
        <v>407</v>
      </c>
      <c r="E1031" s="1">
        <v>1734</v>
      </c>
      <c r="F1031" s="37">
        <v>11</v>
      </c>
      <c r="G1031" s="37">
        <v>19</v>
      </c>
      <c r="H1031" s="37">
        <f>Table71011124[[#This Row],[Units Sold]]*Table71011124[[#This Row],[Sale Price]]</f>
        <v>32946</v>
      </c>
      <c r="I1031" s="37">
        <f t="shared" si="16"/>
        <v>4612.4400000000005</v>
      </c>
      <c r="J1031" s="37">
        <f>Table71011124[[#This Row],[Gross Sales]]-Table71011124[[#This Row],[Discounts]]</f>
        <v>28333.559999999998</v>
      </c>
      <c r="K1031" s="37">
        <f>Table71011124[[#This Row],[Units Sold]]*Table71011124[[#This Row],[Manufacturing Price]]*1.1</f>
        <v>20981.4</v>
      </c>
      <c r="L1031" s="37">
        <f>Table71011124[[#This Row],[Sales]]-Table71011124[[#This Row],[COGS]]</f>
        <v>7352.1599999999962</v>
      </c>
      <c r="M1031" s="38">
        <v>44259</v>
      </c>
    </row>
    <row r="1032" spans="1:13" x14ac:dyDescent="0.25">
      <c r="A1032" s="1" t="s">
        <v>293</v>
      </c>
      <c r="B1032" s="1" t="s">
        <v>399</v>
      </c>
      <c r="C1032" s="1" t="s">
        <v>409</v>
      </c>
      <c r="D1032" s="1" t="s">
        <v>407</v>
      </c>
      <c r="E1032" s="1">
        <v>1659</v>
      </c>
      <c r="F1032" s="37">
        <v>40</v>
      </c>
      <c r="G1032" s="37">
        <v>125</v>
      </c>
      <c r="H1032" s="37">
        <f>Table71011124[[#This Row],[Units Sold]]*Table71011124[[#This Row],[Sale Price]]</f>
        <v>207375</v>
      </c>
      <c r="I1032" s="37">
        <f t="shared" si="16"/>
        <v>29032.500000000004</v>
      </c>
      <c r="J1032" s="37">
        <f>Table71011124[[#This Row],[Gross Sales]]-Table71011124[[#This Row],[Discounts]]</f>
        <v>178342.5</v>
      </c>
      <c r="K1032" s="37">
        <f>Table71011124[[#This Row],[Units Sold]]*Table71011124[[#This Row],[Manufacturing Price]]*1.1</f>
        <v>72996</v>
      </c>
      <c r="L1032" s="37">
        <f>Table71011124[[#This Row],[Sales]]-Table71011124[[#This Row],[COGS]]</f>
        <v>105346.5</v>
      </c>
      <c r="M1032" s="38">
        <v>44259</v>
      </c>
    </row>
    <row r="1033" spans="1:13" x14ac:dyDescent="0.25">
      <c r="A1033" s="1" t="s">
        <v>293</v>
      </c>
      <c r="B1033" s="1" t="s">
        <v>396</v>
      </c>
      <c r="C1033" s="1" t="s">
        <v>397</v>
      </c>
      <c r="D1033" s="1" t="s">
        <v>405</v>
      </c>
      <c r="E1033" s="1">
        <v>1618.5</v>
      </c>
      <c r="F1033" s="37">
        <v>3</v>
      </c>
      <c r="G1033" s="37">
        <v>38</v>
      </c>
      <c r="H1033" s="37">
        <f>Table71011124[[#This Row],[Units Sold]]*Table71011124[[#This Row],[Sale Price]]</f>
        <v>61503</v>
      </c>
      <c r="I1033" s="37">
        <f t="shared" si="16"/>
        <v>0</v>
      </c>
      <c r="J1033" s="37">
        <f>Table71011124[[#This Row],[Gross Sales]]-Table71011124[[#This Row],[Discounts]]</f>
        <v>61503</v>
      </c>
      <c r="K1033" s="37">
        <f>Table71011124[[#This Row],[Units Sold]]*Table71011124[[#This Row],[Manufacturing Price]]*1.1</f>
        <v>5341.05</v>
      </c>
      <c r="L1033" s="37">
        <f>Table71011124[[#This Row],[Sales]]-Table71011124[[#This Row],[COGS]]</f>
        <v>56161.95</v>
      </c>
      <c r="M1033" s="38">
        <v>44259</v>
      </c>
    </row>
    <row r="1034" spans="1:13" x14ac:dyDescent="0.25">
      <c r="A1034" s="1" t="s">
        <v>300</v>
      </c>
      <c r="B1034" s="1" t="s">
        <v>396</v>
      </c>
      <c r="C1034" s="1" t="s">
        <v>409</v>
      </c>
      <c r="D1034" s="1" t="s">
        <v>407</v>
      </c>
      <c r="E1034" s="1">
        <v>1529</v>
      </c>
      <c r="F1034" s="37">
        <v>15</v>
      </c>
      <c r="G1034" s="37">
        <v>20</v>
      </c>
      <c r="H1034" s="37">
        <f>Table71011124[[#This Row],[Units Sold]]*Table71011124[[#This Row],[Sale Price]]</f>
        <v>30580</v>
      </c>
      <c r="I1034" s="37">
        <f t="shared" si="16"/>
        <v>4281.2000000000007</v>
      </c>
      <c r="J1034" s="37">
        <f>Table71011124[[#This Row],[Gross Sales]]-Table71011124[[#This Row],[Discounts]]</f>
        <v>26298.799999999999</v>
      </c>
      <c r="K1034" s="37">
        <f>Table71011124[[#This Row],[Units Sold]]*Table71011124[[#This Row],[Manufacturing Price]]*1.1</f>
        <v>25228.500000000004</v>
      </c>
      <c r="L1034" s="37">
        <f>Table71011124[[#This Row],[Sales]]-Table71011124[[#This Row],[COGS]]</f>
        <v>1070.2999999999956</v>
      </c>
      <c r="M1034" s="38">
        <v>44259</v>
      </c>
    </row>
    <row r="1035" spans="1:13" x14ac:dyDescent="0.25">
      <c r="A1035" s="1" t="s">
        <v>295</v>
      </c>
      <c r="B1035" s="1" t="s">
        <v>396</v>
      </c>
      <c r="C1035" s="1" t="s">
        <v>397</v>
      </c>
      <c r="D1035" s="1" t="s">
        <v>407</v>
      </c>
      <c r="E1035" s="1">
        <v>1521.5</v>
      </c>
      <c r="F1035" s="37">
        <v>3</v>
      </c>
      <c r="G1035" s="37">
        <v>20</v>
      </c>
      <c r="H1035" s="37">
        <f>Table71011124[[#This Row],[Units Sold]]*Table71011124[[#This Row],[Sale Price]]</f>
        <v>30430</v>
      </c>
      <c r="I1035" s="37">
        <f t="shared" si="16"/>
        <v>4260.2000000000007</v>
      </c>
      <c r="J1035" s="37">
        <f>Table71011124[[#This Row],[Gross Sales]]-Table71011124[[#This Row],[Discounts]]</f>
        <v>26169.8</v>
      </c>
      <c r="K1035" s="37">
        <f>Table71011124[[#This Row],[Units Sold]]*Table71011124[[#This Row],[Manufacturing Price]]*1.1</f>
        <v>5020.9500000000007</v>
      </c>
      <c r="L1035" s="37">
        <f>Table71011124[[#This Row],[Sales]]-Table71011124[[#This Row],[COGS]]</f>
        <v>21148.85</v>
      </c>
      <c r="M1035" s="38">
        <v>44259</v>
      </c>
    </row>
    <row r="1036" spans="1:13" x14ac:dyDescent="0.25">
      <c r="A1036" s="1" t="s">
        <v>295</v>
      </c>
      <c r="B1036" s="1" t="s">
        <v>396</v>
      </c>
      <c r="C1036" s="1" t="s">
        <v>402</v>
      </c>
      <c r="D1036" s="1" t="s">
        <v>398</v>
      </c>
      <c r="E1036" s="1">
        <v>1484.5</v>
      </c>
      <c r="F1036" s="37">
        <v>5</v>
      </c>
      <c r="G1036" s="37">
        <v>350</v>
      </c>
      <c r="H1036" s="37">
        <f>Table71011124[[#This Row],[Units Sold]]*Table71011124[[#This Row],[Sale Price]]</f>
        <v>519575</v>
      </c>
      <c r="I1036" s="37">
        <f t="shared" si="16"/>
        <v>31174.5</v>
      </c>
      <c r="J1036" s="37">
        <f>Table71011124[[#This Row],[Gross Sales]]-Table71011124[[#This Row],[Discounts]]</f>
        <v>488400.5</v>
      </c>
      <c r="K1036" s="37">
        <f>Table71011124[[#This Row],[Units Sold]]*Table71011124[[#This Row],[Manufacturing Price]]*1.1</f>
        <v>8164.7500000000009</v>
      </c>
      <c r="L1036" s="37">
        <f>Table71011124[[#This Row],[Sales]]-Table71011124[[#This Row],[COGS]]</f>
        <v>480235.75</v>
      </c>
      <c r="M1036" s="38">
        <v>44259</v>
      </c>
    </row>
    <row r="1037" spans="1:13" x14ac:dyDescent="0.25">
      <c r="A1037" s="1" t="s">
        <v>287</v>
      </c>
      <c r="B1037" s="1" t="s">
        <v>396</v>
      </c>
      <c r="C1037" s="1" t="s">
        <v>402</v>
      </c>
      <c r="D1037" s="1" t="s">
        <v>407</v>
      </c>
      <c r="E1037" s="1">
        <v>1466</v>
      </c>
      <c r="F1037" s="37">
        <v>5</v>
      </c>
      <c r="G1037" s="37">
        <v>350</v>
      </c>
      <c r="H1037" s="37">
        <f>Table71011124[[#This Row],[Units Sold]]*Table71011124[[#This Row],[Sale Price]]</f>
        <v>513100</v>
      </c>
      <c r="I1037" s="37">
        <f t="shared" si="16"/>
        <v>71834</v>
      </c>
      <c r="J1037" s="37">
        <f>Table71011124[[#This Row],[Gross Sales]]-Table71011124[[#This Row],[Discounts]]</f>
        <v>441266</v>
      </c>
      <c r="K1037" s="37">
        <f>Table71011124[[#This Row],[Units Sold]]*Table71011124[[#This Row],[Manufacturing Price]]*1.1</f>
        <v>8063.0000000000009</v>
      </c>
      <c r="L1037" s="37">
        <f>Table71011124[[#This Row],[Sales]]-Table71011124[[#This Row],[COGS]]</f>
        <v>433203</v>
      </c>
      <c r="M1037" s="38">
        <v>44259</v>
      </c>
    </row>
    <row r="1038" spans="1:13" x14ac:dyDescent="0.25">
      <c r="A1038" s="1" t="s">
        <v>295</v>
      </c>
      <c r="B1038" s="1" t="s">
        <v>396</v>
      </c>
      <c r="C1038" s="1" t="s">
        <v>400</v>
      </c>
      <c r="D1038" s="1" t="s">
        <v>401</v>
      </c>
      <c r="E1038" s="1">
        <v>1445</v>
      </c>
      <c r="F1038" s="37">
        <v>6</v>
      </c>
      <c r="G1038" s="37">
        <v>7</v>
      </c>
      <c r="H1038" s="37">
        <f>Table71011124[[#This Row],[Units Sold]]*Table71011124[[#This Row],[Sale Price]]</f>
        <v>10115</v>
      </c>
      <c r="I1038" s="37">
        <f t="shared" si="16"/>
        <v>101.15</v>
      </c>
      <c r="J1038" s="37">
        <f>Table71011124[[#This Row],[Gross Sales]]-Table71011124[[#This Row],[Discounts]]</f>
        <v>10013.85</v>
      </c>
      <c r="K1038" s="37">
        <f>Table71011124[[#This Row],[Units Sold]]*Table71011124[[#This Row],[Manufacturing Price]]*1.1</f>
        <v>9537</v>
      </c>
      <c r="L1038" s="37">
        <f>Table71011124[[#This Row],[Sales]]-Table71011124[[#This Row],[COGS]]</f>
        <v>476.85000000000036</v>
      </c>
      <c r="M1038" s="38">
        <v>44259</v>
      </c>
    </row>
    <row r="1039" spans="1:13" x14ac:dyDescent="0.25">
      <c r="A1039" s="1" t="s">
        <v>395</v>
      </c>
      <c r="B1039" s="1" t="s">
        <v>396</v>
      </c>
      <c r="C1039" s="1" t="s">
        <v>400</v>
      </c>
      <c r="D1039" s="1" t="s">
        <v>407</v>
      </c>
      <c r="E1039" s="1">
        <v>1438.5</v>
      </c>
      <c r="F1039" s="37">
        <v>6</v>
      </c>
      <c r="G1039" s="37">
        <v>8</v>
      </c>
      <c r="H1039" s="37">
        <f>Table71011124[[#This Row],[Units Sold]]*Table71011124[[#This Row],[Sale Price]]</f>
        <v>11508</v>
      </c>
      <c r="I1039" s="37">
        <f t="shared" si="16"/>
        <v>1611.1200000000001</v>
      </c>
      <c r="J1039" s="37">
        <f>Table71011124[[#This Row],[Gross Sales]]-Table71011124[[#This Row],[Discounts]]</f>
        <v>9896.8799999999992</v>
      </c>
      <c r="K1039" s="37">
        <f>Table71011124[[#This Row],[Units Sold]]*Table71011124[[#This Row],[Manufacturing Price]]*1.1</f>
        <v>9494.1</v>
      </c>
      <c r="L1039" s="37">
        <f>Table71011124[[#This Row],[Sales]]-Table71011124[[#This Row],[COGS]]</f>
        <v>402.77999999999884</v>
      </c>
      <c r="M1039" s="38">
        <v>44259</v>
      </c>
    </row>
    <row r="1040" spans="1:13" x14ac:dyDescent="0.25">
      <c r="A1040" s="1" t="s">
        <v>300</v>
      </c>
      <c r="B1040" s="1" t="s">
        <v>396</v>
      </c>
      <c r="C1040" s="1" t="s">
        <v>404</v>
      </c>
      <c r="D1040" s="1" t="s">
        <v>405</v>
      </c>
      <c r="E1040" s="1">
        <v>1393</v>
      </c>
      <c r="F1040" s="37">
        <v>5</v>
      </c>
      <c r="G1040" s="37">
        <v>7</v>
      </c>
      <c r="H1040" s="37">
        <f>Table71011124[[#This Row],[Units Sold]]*Table71011124[[#This Row],[Sale Price]]</f>
        <v>9751</v>
      </c>
      <c r="I1040" s="37">
        <f t="shared" si="16"/>
        <v>0</v>
      </c>
      <c r="J1040" s="37">
        <f>Table71011124[[#This Row],[Gross Sales]]-Table71011124[[#This Row],[Discounts]]</f>
        <v>9751</v>
      </c>
      <c r="K1040" s="37">
        <f>Table71011124[[#This Row],[Units Sold]]*Table71011124[[#This Row],[Manufacturing Price]]*1.1</f>
        <v>7661.5000000000009</v>
      </c>
      <c r="L1040" s="37">
        <f>Table71011124[[#This Row],[Sales]]-Table71011124[[#This Row],[COGS]]</f>
        <v>2089.4999999999991</v>
      </c>
      <c r="M1040" s="38">
        <v>44259</v>
      </c>
    </row>
    <row r="1041" spans="1:13" x14ac:dyDescent="0.25">
      <c r="A1041" s="1" t="s">
        <v>293</v>
      </c>
      <c r="B1041" s="1" t="s">
        <v>408</v>
      </c>
      <c r="C1041" s="1" t="s">
        <v>404</v>
      </c>
      <c r="D1041" s="1" t="s">
        <v>407</v>
      </c>
      <c r="E1041" s="1">
        <v>1384</v>
      </c>
      <c r="F1041" s="37">
        <v>8</v>
      </c>
      <c r="G1041" s="37">
        <v>32</v>
      </c>
      <c r="H1041" s="37">
        <f>Table71011124[[#This Row],[Units Sold]]*Table71011124[[#This Row],[Sale Price]]</f>
        <v>44288</v>
      </c>
      <c r="I1041" s="37">
        <f t="shared" si="16"/>
        <v>6200.3200000000006</v>
      </c>
      <c r="J1041" s="37">
        <f>Table71011124[[#This Row],[Gross Sales]]-Table71011124[[#This Row],[Discounts]]</f>
        <v>38087.68</v>
      </c>
      <c r="K1041" s="37">
        <f>Table71011124[[#This Row],[Units Sold]]*Table71011124[[#This Row],[Manufacturing Price]]*1.1</f>
        <v>12179.2</v>
      </c>
      <c r="L1041" s="37">
        <f>Table71011124[[#This Row],[Sales]]-Table71011124[[#This Row],[COGS]]</f>
        <v>25908.48</v>
      </c>
      <c r="M1041" s="38">
        <v>44259</v>
      </c>
    </row>
    <row r="1042" spans="1:13" x14ac:dyDescent="0.25">
      <c r="A1042" s="1" t="s">
        <v>395</v>
      </c>
      <c r="B1042" s="1" t="s">
        <v>396</v>
      </c>
      <c r="C1042" s="1" t="s">
        <v>402</v>
      </c>
      <c r="D1042" s="1" t="s">
        <v>407</v>
      </c>
      <c r="E1042" s="1">
        <v>1382.5</v>
      </c>
      <c r="F1042" s="37">
        <v>5</v>
      </c>
      <c r="G1042" s="37">
        <v>350</v>
      </c>
      <c r="H1042" s="37">
        <f>Table71011124[[#This Row],[Units Sold]]*Table71011124[[#This Row],[Sale Price]]</f>
        <v>483875</v>
      </c>
      <c r="I1042" s="37">
        <f t="shared" si="16"/>
        <v>67742.5</v>
      </c>
      <c r="J1042" s="37">
        <f>Table71011124[[#This Row],[Gross Sales]]-Table71011124[[#This Row],[Discounts]]</f>
        <v>416132.5</v>
      </c>
      <c r="K1042" s="37">
        <f>Table71011124[[#This Row],[Units Sold]]*Table71011124[[#This Row],[Manufacturing Price]]*1.1</f>
        <v>7603.7500000000009</v>
      </c>
      <c r="L1042" s="37">
        <f>Table71011124[[#This Row],[Sales]]-Table71011124[[#This Row],[COGS]]</f>
        <v>408528.75</v>
      </c>
      <c r="M1042" s="38">
        <v>44259</v>
      </c>
    </row>
    <row r="1043" spans="1:13" x14ac:dyDescent="0.25">
      <c r="A1043" s="1" t="s">
        <v>287</v>
      </c>
      <c r="B1043" s="1" t="s">
        <v>396</v>
      </c>
      <c r="C1043" s="1" t="s">
        <v>400</v>
      </c>
      <c r="D1043" s="1" t="s">
        <v>398</v>
      </c>
      <c r="E1043" s="1">
        <v>1372</v>
      </c>
      <c r="F1043" s="37">
        <v>6</v>
      </c>
      <c r="G1043" s="37">
        <v>8</v>
      </c>
      <c r="H1043" s="37">
        <f>Table71011124[[#This Row],[Units Sold]]*Table71011124[[#This Row],[Sale Price]]</f>
        <v>10976</v>
      </c>
      <c r="I1043" s="37">
        <f t="shared" si="16"/>
        <v>658.56</v>
      </c>
      <c r="J1043" s="37">
        <f>Table71011124[[#This Row],[Gross Sales]]-Table71011124[[#This Row],[Discounts]]</f>
        <v>10317.44</v>
      </c>
      <c r="K1043" s="37">
        <f>Table71011124[[#This Row],[Units Sold]]*Table71011124[[#This Row],[Manufacturing Price]]*1.1</f>
        <v>9055.2000000000007</v>
      </c>
      <c r="L1043" s="37">
        <f>Table71011124[[#This Row],[Sales]]-Table71011124[[#This Row],[COGS]]</f>
        <v>1262.2399999999998</v>
      </c>
      <c r="M1043" s="38">
        <v>44259</v>
      </c>
    </row>
    <row r="1044" spans="1:13" x14ac:dyDescent="0.25">
      <c r="A1044" s="1" t="s">
        <v>287</v>
      </c>
      <c r="B1044" s="1" t="s">
        <v>396</v>
      </c>
      <c r="C1044" s="1" t="s">
        <v>397</v>
      </c>
      <c r="D1044" s="1" t="s">
        <v>405</v>
      </c>
      <c r="E1044" s="1">
        <v>1321</v>
      </c>
      <c r="F1044" s="37">
        <v>3</v>
      </c>
      <c r="G1044" s="37">
        <v>20</v>
      </c>
      <c r="H1044" s="37">
        <f>Table71011124[[#This Row],[Units Sold]]*Table71011124[[#This Row],[Sale Price]]</f>
        <v>26420</v>
      </c>
      <c r="I1044" s="37">
        <f t="shared" si="16"/>
        <v>0</v>
      </c>
      <c r="J1044" s="37">
        <f>Table71011124[[#This Row],[Gross Sales]]-Table71011124[[#This Row],[Discounts]]</f>
        <v>26420</v>
      </c>
      <c r="K1044" s="37">
        <f>Table71011124[[#This Row],[Units Sold]]*Table71011124[[#This Row],[Manufacturing Price]]*1.1</f>
        <v>4359.3</v>
      </c>
      <c r="L1044" s="37">
        <f>Table71011124[[#This Row],[Sales]]-Table71011124[[#This Row],[COGS]]</f>
        <v>22060.7</v>
      </c>
      <c r="M1044" s="38">
        <v>44259</v>
      </c>
    </row>
    <row r="1045" spans="1:13" x14ac:dyDescent="0.25">
      <c r="A1045" s="1" t="s">
        <v>300</v>
      </c>
      <c r="B1045" s="1" t="s">
        <v>396</v>
      </c>
      <c r="C1045" s="1" t="s">
        <v>400</v>
      </c>
      <c r="D1045" s="1" t="s">
        <v>398</v>
      </c>
      <c r="E1045" s="1">
        <v>1317</v>
      </c>
      <c r="F1045" s="37">
        <v>10</v>
      </c>
      <c r="G1045" s="37">
        <v>350</v>
      </c>
      <c r="H1045" s="37">
        <f>Table71011124[[#This Row],[Units Sold]]*Table71011124[[#This Row],[Sale Price]]</f>
        <v>460950</v>
      </c>
      <c r="I1045" s="37">
        <f t="shared" si="16"/>
        <v>27657</v>
      </c>
      <c r="J1045" s="37">
        <f>Table71011124[[#This Row],[Gross Sales]]-Table71011124[[#This Row],[Discounts]]</f>
        <v>433293</v>
      </c>
      <c r="K1045" s="37">
        <f>Table71011124[[#This Row],[Units Sold]]*Table71011124[[#This Row],[Manufacturing Price]]*1.1</f>
        <v>14487.000000000002</v>
      </c>
      <c r="L1045" s="37">
        <f>Table71011124[[#This Row],[Sales]]-Table71011124[[#This Row],[COGS]]</f>
        <v>418806</v>
      </c>
      <c r="M1045" s="38">
        <v>44259</v>
      </c>
    </row>
    <row r="1046" spans="1:13" x14ac:dyDescent="0.25">
      <c r="A1046" s="1" t="s">
        <v>395</v>
      </c>
      <c r="B1046" s="1" t="s">
        <v>396</v>
      </c>
      <c r="C1046" s="1" t="s">
        <v>397</v>
      </c>
      <c r="D1046" s="1" t="s">
        <v>398</v>
      </c>
      <c r="E1046" s="1">
        <v>1117.5</v>
      </c>
      <c r="F1046" s="37">
        <v>3</v>
      </c>
      <c r="G1046" s="37">
        <v>20</v>
      </c>
      <c r="H1046" s="37">
        <f>Table71011124[[#This Row],[Units Sold]]*Table71011124[[#This Row],[Sale Price]]</f>
        <v>22350</v>
      </c>
      <c r="I1046" s="37">
        <f t="shared" si="16"/>
        <v>1341</v>
      </c>
      <c r="J1046" s="37">
        <f>Table71011124[[#This Row],[Gross Sales]]-Table71011124[[#This Row],[Discounts]]</f>
        <v>21009</v>
      </c>
      <c r="K1046" s="37">
        <f>Table71011124[[#This Row],[Units Sold]]*Table71011124[[#This Row],[Manufacturing Price]]*1.1</f>
        <v>3687.7500000000005</v>
      </c>
      <c r="L1046" s="37">
        <f>Table71011124[[#This Row],[Sales]]-Table71011124[[#This Row],[COGS]]</f>
        <v>17321.25</v>
      </c>
      <c r="M1046" s="38">
        <v>44259</v>
      </c>
    </row>
    <row r="1047" spans="1:13" x14ac:dyDescent="0.25">
      <c r="A1047" s="1" t="s">
        <v>287</v>
      </c>
      <c r="B1047" s="1" t="s">
        <v>408</v>
      </c>
      <c r="C1047" s="1" t="s">
        <v>400</v>
      </c>
      <c r="D1047" s="1" t="s">
        <v>407</v>
      </c>
      <c r="E1047" s="1">
        <v>807</v>
      </c>
      <c r="F1047" s="37">
        <v>10</v>
      </c>
      <c r="G1047" s="37">
        <v>300</v>
      </c>
      <c r="H1047" s="37">
        <f>Table71011124[[#This Row],[Units Sold]]*Table71011124[[#This Row],[Sale Price]]</f>
        <v>242100</v>
      </c>
      <c r="I1047" s="37">
        <f t="shared" si="16"/>
        <v>33894</v>
      </c>
      <c r="J1047" s="37">
        <f>Table71011124[[#This Row],[Gross Sales]]-Table71011124[[#This Row],[Discounts]]</f>
        <v>208206</v>
      </c>
      <c r="K1047" s="37">
        <f>Table71011124[[#This Row],[Units Sold]]*Table71011124[[#This Row],[Manufacturing Price]]*1.1</f>
        <v>8877</v>
      </c>
      <c r="L1047" s="37">
        <f>Table71011124[[#This Row],[Sales]]-Table71011124[[#This Row],[COGS]]</f>
        <v>199329</v>
      </c>
      <c r="M1047" s="38">
        <v>44259</v>
      </c>
    </row>
    <row r="1048" spans="1:13" x14ac:dyDescent="0.25">
      <c r="A1048" s="1" t="s">
        <v>287</v>
      </c>
      <c r="B1048" s="1" t="s">
        <v>408</v>
      </c>
      <c r="C1048" s="1" t="s">
        <v>404</v>
      </c>
      <c r="D1048" s="1" t="s">
        <v>407</v>
      </c>
      <c r="E1048" s="1">
        <v>681</v>
      </c>
      <c r="F1048" s="37">
        <v>15</v>
      </c>
      <c r="G1048" s="37">
        <v>22</v>
      </c>
      <c r="H1048" s="37">
        <f>Table71011124[[#This Row],[Units Sold]]*Table71011124[[#This Row],[Sale Price]]</f>
        <v>14982</v>
      </c>
      <c r="I1048" s="37">
        <f t="shared" si="16"/>
        <v>2097.48</v>
      </c>
      <c r="J1048" s="37">
        <f>Table71011124[[#This Row],[Gross Sales]]-Table71011124[[#This Row],[Discounts]]</f>
        <v>12884.52</v>
      </c>
      <c r="K1048" s="37">
        <f>Table71011124[[#This Row],[Units Sold]]*Table71011124[[#This Row],[Manufacturing Price]]*1.1</f>
        <v>11236.5</v>
      </c>
      <c r="L1048" s="37">
        <f>Table71011124[[#This Row],[Sales]]-Table71011124[[#This Row],[COGS]]</f>
        <v>1648.0200000000004</v>
      </c>
      <c r="M1048" s="38">
        <v>44259</v>
      </c>
    </row>
    <row r="1049" spans="1:13" x14ac:dyDescent="0.25">
      <c r="A1049" s="1" t="s">
        <v>395</v>
      </c>
      <c r="B1049" s="1" t="s">
        <v>399</v>
      </c>
      <c r="C1049" s="1" t="s">
        <v>409</v>
      </c>
      <c r="D1049" s="1" t="s">
        <v>407</v>
      </c>
      <c r="E1049" s="1">
        <v>579</v>
      </c>
      <c r="F1049" s="37">
        <v>96</v>
      </c>
      <c r="G1049" s="37">
        <v>125</v>
      </c>
      <c r="H1049" s="37">
        <f>Table71011124[[#This Row],[Units Sold]]*Table71011124[[#This Row],[Sale Price]]</f>
        <v>72375</v>
      </c>
      <c r="I1049" s="37">
        <f t="shared" si="16"/>
        <v>10132.500000000002</v>
      </c>
      <c r="J1049" s="37">
        <f>Table71011124[[#This Row],[Gross Sales]]-Table71011124[[#This Row],[Discounts]]</f>
        <v>62242.5</v>
      </c>
      <c r="K1049" s="37">
        <f>Table71011124[[#This Row],[Units Sold]]*Table71011124[[#This Row],[Manufacturing Price]]*1.1</f>
        <v>61142.400000000001</v>
      </c>
      <c r="L1049" s="37">
        <f>Table71011124[[#This Row],[Sales]]-Table71011124[[#This Row],[COGS]]</f>
        <v>1100.0999999999985</v>
      </c>
      <c r="M1049" s="38">
        <v>44259</v>
      </c>
    </row>
    <row r="1050" spans="1:13" x14ac:dyDescent="0.25">
      <c r="A1050" s="1" t="s">
        <v>395</v>
      </c>
      <c r="B1050" s="1" t="s">
        <v>408</v>
      </c>
      <c r="C1050" s="1" t="s">
        <v>404</v>
      </c>
      <c r="D1050" s="1" t="s">
        <v>398</v>
      </c>
      <c r="E1050" s="1">
        <v>555</v>
      </c>
      <c r="F1050" s="37">
        <v>13</v>
      </c>
      <c r="G1050" s="37">
        <v>19</v>
      </c>
      <c r="H1050" s="37">
        <f>Table71011124[[#This Row],[Units Sold]]*Table71011124[[#This Row],[Sale Price]]</f>
        <v>10545</v>
      </c>
      <c r="I1050" s="37">
        <f t="shared" si="16"/>
        <v>632.69999999999993</v>
      </c>
      <c r="J1050" s="37">
        <f>Table71011124[[#This Row],[Gross Sales]]-Table71011124[[#This Row],[Discounts]]</f>
        <v>9912.2999999999993</v>
      </c>
      <c r="K1050" s="37">
        <f>Table71011124[[#This Row],[Units Sold]]*Table71011124[[#This Row],[Manufacturing Price]]*1.1</f>
        <v>7936.5000000000009</v>
      </c>
      <c r="L1050" s="37">
        <f>Table71011124[[#This Row],[Sales]]-Table71011124[[#This Row],[COGS]]</f>
        <v>1975.7999999999984</v>
      </c>
      <c r="M1050" s="38">
        <v>44259</v>
      </c>
    </row>
    <row r="1051" spans="1:13" x14ac:dyDescent="0.25">
      <c r="A1051" s="1" t="s">
        <v>300</v>
      </c>
      <c r="B1051" s="1" t="s">
        <v>399</v>
      </c>
      <c r="C1051" s="1" t="s">
        <v>406</v>
      </c>
      <c r="D1051" s="1" t="s">
        <v>407</v>
      </c>
      <c r="E1051" s="1">
        <v>554</v>
      </c>
      <c r="F1051" s="37">
        <v>94</v>
      </c>
      <c r="G1051" s="37">
        <v>125</v>
      </c>
      <c r="H1051" s="37">
        <f>Table71011124[[#This Row],[Units Sold]]*Table71011124[[#This Row],[Sale Price]]</f>
        <v>69250</v>
      </c>
      <c r="I1051" s="37">
        <f t="shared" si="16"/>
        <v>9695.0000000000018</v>
      </c>
      <c r="J1051" s="37">
        <f>Table71011124[[#This Row],[Gross Sales]]-Table71011124[[#This Row],[Discounts]]</f>
        <v>59555</v>
      </c>
      <c r="K1051" s="37">
        <f>Table71011124[[#This Row],[Units Sold]]*Table71011124[[#This Row],[Manufacturing Price]]*1.1</f>
        <v>57283.600000000006</v>
      </c>
      <c r="L1051" s="37">
        <f>Table71011124[[#This Row],[Sales]]-Table71011124[[#This Row],[COGS]]</f>
        <v>2271.3999999999942</v>
      </c>
      <c r="M1051" s="38">
        <v>44259</v>
      </c>
    </row>
    <row r="1052" spans="1:13" x14ac:dyDescent="0.25">
      <c r="A1052" s="1" t="s">
        <v>293</v>
      </c>
      <c r="B1052" s="1" t="s">
        <v>408</v>
      </c>
      <c r="C1052" s="1" t="s">
        <v>400</v>
      </c>
      <c r="D1052" s="1" t="s">
        <v>405</v>
      </c>
      <c r="E1052" s="1">
        <v>6152</v>
      </c>
      <c r="F1052" s="37">
        <v>4</v>
      </c>
      <c r="G1052" s="37">
        <v>32</v>
      </c>
      <c r="H1052" s="37">
        <f>Table71011124[[#This Row],[Units Sold]]*Table71011124[[#This Row],[Sale Price]]</f>
        <v>196864</v>
      </c>
      <c r="I1052" s="37">
        <f t="shared" si="16"/>
        <v>0</v>
      </c>
      <c r="J1052" s="37">
        <f>Table71011124[[#This Row],[Gross Sales]]-Table71011124[[#This Row],[Discounts]]</f>
        <v>196864</v>
      </c>
      <c r="K1052" s="37">
        <f>Table71011124[[#This Row],[Units Sold]]*Table71011124[[#This Row],[Manufacturing Price]]*1.1</f>
        <v>27068.800000000003</v>
      </c>
      <c r="L1052" s="37">
        <f>Table71011124[[#This Row],[Sales]]-Table71011124[[#This Row],[COGS]]</f>
        <v>169795.20000000001</v>
      </c>
      <c r="M1052" s="38">
        <v>44228</v>
      </c>
    </row>
    <row r="1053" spans="1:13" x14ac:dyDescent="0.25">
      <c r="A1053" s="1" t="s">
        <v>293</v>
      </c>
      <c r="B1053" s="1" t="s">
        <v>396</v>
      </c>
      <c r="C1053" s="1" t="s">
        <v>402</v>
      </c>
      <c r="D1053" s="1" t="s">
        <v>401</v>
      </c>
      <c r="E1053" s="1">
        <v>5611</v>
      </c>
      <c r="F1053" s="37">
        <v>3</v>
      </c>
      <c r="G1053" s="37">
        <v>32</v>
      </c>
      <c r="H1053" s="37">
        <f>Table71011124[[#This Row],[Units Sold]]*Table71011124[[#This Row],[Sale Price]]</f>
        <v>179552</v>
      </c>
      <c r="I1053" s="37">
        <f t="shared" si="16"/>
        <v>1795.52</v>
      </c>
      <c r="J1053" s="37">
        <f>Table71011124[[#This Row],[Gross Sales]]-Table71011124[[#This Row],[Discounts]]</f>
        <v>177756.48</v>
      </c>
      <c r="K1053" s="37">
        <f>Table71011124[[#This Row],[Units Sold]]*Table71011124[[#This Row],[Manufacturing Price]]*1.1</f>
        <v>18516.300000000003</v>
      </c>
      <c r="L1053" s="37">
        <f>Table71011124[[#This Row],[Sales]]-Table71011124[[#This Row],[COGS]]</f>
        <v>159240.18</v>
      </c>
      <c r="M1053" s="38">
        <v>44228</v>
      </c>
    </row>
    <row r="1054" spans="1:13" x14ac:dyDescent="0.25">
      <c r="A1054" s="1" t="s">
        <v>295</v>
      </c>
      <c r="B1054" s="1" t="s">
        <v>399</v>
      </c>
      <c r="C1054" s="1" t="s">
        <v>397</v>
      </c>
      <c r="D1054" s="1" t="s">
        <v>407</v>
      </c>
      <c r="E1054" s="1">
        <v>4922</v>
      </c>
      <c r="F1054" s="37">
        <v>3</v>
      </c>
      <c r="G1054" s="37">
        <v>125</v>
      </c>
      <c r="H1054" s="37">
        <f>Table71011124[[#This Row],[Units Sold]]*Table71011124[[#This Row],[Sale Price]]</f>
        <v>615250</v>
      </c>
      <c r="I1054" s="37">
        <f t="shared" si="16"/>
        <v>86135.000000000015</v>
      </c>
      <c r="J1054" s="37">
        <f>Table71011124[[#This Row],[Gross Sales]]-Table71011124[[#This Row],[Discounts]]</f>
        <v>529115</v>
      </c>
      <c r="K1054" s="37">
        <f>Table71011124[[#This Row],[Units Sold]]*Table71011124[[#This Row],[Manufacturing Price]]*1.1</f>
        <v>16242.600000000002</v>
      </c>
      <c r="L1054" s="37">
        <f>Table71011124[[#This Row],[Sales]]-Table71011124[[#This Row],[COGS]]</f>
        <v>512872.4</v>
      </c>
      <c r="M1054" s="38">
        <v>44228</v>
      </c>
    </row>
    <row r="1055" spans="1:13" x14ac:dyDescent="0.25">
      <c r="A1055" s="1" t="s">
        <v>293</v>
      </c>
      <c r="B1055" s="1" t="s">
        <v>403</v>
      </c>
      <c r="C1055" s="1" t="s">
        <v>397</v>
      </c>
      <c r="D1055" s="1" t="s">
        <v>401</v>
      </c>
      <c r="E1055" s="1">
        <v>3908</v>
      </c>
      <c r="F1055" s="37">
        <v>3</v>
      </c>
      <c r="G1055" s="37">
        <v>22</v>
      </c>
      <c r="H1055" s="37">
        <f>Table71011124[[#This Row],[Units Sold]]*Table71011124[[#This Row],[Sale Price]]</f>
        <v>85976</v>
      </c>
      <c r="I1055" s="37">
        <f t="shared" si="16"/>
        <v>859.76</v>
      </c>
      <c r="J1055" s="37">
        <f>Table71011124[[#This Row],[Gross Sales]]-Table71011124[[#This Row],[Discounts]]</f>
        <v>85116.24</v>
      </c>
      <c r="K1055" s="37">
        <f>Table71011124[[#This Row],[Units Sold]]*Table71011124[[#This Row],[Manufacturing Price]]*1.1</f>
        <v>12896.400000000001</v>
      </c>
      <c r="L1055" s="37">
        <f>Table71011124[[#This Row],[Sales]]-Table71011124[[#This Row],[COGS]]</f>
        <v>72219.839999999997</v>
      </c>
      <c r="M1055" s="38">
        <v>44228</v>
      </c>
    </row>
    <row r="1056" spans="1:13" x14ac:dyDescent="0.25">
      <c r="A1056" s="1" t="s">
        <v>300</v>
      </c>
      <c r="B1056" s="1" t="s">
        <v>399</v>
      </c>
      <c r="C1056" s="1" t="s">
        <v>397</v>
      </c>
      <c r="D1056" s="1" t="s">
        <v>407</v>
      </c>
      <c r="E1056" s="1">
        <v>2821</v>
      </c>
      <c r="F1056" s="37">
        <v>3</v>
      </c>
      <c r="G1056" s="37">
        <v>125</v>
      </c>
      <c r="H1056" s="37">
        <f>Table71011124[[#This Row],[Units Sold]]*Table71011124[[#This Row],[Sale Price]]</f>
        <v>352625</v>
      </c>
      <c r="I1056" s="37">
        <f t="shared" si="16"/>
        <v>49367.500000000007</v>
      </c>
      <c r="J1056" s="37">
        <f>Table71011124[[#This Row],[Gross Sales]]-Table71011124[[#This Row],[Discounts]]</f>
        <v>303257.5</v>
      </c>
      <c r="K1056" s="37">
        <f>Table71011124[[#This Row],[Units Sold]]*Table71011124[[#This Row],[Manufacturing Price]]*1.1</f>
        <v>9309.3000000000011</v>
      </c>
      <c r="L1056" s="37">
        <f>Table71011124[[#This Row],[Sales]]-Table71011124[[#This Row],[COGS]]</f>
        <v>293948.2</v>
      </c>
      <c r="M1056" s="38">
        <v>44228</v>
      </c>
    </row>
    <row r="1057" spans="1:13" x14ac:dyDescent="0.25">
      <c r="A1057" s="1" t="s">
        <v>395</v>
      </c>
      <c r="B1057" s="1" t="s">
        <v>399</v>
      </c>
      <c r="C1057" s="1" t="s">
        <v>404</v>
      </c>
      <c r="D1057" s="1" t="s">
        <v>407</v>
      </c>
      <c r="E1057" s="1">
        <v>2438</v>
      </c>
      <c r="F1057" s="37">
        <v>96</v>
      </c>
      <c r="G1057" s="37">
        <v>125</v>
      </c>
      <c r="H1057" s="37">
        <f>Table71011124[[#This Row],[Units Sold]]*Table71011124[[#This Row],[Sale Price]]</f>
        <v>304750</v>
      </c>
      <c r="I1057" s="37">
        <f t="shared" si="16"/>
        <v>42665.000000000007</v>
      </c>
      <c r="J1057" s="37">
        <f>Table71011124[[#This Row],[Gross Sales]]-Table71011124[[#This Row],[Discounts]]</f>
        <v>262085</v>
      </c>
      <c r="K1057" s="37">
        <f>Table71011124[[#This Row],[Units Sold]]*Table71011124[[#This Row],[Manufacturing Price]]*1.1</f>
        <v>257452.80000000002</v>
      </c>
      <c r="L1057" s="37">
        <f>Table71011124[[#This Row],[Sales]]-Table71011124[[#This Row],[COGS]]</f>
        <v>4632.1999999999825</v>
      </c>
      <c r="M1057" s="38">
        <v>44228</v>
      </c>
    </row>
    <row r="1058" spans="1:13" x14ac:dyDescent="0.25">
      <c r="A1058" s="1" t="s">
        <v>293</v>
      </c>
      <c r="B1058" s="1" t="s">
        <v>408</v>
      </c>
      <c r="C1058" s="1" t="s">
        <v>406</v>
      </c>
      <c r="D1058" s="1" t="s">
        <v>398</v>
      </c>
      <c r="E1058" s="1">
        <v>2436</v>
      </c>
      <c r="F1058" s="37">
        <v>40</v>
      </c>
      <c r="G1058" s="37">
        <v>300</v>
      </c>
      <c r="H1058" s="37">
        <f>Table71011124[[#This Row],[Units Sold]]*Table71011124[[#This Row],[Sale Price]]</f>
        <v>730800</v>
      </c>
      <c r="I1058" s="37">
        <f t="shared" si="16"/>
        <v>43848</v>
      </c>
      <c r="J1058" s="37">
        <f>Table71011124[[#This Row],[Gross Sales]]-Table71011124[[#This Row],[Discounts]]</f>
        <v>686952</v>
      </c>
      <c r="K1058" s="37">
        <f>Table71011124[[#This Row],[Units Sold]]*Table71011124[[#This Row],[Manufacturing Price]]*1.1</f>
        <v>107184.00000000001</v>
      </c>
      <c r="L1058" s="37">
        <f>Table71011124[[#This Row],[Sales]]-Table71011124[[#This Row],[COGS]]</f>
        <v>579768</v>
      </c>
      <c r="M1058" s="38">
        <v>44228</v>
      </c>
    </row>
    <row r="1059" spans="1:13" x14ac:dyDescent="0.25">
      <c r="A1059" s="1" t="s">
        <v>295</v>
      </c>
      <c r="B1059" s="1" t="s">
        <v>408</v>
      </c>
      <c r="C1059" s="1" t="s">
        <v>400</v>
      </c>
      <c r="D1059" s="1" t="s">
        <v>401</v>
      </c>
      <c r="E1059" s="1">
        <v>2261</v>
      </c>
      <c r="F1059" s="37">
        <v>10</v>
      </c>
      <c r="G1059" s="37">
        <v>15</v>
      </c>
      <c r="H1059" s="37">
        <f>Table71011124[[#This Row],[Units Sold]]*Table71011124[[#This Row],[Sale Price]]</f>
        <v>33915</v>
      </c>
      <c r="I1059" s="37">
        <f t="shared" si="16"/>
        <v>339.15000000000003</v>
      </c>
      <c r="J1059" s="37">
        <f>Table71011124[[#This Row],[Gross Sales]]-Table71011124[[#This Row],[Discounts]]</f>
        <v>33575.85</v>
      </c>
      <c r="K1059" s="37">
        <f>Table71011124[[#This Row],[Units Sold]]*Table71011124[[#This Row],[Manufacturing Price]]*1.1</f>
        <v>24871.000000000004</v>
      </c>
      <c r="L1059" s="37">
        <f>Table71011124[[#This Row],[Sales]]-Table71011124[[#This Row],[COGS]]</f>
        <v>8704.8499999999949</v>
      </c>
      <c r="M1059" s="38">
        <v>44228</v>
      </c>
    </row>
    <row r="1060" spans="1:13" x14ac:dyDescent="0.25">
      <c r="A1060" s="1" t="s">
        <v>287</v>
      </c>
      <c r="B1060" s="1" t="s">
        <v>408</v>
      </c>
      <c r="C1060" s="1" t="s">
        <v>400</v>
      </c>
      <c r="D1060" s="1" t="s">
        <v>398</v>
      </c>
      <c r="E1060" s="1">
        <v>2116</v>
      </c>
      <c r="F1060" s="37">
        <v>10</v>
      </c>
      <c r="G1060" s="37">
        <v>15</v>
      </c>
      <c r="H1060" s="37">
        <f>Table71011124[[#This Row],[Units Sold]]*Table71011124[[#This Row],[Sale Price]]</f>
        <v>31740</v>
      </c>
      <c r="I1060" s="37">
        <f t="shared" si="16"/>
        <v>1904.3999999999999</v>
      </c>
      <c r="J1060" s="37">
        <f>Table71011124[[#This Row],[Gross Sales]]-Table71011124[[#This Row],[Discounts]]</f>
        <v>29835.599999999999</v>
      </c>
      <c r="K1060" s="37">
        <f>Table71011124[[#This Row],[Units Sold]]*Table71011124[[#This Row],[Manufacturing Price]]*1.1</f>
        <v>23276.000000000004</v>
      </c>
      <c r="L1060" s="37">
        <f>Table71011124[[#This Row],[Sales]]-Table71011124[[#This Row],[COGS]]</f>
        <v>6559.5999999999949</v>
      </c>
      <c r="M1060" s="38">
        <v>44228</v>
      </c>
    </row>
    <row r="1061" spans="1:13" x14ac:dyDescent="0.25">
      <c r="A1061" s="1" t="s">
        <v>395</v>
      </c>
      <c r="B1061" s="1" t="s">
        <v>403</v>
      </c>
      <c r="C1061" s="1" t="s">
        <v>409</v>
      </c>
      <c r="D1061" s="1" t="s">
        <v>407</v>
      </c>
      <c r="E1061" s="1">
        <v>2015</v>
      </c>
      <c r="F1061" s="37">
        <v>9</v>
      </c>
      <c r="G1061" s="37">
        <v>12</v>
      </c>
      <c r="H1061" s="37">
        <f>Table71011124[[#This Row],[Units Sold]]*Table71011124[[#This Row],[Sale Price]]</f>
        <v>24180</v>
      </c>
      <c r="I1061" s="37">
        <f t="shared" si="16"/>
        <v>3385.2000000000003</v>
      </c>
      <c r="J1061" s="37">
        <f>Table71011124[[#This Row],[Gross Sales]]-Table71011124[[#This Row],[Discounts]]</f>
        <v>20794.8</v>
      </c>
      <c r="K1061" s="37">
        <f>Table71011124[[#This Row],[Units Sold]]*Table71011124[[#This Row],[Manufacturing Price]]*1.1</f>
        <v>19948.5</v>
      </c>
      <c r="L1061" s="37">
        <f>Table71011124[[#This Row],[Sales]]-Table71011124[[#This Row],[COGS]]</f>
        <v>846.29999999999927</v>
      </c>
      <c r="M1061" s="38">
        <v>44228</v>
      </c>
    </row>
    <row r="1062" spans="1:13" x14ac:dyDescent="0.25">
      <c r="A1062" s="1" t="s">
        <v>395</v>
      </c>
      <c r="B1062" s="1" t="s">
        <v>408</v>
      </c>
      <c r="C1062" s="1" t="s">
        <v>400</v>
      </c>
      <c r="D1062" s="1" t="s">
        <v>401</v>
      </c>
      <c r="E1062" s="1">
        <v>1925</v>
      </c>
      <c r="F1062" s="37">
        <v>10</v>
      </c>
      <c r="G1062" s="37">
        <v>15</v>
      </c>
      <c r="H1062" s="37">
        <f>Table71011124[[#This Row],[Units Sold]]*Table71011124[[#This Row],[Sale Price]]</f>
        <v>28875</v>
      </c>
      <c r="I1062" s="37">
        <f t="shared" si="16"/>
        <v>288.75</v>
      </c>
      <c r="J1062" s="37">
        <f>Table71011124[[#This Row],[Gross Sales]]-Table71011124[[#This Row],[Discounts]]</f>
        <v>28586.25</v>
      </c>
      <c r="K1062" s="37">
        <f>Table71011124[[#This Row],[Units Sold]]*Table71011124[[#This Row],[Manufacturing Price]]*1.1</f>
        <v>21175</v>
      </c>
      <c r="L1062" s="37">
        <f>Table71011124[[#This Row],[Sales]]-Table71011124[[#This Row],[COGS]]</f>
        <v>7411.25</v>
      </c>
      <c r="M1062" s="38">
        <v>44228</v>
      </c>
    </row>
    <row r="1063" spans="1:13" x14ac:dyDescent="0.25">
      <c r="A1063" s="1" t="s">
        <v>293</v>
      </c>
      <c r="B1063" s="1" t="s">
        <v>399</v>
      </c>
      <c r="C1063" s="1" t="s">
        <v>404</v>
      </c>
      <c r="D1063" s="1" t="s">
        <v>407</v>
      </c>
      <c r="E1063" s="1">
        <v>1916</v>
      </c>
      <c r="F1063" s="37">
        <v>62</v>
      </c>
      <c r="G1063" s="37">
        <v>125</v>
      </c>
      <c r="H1063" s="37">
        <f>Table71011124[[#This Row],[Units Sold]]*Table71011124[[#This Row],[Sale Price]]</f>
        <v>239500</v>
      </c>
      <c r="I1063" s="37">
        <f t="shared" si="16"/>
        <v>33530</v>
      </c>
      <c r="J1063" s="37">
        <f>Table71011124[[#This Row],[Gross Sales]]-Table71011124[[#This Row],[Discounts]]</f>
        <v>205970</v>
      </c>
      <c r="K1063" s="37">
        <f>Table71011124[[#This Row],[Units Sold]]*Table71011124[[#This Row],[Manufacturing Price]]*1.1</f>
        <v>130671.20000000001</v>
      </c>
      <c r="L1063" s="37">
        <f>Table71011124[[#This Row],[Sales]]-Table71011124[[#This Row],[COGS]]</f>
        <v>75298.799999999988</v>
      </c>
      <c r="M1063" s="38">
        <v>44228</v>
      </c>
    </row>
    <row r="1064" spans="1:13" x14ac:dyDescent="0.25">
      <c r="A1064" s="1" t="s">
        <v>293</v>
      </c>
      <c r="B1064" s="1" t="s">
        <v>396</v>
      </c>
      <c r="C1064" s="1" t="s">
        <v>400</v>
      </c>
      <c r="D1064" s="1" t="s">
        <v>398</v>
      </c>
      <c r="E1064" s="1">
        <v>1802</v>
      </c>
      <c r="F1064" s="37">
        <v>10</v>
      </c>
      <c r="G1064" s="37">
        <v>220</v>
      </c>
      <c r="H1064" s="37">
        <f>Table71011124[[#This Row],[Units Sold]]*Table71011124[[#This Row],[Sale Price]]</f>
        <v>396440</v>
      </c>
      <c r="I1064" s="37">
        <f t="shared" si="16"/>
        <v>23786.399999999998</v>
      </c>
      <c r="J1064" s="37">
        <f>Table71011124[[#This Row],[Gross Sales]]-Table71011124[[#This Row],[Discounts]]</f>
        <v>372653.6</v>
      </c>
      <c r="K1064" s="37">
        <f>Table71011124[[#This Row],[Units Sold]]*Table71011124[[#This Row],[Manufacturing Price]]*1.1</f>
        <v>19822</v>
      </c>
      <c r="L1064" s="37">
        <f>Table71011124[[#This Row],[Sales]]-Table71011124[[#This Row],[COGS]]</f>
        <v>352831.6</v>
      </c>
      <c r="M1064" s="38">
        <v>44228</v>
      </c>
    </row>
    <row r="1065" spans="1:13" x14ac:dyDescent="0.25">
      <c r="A1065" s="1" t="s">
        <v>293</v>
      </c>
      <c r="B1065" s="1" t="s">
        <v>396</v>
      </c>
      <c r="C1065" s="1" t="s">
        <v>409</v>
      </c>
      <c r="D1065" s="1" t="s">
        <v>401</v>
      </c>
      <c r="E1065" s="1">
        <v>1778</v>
      </c>
      <c r="F1065" s="37">
        <v>40</v>
      </c>
      <c r="G1065" s="37">
        <v>350</v>
      </c>
      <c r="H1065" s="37">
        <f>Table71011124[[#This Row],[Units Sold]]*Table71011124[[#This Row],[Sale Price]]</f>
        <v>622300</v>
      </c>
      <c r="I1065" s="37">
        <f t="shared" si="16"/>
        <v>6223</v>
      </c>
      <c r="J1065" s="37">
        <f>Table71011124[[#This Row],[Gross Sales]]-Table71011124[[#This Row],[Discounts]]</f>
        <v>616077</v>
      </c>
      <c r="K1065" s="37">
        <f>Table71011124[[#This Row],[Units Sold]]*Table71011124[[#This Row],[Manufacturing Price]]*1.1</f>
        <v>78232</v>
      </c>
      <c r="L1065" s="37">
        <f>Table71011124[[#This Row],[Sales]]-Table71011124[[#This Row],[COGS]]</f>
        <v>537845</v>
      </c>
      <c r="M1065" s="38">
        <v>44228</v>
      </c>
    </row>
    <row r="1066" spans="1:13" x14ac:dyDescent="0.25">
      <c r="A1066" s="1" t="s">
        <v>287</v>
      </c>
      <c r="B1066" s="1" t="s">
        <v>403</v>
      </c>
      <c r="C1066" s="1" t="s">
        <v>409</v>
      </c>
      <c r="D1066" s="1" t="s">
        <v>407</v>
      </c>
      <c r="E1066" s="1">
        <v>1770</v>
      </c>
      <c r="F1066" s="37">
        <v>11</v>
      </c>
      <c r="G1066" s="37">
        <v>19</v>
      </c>
      <c r="H1066" s="37">
        <f>Table71011124[[#This Row],[Units Sold]]*Table71011124[[#This Row],[Sale Price]]</f>
        <v>33630</v>
      </c>
      <c r="I1066" s="37">
        <f t="shared" si="16"/>
        <v>4708.2000000000007</v>
      </c>
      <c r="J1066" s="37">
        <f>Table71011124[[#This Row],[Gross Sales]]-Table71011124[[#This Row],[Discounts]]</f>
        <v>28921.8</v>
      </c>
      <c r="K1066" s="37">
        <f>Table71011124[[#This Row],[Units Sold]]*Table71011124[[#This Row],[Manufacturing Price]]*1.1</f>
        <v>21417</v>
      </c>
      <c r="L1066" s="37">
        <f>Table71011124[[#This Row],[Sales]]-Table71011124[[#This Row],[COGS]]</f>
        <v>7504.7999999999993</v>
      </c>
      <c r="M1066" s="38">
        <v>44228</v>
      </c>
    </row>
    <row r="1067" spans="1:13" x14ac:dyDescent="0.25">
      <c r="A1067" s="1" t="s">
        <v>300</v>
      </c>
      <c r="B1067" s="1" t="s">
        <v>403</v>
      </c>
      <c r="C1067" s="1" t="s">
        <v>409</v>
      </c>
      <c r="D1067" s="1" t="s">
        <v>398</v>
      </c>
      <c r="E1067" s="1">
        <v>1375</v>
      </c>
      <c r="F1067" s="37">
        <v>7</v>
      </c>
      <c r="G1067" s="37">
        <v>12</v>
      </c>
      <c r="H1067" s="37">
        <f>Table71011124[[#This Row],[Units Sold]]*Table71011124[[#This Row],[Sale Price]]</f>
        <v>16500</v>
      </c>
      <c r="I1067" s="37">
        <f t="shared" si="16"/>
        <v>990</v>
      </c>
      <c r="J1067" s="37">
        <f>Table71011124[[#This Row],[Gross Sales]]-Table71011124[[#This Row],[Discounts]]</f>
        <v>15510</v>
      </c>
      <c r="K1067" s="37">
        <f>Table71011124[[#This Row],[Units Sold]]*Table71011124[[#This Row],[Manufacturing Price]]*1.1</f>
        <v>10587.5</v>
      </c>
      <c r="L1067" s="37">
        <f>Table71011124[[#This Row],[Sales]]-Table71011124[[#This Row],[COGS]]</f>
        <v>4922.5</v>
      </c>
      <c r="M1067" s="38">
        <v>44228</v>
      </c>
    </row>
    <row r="1068" spans="1:13" x14ac:dyDescent="0.25">
      <c r="A1068" s="1" t="s">
        <v>295</v>
      </c>
      <c r="B1068" s="1" t="s">
        <v>408</v>
      </c>
      <c r="C1068" s="1" t="s">
        <v>402</v>
      </c>
      <c r="D1068" s="1" t="s">
        <v>407</v>
      </c>
      <c r="E1068" s="1">
        <v>1186</v>
      </c>
      <c r="F1068" s="37">
        <v>5</v>
      </c>
      <c r="G1068" s="37">
        <v>300</v>
      </c>
      <c r="H1068" s="37">
        <f>Table71011124[[#This Row],[Units Sold]]*Table71011124[[#This Row],[Sale Price]]</f>
        <v>355800</v>
      </c>
      <c r="I1068" s="37">
        <f t="shared" si="16"/>
        <v>49812.000000000007</v>
      </c>
      <c r="J1068" s="37">
        <f>Table71011124[[#This Row],[Gross Sales]]-Table71011124[[#This Row],[Discounts]]</f>
        <v>305988</v>
      </c>
      <c r="K1068" s="37">
        <f>Table71011124[[#This Row],[Units Sold]]*Table71011124[[#This Row],[Manufacturing Price]]*1.1</f>
        <v>6523.0000000000009</v>
      </c>
      <c r="L1068" s="37">
        <f>Table71011124[[#This Row],[Sales]]-Table71011124[[#This Row],[COGS]]</f>
        <v>299465</v>
      </c>
      <c r="M1068" s="38">
        <v>44228</v>
      </c>
    </row>
    <row r="1069" spans="1:13" x14ac:dyDescent="0.25">
      <c r="A1069" s="1" t="s">
        <v>295</v>
      </c>
      <c r="B1069" s="1" t="s">
        <v>396</v>
      </c>
      <c r="C1069" s="1" t="s">
        <v>400</v>
      </c>
      <c r="D1069" s="1" t="s">
        <v>398</v>
      </c>
      <c r="E1069" s="1">
        <v>1136</v>
      </c>
      <c r="F1069" s="37">
        <v>5</v>
      </c>
      <c r="G1069" s="37">
        <v>7</v>
      </c>
      <c r="H1069" s="37">
        <f>Table71011124[[#This Row],[Units Sold]]*Table71011124[[#This Row],[Sale Price]]</f>
        <v>7952</v>
      </c>
      <c r="I1069" s="37">
        <f t="shared" si="16"/>
        <v>477.12</v>
      </c>
      <c r="J1069" s="37">
        <f>Table71011124[[#This Row],[Gross Sales]]-Table71011124[[#This Row],[Discounts]]</f>
        <v>7474.88</v>
      </c>
      <c r="K1069" s="37">
        <f>Table71011124[[#This Row],[Units Sold]]*Table71011124[[#This Row],[Manufacturing Price]]*1.1</f>
        <v>6248.0000000000009</v>
      </c>
      <c r="L1069" s="37">
        <f>Table71011124[[#This Row],[Sales]]-Table71011124[[#This Row],[COGS]]</f>
        <v>1226.8799999999992</v>
      </c>
      <c r="M1069" s="38">
        <v>44228</v>
      </c>
    </row>
    <row r="1070" spans="1:13" x14ac:dyDescent="0.25">
      <c r="A1070" s="1" t="s">
        <v>295</v>
      </c>
      <c r="B1070" s="1" t="s">
        <v>396</v>
      </c>
      <c r="C1070" s="1" t="s">
        <v>404</v>
      </c>
      <c r="D1070" s="1" t="s">
        <v>398</v>
      </c>
      <c r="E1070" s="1">
        <v>1133</v>
      </c>
      <c r="F1070" s="37">
        <v>17</v>
      </c>
      <c r="G1070" s="37">
        <v>20</v>
      </c>
      <c r="H1070" s="37">
        <f>Table71011124[[#This Row],[Units Sold]]*Table71011124[[#This Row],[Sale Price]]</f>
        <v>22660</v>
      </c>
      <c r="I1070" s="37">
        <f t="shared" si="16"/>
        <v>1359.6</v>
      </c>
      <c r="J1070" s="37">
        <f>Table71011124[[#This Row],[Gross Sales]]-Table71011124[[#This Row],[Discounts]]</f>
        <v>21300.400000000001</v>
      </c>
      <c r="K1070" s="37">
        <f>Table71011124[[#This Row],[Units Sold]]*Table71011124[[#This Row],[Manufacturing Price]]*1.1</f>
        <v>21187.100000000002</v>
      </c>
      <c r="L1070" s="37">
        <f>Table71011124[[#This Row],[Sales]]-Table71011124[[#This Row],[COGS]]</f>
        <v>113.29999999999927</v>
      </c>
      <c r="M1070" s="38">
        <v>44228</v>
      </c>
    </row>
    <row r="1071" spans="1:13" x14ac:dyDescent="0.25">
      <c r="A1071" s="1" t="s">
        <v>287</v>
      </c>
      <c r="B1071" s="1" t="s">
        <v>396</v>
      </c>
      <c r="C1071" s="1" t="s">
        <v>400</v>
      </c>
      <c r="D1071" s="1" t="s">
        <v>398</v>
      </c>
      <c r="E1071" s="1">
        <v>1125</v>
      </c>
      <c r="F1071" s="37">
        <v>5</v>
      </c>
      <c r="G1071" s="37">
        <v>7</v>
      </c>
      <c r="H1071" s="37">
        <f>Table71011124[[#This Row],[Units Sold]]*Table71011124[[#This Row],[Sale Price]]</f>
        <v>7875</v>
      </c>
      <c r="I1071" s="37">
        <f t="shared" si="16"/>
        <v>472.5</v>
      </c>
      <c r="J1071" s="37">
        <f>Table71011124[[#This Row],[Gross Sales]]-Table71011124[[#This Row],[Discounts]]</f>
        <v>7402.5</v>
      </c>
      <c r="K1071" s="37">
        <f>Table71011124[[#This Row],[Units Sold]]*Table71011124[[#This Row],[Manufacturing Price]]*1.1</f>
        <v>6187.5000000000009</v>
      </c>
      <c r="L1071" s="37">
        <f>Table71011124[[#This Row],[Sales]]-Table71011124[[#This Row],[COGS]]</f>
        <v>1214.9999999999991</v>
      </c>
      <c r="M1071" s="38">
        <v>44228</v>
      </c>
    </row>
    <row r="1072" spans="1:13" x14ac:dyDescent="0.25">
      <c r="A1072" s="1" t="s">
        <v>300</v>
      </c>
      <c r="B1072" s="1" t="s">
        <v>408</v>
      </c>
      <c r="C1072" s="1" t="s">
        <v>402</v>
      </c>
      <c r="D1072" s="1" t="s">
        <v>398</v>
      </c>
      <c r="E1072" s="1">
        <v>1100</v>
      </c>
      <c r="F1072" s="37">
        <v>5</v>
      </c>
      <c r="G1072" s="37">
        <v>300</v>
      </c>
      <c r="H1072" s="37">
        <f>Table71011124[[#This Row],[Units Sold]]*Table71011124[[#This Row],[Sale Price]]</f>
        <v>330000</v>
      </c>
      <c r="I1072" s="37">
        <f t="shared" si="16"/>
        <v>19800</v>
      </c>
      <c r="J1072" s="37">
        <f>Table71011124[[#This Row],[Gross Sales]]-Table71011124[[#This Row],[Discounts]]</f>
        <v>310200</v>
      </c>
      <c r="K1072" s="37">
        <f>Table71011124[[#This Row],[Units Sold]]*Table71011124[[#This Row],[Manufacturing Price]]*1.1</f>
        <v>6050.0000000000009</v>
      </c>
      <c r="L1072" s="37">
        <f>Table71011124[[#This Row],[Sales]]-Table71011124[[#This Row],[COGS]]</f>
        <v>304150</v>
      </c>
      <c r="M1072" s="38">
        <v>44228</v>
      </c>
    </row>
    <row r="1073" spans="1:13" x14ac:dyDescent="0.25">
      <c r="A1073" s="1" t="s">
        <v>287</v>
      </c>
      <c r="B1073" s="1" t="s">
        <v>396</v>
      </c>
      <c r="C1073" s="1" t="s">
        <v>404</v>
      </c>
      <c r="D1073" s="1" t="s">
        <v>398</v>
      </c>
      <c r="E1073" s="1">
        <v>1088</v>
      </c>
      <c r="F1073" s="37">
        <v>17</v>
      </c>
      <c r="G1073" s="37">
        <v>20</v>
      </c>
      <c r="H1073" s="37">
        <f>Table71011124[[#This Row],[Units Sold]]*Table71011124[[#This Row],[Sale Price]]</f>
        <v>21760</v>
      </c>
      <c r="I1073" s="37">
        <f t="shared" si="16"/>
        <v>1305.5999999999999</v>
      </c>
      <c r="J1073" s="37">
        <f>Table71011124[[#This Row],[Gross Sales]]-Table71011124[[#This Row],[Discounts]]</f>
        <v>20454.400000000001</v>
      </c>
      <c r="K1073" s="37">
        <f>Table71011124[[#This Row],[Units Sold]]*Table71011124[[#This Row],[Manufacturing Price]]*1.1</f>
        <v>20345.600000000002</v>
      </c>
      <c r="L1073" s="37">
        <f>Table71011124[[#This Row],[Sales]]-Table71011124[[#This Row],[COGS]]</f>
        <v>108.79999999999927</v>
      </c>
      <c r="M1073" s="38">
        <v>44228</v>
      </c>
    </row>
    <row r="1074" spans="1:13" x14ac:dyDescent="0.25">
      <c r="A1074" s="1" t="s">
        <v>295</v>
      </c>
      <c r="B1074" s="1" t="s">
        <v>396</v>
      </c>
      <c r="C1074" s="1" t="s">
        <v>406</v>
      </c>
      <c r="D1074" s="1" t="s">
        <v>407</v>
      </c>
      <c r="E1074" s="1">
        <v>1081</v>
      </c>
      <c r="F1074" s="37">
        <v>250</v>
      </c>
      <c r="G1074" s="37">
        <v>350</v>
      </c>
      <c r="H1074" s="37">
        <f>Table71011124[[#This Row],[Units Sold]]*Table71011124[[#This Row],[Sale Price]]</f>
        <v>378350</v>
      </c>
      <c r="I1074" s="37">
        <f t="shared" si="16"/>
        <v>52969.000000000007</v>
      </c>
      <c r="J1074" s="37">
        <f>Table71011124[[#This Row],[Gross Sales]]-Table71011124[[#This Row],[Discounts]]</f>
        <v>325381</v>
      </c>
      <c r="K1074" s="37">
        <f>Table71011124[[#This Row],[Units Sold]]*Table71011124[[#This Row],[Manufacturing Price]]*1.1</f>
        <v>297275</v>
      </c>
      <c r="L1074" s="37">
        <f>Table71011124[[#This Row],[Sales]]-Table71011124[[#This Row],[COGS]]</f>
        <v>28106</v>
      </c>
      <c r="M1074" s="38">
        <v>44228</v>
      </c>
    </row>
    <row r="1075" spans="1:13" x14ac:dyDescent="0.25">
      <c r="A1075" s="1" t="s">
        <v>287</v>
      </c>
      <c r="B1075" s="1" t="s">
        <v>396</v>
      </c>
      <c r="C1075" s="1" t="s">
        <v>406</v>
      </c>
      <c r="D1075" s="1" t="s">
        <v>407</v>
      </c>
      <c r="E1075" s="1">
        <v>1070</v>
      </c>
      <c r="F1075" s="37">
        <v>250</v>
      </c>
      <c r="G1075" s="37">
        <v>350</v>
      </c>
      <c r="H1075" s="37">
        <f>Table71011124[[#This Row],[Units Sold]]*Table71011124[[#This Row],[Sale Price]]</f>
        <v>374500</v>
      </c>
      <c r="I1075" s="37">
        <f t="shared" si="16"/>
        <v>52430.000000000007</v>
      </c>
      <c r="J1075" s="37">
        <f>Table71011124[[#This Row],[Gross Sales]]-Table71011124[[#This Row],[Discounts]]</f>
        <v>322070</v>
      </c>
      <c r="K1075" s="37">
        <f>Table71011124[[#This Row],[Units Sold]]*Table71011124[[#This Row],[Manufacturing Price]]*1.1</f>
        <v>294250</v>
      </c>
      <c r="L1075" s="37">
        <f>Table71011124[[#This Row],[Sales]]-Table71011124[[#This Row],[COGS]]</f>
        <v>27820</v>
      </c>
      <c r="M1075" s="38">
        <v>44228</v>
      </c>
    </row>
    <row r="1076" spans="1:13" x14ac:dyDescent="0.25">
      <c r="A1076" s="1" t="s">
        <v>300</v>
      </c>
      <c r="B1076" s="1" t="s">
        <v>396</v>
      </c>
      <c r="C1076" s="1" t="s">
        <v>400</v>
      </c>
      <c r="D1076" s="1" t="s">
        <v>398</v>
      </c>
      <c r="E1076" s="1">
        <v>946</v>
      </c>
      <c r="F1076" s="37">
        <v>3</v>
      </c>
      <c r="G1076" s="37">
        <v>7</v>
      </c>
      <c r="H1076" s="37">
        <f>Table71011124[[#This Row],[Units Sold]]*Table71011124[[#This Row],[Sale Price]]</f>
        <v>6622</v>
      </c>
      <c r="I1076" s="37">
        <f t="shared" si="16"/>
        <v>397.32</v>
      </c>
      <c r="J1076" s="37">
        <f>Table71011124[[#This Row],[Gross Sales]]-Table71011124[[#This Row],[Discounts]]</f>
        <v>6224.68</v>
      </c>
      <c r="K1076" s="37">
        <f>Table71011124[[#This Row],[Units Sold]]*Table71011124[[#This Row],[Manufacturing Price]]*1.1</f>
        <v>3121.8</v>
      </c>
      <c r="L1076" s="37">
        <f>Table71011124[[#This Row],[Sales]]-Table71011124[[#This Row],[COGS]]</f>
        <v>3102.88</v>
      </c>
      <c r="M1076" s="38">
        <v>44228</v>
      </c>
    </row>
    <row r="1077" spans="1:13" x14ac:dyDescent="0.25">
      <c r="A1077" s="1" t="s">
        <v>300</v>
      </c>
      <c r="B1077" s="1" t="s">
        <v>396</v>
      </c>
      <c r="C1077" s="1" t="s">
        <v>404</v>
      </c>
      <c r="D1077" s="1" t="s">
        <v>401</v>
      </c>
      <c r="E1077" s="1">
        <v>944</v>
      </c>
      <c r="F1077" s="37">
        <v>16</v>
      </c>
      <c r="G1077" s="37">
        <v>20</v>
      </c>
      <c r="H1077" s="37">
        <f>Table71011124[[#This Row],[Units Sold]]*Table71011124[[#This Row],[Sale Price]]</f>
        <v>18880</v>
      </c>
      <c r="I1077" s="37">
        <f t="shared" si="16"/>
        <v>188.8</v>
      </c>
      <c r="J1077" s="37">
        <f>Table71011124[[#This Row],[Gross Sales]]-Table71011124[[#This Row],[Discounts]]</f>
        <v>18691.2</v>
      </c>
      <c r="K1077" s="37">
        <f>Table71011124[[#This Row],[Units Sold]]*Table71011124[[#This Row],[Manufacturing Price]]*1.1</f>
        <v>16614.400000000001</v>
      </c>
      <c r="L1077" s="37">
        <f>Table71011124[[#This Row],[Sales]]-Table71011124[[#This Row],[COGS]]</f>
        <v>2076.7999999999993</v>
      </c>
      <c r="M1077" s="38">
        <v>44228</v>
      </c>
    </row>
    <row r="1078" spans="1:13" x14ac:dyDescent="0.25">
      <c r="A1078" s="1" t="s">
        <v>300</v>
      </c>
      <c r="B1078" s="1" t="s">
        <v>396</v>
      </c>
      <c r="C1078" s="1" t="s">
        <v>406</v>
      </c>
      <c r="D1078" s="1" t="s">
        <v>401</v>
      </c>
      <c r="E1078" s="1">
        <v>940</v>
      </c>
      <c r="F1078" s="37">
        <v>250</v>
      </c>
      <c r="G1078" s="37">
        <v>350</v>
      </c>
      <c r="H1078" s="37">
        <f>Table71011124[[#This Row],[Units Sold]]*Table71011124[[#This Row],[Sale Price]]</f>
        <v>329000</v>
      </c>
      <c r="I1078" s="37">
        <f t="shared" si="16"/>
        <v>3290</v>
      </c>
      <c r="J1078" s="37">
        <f>Table71011124[[#This Row],[Gross Sales]]-Table71011124[[#This Row],[Discounts]]</f>
        <v>325710</v>
      </c>
      <c r="K1078" s="37">
        <f>Table71011124[[#This Row],[Units Sold]]*Table71011124[[#This Row],[Manufacturing Price]]*1.1</f>
        <v>258500.00000000003</v>
      </c>
      <c r="L1078" s="37">
        <f>Table71011124[[#This Row],[Sales]]-Table71011124[[#This Row],[COGS]]</f>
        <v>67209.999999999971</v>
      </c>
      <c r="M1078" s="38">
        <v>44228</v>
      </c>
    </row>
    <row r="1079" spans="1:13" x14ac:dyDescent="0.25">
      <c r="A1079" s="1" t="s">
        <v>395</v>
      </c>
      <c r="B1079" s="1" t="s">
        <v>396</v>
      </c>
      <c r="C1079" s="1" t="s">
        <v>400</v>
      </c>
      <c r="D1079" s="1" t="s">
        <v>401</v>
      </c>
      <c r="E1079" s="1">
        <v>913</v>
      </c>
      <c r="F1079" s="37">
        <v>6</v>
      </c>
      <c r="G1079" s="37">
        <v>7</v>
      </c>
      <c r="H1079" s="37">
        <f>Table71011124[[#This Row],[Units Sold]]*Table71011124[[#This Row],[Sale Price]]</f>
        <v>6391</v>
      </c>
      <c r="I1079" s="37">
        <f t="shared" si="16"/>
        <v>63.910000000000004</v>
      </c>
      <c r="J1079" s="37">
        <f>Table71011124[[#This Row],[Gross Sales]]-Table71011124[[#This Row],[Discounts]]</f>
        <v>6327.09</v>
      </c>
      <c r="K1079" s="37">
        <f>Table71011124[[#This Row],[Units Sold]]*Table71011124[[#This Row],[Manufacturing Price]]*1.1</f>
        <v>6025.8</v>
      </c>
      <c r="L1079" s="37">
        <f>Table71011124[[#This Row],[Sales]]-Table71011124[[#This Row],[COGS]]</f>
        <v>301.28999999999996</v>
      </c>
      <c r="M1079" s="38">
        <v>44228</v>
      </c>
    </row>
    <row r="1080" spans="1:13" x14ac:dyDescent="0.25">
      <c r="A1080" s="1" t="s">
        <v>287</v>
      </c>
      <c r="B1080" s="1" t="s">
        <v>399</v>
      </c>
      <c r="C1080" s="1" t="s">
        <v>397</v>
      </c>
      <c r="D1080" s="1" t="s">
        <v>398</v>
      </c>
      <c r="E1080" s="1">
        <v>887</v>
      </c>
      <c r="F1080" s="37">
        <v>3</v>
      </c>
      <c r="G1080" s="37">
        <v>125</v>
      </c>
      <c r="H1080" s="37">
        <f>Table71011124[[#This Row],[Units Sold]]*Table71011124[[#This Row],[Sale Price]]</f>
        <v>110875</v>
      </c>
      <c r="I1080" s="37">
        <f t="shared" si="16"/>
        <v>6652.5</v>
      </c>
      <c r="J1080" s="37">
        <f>Table71011124[[#This Row],[Gross Sales]]-Table71011124[[#This Row],[Discounts]]</f>
        <v>104222.5</v>
      </c>
      <c r="K1080" s="37">
        <f>Table71011124[[#This Row],[Units Sold]]*Table71011124[[#This Row],[Manufacturing Price]]*1.1</f>
        <v>2927.1000000000004</v>
      </c>
      <c r="L1080" s="37">
        <f>Table71011124[[#This Row],[Sales]]-Table71011124[[#This Row],[COGS]]</f>
        <v>101295.4</v>
      </c>
      <c r="M1080" s="38">
        <v>44228</v>
      </c>
    </row>
    <row r="1081" spans="1:13" x14ac:dyDescent="0.25">
      <c r="A1081" s="1" t="s">
        <v>395</v>
      </c>
      <c r="B1081" s="1" t="s">
        <v>396</v>
      </c>
      <c r="C1081" s="1" t="s">
        <v>404</v>
      </c>
      <c r="D1081" s="1" t="s">
        <v>398</v>
      </c>
      <c r="E1081" s="1">
        <v>821</v>
      </c>
      <c r="F1081" s="37">
        <v>17</v>
      </c>
      <c r="G1081" s="37">
        <v>20</v>
      </c>
      <c r="H1081" s="37">
        <f>Table71011124[[#This Row],[Units Sold]]*Table71011124[[#This Row],[Sale Price]]</f>
        <v>16420</v>
      </c>
      <c r="I1081" s="37">
        <f t="shared" si="16"/>
        <v>985.19999999999993</v>
      </c>
      <c r="J1081" s="37">
        <f>Table71011124[[#This Row],[Gross Sales]]-Table71011124[[#This Row],[Discounts]]</f>
        <v>15434.8</v>
      </c>
      <c r="K1081" s="37">
        <f>Table71011124[[#This Row],[Units Sold]]*Table71011124[[#This Row],[Manufacturing Price]]*1.1</f>
        <v>15352.7</v>
      </c>
      <c r="L1081" s="37">
        <f>Table71011124[[#This Row],[Sales]]-Table71011124[[#This Row],[COGS]]</f>
        <v>82.099999999998545</v>
      </c>
      <c r="M1081" s="38">
        <v>44228</v>
      </c>
    </row>
    <row r="1082" spans="1:13" x14ac:dyDescent="0.25">
      <c r="A1082" s="1" t="s">
        <v>395</v>
      </c>
      <c r="B1082" s="1" t="s">
        <v>408</v>
      </c>
      <c r="C1082" s="1" t="s">
        <v>406</v>
      </c>
      <c r="D1082" s="1" t="s">
        <v>398</v>
      </c>
      <c r="E1082" s="1">
        <v>808</v>
      </c>
      <c r="F1082" s="37">
        <v>250</v>
      </c>
      <c r="G1082" s="37">
        <v>300</v>
      </c>
      <c r="H1082" s="37">
        <f>Table71011124[[#This Row],[Units Sold]]*Table71011124[[#This Row],[Sale Price]]</f>
        <v>242400</v>
      </c>
      <c r="I1082" s="37">
        <f t="shared" si="16"/>
        <v>14544</v>
      </c>
      <c r="J1082" s="37">
        <f>Table71011124[[#This Row],[Gross Sales]]-Table71011124[[#This Row],[Discounts]]</f>
        <v>227856</v>
      </c>
      <c r="K1082" s="37">
        <f>Table71011124[[#This Row],[Units Sold]]*Table71011124[[#This Row],[Manufacturing Price]]*1.1</f>
        <v>222200.00000000003</v>
      </c>
      <c r="L1082" s="37">
        <f>Table71011124[[#This Row],[Sales]]-Table71011124[[#This Row],[COGS]]</f>
        <v>5655.9999999999709</v>
      </c>
      <c r="M1082" s="38">
        <v>44228</v>
      </c>
    </row>
    <row r="1083" spans="1:13" x14ac:dyDescent="0.25">
      <c r="A1083" s="1" t="s">
        <v>395</v>
      </c>
      <c r="B1083" s="1" t="s">
        <v>396</v>
      </c>
      <c r="C1083" s="1" t="s">
        <v>406</v>
      </c>
      <c r="D1083" s="1" t="s">
        <v>401</v>
      </c>
      <c r="E1083" s="1">
        <v>766</v>
      </c>
      <c r="F1083" s="37">
        <v>250</v>
      </c>
      <c r="G1083" s="37">
        <v>350</v>
      </c>
      <c r="H1083" s="37">
        <f>Table71011124[[#This Row],[Units Sold]]*Table71011124[[#This Row],[Sale Price]]</f>
        <v>268100</v>
      </c>
      <c r="I1083" s="37">
        <f t="shared" si="16"/>
        <v>2681</v>
      </c>
      <c r="J1083" s="37">
        <f>Table71011124[[#This Row],[Gross Sales]]-Table71011124[[#This Row],[Discounts]]</f>
        <v>265419</v>
      </c>
      <c r="K1083" s="37">
        <f>Table71011124[[#This Row],[Units Sold]]*Table71011124[[#This Row],[Manufacturing Price]]*1.1</f>
        <v>210650.00000000003</v>
      </c>
      <c r="L1083" s="37">
        <f>Table71011124[[#This Row],[Sales]]-Table71011124[[#This Row],[COGS]]</f>
        <v>54768.999999999971</v>
      </c>
      <c r="M1083" s="38">
        <v>44228</v>
      </c>
    </row>
    <row r="1084" spans="1:13" x14ac:dyDescent="0.25">
      <c r="A1084" s="1" t="s">
        <v>300</v>
      </c>
      <c r="B1084" s="1" t="s">
        <v>408</v>
      </c>
      <c r="C1084" s="1" t="s">
        <v>400</v>
      </c>
      <c r="D1084" s="1" t="s">
        <v>407</v>
      </c>
      <c r="E1084" s="1">
        <v>380</v>
      </c>
      <c r="F1084" s="37">
        <v>10</v>
      </c>
      <c r="G1084" s="37">
        <v>15</v>
      </c>
      <c r="H1084" s="37">
        <f>Table71011124[[#This Row],[Units Sold]]*Table71011124[[#This Row],[Sale Price]]</f>
        <v>5700</v>
      </c>
      <c r="I1084" s="37">
        <f t="shared" si="16"/>
        <v>798.00000000000011</v>
      </c>
      <c r="J1084" s="37">
        <f>Table71011124[[#This Row],[Gross Sales]]-Table71011124[[#This Row],[Discounts]]</f>
        <v>4902</v>
      </c>
      <c r="K1084" s="37">
        <f>Table71011124[[#This Row],[Units Sold]]*Table71011124[[#This Row],[Manufacturing Price]]*1.1</f>
        <v>4180</v>
      </c>
      <c r="L1084" s="37">
        <f>Table71011124[[#This Row],[Sales]]-Table71011124[[#This Row],[COGS]]</f>
        <v>722</v>
      </c>
      <c r="M1084" s="38">
        <v>44228</v>
      </c>
    </row>
    <row r="1085" spans="1:13" x14ac:dyDescent="0.25">
      <c r="A1085" s="1" t="s">
        <v>287</v>
      </c>
      <c r="B1085" s="1" t="s">
        <v>408</v>
      </c>
      <c r="C1085" s="1" t="s">
        <v>402</v>
      </c>
      <c r="D1085" s="1" t="s">
        <v>398</v>
      </c>
      <c r="E1085" s="1">
        <v>334</v>
      </c>
      <c r="F1085" s="37">
        <v>5</v>
      </c>
      <c r="G1085" s="37">
        <v>300</v>
      </c>
      <c r="H1085" s="37">
        <f>Table71011124[[#This Row],[Units Sold]]*Table71011124[[#This Row],[Sale Price]]</f>
        <v>100200</v>
      </c>
      <c r="I1085" s="37">
        <f t="shared" si="16"/>
        <v>6012</v>
      </c>
      <c r="J1085" s="37">
        <f>Table71011124[[#This Row],[Gross Sales]]-Table71011124[[#This Row],[Discounts]]</f>
        <v>94188</v>
      </c>
      <c r="K1085" s="37">
        <f>Table71011124[[#This Row],[Units Sold]]*Table71011124[[#This Row],[Manufacturing Price]]*1.1</f>
        <v>1837.0000000000002</v>
      </c>
      <c r="L1085" s="37">
        <f>Table71011124[[#This Row],[Sales]]-Table71011124[[#This Row],[COGS]]</f>
        <v>92351</v>
      </c>
      <c r="M1085" s="38">
        <v>44228</v>
      </c>
    </row>
    <row r="1086" spans="1:13" x14ac:dyDescent="0.25">
      <c r="A1086" s="1" t="s">
        <v>295</v>
      </c>
      <c r="B1086" s="1" t="s">
        <v>403</v>
      </c>
      <c r="C1086" s="1" t="s">
        <v>409</v>
      </c>
      <c r="D1086" s="1" t="s">
        <v>398</v>
      </c>
      <c r="E1086" s="1">
        <v>306</v>
      </c>
      <c r="F1086" s="37">
        <v>11</v>
      </c>
      <c r="G1086" s="37">
        <v>18</v>
      </c>
      <c r="H1086" s="37">
        <f>Table71011124[[#This Row],[Units Sold]]*Table71011124[[#This Row],[Sale Price]]</f>
        <v>5508</v>
      </c>
      <c r="I1086" s="37">
        <f t="shared" si="16"/>
        <v>330.47999999999996</v>
      </c>
      <c r="J1086" s="37">
        <f>Table71011124[[#This Row],[Gross Sales]]-Table71011124[[#This Row],[Discounts]]</f>
        <v>5177.5200000000004</v>
      </c>
      <c r="K1086" s="37">
        <f>Table71011124[[#This Row],[Units Sold]]*Table71011124[[#This Row],[Manufacturing Price]]*1.1</f>
        <v>3702.6000000000004</v>
      </c>
      <c r="L1086" s="37">
        <f>Table71011124[[#This Row],[Sales]]-Table71011124[[#This Row],[COGS]]</f>
        <v>1474.92</v>
      </c>
      <c r="M1086" s="38">
        <v>44228</v>
      </c>
    </row>
    <row r="1087" spans="1:13" x14ac:dyDescent="0.25">
      <c r="A1087" s="1" t="s">
        <v>293</v>
      </c>
      <c r="B1087" s="1" t="s">
        <v>408</v>
      </c>
      <c r="C1087" s="1" t="s">
        <v>397</v>
      </c>
      <c r="D1087" s="1" t="s">
        <v>407</v>
      </c>
      <c r="E1087" s="1">
        <v>5560</v>
      </c>
      <c r="F1087" s="37">
        <v>3</v>
      </c>
      <c r="G1087" s="37">
        <v>22</v>
      </c>
      <c r="H1087" s="37">
        <f>Table71011124[[#This Row],[Units Sold]]*Table71011124[[#This Row],[Sale Price]]</f>
        <v>122320</v>
      </c>
      <c r="I1087" s="37">
        <f t="shared" si="16"/>
        <v>17124.800000000003</v>
      </c>
      <c r="J1087" s="37">
        <f>Table71011124[[#This Row],[Gross Sales]]-Table71011124[[#This Row],[Discounts]]</f>
        <v>105195.2</v>
      </c>
      <c r="K1087" s="37">
        <f>Table71011124[[#This Row],[Units Sold]]*Table71011124[[#This Row],[Manufacturing Price]]*1.1</f>
        <v>18348</v>
      </c>
      <c r="L1087" s="37">
        <f>Table71011124[[#This Row],[Sales]]-Table71011124[[#This Row],[COGS]]</f>
        <v>86847.2</v>
      </c>
      <c r="M1087" s="38">
        <v>44198</v>
      </c>
    </row>
    <row r="1088" spans="1:13" x14ac:dyDescent="0.25">
      <c r="A1088" s="1" t="s">
        <v>295</v>
      </c>
      <c r="B1088" s="1" t="s">
        <v>399</v>
      </c>
      <c r="C1088" s="1" t="s">
        <v>402</v>
      </c>
      <c r="D1088" s="1" t="s">
        <v>398</v>
      </c>
      <c r="E1088" s="1">
        <v>4821</v>
      </c>
      <c r="F1088" s="37">
        <v>5</v>
      </c>
      <c r="G1088" s="37">
        <v>125</v>
      </c>
      <c r="H1088" s="37">
        <f>Table71011124[[#This Row],[Units Sold]]*Table71011124[[#This Row],[Sale Price]]</f>
        <v>602625</v>
      </c>
      <c r="I1088" s="37">
        <f t="shared" si="16"/>
        <v>36157.5</v>
      </c>
      <c r="J1088" s="37">
        <f>Table71011124[[#This Row],[Gross Sales]]-Table71011124[[#This Row],[Discounts]]</f>
        <v>566467.5</v>
      </c>
      <c r="K1088" s="37">
        <f>Table71011124[[#This Row],[Units Sold]]*Table71011124[[#This Row],[Manufacturing Price]]*1.1</f>
        <v>26515.500000000004</v>
      </c>
      <c r="L1088" s="37">
        <f>Table71011124[[#This Row],[Sales]]-Table71011124[[#This Row],[COGS]]</f>
        <v>539952</v>
      </c>
      <c r="M1088" s="38">
        <v>44198</v>
      </c>
    </row>
    <row r="1089" spans="1:13" x14ac:dyDescent="0.25">
      <c r="A1089" s="1" t="s">
        <v>293</v>
      </c>
      <c r="B1089" s="1" t="s">
        <v>403</v>
      </c>
      <c r="C1089" s="1" t="s">
        <v>400</v>
      </c>
      <c r="D1089" s="1" t="s">
        <v>407</v>
      </c>
      <c r="E1089" s="1">
        <v>4222</v>
      </c>
      <c r="F1089" s="37">
        <v>7</v>
      </c>
      <c r="G1089" s="37">
        <v>12</v>
      </c>
      <c r="H1089" s="37">
        <f>Table71011124[[#This Row],[Units Sold]]*Table71011124[[#This Row],[Sale Price]]</f>
        <v>50664</v>
      </c>
      <c r="I1089" s="37">
        <f t="shared" si="16"/>
        <v>7092.9600000000009</v>
      </c>
      <c r="J1089" s="37">
        <f>Table71011124[[#This Row],[Gross Sales]]-Table71011124[[#This Row],[Discounts]]</f>
        <v>43571.040000000001</v>
      </c>
      <c r="K1089" s="37">
        <f>Table71011124[[#This Row],[Units Sold]]*Table71011124[[#This Row],[Manufacturing Price]]*1.1</f>
        <v>32509.4</v>
      </c>
      <c r="L1089" s="37">
        <f>Table71011124[[#This Row],[Sales]]-Table71011124[[#This Row],[COGS]]</f>
        <v>11061.64</v>
      </c>
      <c r="M1089" s="38">
        <v>44198</v>
      </c>
    </row>
    <row r="1090" spans="1:13" x14ac:dyDescent="0.25">
      <c r="A1090" s="1" t="s">
        <v>293</v>
      </c>
      <c r="B1090" s="1" t="s">
        <v>396</v>
      </c>
      <c r="C1090" s="1" t="s">
        <v>400</v>
      </c>
      <c r="D1090" s="1" t="s">
        <v>405</v>
      </c>
      <c r="E1090" s="1">
        <v>3725</v>
      </c>
      <c r="F1090" s="37">
        <v>40</v>
      </c>
      <c r="G1090" s="37">
        <v>350</v>
      </c>
      <c r="H1090" s="37">
        <f>Table71011124[[#This Row],[Units Sold]]*Table71011124[[#This Row],[Sale Price]]</f>
        <v>1303750</v>
      </c>
      <c r="I1090" s="37">
        <f t="shared" ref="I1090:I1153" si="17">IF(D1090="None",0,IF(D1090="Low",H1090*0.01,IF(D1090="Medium",H1090*0.06,IF(D1090="High",H1090*0.14,0))))</f>
        <v>0</v>
      </c>
      <c r="J1090" s="37">
        <f>Table71011124[[#This Row],[Gross Sales]]-Table71011124[[#This Row],[Discounts]]</f>
        <v>1303750</v>
      </c>
      <c r="K1090" s="37">
        <f>Table71011124[[#This Row],[Units Sold]]*Table71011124[[#This Row],[Manufacturing Price]]*1.1</f>
        <v>163900</v>
      </c>
      <c r="L1090" s="37">
        <f>Table71011124[[#This Row],[Sales]]-Table71011124[[#This Row],[COGS]]</f>
        <v>1139850</v>
      </c>
      <c r="M1090" s="38">
        <v>44198</v>
      </c>
    </row>
    <row r="1091" spans="1:13" x14ac:dyDescent="0.25">
      <c r="A1091" s="1" t="s">
        <v>293</v>
      </c>
      <c r="B1091" s="1" t="s">
        <v>408</v>
      </c>
      <c r="C1091" s="1" t="s">
        <v>400</v>
      </c>
      <c r="D1091" s="1" t="s">
        <v>398</v>
      </c>
      <c r="E1091" s="1">
        <v>3404</v>
      </c>
      <c r="F1091" s="37">
        <v>10</v>
      </c>
      <c r="G1091" s="37">
        <v>300</v>
      </c>
      <c r="H1091" s="37">
        <f>Table71011124[[#This Row],[Units Sold]]*Table71011124[[#This Row],[Sale Price]]</f>
        <v>1021200</v>
      </c>
      <c r="I1091" s="37">
        <f t="shared" si="17"/>
        <v>61272</v>
      </c>
      <c r="J1091" s="37">
        <f>Table71011124[[#This Row],[Gross Sales]]-Table71011124[[#This Row],[Discounts]]</f>
        <v>959928</v>
      </c>
      <c r="K1091" s="37">
        <f>Table71011124[[#This Row],[Units Sold]]*Table71011124[[#This Row],[Manufacturing Price]]*1.1</f>
        <v>37444</v>
      </c>
      <c r="L1091" s="37">
        <f>Table71011124[[#This Row],[Sales]]-Table71011124[[#This Row],[COGS]]</f>
        <v>922484</v>
      </c>
      <c r="M1091" s="38">
        <v>44198</v>
      </c>
    </row>
    <row r="1092" spans="1:13" x14ac:dyDescent="0.25">
      <c r="A1092" s="1" t="s">
        <v>293</v>
      </c>
      <c r="B1092" s="1" t="s">
        <v>399</v>
      </c>
      <c r="C1092" s="1" t="s">
        <v>406</v>
      </c>
      <c r="D1092" s="1" t="s">
        <v>407</v>
      </c>
      <c r="E1092" s="1">
        <v>2954</v>
      </c>
      <c r="F1092" s="37">
        <v>40</v>
      </c>
      <c r="G1092" s="37">
        <v>125</v>
      </c>
      <c r="H1092" s="37">
        <f>Table71011124[[#This Row],[Units Sold]]*Table71011124[[#This Row],[Sale Price]]</f>
        <v>369250</v>
      </c>
      <c r="I1092" s="37">
        <f t="shared" si="17"/>
        <v>51695.000000000007</v>
      </c>
      <c r="J1092" s="37">
        <f>Table71011124[[#This Row],[Gross Sales]]-Table71011124[[#This Row],[Discounts]]</f>
        <v>317555</v>
      </c>
      <c r="K1092" s="37">
        <f>Table71011124[[#This Row],[Units Sold]]*Table71011124[[#This Row],[Manufacturing Price]]*1.1</f>
        <v>129976.00000000001</v>
      </c>
      <c r="L1092" s="37">
        <f>Table71011124[[#This Row],[Sales]]-Table71011124[[#This Row],[COGS]]</f>
        <v>187579</v>
      </c>
      <c r="M1092" s="38">
        <v>44198</v>
      </c>
    </row>
    <row r="1093" spans="1:13" x14ac:dyDescent="0.25">
      <c r="A1093" s="1" t="s">
        <v>293</v>
      </c>
      <c r="B1093" s="1" t="s">
        <v>396</v>
      </c>
      <c r="C1093" s="1" t="s">
        <v>406</v>
      </c>
      <c r="D1093" s="1" t="s">
        <v>407</v>
      </c>
      <c r="E1093" s="1">
        <v>2935</v>
      </c>
      <c r="F1093" s="37">
        <v>14</v>
      </c>
      <c r="G1093" s="37">
        <v>32</v>
      </c>
      <c r="H1093" s="37">
        <f>Table71011124[[#This Row],[Units Sold]]*Table71011124[[#This Row],[Sale Price]]</f>
        <v>93920</v>
      </c>
      <c r="I1093" s="37">
        <f t="shared" si="17"/>
        <v>13148.800000000001</v>
      </c>
      <c r="J1093" s="37">
        <f>Table71011124[[#This Row],[Gross Sales]]-Table71011124[[#This Row],[Discounts]]</f>
        <v>80771.199999999997</v>
      </c>
      <c r="K1093" s="37">
        <f>Table71011124[[#This Row],[Units Sold]]*Table71011124[[#This Row],[Manufacturing Price]]*1.1</f>
        <v>45199.000000000007</v>
      </c>
      <c r="L1093" s="37">
        <f>Table71011124[[#This Row],[Sales]]-Table71011124[[#This Row],[COGS]]</f>
        <v>35572.19999999999</v>
      </c>
      <c r="M1093" s="38">
        <v>44198</v>
      </c>
    </row>
    <row r="1094" spans="1:13" x14ac:dyDescent="0.25">
      <c r="A1094" s="1" t="s">
        <v>300</v>
      </c>
      <c r="B1094" s="1" t="s">
        <v>403</v>
      </c>
      <c r="C1094" s="1" t="s">
        <v>400</v>
      </c>
      <c r="D1094" s="1" t="s">
        <v>398</v>
      </c>
      <c r="E1094" s="1">
        <v>2763</v>
      </c>
      <c r="F1094" s="37">
        <v>10</v>
      </c>
      <c r="G1094" s="37">
        <v>12</v>
      </c>
      <c r="H1094" s="37">
        <f>Table71011124[[#This Row],[Units Sold]]*Table71011124[[#This Row],[Sale Price]]</f>
        <v>33156</v>
      </c>
      <c r="I1094" s="37">
        <f t="shared" si="17"/>
        <v>1989.36</v>
      </c>
      <c r="J1094" s="37">
        <f>Table71011124[[#This Row],[Gross Sales]]-Table71011124[[#This Row],[Discounts]]</f>
        <v>31166.639999999999</v>
      </c>
      <c r="K1094" s="37">
        <f>Table71011124[[#This Row],[Units Sold]]*Table71011124[[#This Row],[Manufacturing Price]]*1.1</f>
        <v>30393.000000000004</v>
      </c>
      <c r="L1094" s="37">
        <f>Table71011124[[#This Row],[Sales]]-Table71011124[[#This Row],[COGS]]</f>
        <v>773.63999999999578</v>
      </c>
      <c r="M1094" s="38">
        <v>44198</v>
      </c>
    </row>
    <row r="1095" spans="1:13" x14ac:dyDescent="0.25">
      <c r="A1095" s="1" t="s">
        <v>300</v>
      </c>
      <c r="B1095" s="1" t="s">
        <v>408</v>
      </c>
      <c r="C1095" s="1" t="s">
        <v>404</v>
      </c>
      <c r="D1095" s="1" t="s">
        <v>407</v>
      </c>
      <c r="E1095" s="1">
        <v>2605</v>
      </c>
      <c r="F1095" s="37">
        <v>120</v>
      </c>
      <c r="G1095" s="37">
        <v>300</v>
      </c>
      <c r="H1095" s="37">
        <f>Table71011124[[#This Row],[Units Sold]]*Table71011124[[#This Row],[Sale Price]]</f>
        <v>781500</v>
      </c>
      <c r="I1095" s="37">
        <f t="shared" si="17"/>
        <v>109410.00000000001</v>
      </c>
      <c r="J1095" s="37">
        <f>Table71011124[[#This Row],[Gross Sales]]-Table71011124[[#This Row],[Discounts]]</f>
        <v>672090</v>
      </c>
      <c r="K1095" s="37">
        <f>Table71011124[[#This Row],[Units Sold]]*Table71011124[[#This Row],[Manufacturing Price]]*1.1</f>
        <v>343860</v>
      </c>
      <c r="L1095" s="37">
        <f>Table71011124[[#This Row],[Sales]]-Table71011124[[#This Row],[COGS]]</f>
        <v>328230</v>
      </c>
      <c r="M1095" s="38">
        <v>44198</v>
      </c>
    </row>
    <row r="1096" spans="1:13" x14ac:dyDescent="0.25">
      <c r="A1096" s="1" t="s">
        <v>395</v>
      </c>
      <c r="B1096" s="1" t="s">
        <v>408</v>
      </c>
      <c r="C1096" s="1" t="s">
        <v>404</v>
      </c>
      <c r="D1096" s="1" t="s">
        <v>407</v>
      </c>
      <c r="E1096" s="1">
        <v>2574</v>
      </c>
      <c r="F1096" s="37">
        <v>120</v>
      </c>
      <c r="G1096" s="37">
        <v>300</v>
      </c>
      <c r="H1096" s="37">
        <f>Table71011124[[#This Row],[Units Sold]]*Table71011124[[#This Row],[Sale Price]]</f>
        <v>772200</v>
      </c>
      <c r="I1096" s="37">
        <f t="shared" si="17"/>
        <v>108108.00000000001</v>
      </c>
      <c r="J1096" s="37">
        <f>Table71011124[[#This Row],[Gross Sales]]-Table71011124[[#This Row],[Discounts]]</f>
        <v>664092</v>
      </c>
      <c r="K1096" s="37">
        <f>Table71011124[[#This Row],[Units Sold]]*Table71011124[[#This Row],[Manufacturing Price]]*1.1</f>
        <v>339768</v>
      </c>
      <c r="L1096" s="37">
        <f>Table71011124[[#This Row],[Sales]]-Table71011124[[#This Row],[COGS]]</f>
        <v>324324</v>
      </c>
      <c r="M1096" s="38">
        <v>44198</v>
      </c>
    </row>
    <row r="1097" spans="1:13" x14ac:dyDescent="0.25">
      <c r="A1097" s="1" t="s">
        <v>395</v>
      </c>
      <c r="B1097" s="1" t="s">
        <v>408</v>
      </c>
      <c r="C1097" s="1" t="s">
        <v>409</v>
      </c>
      <c r="D1097" s="1" t="s">
        <v>407</v>
      </c>
      <c r="E1097" s="1">
        <v>2548</v>
      </c>
      <c r="F1097" s="37">
        <v>13</v>
      </c>
      <c r="G1097" s="37">
        <v>17</v>
      </c>
      <c r="H1097" s="37">
        <f>Table71011124[[#This Row],[Units Sold]]*Table71011124[[#This Row],[Sale Price]]</f>
        <v>43316</v>
      </c>
      <c r="I1097" s="37">
        <f t="shared" si="17"/>
        <v>6064.2400000000007</v>
      </c>
      <c r="J1097" s="37">
        <f>Table71011124[[#This Row],[Gross Sales]]-Table71011124[[#This Row],[Discounts]]</f>
        <v>37251.760000000002</v>
      </c>
      <c r="K1097" s="37">
        <f>Table71011124[[#This Row],[Units Sold]]*Table71011124[[#This Row],[Manufacturing Price]]*1.1</f>
        <v>36436.400000000001</v>
      </c>
      <c r="L1097" s="37">
        <f>Table71011124[[#This Row],[Sales]]-Table71011124[[#This Row],[COGS]]</f>
        <v>815.36000000000058</v>
      </c>
      <c r="M1097" s="38">
        <v>44198</v>
      </c>
    </row>
    <row r="1098" spans="1:13" x14ac:dyDescent="0.25">
      <c r="A1098" s="1" t="s">
        <v>287</v>
      </c>
      <c r="B1098" s="1" t="s">
        <v>408</v>
      </c>
      <c r="C1098" s="1" t="s">
        <v>404</v>
      </c>
      <c r="D1098" s="1" t="s">
        <v>407</v>
      </c>
      <c r="E1098" s="1">
        <v>2536</v>
      </c>
      <c r="F1098" s="37">
        <v>120</v>
      </c>
      <c r="G1098" s="37">
        <v>300</v>
      </c>
      <c r="H1098" s="37">
        <f>Table71011124[[#This Row],[Units Sold]]*Table71011124[[#This Row],[Sale Price]]</f>
        <v>760800</v>
      </c>
      <c r="I1098" s="37">
        <f t="shared" si="17"/>
        <v>106512.00000000001</v>
      </c>
      <c r="J1098" s="37">
        <f>Table71011124[[#This Row],[Gross Sales]]-Table71011124[[#This Row],[Discounts]]</f>
        <v>654288</v>
      </c>
      <c r="K1098" s="37">
        <f>Table71011124[[#This Row],[Units Sold]]*Table71011124[[#This Row],[Manufacturing Price]]*1.1</f>
        <v>334752</v>
      </c>
      <c r="L1098" s="37">
        <f>Table71011124[[#This Row],[Sales]]-Table71011124[[#This Row],[COGS]]</f>
        <v>319536</v>
      </c>
      <c r="M1098" s="38">
        <v>44198</v>
      </c>
    </row>
    <row r="1099" spans="1:13" x14ac:dyDescent="0.25">
      <c r="A1099" s="1" t="s">
        <v>287</v>
      </c>
      <c r="B1099" s="1" t="s">
        <v>399</v>
      </c>
      <c r="C1099" s="1" t="s">
        <v>402</v>
      </c>
      <c r="D1099" s="1" t="s">
        <v>398</v>
      </c>
      <c r="E1099" s="1">
        <v>2500</v>
      </c>
      <c r="F1099" s="37">
        <v>5</v>
      </c>
      <c r="G1099" s="37">
        <v>125</v>
      </c>
      <c r="H1099" s="37">
        <f>Table71011124[[#This Row],[Units Sold]]*Table71011124[[#This Row],[Sale Price]]</f>
        <v>312500</v>
      </c>
      <c r="I1099" s="37">
        <f t="shared" si="17"/>
        <v>18750</v>
      </c>
      <c r="J1099" s="37">
        <f>Table71011124[[#This Row],[Gross Sales]]-Table71011124[[#This Row],[Discounts]]</f>
        <v>293750</v>
      </c>
      <c r="K1099" s="37">
        <f>Table71011124[[#This Row],[Units Sold]]*Table71011124[[#This Row],[Manufacturing Price]]*1.1</f>
        <v>13750.000000000002</v>
      </c>
      <c r="L1099" s="37">
        <f>Table71011124[[#This Row],[Sales]]-Table71011124[[#This Row],[COGS]]</f>
        <v>280000</v>
      </c>
      <c r="M1099" s="38">
        <v>44198</v>
      </c>
    </row>
    <row r="1100" spans="1:13" x14ac:dyDescent="0.25">
      <c r="A1100" s="1" t="s">
        <v>293</v>
      </c>
      <c r="B1100" s="1" t="s">
        <v>396</v>
      </c>
      <c r="C1100" s="1" t="s">
        <v>404</v>
      </c>
      <c r="D1100" s="1" t="s">
        <v>401</v>
      </c>
      <c r="E1100" s="1">
        <v>2092</v>
      </c>
      <c r="F1100" s="37">
        <v>4</v>
      </c>
      <c r="G1100" s="37">
        <v>14</v>
      </c>
      <c r="H1100" s="37">
        <f>Table71011124[[#This Row],[Units Sold]]*Table71011124[[#This Row],[Sale Price]]</f>
        <v>29288</v>
      </c>
      <c r="I1100" s="37">
        <f t="shared" si="17"/>
        <v>292.88</v>
      </c>
      <c r="J1100" s="37">
        <f>Table71011124[[#This Row],[Gross Sales]]-Table71011124[[#This Row],[Discounts]]</f>
        <v>28995.119999999999</v>
      </c>
      <c r="K1100" s="37">
        <f>Table71011124[[#This Row],[Units Sold]]*Table71011124[[#This Row],[Manufacturing Price]]*1.1</f>
        <v>9204.8000000000011</v>
      </c>
      <c r="L1100" s="37">
        <f>Table71011124[[#This Row],[Sales]]-Table71011124[[#This Row],[COGS]]</f>
        <v>19790.32</v>
      </c>
      <c r="M1100" s="38">
        <v>44198</v>
      </c>
    </row>
    <row r="1101" spans="1:13" x14ac:dyDescent="0.25">
      <c r="A1101" s="1" t="s">
        <v>300</v>
      </c>
      <c r="B1101" s="1" t="s">
        <v>408</v>
      </c>
      <c r="C1101" s="1" t="s">
        <v>409</v>
      </c>
      <c r="D1101" s="1" t="s">
        <v>407</v>
      </c>
      <c r="E1101" s="1">
        <v>1870</v>
      </c>
      <c r="F1101" s="37">
        <v>11</v>
      </c>
      <c r="G1101" s="37">
        <v>15</v>
      </c>
      <c r="H1101" s="37">
        <f>Table71011124[[#This Row],[Units Sold]]*Table71011124[[#This Row],[Sale Price]]</f>
        <v>28050</v>
      </c>
      <c r="I1101" s="37">
        <f t="shared" si="17"/>
        <v>3927.0000000000005</v>
      </c>
      <c r="J1101" s="37">
        <f>Table71011124[[#This Row],[Gross Sales]]-Table71011124[[#This Row],[Discounts]]</f>
        <v>24123</v>
      </c>
      <c r="K1101" s="37">
        <f>Table71011124[[#This Row],[Units Sold]]*Table71011124[[#This Row],[Manufacturing Price]]*1.1</f>
        <v>22627.000000000004</v>
      </c>
      <c r="L1101" s="37">
        <f>Table71011124[[#This Row],[Sales]]-Table71011124[[#This Row],[COGS]]</f>
        <v>1495.9999999999964</v>
      </c>
      <c r="M1101" s="38">
        <v>44198</v>
      </c>
    </row>
    <row r="1102" spans="1:13" x14ac:dyDescent="0.25">
      <c r="A1102" s="1" t="s">
        <v>395</v>
      </c>
      <c r="B1102" s="1" t="s">
        <v>399</v>
      </c>
      <c r="C1102" s="1" t="s">
        <v>402</v>
      </c>
      <c r="D1102" s="1" t="s">
        <v>407</v>
      </c>
      <c r="E1102" s="1">
        <v>1804</v>
      </c>
      <c r="F1102" s="37">
        <v>5</v>
      </c>
      <c r="G1102" s="37">
        <v>125</v>
      </c>
      <c r="H1102" s="37">
        <f>Table71011124[[#This Row],[Units Sold]]*Table71011124[[#This Row],[Sale Price]]</f>
        <v>225500</v>
      </c>
      <c r="I1102" s="37">
        <f t="shared" si="17"/>
        <v>31570.000000000004</v>
      </c>
      <c r="J1102" s="37">
        <f>Table71011124[[#This Row],[Gross Sales]]-Table71011124[[#This Row],[Discounts]]</f>
        <v>193930</v>
      </c>
      <c r="K1102" s="37">
        <f>Table71011124[[#This Row],[Units Sold]]*Table71011124[[#This Row],[Manufacturing Price]]*1.1</f>
        <v>9922</v>
      </c>
      <c r="L1102" s="37">
        <f>Table71011124[[#This Row],[Sales]]-Table71011124[[#This Row],[COGS]]</f>
        <v>184008</v>
      </c>
      <c r="M1102" s="38">
        <v>44198</v>
      </c>
    </row>
    <row r="1103" spans="1:13" x14ac:dyDescent="0.25">
      <c r="A1103" s="1" t="s">
        <v>295</v>
      </c>
      <c r="B1103" s="1" t="s">
        <v>403</v>
      </c>
      <c r="C1103" s="1" t="s">
        <v>400</v>
      </c>
      <c r="D1103" s="1" t="s">
        <v>401</v>
      </c>
      <c r="E1103" s="1">
        <v>1785</v>
      </c>
      <c r="F1103" s="37">
        <v>10</v>
      </c>
      <c r="G1103" s="37">
        <v>12</v>
      </c>
      <c r="H1103" s="37">
        <f>Table71011124[[#This Row],[Units Sold]]*Table71011124[[#This Row],[Sale Price]]</f>
        <v>21420</v>
      </c>
      <c r="I1103" s="37">
        <f t="shared" si="17"/>
        <v>214.20000000000002</v>
      </c>
      <c r="J1103" s="37">
        <f>Table71011124[[#This Row],[Gross Sales]]-Table71011124[[#This Row],[Discounts]]</f>
        <v>21205.8</v>
      </c>
      <c r="K1103" s="37">
        <f>Table71011124[[#This Row],[Units Sold]]*Table71011124[[#This Row],[Manufacturing Price]]*1.1</f>
        <v>19635</v>
      </c>
      <c r="L1103" s="37">
        <f>Table71011124[[#This Row],[Sales]]-Table71011124[[#This Row],[COGS]]</f>
        <v>1570.7999999999993</v>
      </c>
      <c r="M1103" s="38">
        <v>44198</v>
      </c>
    </row>
    <row r="1104" spans="1:13" x14ac:dyDescent="0.25">
      <c r="A1104" s="1" t="s">
        <v>287</v>
      </c>
      <c r="B1104" s="1" t="s">
        <v>403</v>
      </c>
      <c r="C1104" s="1" t="s">
        <v>400</v>
      </c>
      <c r="D1104" s="1" t="s">
        <v>398</v>
      </c>
      <c r="E1104" s="1">
        <v>1775</v>
      </c>
      <c r="F1104" s="37">
        <v>10</v>
      </c>
      <c r="G1104" s="37">
        <v>12</v>
      </c>
      <c r="H1104" s="37">
        <f>Table71011124[[#This Row],[Units Sold]]*Table71011124[[#This Row],[Sale Price]]</f>
        <v>21300</v>
      </c>
      <c r="I1104" s="37">
        <f t="shared" si="17"/>
        <v>1278</v>
      </c>
      <c r="J1104" s="37">
        <f>Table71011124[[#This Row],[Gross Sales]]-Table71011124[[#This Row],[Discounts]]</f>
        <v>20022</v>
      </c>
      <c r="K1104" s="37">
        <f>Table71011124[[#This Row],[Units Sold]]*Table71011124[[#This Row],[Manufacturing Price]]*1.1</f>
        <v>19525</v>
      </c>
      <c r="L1104" s="37">
        <f>Table71011124[[#This Row],[Sales]]-Table71011124[[#This Row],[COGS]]</f>
        <v>497</v>
      </c>
      <c r="M1104" s="38">
        <v>44198</v>
      </c>
    </row>
    <row r="1105" spans="1:13" x14ac:dyDescent="0.25">
      <c r="A1105" s="1" t="s">
        <v>300</v>
      </c>
      <c r="B1105" s="1" t="s">
        <v>399</v>
      </c>
      <c r="C1105" s="1" t="s">
        <v>402</v>
      </c>
      <c r="D1105" s="1" t="s">
        <v>401</v>
      </c>
      <c r="E1105" s="1">
        <v>1660</v>
      </c>
      <c r="F1105" s="37">
        <v>5</v>
      </c>
      <c r="G1105" s="37">
        <v>125</v>
      </c>
      <c r="H1105" s="37">
        <f>Table71011124[[#This Row],[Units Sold]]*Table71011124[[#This Row],[Sale Price]]</f>
        <v>207500</v>
      </c>
      <c r="I1105" s="37">
        <f t="shared" si="17"/>
        <v>2075</v>
      </c>
      <c r="J1105" s="37">
        <f>Table71011124[[#This Row],[Gross Sales]]-Table71011124[[#This Row],[Discounts]]</f>
        <v>205425</v>
      </c>
      <c r="K1105" s="37">
        <f>Table71011124[[#This Row],[Units Sold]]*Table71011124[[#This Row],[Manufacturing Price]]*1.1</f>
        <v>9130</v>
      </c>
      <c r="L1105" s="37">
        <f>Table71011124[[#This Row],[Sales]]-Table71011124[[#This Row],[COGS]]</f>
        <v>196295</v>
      </c>
      <c r="M1105" s="38">
        <v>44198</v>
      </c>
    </row>
    <row r="1106" spans="1:13" x14ac:dyDescent="0.25">
      <c r="A1106" s="1" t="s">
        <v>287</v>
      </c>
      <c r="B1106" s="1" t="s">
        <v>396</v>
      </c>
      <c r="C1106" s="1" t="s">
        <v>406</v>
      </c>
      <c r="D1106" s="1" t="s">
        <v>398</v>
      </c>
      <c r="E1106" s="1">
        <v>997</v>
      </c>
      <c r="F1106" s="37">
        <v>15</v>
      </c>
      <c r="G1106" s="37">
        <v>20</v>
      </c>
      <c r="H1106" s="37">
        <f>Table71011124[[#This Row],[Units Sold]]*Table71011124[[#This Row],[Sale Price]]</f>
        <v>19940</v>
      </c>
      <c r="I1106" s="37">
        <f t="shared" si="17"/>
        <v>1196.3999999999999</v>
      </c>
      <c r="J1106" s="37">
        <f>Table71011124[[#This Row],[Gross Sales]]-Table71011124[[#This Row],[Discounts]]</f>
        <v>18743.599999999999</v>
      </c>
      <c r="K1106" s="37">
        <f>Table71011124[[#This Row],[Units Sold]]*Table71011124[[#This Row],[Manufacturing Price]]*1.1</f>
        <v>16450.5</v>
      </c>
      <c r="L1106" s="37">
        <f>Table71011124[[#This Row],[Sales]]-Table71011124[[#This Row],[COGS]]</f>
        <v>2293.0999999999985</v>
      </c>
      <c r="M1106" s="38">
        <v>44198</v>
      </c>
    </row>
    <row r="1107" spans="1:13" x14ac:dyDescent="0.25">
      <c r="A1107" s="1" t="s">
        <v>287</v>
      </c>
      <c r="B1107" s="1" t="s">
        <v>408</v>
      </c>
      <c r="C1107" s="1" t="s">
        <v>409</v>
      </c>
      <c r="D1107" s="1" t="s">
        <v>398</v>
      </c>
      <c r="E1107" s="1">
        <v>970</v>
      </c>
      <c r="F1107" s="37">
        <v>14</v>
      </c>
      <c r="G1107" s="37">
        <v>18</v>
      </c>
      <c r="H1107" s="37">
        <f>Table71011124[[#This Row],[Units Sold]]*Table71011124[[#This Row],[Sale Price]]</f>
        <v>17460</v>
      </c>
      <c r="I1107" s="37">
        <f t="shared" si="17"/>
        <v>1047.5999999999999</v>
      </c>
      <c r="J1107" s="37">
        <f>Table71011124[[#This Row],[Gross Sales]]-Table71011124[[#This Row],[Discounts]]</f>
        <v>16412.400000000001</v>
      </c>
      <c r="K1107" s="37">
        <f>Table71011124[[#This Row],[Units Sold]]*Table71011124[[#This Row],[Manufacturing Price]]*1.1</f>
        <v>14938.000000000002</v>
      </c>
      <c r="L1107" s="37">
        <f>Table71011124[[#This Row],[Sales]]-Table71011124[[#This Row],[COGS]]</f>
        <v>1474.3999999999996</v>
      </c>
      <c r="M1107" s="38">
        <v>44198</v>
      </c>
    </row>
    <row r="1108" spans="1:13" x14ac:dyDescent="0.25">
      <c r="A1108" s="1" t="s">
        <v>395</v>
      </c>
      <c r="B1108" s="1" t="s">
        <v>396</v>
      </c>
      <c r="C1108" s="1" t="s">
        <v>406</v>
      </c>
      <c r="D1108" s="1" t="s">
        <v>398</v>
      </c>
      <c r="E1108" s="1">
        <v>965</v>
      </c>
      <c r="F1108" s="37">
        <v>16</v>
      </c>
      <c r="G1108" s="37">
        <v>20</v>
      </c>
      <c r="H1108" s="37">
        <f>Table71011124[[#This Row],[Units Sold]]*Table71011124[[#This Row],[Sale Price]]</f>
        <v>19300</v>
      </c>
      <c r="I1108" s="37">
        <f t="shared" si="17"/>
        <v>1158</v>
      </c>
      <c r="J1108" s="37">
        <f>Table71011124[[#This Row],[Gross Sales]]-Table71011124[[#This Row],[Discounts]]</f>
        <v>18142</v>
      </c>
      <c r="K1108" s="37">
        <f>Table71011124[[#This Row],[Units Sold]]*Table71011124[[#This Row],[Manufacturing Price]]*1.1</f>
        <v>16984</v>
      </c>
      <c r="L1108" s="37">
        <f>Table71011124[[#This Row],[Sales]]-Table71011124[[#This Row],[COGS]]</f>
        <v>1158</v>
      </c>
      <c r="M1108" s="38">
        <v>44198</v>
      </c>
    </row>
    <row r="1109" spans="1:13" x14ac:dyDescent="0.25">
      <c r="A1109" s="1" t="s">
        <v>295</v>
      </c>
      <c r="B1109" s="1" t="s">
        <v>396</v>
      </c>
      <c r="C1109" s="1" t="s">
        <v>400</v>
      </c>
      <c r="D1109" s="1" t="s">
        <v>407</v>
      </c>
      <c r="E1109" s="1">
        <v>922</v>
      </c>
      <c r="F1109" s="37">
        <v>10</v>
      </c>
      <c r="G1109" s="37">
        <v>350</v>
      </c>
      <c r="H1109" s="37">
        <f>Table71011124[[#This Row],[Units Sold]]*Table71011124[[#This Row],[Sale Price]]</f>
        <v>322700</v>
      </c>
      <c r="I1109" s="37">
        <f t="shared" si="17"/>
        <v>45178.000000000007</v>
      </c>
      <c r="J1109" s="37">
        <f>Table71011124[[#This Row],[Gross Sales]]-Table71011124[[#This Row],[Discounts]]</f>
        <v>277522</v>
      </c>
      <c r="K1109" s="37">
        <f>Table71011124[[#This Row],[Units Sold]]*Table71011124[[#This Row],[Manufacturing Price]]*1.1</f>
        <v>10142</v>
      </c>
      <c r="L1109" s="37">
        <f>Table71011124[[#This Row],[Sales]]-Table71011124[[#This Row],[COGS]]</f>
        <v>267380</v>
      </c>
      <c r="M1109" s="38">
        <v>44198</v>
      </c>
    </row>
    <row r="1110" spans="1:13" x14ac:dyDescent="0.25">
      <c r="A1110" s="1" t="s">
        <v>287</v>
      </c>
      <c r="B1110" s="1" t="s">
        <v>396</v>
      </c>
      <c r="C1110" s="1" t="s">
        <v>397</v>
      </c>
      <c r="D1110" s="1" t="s">
        <v>398</v>
      </c>
      <c r="E1110" s="1">
        <v>916</v>
      </c>
      <c r="F1110" s="37">
        <v>3</v>
      </c>
      <c r="G1110" s="37">
        <v>7</v>
      </c>
      <c r="H1110" s="37">
        <f>Table71011124[[#This Row],[Units Sold]]*Table71011124[[#This Row],[Sale Price]]</f>
        <v>6412</v>
      </c>
      <c r="I1110" s="37">
        <f t="shared" si="17"/>
        <v>384.71999999999997</v>
      </c>
      <c r="J1110" s="37">
        <f>Table71011124[[#This Row],[Gross Sales]]-Table71011124[[#This Row],[Discounts]]</f>
        <v>6027.28</v>
      </c>
      <c r="K1110" s="37">
        <f>Table71011124[[#This Row],[Units Sold]]*Table71011124[[#This Row],[Manufacturing Price]]*1.1</f>
        <v>3022.8</v>
      </c>
      <c r="L1110" s="37">
        <f>Table71011124[[#This Row],[Sales]]-Table71011124[[#This Row],[COGS]]</f>
        <v>3004.4799999999996</v>
      </c>
      <c r="M1110" s="38">
        <v>44198</v>
      </c>
    </row>
    <row r="1111" spans="1:13" x14ac:dyDescent="0.25">
      <c r="A1111" s="1" t="s">
        <v>395</v>
      </c>
      <c r="B1111" s="1" t="s">
        <v>403</v>
      </c>
      <c r="C1111" s="1" t="s">
        <v>400</v>
      </c>
      <c r="D1111" s="1" t="s">
        <v>405</v>
      </c>
      <c r="E1111" s="1">
        <v>912</v>
      </c>
      <c r="F1111" s="37">
        <v>10</v>
      </c>
      <c r="G1111" s="37">
        <v>12</v>
      </c>
      <c r="H1111" s="37">
        <f>Table71011124[[#This Row],[Units Sold]]*Table71011124[[#This Row],[Sale Price]]</f>
        <v>10944</v>
      </c>
      <c r="I1111" s="37">
        <f t="shared" si="17"/>
        <v>0</v>
      </c>
      <c r="J1111" s="37">
        <f>Table71011124[[#This Row],[Gross Sales]]-Table71011124[[#This Row],[Discounts]]</f>
        <v>10944</v>
      </c>
      <c r="K1111" s="37">
        <f>Table71011124[[#This Row],[Units Sold]]*Table71011124[[#This Row],[Manufacturing Price]]*1.1</f>
        <v>10032</v>
      </c>
      <c r="L1111" s="37">
        <f>Table71011124[[#This Row],[Sales]]-Table71011124[[#This Row],[COGS]]</f>
        <v>912</v>
      </c>
      <c r="M1111" s="38">
        <v>44198</v>
      </c>
    </row>
    <row r="1112" spans="1:13" x14ac:dyDescent="0.25">
      <c r="A1112" s="1" t="s">
        <v>295</v>
      </c>
      <c r="B1112" s="1" t="s">
        <v>396</v>
      </c>
      <c r="C1112" s="1" t="s">
        <v>406</v>
      </c>
      <c r="D1112" s="1" t="s">
        <v>398</v>
      </c>
      <c r="E1112" s="1">
        <v>882</v>
      </c>
      <c r="F1112" s="37">
        <v>17</v>
      </c>
      <c r="G1112" s="37">
        <v>20</v>
      </c>
      <c r="H1112" s="37">
        <f>Table71011124[[#This Row],[Units Sold]]*Table71011124[[#This Row],[Sale Price]]</f>
        <v>17640</v>
      </c>
      <c r="I1112" s="37">
        <f t="shared" si="17"/>
        <v>1058.3999999999999</v>
      </c>
      <c r="J1112" s="37">
        <f>Table71011124[[#This Row],[Gross Sales]]-Table71011124[[#This Row],[Discounts]]</f>
        <v>16581.599999999999</v>
      </c>
      <c r="K1112" s="37">
        <f>Table71011124[[#This Row],[Units Sold]]*Table71011124[[#This Row],[Manufacturing Price]]*1.1</f>
        <v>16493.400000000001</v>
      </c>
      <c r="L1112" s="37">
        <f>Table71011124[[#This Row],[Sales]]-Table71011124[[#This Row],[COGS]]</f>
        <v>88.19999999999709</v>
      </c>
      <c r="M1112" s="38">
        <v>44198</v>
      </c>
    </row>
    <row r="1113" spans="1:13" x14ac:dyDescent="0.25">
      <c r="A1113" s="1" t="s">
        <v>395</v>
      </c>
      <c r="B1113" s="1" t="s">
        <v>396</v>
      </c>
      <c r="C1113" s="1" t="s">
        <v>397</v>
      </c>
      <c r="D1113" s="1" t="s">
        <v>398</v>
      </c>
      <c r="E1113" s="1">
        <v>863</v>
      </c>
      <c r="F1113" s="37">
        <v>3</v>
      </c>
      <c r="G1113" s="37">
        <v>7</v>
      </c>
      <c r="H1113" s="37">
        <f>Table71011124[[#This Row],[Units Sold]]*Table71011124[[#This Row],[Sale Price]]</f>
        <v>6041</v>
      </c>
      <c r="I1113" s="37">
        <f t="shared" si="17"/>
        <v>362.46</v>
      </c>
      <c r="J1113" s="37">
        <f>Table71011124[[#This Row],[Gross Sales]]-Table71011124[[#This Row],[Discounts]]</f>
        <v>5678.54</v>
      </c>
      <c r="K1113" s="37">
        <f>Table71011124[[#This Row],[Units Sold]]*Table71011124[[#This Row],[Manufacturing Price]]*1.1</f>
        <v>2847.9</v>
      </c>
      <c r="L1113" s="37">
        <f>Table71011124[[#This Row],[Sales]]-Table71011124[[#This Row],[COGS]]</f>
        <v>2830.64</v>
      </c>
      <c r="M1113" s="38">
        <v>44198</v>
      </c>
    </row>
    <row r="1114" spans="1:13" x14ac:dyDescent="0.25">
      <c r="A1114" s="1" t="s">
        <v>300</v>
      </c>
      <c r="B1114" s="1" t="s">
        <v>396</v>
      </c>
      <c r="C1114" s="1" t="s">
        <v>400</v>
      </c>
      <c r="D1114" s="1" t="s">
        <v>407</v>
      </c>
      <c r="E1114" s="1">
        <v>851</v>
      </c>
      <c r="F1114" s="37">
        <v>10</v>
      </c>
      <c r="G1114" s="37">
        <v>350</v>
      </c>
      <c r="H1114" s="37">
        <f>Table71011124[[#This Row],[Units Sold]]*Table71011124[[#This Row],[Sale Price]]</f>
        <v>297850</v>
      </c>
      <c r="I1114" s="37">
        <f t="shared" si="17"/>
        <v>41699.000000000007</v>
      </c>
      <c r="J1114" s="37">
        <f>Table71011124[[#This Row],[Gross Sales]]-Table71011124[[#This Row],[Discounts]]</f>
        <v>256151</v>
      </c>
      <c r="K1114" s="37">
        <f>Table71011124[[#This Row],[Units Sold]]*Table71011124[[#This Row],[Manufacturing Price]]*1.1</f>
        <v>9361</v>
      </c>
      <c r="L1114" s="37">
        <f>Table71011124[[#This Row],[Sales]]-Table71011124[[#This Row],[COGS]]</f>
        <v>246790</v>
      </c>
      <c r="M1114" s="38">
        <v>44198</v>
      </c>
    </row>
    <row r="1115" spans="1:13" x14ac:dyDescent="0.25">
      <c r="A1115" s="1" t="s">
        <v>295</v>
      </c>
      <c r="B1115" s="1" t="s">
        <v>396</v>
      </c>
      <c r="C1115" s="1" t="s">
        <v>397</v>
      </c>
      <c r="D1115" s="1" t="s">
        <v>401</v>
      </c>
      <c r="E1115" s="1">
        <v>845</v>
      </c>
      <c r="F1115" s="37">
        <v>3</v>
      </c>
      <c r="G1115" s="37">
        <v>7</v>
      </c>
      <c r="H1115" s="37">
        <f>Table71011124[[#This Row],[Units Sold]]*Table71011124[[#This Row],[Sale Price]]</f>
        <v>5915</v>
      </c>
      <c r="I1115" s="37">
        <f t="shared" si="17"/>
        <v>59.15</v>
      </c>
      <c r="J1115" s="37">
        <f>Table71011124[[#This Row],[Gross Sales]]-Table71011124[[#This Row],[Discounts]]</f>
        <v>5855.85</v>
      </c>
      <c r="K1115" s="37">
        <f>Table71011124[[#This Row],[Units Sold]]*Table71011124[[#This Row],[Manufacturing Price]]*1.1</f>
        <v>2788.5</v>
      </c>
      <c r="L1115" s="37">
        <f>Table71011124[[#This Row],[Sales]]-Table71011124[[#This Row],[COGS]]</f>
        <v>3067.3500000000004</v>
      </c>
      <c r="M1115" s="38">
        <v>44198</v>
      </c>
    </row>
    <row r="1116" spans="1:13" x14ac:dyDescent="0.25">
      <c r="A1116" s="1" t="s">
        <v>300</v>
      </c>
      <c r="B1116" s="1" t="s">
        <v>396</v>
      </c>
      <c r="C1116" s="1" t="s">
        <v>406</v>
      </c>
      <c r="D1116" s="1" t="s">
        <v>398</v>
      </c>
      <c r="E1116" s="1">
        <v>823</v>
      </c>
      <c r="F1116" s="37">
        <v>14</v>
      </c>
      <c r="G1116" s="37">
        <v>20</v>
      </c>
      <c r="H1116" s="37">
        <f>Table71011124[[#This Row],[Units Sold]]*Table71011124[[#This Row],[Sale Price]]</f>
        <v>16460</v>
      </c>
      <c r="I1116" s="37">
        <f t="shared" si="17"/>
        <v>987.59999999999991</v>
      </c>
      <c r="J1116" s="37">
        <f>Table71011124[[#This Row],[Gross Sales]]-Table71011124[[#This Row],[Discounts]]</f>
        <v>15472.4</v>
      </c>
      <c r="K1116" s="37">
        <f>Table71011124[[#This Row],[Units Sold]]*Table71011124[[#This Row],[Manufacturing Price]]*1.1</f>
        <v>12674.2</v>
      </c>
      <c r="L1116" s="37">
        <f>Table71011124[[#This Row],[Sales]]-Table71011124[[#This Row],[COGS]]</f>
        <v>2798.1999999999989</v>
      </c>
      <c r="M1116" s="38">
        <v>44198</v>
      </c>
    </row>
    <row r="1117" spans="1:13" x14ac:dyDescent="0.25">
      <c r="A1117" s="1" t="s">
        <v>287</v>
      </c>
      <c r="B1117" s="1" t="s">
        <v>396</v>
      </c>
      <c r="C1117" s="1" t="s">
        <v>400</v>
      </c>
      <c r="D1117" s="1" t="s">
        <v>398</v>
      </c>
      <c r="E1117" s="1">
        <v>814</v>
      </c>
      <c r="F1117" s="37">
        <v>10</v>
      </c>
      <c r="G1117" s="37">
        <v>350</v>
      </c>
      <c r="H1117" s="37">
        <f>Table71011124[[#This Row],[Units Sold]]*Table71011124[[#This Row],[Sale Price]]</f>
        <v>284900</v>
      </c>
      <c r="I1117" s="37">
        <f t="shared" si="17"/>
        <v>17094</v>
      </c>
      <c r="J1117" s="37">
        <f>Table71011124[[#This Row],[Gross Sales]]-Table71011124[[#This Row],[Discounts]]</f>
        <v>267806</v>
      </c>
      <c r="K1117" s="37">
        <f>Table71011124[[#This Row],[Units Sold]]*Table71011124[[#This Row],[Manufacturing Price]]*1.1</f>
        <v>8954</v>
      </c>
      <c r="L1117" s="37">
        <f>Table71011124[[#This Row],[Sales]]-Table71011124[[#This Row],[COGS]]</f>
        <v>258852</v>
      </c>
      <c r="M1117" s="38">
        <v>44198</v>
      </c>
    </row>
    <row r="1118" spans="1:13" x14ac:dyDescent="0.25">
      <c r="A1118" s="1" t="s">
        <v>395</v>
      </c>
      <c r="B1118" s="1" t="s">
        <v>396</v>
      </c>
      <c r="C1118" s="1" t="s">
        <v>400</v>
      </c>
      <c r="D1118" s="1" t="s">
        <v>407</v>
      </c>
      <c r="E1118" s="1">
        <v>807</v>
      </c>
      <c r="F1118" s="37">
        <v>10</v>
      </c>
      <c r="G1118" s="37">
        <v>350</v>
      </c>
      <c r="H1118" s="37">
        <f>Table71011124[[#This Row],[Units Sold]]*Table71011124[[#This Row],[Sale Price]]</f>
        <v>282450</v>
      </c>
      <c r="I1118" s="37">
        <f t="shared" si="17"/>
        <v>39543.000000000007</v>
      </c>
      <c r="J1118" s="37">
        <f>Table71011124[[#This Row],[Gross Sales]]-Table71011124[[#This Row],[Discounts]]</f>
        <v>242907</v>
      </c>
      <c r="K1118" s="37">
        <f>Table71011124[[#This Row],[Units Sold]]*Table71011124[[#This Row],[Manufacturing Price]]*1.1</f>
        <v>8877</v>
      </c>
      <c r="L1118" s="37">
        <f>Table71011124[[#This Row],[Sales]]-Table71011124[[#This Row],[COGS]]</f>
        <v>234030</v>
      </c>
      <c r="M1118" s="38">
        <v>44198</v>
      </c>
    </row>
    <row r="1119" spans="1:13" x14ac:dyDescent="0.25">
      <c r="A1119" s="1" t="s">
        <v>300</v>
      </c>
      <c r="B1119" s="1" t="s">
        <v>396</v>
      </c>
      <c r="C1119" s="1" t="s">
        <v>397</v>
      </c>
      <c r="D1119" s="1" t="s">
        <v>407</v>
      </c>
      <c r="E1119" s="1">
        <v>806</v>
      </c>
      <c r="F1119" s="37">
        <v>3</v>
      </c>
      <c r="G1119" s="37">
        <v>7</v>
      </c>
      <c r="H1119" s="37">
        <f>Table71011124[[#This Row],[Units Sold]]*Table71011124[[#This Row],[Sale Price]]</f>
        <v>5642</v>
      </c>
      <c r="I1119" s="37">
        <f t="shared" si="17"/>
        <v>789.88000000000011</v>
      </c>
      <c r="J1119" s="37">
        <f>Table71011124[[#This Row],[Gross Sales]]-Table71011124[[#This Row],[Discounts]]</f>
        <v>4852.12</v>
      </c>
      <c r="K1119" s="37">
        <f>Table71011124[[#This Row],[Units Sold]]*Table71011124[[#This Row],[Manufacturing Price]]*1.1</f>
        <v>2659.8</v>
      </c>
      <c r="L1119" s="37">
        <f>Table71011124[[#This Row],[Sales]]-Table71011124[[#This Row],[COGS]]</f>
        <v>2192.3199999999997</v>
      </c>
      <c r="M1119" s="38">
        <v>44198</v>
      </c>
    </row>
    <row r="1120" spans="1:13" x14ac:dyDescent="0.25">
      <c r="A1120" s="1" t="s">
        <v>295</v>
      </c>
      <c r="B1120" s="1" t="s">
        <v>408</v>
      </c>
      <c r="C1120" s="1" t="s">
        <v>404</v>
      </c>
      <c r="D1120" s="1" t="s">
        <v>398</v>
      </c>
      <c r="E1120" s="1">
        <v>386</v>
      </c>
      <c r="F1120" s="37">
        <v>120</v>
      </c>
      <c r="G1120" s="37">
        <v>300</v>
      </c>
      <c r="H1120" s="37">
        <f>Table71011124[[#This Row],[Units Sold]]*Table71011124[[#This Row],[Sale Price]]</f>
        <v>115800</v>
      </c>
      <c r="I1120" s="37">
        <f t="shared" si="17"/>
        <v>6948</v>
      </c>
      <c r="J1120" s="37">
        <f>Table71011124[[#This Row],[Gross Sales]]-Table71011124[[#This Row],[Discounts]]</f>
        <v>108852</v>
      </c>
      <c r="K1120" s="37">
        <f>Table71011124[[#This Row],[Units Sold]]*Table71011124[[#This Row],[Manufacturing Price]]*1.1</f>
        <v>50952.000000000007</v>
      </c>
      <c r="L1120" s="37">
        <f>Table71011124[[#This Row],[Sales]]-Table71011124[[#This Row],[COGS]]</f>
        <v>57899.999999999993</v>
      </c>
      <c r="M1120" s="38">
        <v>44198</v>
      </c>
    </row>
    <row r="1121" spans="1:13" x14ac:dyDescent="0.25">
      <c r="A1121" s="1" t="s">
        <v>295</v>
      </c>
      <c r="B1121" s="1" t="s">
        <v>408</v>
      </c>
      <c r="C1121" s="1" t="s">
        <v>409</v>
      </c>
      <c r="D1121" s="1" t="s">
        <v>401</v>
      </c>
      <c r="E1121" s="1">
        <v>321</v>
      </c>
      <c r="F1121" s="37">
        <v>15</v>
      </c>
      <c r="G1121" s="37">
        <v>18</v>
      </c>
      <c r="H1121" s="37">
        <f>Table71011124[[#This Row],[Units Sold]]*Table71011124[[#This Row],[Sale Price]]</f>
        <v>5778</v>
      </c>
      <c r="I1121" s="37">
        <f t="shared" si="17"/>
        <v>57.78</v>
      </c>
      <c r="J1121" s="37">
        <f>Table71011124[[#This Row],[Gross Sales]]-Table71011124[[#This Row],[Discounts]]</f>
        <v>5720.22</v>
      </c>
      <c r="K1121" s="37">
        <f>Table71011124[[#This Row],[Units Sold]]*Table71011124[[#This Row],[Manufacturing Price]]*1.1</f>
        <v>5296.5</v>
      </c>
      <c r="L1121" s="37">
        <f>Table71011124[[#This Row],[Sales]]-Table71011124[[#This Row],[COGS]]</f>
        <v>423.72000000000025</v>
      </c>
      <c r="M1121" s="38">
        <v>44198</v>
      </c>
    </row>
    <row r="1122" spans="1:13" x14ac:dyDescent="0.25">
      <c r="A1122" s="1" t="s">
        <v>293</v>
      </c>
      <c r="B1122" s="1" t="s">
        <v>399</v>
      </c>
      <c r="C1122" s="1" t="s">
        <v>404</v>
      </c>
      <c r="D1122" s="1" t="s">
        <v>405</v>
      </c>
      <c r="E1122" s="1">
        <v>8345</v>
      </c>
      <c r="F1122" s="37">
        <v>40</v>
      </c>
      <c r="G1122" s="37">
        <v>125</v>
      </c>
      <c r="H1122" s="37">
        <f>Table71011124[[#This Row],[Units Sold]]*Table71011124[[#This Row],[Sale Price]]</f>
        <v>1043125</v>
      </c>
      <c r="I1122" s="37">
        <f t="shared" si="17"/>
        <v>0</v>
      </c>
      <c r="J1122" s="37">
        <f>Table71011124[[#This Row],[Gross Sales]]-Table71011124[[#This Row],[Discounts]]</f>
        <v>1043125</v>
      </c>
      <c r="K1122" s="37">
        <f>Table71011124[[#This Row],[Units Sold]]*Table71011124[[#This Row],[Manufacturing Price]]*1.1</f>
        <v>367180.00000000006</v>
      </c>
      <c r="L1122" s="37">
        <f>Table71011124[[#This Row],[Sales]]-Table71011124[[#This Row],[COGS]]</f>
        <v>675945</v>
      </c>
      <c r="M1122" s="38">
        <v>44167</v>
      </c>
    </row>
    <row r="1123" spans="1:13" x14ac:dyDescent="0.25">
      <c r="A1123" s="1" t="s">
        <v>293</v>
      </c>
      <c r="B1123" s="1" t="s">
        <v>396</v>
      </c>
      <c r="C1123" s="1" t="s">
        <v>406</v>
      </c>
      <c r="D1123" s="1" t="s">
        <v>398</v>
      </c>
      <c r="E1123" s="1">
        <v>5389</v>
      </c>
      <c r="F1123" s="37">
        <v>9</v>
      </c>
      <c r="G1123" s="37">
        <v>22</v>
      </c>
      <c r="H1123" s="37">
        <f>Table71011124[[#This Row],[Units Sold]]*Table71011124[[#This Row],[Sale Price]]</f>
        <v>118558</v>
      </c>
      <c r="I1123" s="37">
        <f t="shared" si="17"/>
        <v>7113.48</v>
      </c>
      <c r="J1123" s="37">
        <f>Table71011124[[#This Row],[Gross Sales]]-Table71011124[[#This Row],[Discounts]]</f>
        <v>111444.52</v>
      </c>
      <c r="K1123" s="37">
        <f>Table71011124[[#This Row],[Units Sold]]*Table71011124[[#This Row],[Manufacturing Price]]*1.1</f>
        <v>53351.100000000006</v>
      </c>
      <c r="L1123" s="37">
        <f>Table71011124[[#This Row],[Sales]]-Table71011124[[#This Row],[COGS]]</f>
        <v>58093.42</v>
      </c>
      <c r="M1123" s="38">
        <v>44167</v>
      </c>
    </row>
    <row r="1124" spans="1:13" x14ac:dyDescent="0.25">
      <c r="A1124" s="1" t="s">
        <v>295</v>
      </c>
      <c r="B1124" s="1" t="s">
        <v>399</v>
      </c>
      <c r="C1124" s="1" t="s">
        <v>404</v>
      </c>
      <c r="D1124" s="1" t="s">
        <v>398</v>
      </c>
      <c r="E1124" s="1">
        <v>4787</v>
      </c>
      <c r="F1124" s="37">
        <v>97</v>
      </c>
      <c r="G1124" s="37">
        <v>125</v>
      </c>
      <c r="H1124" s="37">
        <f>Table71011124[[#This Row],[Units Sold]]*Table71011124[[#This Row],[Sale Price]]</f>
        <v>598375</v>
      </c>
      <c r="I1124" s="37">
        <f t="shared" si="17"/>
        <v>35902.5</v>
      </c>
      <c r="J1124" s="37">
        <f>Table71011124[[#This Row],[Gross Sales]]-Table71011124[[#This Row],[Discounts]]</f>
        <v>562472.5</v>
      </c>
      <c r="K1124" s="37">
        <f>Table71011124[[#This Row],[Units Sold]]*Table71011124[[#This Row],[Manufacturing Price]]*1.1</f>
        <v>510772.9</v>
      </c>
      <c r="L1124" s="37">
        <f>Table71011124[[#This Row],[Sales]]-Table71011124[[#This Row],[COGS]]</f>
        <v>51699.599999999977</v>
      </c>
      <c r="M1124" s="38">
        <v>44167</v>
      </c>
    </row>
    <row r="1125" spans="1:13" x14ac:dyDescent="0.25">
      <c r="A1125" s="1" t="s">
        <v>295</v>
      </c>
      <c r="B1125" s="1" t="s">
        <v>399</v>
      </c>
      <c r="C1125" s="1" t="s">
        <v>400</v>
      </c>
      <c r="D1125" s="1" t="s">
        <v>398</v>
      </c>
      <c r="E1125" s="1">
        <v>4763</v>
      </c>
      <c r="F1125" s="37">
        <v>10</v>
      </c>
      <c r="G1125" s="37">
        <v>125</v>
      </c>
      <c r="H1125" s="37">
        <f>Table71011124[[#This Row],[Units Sold]]*Table71011124[[#This Row],[Sale Price]]</f>
        <v>595375</v>
      </c>
      <c r="I1125" s="37">
        <f t="shared" si="17"/>
        <v>35722.5</v>
      </c>
      <c r="J1125" s="37">
        <f>Table71011124[[#This Row],[Gross Sales]]-Table71011124[[#This Row],[Discounts]]</f>
        <v>559652.5</v>
      </c>
      <c r="K1125" s="37">
        <f>Table71011124[[#This Row],[Units Sold]]*Table71011124[[#This Row],[Manufacturing Price]]*1.1</f>
        <v>52393.000000000007</v>
      </c>
      <c r="L1125" s="37">
        <f>Table71011124[[#This Row],[Sales]]-Table71011124[[#This Row],[COGS]]</f>
        <v>507259.5</v>
      </c>
      <c r="M1125" s="38">
        <v>44167</v>
      </c>
    </row>
    <row r="1126" spans="1:13" x14ac:dyDescent="0.25">
      <c r="A1126" s="1" t="s">
        <v>293</v>
      </c>
      <c r="B1126" s="1" t="s">
        <v>408</v>
      </c>
      <c r="C1126" s="1" t="s">
        <v>409</v>
      </c>
      <c r="D1126" s="1" t="s">
        <v>407</v>
      </c>
      <c r="E1126" s="1">
        <v>3743</v>
      </c>
      <c r="F1126" s="37">
        <v>11</v>
      </c>
      <c r="G1126" s="37">
        <v>18</v>
      </c>
      <c r="H1126" s="37">
        <f>Table71011124[[#This Row],[Units Sold]]*Table71011124[[#This Row],[Sale Price]]</f>
        <v>67374</v>
      </c>
      <c r="I1126" s="37">
        <f t="shared" si="17"/>
        <v>9432.36</v>
      </c>
      <c r="J1126" s="37">
        <f>Table71011124[[#This Row],[Gross Sales]]-Table71011124[[#This Row],[Discounts]]</f>
        <v>57941.64</v>
      </c>
      <c r="K1126" s="37">
        <f>Table71011124[[#This Row],[Units Sold]]*Table71011124[[#This Row],[Manufacturing Price]]*1.1</f>
        <v>45290.3</v>
      </c>
      <c r="L1126" s="37">
        <f>Table71011124[[#This Row],[Sales]]-Table71011124[[#This Row],[COGS]]</f>
        <v>12651.339999999997</v>
      </c>
      <c r="M1126" s="38">
        <v>44167</v>
      </c>
    </row>
    <row r="1127" spans="1:13" x14ac:dyDescent="0.25">
      <c r="A1127" s="1" t="s">
        <v>293</v>
      </c>
      <c r="B1127" s="1" t="s">
        <v>408</v>
      </c>
      <c r="C1127" s="1" t="s">
        <v>400</v>
      </c>
      <c r="D1127" s="1" t="s">
        <v>407</v>
      </c>
      <c r="E1127" s="1">
        <v>3743</v>
      </c>
      <c r="F1127" s="37">
        <v>10</v>
      </c>
      <c r="G1127" s="37">
        <v>22</v>
      </c>
      <c r="H1127" s="37">
        <f>Table71011124[[#This Row],[Units Sold]]*Table71011124[[#This Row],[Sale Price]]</f>
        <v>82346</v>
      </c>
      <c r="I1127" s="37">
        <f t="shared" si="17"/>
        <v>11528.44</v>
      </c>
      <c r="J1127" s="37">
        <f>Table71011124[[#This Row],[Gross Sales]]-Table71011124[[#This Row],[Discounts]]</f>
        <v>70817.56</v>
      </c>
      <c r="K1127" s="37">
        <f>Table71011124[[#This Row],[Units Sold]]*Table71011124[[#This Row],[Manufacturing Price]]*1.1</f>
        <v>41173</v>
      </c>
      <c r="L1127" s="37">
        <f>Table71011124[[#This Row],[Sales]]-Table71011124[[#This Row],[COGS]]</f>
        <v>29644.559999999998</v>
      </c>
      <c r="M1127" s="38">
        <v>44167</v>
      </c>
    </row>
    <row r="1128" spans="1:13" x14ac:dyDescent="0.25">
      <c r="A1128" s="1" t="s">
        <v>293</v>
      </c>
      <c r="B1128" s="1" t="s">
        <v>396</v>
      </c>
      <c r="C1128" s="1" t="s">
        <v>400</v>
      </c>
      <c r="D1128" s="1" t="s">
        <v>398</v>
      </c>
      <c r="E1128" s="1">
        <v>3389</v>
      </c>
      <c r="F1128" s="37">
        <v>10</v>
      </c>
      <c r="G1128" s="37">
        <v>20</v>
      </c>
      <c r="H1128" s="37">
        <f>Table71011124[[#This Row],[Units Sold]]*Table71011124[[#This Row],[Sale Price]]</f>
        <v>67780</v>
      </c>
      <c r="I1128" s="37">
        <f t="shared" si="17"/>
        <v>4066.7999999999997</v>
      </c>
      <c r="J1128" s="37">
        <f>Table71011124[[#This Row],[Gross Sales]]-Table71011124[[#This Row],[Discounts]]</f>
        <v>63713.2</v>
      </c>
      <c r="K1128" s="37">
        <f>Table71011124[[#This Row],[Units Sold]]*Table71011124[[#This Row],[Manufacturing Price]]*1.1</f>
        <v>37279</v>
      </c>
      <c r="L1128" s="37">
        <f>Table71011124[[#This Row],[Sales]]-Table71011124[[#This Row],[COGS]]</f>
        <v>26434.199999999997</v>
      </c>
      <c r="M1128" s="38">
        <v>44167</v>
      </c>
    </row>
    <row r="1129" spans="1:13" x14ac:dyDescent="0.25">
      <c r="A1129" s="1" t="s">
        <v>293</v>
      </c>
      <c r="B1129" s="1" t="s">
        <v>408</v>
      </c>
      <c r="C1129" s="1" t="s">
        <v>406</v>
      </c>
      <c r="D1129" s="1" t="s">
        <v>407</v>
      </c>
      <c r="E1129" s="1">
        <v>3269</v>
      </c>
      <c r="F1129" s="37">
        <v>40</v>
      </c>
      <c r="G1129" s="37">
        <v>300</v>
      </c>
      <c r="H1129" s="37">
        <f>Table71011124[[#This Row],[Units Sold]]*Table71011124[[#This Row],[Sale Price]]</f>
        <v>980700</v>
      </c>
      <c r="I1129" s="37">
        <f t="shared" si="17"/>
        <v>137298</v>
      </c>
      <c r="J1129" s="37">
        <f>Table71011124[[#This Row],[Gross Sales]]-Table71011124[[#This Row],[Discounts]]</f>
        <v>843402</v>
      </c>
      <c r="K1129" s="37">
        <f>Table71011124[[#This Row],[Units Sold]]*Table71011124[[#This Row],[Manufacturing Price]]*1.1</f>
        <v>143836</v>
      </c>
      <c r="L1129" s="37">
        <f>Table71011124[[#This Row],[Sales]]-Table71011124[[#This Row],[COGS]]</f>
        <v>699566</v>
      </c>
      <c r="M1129" s="38">
        <v>44167</v>
      </c>
    </row>
    <row r="1130" spans="1:13" x14ac:dyDescent="0.25">
      <c r="A1130" s="1" t="s">
        <v>293</v>
      </c>
      <c r="B1130" s="1" t="s">
        <v>396</v>
      </c>
      <c r="C1130" s="1" t="s">
        <v>402</v>
      </c>
      <c r="D1130" s="1" t="s">
        <v>401</v>
      </c>
      <c r="E1130" s="1">
        <v>2851</v>
      </c>
      <c r="F1130" s="37">
        <v>5</v>
      </c>
      <c r="G1130" s="37">
        <v>7</v>
      </c>
      <c r="H1130" s="37">
        <f>Table71011124[[#This Row],[Units Sold]]*Table71011124[[#This Row],[Sale Price]]</f>
        <v>19957</v>
      </c>
      <c r="I1130" s="37">
        <f t="shared" si="17"/>
        <v>199.57</v>
      </c>
      <c r="J1130" s="37">
        <f>Table71011124[[#This Row],[Gross Sales]]-Table71011124[[#This Row],[Discounts]]</f>
        <v>19757.43</v>
      </c>
      <c r="K1130" s="37">
        <f>Table71011124[[#This Row],[Units Sold]]*Table71011124[[#This Row],[Manufacturing Price]]*1.1</f>
        <v>15680.500000000002</v>
      </c>
      <c r="L1130" s="37">
        <f>Table71011124[[#This Row],[Sales]]-Table71011124[[#This Row],[COGS]]</f>
        <v>4076.9299999999985</v>
      </c>
      <c r="M1130" s="38">
        <v>44167</v>
      </c>
    </row>
    <row r="1131" spans="1:13" x14ac:dyDescent="0.25">
      <c r="A1131" s="1" t="s">
        <v>293</v>
      </c>
      <c r="B1131" s="1" t="s">
        <v>396</v>
      </c>
      <c r="C1131" s="1" t="s">
        <v>397</v>
      </c>
      <c r="D1131" s="1" t="s">
        <v>401</v>
      </c>
      <c r="E1131" s="1">
        <v>2851</v>
      </c>
      <c r="F1131" s="37">
        <v>3</v>
      </c>
      <c r="G1131" s="37">
        <v>7</v>
      </c>
      <c r="H1131" s="37">
        <f>Table71011124[[#This Row],[Units Sold]]*Table71011124[[#This Row],[Sale Price]]</f>
        <v>19957</v>
      </c>
      <c r="I1131" s="37">
        <f t="shared" si="17"/>
        <v>199.57</v>
      </c>
      <c r="J1131" s="37">
        <f>Table71011124[[#This Row],[Gross Sales]]-Table71011124[[#This Row],[Discounts]]</f>
        <v>19757.43</v>
      </c>
      <c r="K1131" s="37">
        <f>Table71011124[[#This Row],[Units Sold]]*Table71011124[[#This Row],[Manufacturing Price]]*1.1</f>
        <v>9408.3000000000011</v>
      </c>
      <c r="L1131" s="37">
        <f>Table71011124[[#This Row],[Sales]]-Table71011124[[#This Row],[COGS]]</f>
        <v>10349.129999999999</v>
      </c>
      <c r="M1131" s="38">
        <v>44167</v>
      </c>
    </row>
    <row r="1132" spans="1:13" x14ac:dyDescent="0.25">
      <c r="A1132" s="1" t="s">
        <v>293</v>
      </c>
      <c r="B1132" s="1" t="s">
        <v>403</v>
      </c>
      <c r="C1132" s="1" t="s">
        <v>400</v>
      </c>
      <c r="D1132" s="1" t="s">
        <v>398</v>
      </c>
      <c r="E1132" s="1">
        <v>2299</v>
      </c>
      <c r="F1132" s="37">
        <v>7</v>
      </c>
      <c r="G1132" s="37">
        <v>18</v>
      </c>
      <c r="H1132" s="37">
        <f>Table71011124[[#This Row],[Units Sold]]*Table71011124[[#This Row],[Sale Price]]</f>
        <v>41382</v>
      </c>
      <c r="I1132" s="37">
        <f t="shared" si="17"/>
        <v>2482.92</v>
      </c>
      <c r="J1132" s="37">
        <f>Table71011124[[#This Row],[Gross Sales]]-Table71011124[[#This Row],[Discounts]]</f>
        <v>38899.08</v>
      </c>
      <c r="K1132" s="37">
        <f>Table71011124[[#This Row],[Units Sold]]*Table71011124[[#This Row],[Manufacturing Price]]*1.1</f>
        <v>17702.300000000003</v>
      </c>
      <c r="L1132" s="37">
        <f>Table71011124[[#This Row],[Sales]]-Table71011124[[#This Row],[COGS]]</f>
        <v>21196.78</v>
      </c>
      <c r="M1132" s="38">
        <v>44167</v>
      </c>
    </row>
    <row r="1133" spans="1:13" x14ac:dyDescent="0.25">
      <c r="A1133" s="1" t="s">
        <v>293</v>
      </c>
      <c r="B1133" s="1" t="s">
        <v>403</v>
      </c>
      <c r="C1133" s="1" t="s">
        <v>397</v>
      </c>
      <c r="D1133" s="1" t="s">
        <v>398</v>
      </c>
      <c r="E1133" s="1">
        <v>2299</v>
      </c>
      <c r="F1133" s="37">
        <v>3</v>
      </c>
      <c r="G1133" s="37">
        <v>24</v>
      </c>
      <c r="H1133" s="37">
        <f>Table71011124[[#This Row],[Units Sold]]*Table71011124[[#This Row],[Sale Price]]</f>
        <v>55176</v>
      </c>
      <c r="I1133" s="37">
        <f t="shared" si="17"/>
        <v>3310.56</v>
      </c>
      <c r="J1133" s="37">
        <f>Table71011124[[#This Row],[Gross Sales]]-Table71011124[[#This Row],[Discounts]]</f>
        <v>51865.440000000002</v>
      </c>
      <c r="K1133" s="37">
        <f>Table71011124[[#This Row],[Units Sold]]*Table71011124[[#This Row],[Manufacturing Price]]*1.1</f>
        <v>7586.7000000000007</v>
      </c>
      <c r="L1133" s="37">
        <f>Table71011124[[#This Row],[Sales]]-Table71011124[[#This Row],[COGS]]</f>
        <v>44278.740000000005</v>
      </c>
      <c r="M1133" s="38">
        <v>44167</v>
      </c>
    </row>
    <row r="1134" spans="1:13" x14ac:dyDescent="0.25">
      <c r="A1134" s="1" t="s">
        <v>395</v>
      </c>
      <c r="B1134" s="1" t="s">
        <v>408</v>
      </c>
      <c r="C1134" s="1" t="s">
        <v>404</v>
      </c>
      <c r="D1134" s="1" t="s">
        <v>407</v>
      </c>
      <c r="E1134" s="1">
        <v>2294</v>
      </c>
      <c r="F1134" s="37">
        <v>120</v>
      </c>
      <c r="G1134" s="37">
        <v>300</v>
      </c>
      <c r="H1134" s="37">
        <f>Table71011124[[#This Row],[Units Sold]]*Table71011124[[#This Row],[Sale Price]]</f>
        <v>688200</v>
      </c>
      <c r="I1134" s="37">
        <f t="shared" si="17"/>
        <v>96348.000000000015</v>
      </c>
      <c r="J1134" s="37">
        <f>Table71011124[[#This Row],[Gross Sales]]-Table71011124[[#This Row],[Discounts]]</f>
        <v>591852</v>
      </c>
      <c r="K1134" s="37">
        <f>Table71011124[[#This Row],[Units Sold]]*Table71011124[[#This Row],[Manufacturing Price]]*1.1</f>
        <v>302808</v>
      </c>
      <c r="L1134" s="37">
        <f>Table71011124[[#This Row],[Sales]]-Table71011124[[#This Row],[COGS]]</f>
        <v>289044</v>
      </c>
      <c r="M1134" s="38">
        <v>44167</v>
      </c>
    </row>
    <row r="1135" spans="1:13" x14ac:dyDescent="0.25">
      <c r="A1135" s="1" t="s">
        <v>395</v>
      </c>
      <c r="B1135" s="1" t="s">
        <v>408</v>
      </c>
      <c r="C1135" s="1" t="s">
        <v>406</v>
      </c>
      <c r="D1135" s="1" t="s">
        <v>407</v>
      </c>
      <c r="E1135" s="1">
        <v>2294</v>
      </c>
      <c r="F1135" s="37">
        <v>214</v>
      </c>
      <c r="G1135" s="37">
        <v>300</v>
      </c>
      <c r="H1135" s="37">
        <f>Table71011124[[#This Row],[Units Sold]]*Table71011124[[#This Row],[Sale Price]]</f>
        <v>688200</v>
      </c>
      <c r="I1135" s="37">
        <f t="shared" si="17"/>
        <v>96348.000000000015</v>
      </c>
      <c r="J1135" s="37">
        <f>Table71011124[[#This Row],[Gross Sales]]-Table71011124[[#This Row],[Discounts]]</f>
        <v>591852</v>
      </c>
      <c r="K1135" s="37">
        <f>Table71011124[[#This Row],[Units Sold]]*Table71011124[[#This Row],[Manufacturing Price]]*1.1</f>
        <v>540007.60000000009</v>
      </c>
      <c r="L1135" s="37">
        <f>Table71011124[[#This Row],[Sales]]-Table71011124[[#This Row],[COGS]]</f>
        <v>51844.399999999907</v>
      </c>
      <c r="M1135" s="38">
        <v>44167</v>
      </c>
    </row>
    <row r="1136" spans="1:13" x14ac:dyDescent="0.25">
      <c r="A1136" s="1" t="s">
        <v>295</v>
      </c>
      <c r="B1136" s="1" t="s">
        <v>408</v>
      </c>
      <c r="C1136" s="1" t="s">
        <v>400</v>
      </c>
      <c r="D1136" s="1" t="s">
        <v>407</v>
      </c>
      <c r="E1136" s="1">
        <v>2167</v>
      </c>
      <c r="F1136" s="37">
        <v>10</v>
      </c>
      <c r="G1136" s="37">
        <v>15</v>
      </c>
      <c r="H1136" s="37">
        <f>Table71011124[[#This Row],[Units Sold]]*Table71011124[[#This Row],[Sale Price]]</f>
        <v>32505</v>
      </c>
      <c r="I1136" s="37">
        <f t="shared" si="17"/>
        <v>4550.7000000000007</v>
      </c>
      <c r="J1136" s="37">
        <f>Table71011124[[#This Row],[Gross Sales]]-Table71011124[[#This Row],[Discounts]]</f>
        <v>27954.3</v>
      </c>
      <c r="K1136" s="37">
        <f>Table71011124[[#This Row],[Units Sold]]*Table71011124[[#This Row],[Manufacturing Price]]*1.1</f>
        <v>23837.000000000004</v>
      </c>
      <c r="L1136" s="37">
        <f>Table71011124[[#This Row],[Sales]]-Table71011124[[#This Row],[COGS]]</f>
        <v>4117.2999999999956</v>
      </c>
      <c r="M1136" s="38">
        <v>44167</v>
      </c>
    </row>
    <row r="1137" spans="1:13" x14ac:dyDescent="0.25">
      <c r="A1137" s="1" t="s">
        <v>295</v>
      </c>
      <c r="B1137" s="1" t="s">
        <v>408</v>
      </c>
      <c r="C1137" s="1" t="s">
        <v>406</v>
      </c>
      <c r="D1137" s="1" t="s">
        <v>407</v>
      </c>
      <c r="E1137" s="1">
        <v>2167</v>
      </c>
      <c r="F1137" s="37">
        <v>13</v>
      </c>
      <c r="G1137" s="37">
        <v>21</v>
      </c>
      <c r="H1137" s="37">
        <f>Table71011124[[#This Row],[Units Sold]]*Table71011124[[#This Row],[Sale Price]]</f>
        <v>45507</v>
      </c>
      <c r="I1137" s="37">
        <f t="shared" si="17"/>
        <v>6370.9800000000005</v>
      </c>
      <c r="J1137" s="37">
        <f>Table71011124[[#This Row],[Gross Sales]]-Table71011124[[#This Row],[Discounts]]</f>
        <v>39136.019999999997</v>
      </c>
      <c r="K1137" s="37">
        <f>Table71011124[[#This Row],[Units Sold]]*Table71011124[[#This Row],[Manufacturing Price]]*1.1</f>
        <v>30988.100000000002</v>
      </c>
      <c r="L1137" s="37">
        <f>Table71011124[[#This Row],[Sales]]-Table71011124[[#This Row],[COGS]]</f>
        <v>8147.9199999999946</v>
      </c>
      <c r="M1137" s="38">
        <v>44167</v>
      </c>
    </row>
    <row r="1138" spans="1:13" x14ac:dyDescent="0.25">
      <c r="A1138" s="1" t="s">
        <v>300</v>
      </c>
      <c r="B1138" s="1" t="s">
        <v>399</v>
      </c>
      <c r="C1138" s="1" t="s">
        <v>400</v>
      </c>
      <c r="D1138" s="1" t="s">
        <v>401</v>
      </c>
      <c r="E1138" s="1">
        <v>2145</v>
      </c>
      <c r="F1138" s="37">
        <v>10</v>
      </c>
      <c r="G1138" s="37">
        <v>125</v>
      </c>
      <c r="H1138" s="37">
        <f>Table71011124[[#This Row],[Units Sold]]*Table71011124[[#This Row],[Sale Price]]</f>
        <v>268125</v>
      </c>
      <c r="I1138" s="37">
        <f t="shared" si="17"/>
        <v>2681.25</v>
      </c>
      <c r="J1138" s="37">
        <f>Table71011124[[#This Row],[Gross Sales]]-Table71011124[[#This Row],[Discounts]]</f>
        <v>265443.75</v>
      </c>
      <c r="K1138" s="37">
        <f>Table71011124[[#This Row],[Units Sold]]*Table71011124[[#This Row],[Manufacturing Price]]*1.1</f>
        <v>23595.000000000004</v>
      </c>
      <c r="L1138" s="37">
        <f>Table71011124[[#This Row],[Sales]]-Table71011124[[#This Row],[COGS]]</f>
        <v>241848.75</v>
      </c>
      <c r="M1138" s="38">
        <v>44167</v>
      </c>
    </row>
    <row r="1139" spans="1:13" x14ac:dyDescent="0.25">
      <c r="A1139" s="1" t="s">
        <v>300</v>
      </c>
      <c r="B1139" s="1" t="s">
        <v>399</v>
      </c>
      <c r="C1139" s="1" t="s">
        <v>404</v>
      </c>
      <c r="D1139" s="1" t="s">
        <v>401</v>
      </c>
      <c r="E1139" s="1">
        <v>2145</v>
      </c>
      <c r="F1139" s="37">
        <v>102</v>
      </c>
      <c r="G1139" s="37">
        <v>125</v>
      </c>
      <c r="H1139" s="37">
        <f>Table71011124[[#This Row],[Units Sold]]*Table71011124[[#This Row],[Sale Price]]</f>
        <v>268125</v>
      </c>
      <c r="I1139" s="37">
        <f t="shared" si="17"/>
        <v>2681.25</v>
      </c>
      <c r="J1139" s="37">
        <f>Table71011124[[#This Row],[Gross Sales]]-Table71011124[[#This Row],[Discounts]]</f>
        <v>265443.75</v>
      </c>
      <c r="K1139" s="37">
        <f>Table71011124[[#This Row],[Units Sold]]*Table71011124[[#This Row],[Manufacturing Price]]*1.1</f>
        <v>240669.00000000003</v>
      </c>
      <c r="L1139" s="37">
        <f>Table71011124[[#This Row],[Sales]]-Table71011124[[#This Row],[COGS]]</f>
        <v>24774.749999999971</v>
      </c>
      <c r="M1139" s="38">
        <v>44167</v>
      </c>
    </row>
    <row r="1140" spans="1:13" x14ac:dyDescent="0.25">
      <c r="A1140" s="1" t="s">
        <v>287</v>
      </c>
      <c r="B1140" s="1" t="s">
        <v>408</v>
      </c>
      <c r="C1140" s="1" t="s">
        <v>400</v>
      </c>
      <c r="D1140" s="1" t="s">
        <v>401</v>
      </c>
      <c r="E1140" s="1">
        <v>1945</v>
      </c>
      <c r="F1140" s="37">
        <v>10</v>
      </c>
      <c r="G1140" s="37">
        <v>15</v>
      </c>
      <c r="H1140" s="37">
        <f>Table71011124[[#This Row],[Units Sold]]*Table71011124[[#This Row],[Sale Price]]</f>
        <v>29175</v>
      </c>
      <c r="I1140" s="37">
        <f t="shared" si="17"/>
        <v>291.75</v>
      </c>
      <c r="J1140" s="37">
        <f>Table71011124[[#This Row],[Gross Sales]]-Table71011124[[#This Row],[Discounts]]</f>
        <v>28883.25</v>
      </c>
      <c r="K1140" s="37">
        <f>Table71011124[[#This Row],[Units Sold]]*Table71011124[[#This Row],[Manufacturing Price]]*1.1</f>
        <v>21395</v>
      </c>
      <c r="L1140" s="37">
        <f>Table71011124[[#This Row],[Sales]]-Table71011124[[#This Row],[COGS]]</f>
        <v>7488.25</v>
      </c>
      <c r="M1140" s="38">
        <v>44167</v>
      </c>
    </row>
    <row r="1141" spans="1:13" x14ac:dyDescent="0.25">
      <c r="A1141" s="1" t="s">
        <v>287</v>
      </c>
      <c r="B1141" s="1" t="s">
        <v>408</v>
      </c>
      <c r="C1141" s="1" t="s">
        <v>406</v>
      </c>
      <c r="D1141" s="1" t="s">
        <v>401</v>
      </c>
      <c r="E1141" s="1">
        <v>1945</v>
      </c>
      <c r="F1141" s="37">
        <v>13</v>
      </c>
      <c r="G1141" s="37">
        <v>15</v>
      </c>
      <c r="H1141" s="37">
        <f>Table71011124[[#This Row],[Units Sold]]*Table71011124[[#This Row],[Sale Price]]</f>
        <v>29175</v>
      </c>
      <c r="I1141" s="37">
        <f t="shared" si="17"/>
        <v>291.75</v>
      </c>
      <c r="J1141" s="37">
        <f>Table71011124[[#This Row],[Gross Sales]]-Table71011124[[#This Row],[Discounts]]</f>
        <v>28883.25</v>
      </c>
      <c r="K1141" s="37">
        <f>Table71011124[[#This Row],[Units Sold]]*Table71011124[[#This Row],[Manufacturing Price]]*1.1</f>
        <v>27813.500000000004</v>
      </c>
      <c r="L1141" s="37">
        <f>Table71011124[[#This Row],[Sales]]-Table71011124[[#This Row],[COGS]]</f>
        <v>1069.7499999999964</v>
      </c>
      <c r="M1141" s="38">
        <v>44167</v>
      </c>
    </row>
    <row r="1142" spans="1:13" x14ac:dyDescent="0.25">
      <c r="A1142" s="1" t="s">
        <v>300</v>
      </c>
      <c r="B1142" s="1" t="s">
        <v>408</v>
      </c>
      <c r="C1142" s="1" t="s">
        <v>400</v>
      </c>
      <c r="D1142" s="1" t="s">
        <v>401</v>
      </c>
      <c r="E1142" s="1">
        <v>1514</v>
      </c>
      <c r="F1142" s="37">
        <v>10</v>
      </c>
      <c r="G1142" s="37">
        <v>15</v>
      </c>
      <c r="H1142" s="37">
        <f>Table71011124[[#This Row],[Units Sold]]*Table71011124[[#This Row],[Sale Price]]</f>
        <v>22710</v>
      </c>
      <c r="I1142" s="37">
        <f t="shared" si="17"/>
        <v>227.1</v>
      </c>
      <c r="J1142" s="37">
        <f>Table71011124[[#This Row],[Gross Sales]]-Table71011124[[#This Row],[Discounts]]</f>
        <v>22482.9</v>
      </c>
      <c r="K1142" s="37">
        <f>Table71011124[[#This Row],[Units Sold]]*Table71011124[[#This Row],[Manufacturing Price]]*1.1</f>
        <v>16654</v>
      </c>
      <c r="L1142" s="37">
        <f>Table71011124[[#This Row],[Sales]]-Table71011124[[#This Row],[COGS]]</f>
        <v>5828.9000000000015</v>
      </c>
      <c r="M1142" s="38">
        <v>44167</v>
      </c>
    </row>
    <row r="1143" spans="1:13" x14ac:dyDescent="0.25">
      <c r="A1143" s="1" t="s">
        <v>300</v>
      </c>
      <c r="B1143" s="1" t="s">
        <v>408</v>
      </c>
      <c r="C1143" s="1" t="s">
        <v>406</v>
      </c>
      <c r="D1143" s="1" t="s">
        <v>401</v>
      </c>
      <c r="E1143" s="1">
        <v>1514</v>
      </c>
      <c r="F1143" s="37">
        <v>12</v>
      </c>
      <c r="G1143" s="37">
        <v>15</v>
      </c>
      <c r="H1143" s="37">
        <f>Table71011124[[#This Row],[Units Sold]]*Table71011124[[#This Row],[Sale Price]]</f>
        <v>22710</v>
      </c>
      <c r="I1143" s="37">
        <f t="shared" si="17"/>
        <v>227.1</v>
      </c>
      <c r="J1143" s="37">
        <f>Table71011124[[#This Row],[Gross Sales]]-Table71011124[[#This Row],[Discounts]]</f>
        <v>22482.9</v>
      </c>
      <c r="K1143" s="37">
        <f>Table71011124[[#This Row],[Units Sold]]*Table71011124[[#This Row],[Manufacturing Price]]*1.1</f>
        <v>19984.800000000003</v>
      </c>
      <c r="L1143" s="37">
        <f>Table71011124[[#This Row],[Sales]]-Table71011124[[#This Row],[COGS]]</f>
        <v>2498.0999999999985</v>
      </c>
      <c r="M1143" s="38">
        <v>44167</v>
      </c>
    </row>
    <row r="1144" spans="1:13" x14ac:dyDescent="0.25">
      <c r="A1144" s="1" t="s">
        <v>293</v>
      </c>
      <c r="B1144" s="1" t="s">
        <v>399</v>
      </c>
      <c r="C1144" s="1" t="s">
        <v>402</v>
      </c>
      <c r="D1144" s="1" t="s">
        <v>405</v>
      </c>
      <c r="E1144" s="1">
        <v>1345</v>
      </c>
      <c r="F1144" s="37">
        <v>5</v>
      </c>
      <c r="G1144" s="37">
        <v>125</v>
      </c>
      <c r="H1144" s="37">
        <f>Table71011124[[#This Row],[Units Sold]]*Table71011124[[#This Row],[Sale Price]]</f>
        <v>168125</v>
      </c>
      <c r="I1144" s="37">
        <f t="shared" si="17"/>
        <v>0</v>
      </c>
      <c r="J1144" s="37">
        <f>Table71011124[[#This Row],[Gross Sales]]-Table71011124[[#This Row],[Discounts]]</f>
        <v>168125</v>
      </c>
      <c r="K1144" s="37">
        <f>Table71011124[[#This Row],[Units Sold]]*Table71011124[[#This Row],[Manufacturing Price]]*1.1</f>
        <v>7397.5000000000009</v>
      </c>
      <c r="L1144" s="37">
        <f>Table71011124[[#This Row],[Sales]]-Table71011124[[#This Row],[COGS]]</f>
        <v>160727.5</v>
      </c>
      <c r="M1144" s="38">
        <v>44167</v>
      </c>
    </row>
    <row r="1145" spans="1:13" x14ac:dyDescent="0.25">
      <c r="A1145" s="1" t="s">
        <v>293</v>
      </c>
      <c r="B1145" s="1" t="s">
        <v>408</v>
      </c>
      <c r="C1145" s="1" t="s">
        <v>404</v>
      </c>
      <c r="D1145" s="1" t="s">
        <v>407</v>
      </c>
      <c r="E1145" s="1">
        <v>1269</v>
      </c>
      <c r="F1145" s="37">
        <v>90</v>
      </c>
      <c r="G1145" s="37">
        <v>300</v>
      </c>
      <c r="H1145" s="37">
        <f>Table71011124[[#This Row],[Units Sold]]*Table71011124[[#This Row],[Sale Price]]</f>
        <v>380700</v>
      </c>
      <c r="I1145" s="37">
        <f t="shared" si="17"/>
        <v>53298.000000000007</v>
      </c>
      <c r="J1145" s="37">
        <f>Table71011124[[#This Row],[Gross Sales]]-Table71011124[[#This Row],[Discounts]]</f>
        <v>327402</v>
      </c>
      <c r="K1145" s="37">
        <f>Table71011124[[#This Row],[Units Sold]]*Table71011124[[#This Row],[Manufacturing Price]]*1.1</f>
        <v>125631.00000000001</v>
      </c>
      <c r="L1145" s="37">
        <f>Table71011124[[#This Row],[Sales]]-Table71011124[[#This Row],[COGS]]</f>
        <v>201771</v>
      </c>
      <c r="M1145" s="38">
        <v>44167</v>
      </c>
    </row>
    <row r="1146" spans="1:13" x14ac:dyDescent="0.25">
      <c r="A1146" s="1" t="s">
        <v>293</v>
      </c>
      <c r="B1146" s="1" t="s">
        <v>396</v>
      </c>
      <c r="C1146" s="1" t="s">
        <v>409</v>
      </c>
      <c r="D1146" s="1" t="s">
        <v>398</v>
      </c>
      <c r="E1146" s="1">
        <v>1228</v>
      </c>
      <c r="F1146" s="37">
        <v>40</v>
      </c>
      <c r="G1146" s="37">
        <v>350</v>
      </c>
      <c r="H1146" s="37">
        <f>Table71011124[[#This Row],[Units Sold]]*Table71011124[[#This Row],[Sale Price]]</f>
        <v>429800</v>
      </c>
      <c r="I1146" s="37">
        <f t="shared" si="17"/>
        <v>25788</v>
      </c>
      <c r="J1146" s="37">
        <f>Table71011124[[#This Row],[Gross Sales]]-Table71011124[[#This Row],[Discounts]]</f>
        <v>404012</v>
      </c>
      <c r="K1146" s="37">
        <f>Table71011124[[#This Row],[Units Sold]]*Table71011124[[#This Row],[Manufacturing Price]]*1.1</f>
        <v>54032.000000000007</v>
      </c>
      <c r="L1146" s="37">
        <f>Table71011124[[#This Row],[Sales]]-Table71011124[[#This Row],[COGS]]</f>
        <v>349980</v>
      </c>
      <c r="M1146" s="38">
        <v>44167</v>
      </c>
    </row>
    <row r="1147" spans="1:13" x14ac:dyDescent="0.25">
      <c r="A1147" s="1" t="s">
        <v>293</v>
      </c>
      <c r="B1147" s="1" t="s">
        <v>396</v>
      </c>
      <c r="C1147" s="1" t="s">
        <v>400</v>
      </c>
      <c r="D1147" s="1" t="s">
        <v>398</v>
      </c>
      <c r="E1147" s="1">
        <v>1228</v>
      </c>
      <c r="F1147" s="37">
        <v>10</v>
      </c>
      <c r="G1147" s="37">
        <v>350</v>
      </c>
      <c r="H1147" s="37">
        <f>Table71011124[[#This Row],[Units Sold]]*Table71011124[[#This Row],[Sale Price]]</f>
        <v>429800</v>
      </c>
      <c r="I1147" s="37">
        <f t="shared" si="17"/>
        <v>25788</v>
      </c>
      <c r="J1147" s="37">
        <f>Table71011124[[#This Row],[Gross Sales]]-Table71011124[[#This Row],[Discounts]]</f>
        <v>404012</v>
      </c>
      <c r="K1147" s="37">
        <f>Table71011124[[#This Row],[Units Sold]]*Table71011124[[#This Row],[Manufacturing Price]]*1.1</f>
        <v>13508.000000000002</v>
      </c>
      <c r="L1147" s="37">
        <f>Table71011124[[#This Row],[Sales]]-Table71011124[[#This Row],[COGS]]</f>
        <v>390504</v>
      </c>
      <c r="M1147" s="38">
        <v>44167</v>
      </c>
    </row>
    <row r="1148" spans="1:13" x14ac:dyDescent="0.25">
      <c r="A1148" s="1" t="s">
        <v>295</v>
      </c>
      <c r="B1148" s="1" t="s">
        <v>408</v>
      </c>
      <c r="C1148" s="1" t="s">
        <v>404</v>
      </c>
      <c r="D1148" s="1" t="s">
        <v>398</v>
      </c>
      <c r="E1148" s="1">
        <v>1221</v>
      </c>
      <c r="F1148" s="37">
        <v>120</v>
      </c>
      <c r="G1148" s="37">
        <v>300</v>
      </c>
      <c r="H1148" s="37">
        <f>Table71011124[[#This Row],[Units Sold]]*Table71011124[[#This Row],[Sale Price]]</f>
        <v>366300</v>
      </c>
      <c r="I1148" s="37">
        <f t="shared" si="17"/>
        <v>21978</v>
      </c>
      <c r="J1148" s="37">
        <f>Table71011124[[#This Row],[Gross Sales]]-Table71011124[[#This Row],[Discounts]]</f>
        <v>344322</v>
      </c>
      <c r="K1148" s="37">
        <f>Table71011124[[#This Row],[Units Sold]]*Table71011124[[#This Row],[Manufacturing Price]]*1.1</f>
        <v>161172</v>
      </c>
      <c r="L1148" s="37">
        <f>Table71011124[[#This Row],[Sales]]-Table71011124[[#This Row],[COGS]]</f>
        <v>183150</v>
      </c>
      <c r="M1148" s="38">
        <v>44167</v>
      </c>
    </row>
    <row r="1149" spans="1:13" x14ac:dyDescent="0.25">
      <c r="A1149" s="1" t="s">
        <v>295</v>
      </c>
      <c r="B1149" s="1" t="s">
        <v>408</v>
      </c>
      <c r="C1149" s="1" t="s">
        <v>406</v>
      </c>
      <c r="D1149" s="1" t="s">
        <v>398</v>
      </c>
      <c r="E1149" s="1">
        <v>1221</v>
      </c>
      <c r="F1149" s="37">
        <v>250</v>
      </c>
      <c r="G1149" s="37">
        <v>300</v>
      </c>
      <c r="H1149" s="37">
        <f>Table71011124[[#This Row],[Units Sold]]*Table71011124[[#This Row],[Sale Price]]</f>
        <v>366300</v>
      </c>
      <c r="I1149" s="37">
        <f t="shared" si="17"/>
        <v>21978</v>
      </c>
      <c r="J1149" s="37">
        <f>Table71011124[[#This Row],[Gross Sales]]-Table71011124[[#This Row],[Discounts]]</f>
        <v>344322</v>
      </c>
      <c r="K1149" s="37">
        <f>Table71011124[[#This Row],[Units Sold]]*Table71011124[[#This Row],[Manufacturing Price]]*1.1</f>
        <v>335775</v>
      </c>
      <c r="L1149" s="37">
        <f>Table71011124[[#This Row],[Sales]]-Table71011124[[#This Row],[COGS]]</f>
        <v>8547</v>
      </c>
      <c r="M1149" s="38">
        <v>44167</v>
      </c>
    </row>
    <row r="1150" spans="1:13" x14ac:dyDescent="0.25">
      <c r="A1150" s="1" t="s">
        <v>295</v>
      </c>
      <c r="B1150" s="1" t="s">
        <v>403</v>
      </c>
      <c r="C1150" s="1" t="s">
        <v>397</v>
      </c>
      <c r="D1150" s="1" t="s">
        <v>407</v>
      </c>
      <c r="E1150" s="1">
        <v>1198</v>
      </c>
      <c r="F1150" s="37">
        <v>3</v>
      </c>
      <c r="G1150" s="37">
        <v>12</v>
      </c>
      <c r="H1150" s="37">
        <f>Table71011124[[#This Row],[Units Sold]]*Table71011124[[#This Row],[Sale Price]]</f>
        <v>14376</v>
      </c>
      <c r="I1150" s="37">
        <f t="shared" si="17"/>
        <v>2012.64</v>
      </c>
      <c r="J1150" s="37">
        <f>Table71011124[[#This Row],[Gross Sales]]-Table71011124[[#This Row],[Discounts]]</f>
        <v>12363.36</v>
      </c>
      <c r="K1150" s="37">
        <f>Table71011124[[#This Row],[Units Sold]]*Table71011124[[#This Row],[Manufacturing Price]]*1.1</f>
        <v>3953.4000000000005</v>
      </c>
      <c r="L1150" s="37">
        <f>Table71011124[[#This Row],[Sales]]-Table71011124[[#This Row],[COGS]]</f>
        <v>8409.9599999999991</v>
      </c>
      <c r="M1150" s="38">
        <v>44167</v>
      </c>
    </row>
    <row r="1151" spans="1:13" x14ac:dyDescent="0.25">
      <c r="A1151" s="1" t="s">
        <v>295</v>
      </c>
      <c r="B1151" s="1" t="s">
        <v>403</v>
      </c>
      <c r="C1151" s="1" t="s">
        <v>400</v>
      </c>
      <c r="D1151" s="1" t="s">
        <v>407</v>
      </c>
      <c r="E1151" s="1">
        <v>1198</v>
      </c>
      <c r="F1151" s="37">
        <v>10</v>
      </c>
      <c r="G1151" s="37">
        <v>22</v>
      </c>
      <c r="H1151" s="37">
        <f>Table71011124[[#This Row],[Units Sold]]*Table71011124[[#This Row],[Sale Price]]</f>
        <v>26356</v>
      </c>
      <c r="I1151" s="37">
        <f t="shared" si="17"/>
        <v>3689.84</v>
      </c>
      <c r="J1151" s="37">
        <f>Table71011124[[#This Row],[Gross Sales]]-Table71011124[[#This Row],[Discounts]]</f>
        <v>22666.16</v>
      </c>
      <c r="K1151" s="37">
        <f>Table71011124[[#This Row],[Units Sold]]*Table71011124[[#This Row],[Manufacturing Price]]*1.1</f>
        <v>13178.000000000002</v>
      </c>
      <c r="L1151" s="37">
        <f>Table71011124[[#This Row],[Sales]]-Table71011124[[#This Row],[COGS]]</f>
        <v>9488.159999999998</v>
      </c>
      <c r="M1151" s="38">
        <v>44167</v>
      </c>
    </row>
    <row r="1152" spans="1:13" x14ac:dyDescent="0.25">
      <c r="A1152" s="1" t="s">
        <v>395</v>
      </c>
      <c r="B1152" s="1" t="s">
        <v>396</v>
      </c>
      <c r="C1152" s="1" t="s">
        <v>397</v>
      </c>
      <c r="D1152" s="1" t="s">
        <v>407</v>
      </c>
      <c r="E1152" s="1">
        <v>996</v>
      </c>
      <c r="F1152" s="37">
        <v>3</v>
      </c>
      <c r="G1152" s="37">
        <v>7</v>
      </c>
      <c r="H1152" s="37">
        <f>Table71011124[[#This Row],[Units Sold]]*Table71011124[[#This Row],[Sale Price]]</f>
        <v>6972</v>
      </c>
      <c r="I1152" s="37">
        <f t="shared" si="17"/>
        <v>976.08</v>
      </c>
      <c r="J1152" s="37">
        <f>Table71011124[[#This Row],[Gross Sales]]-Table71011124[[#This Row],[Discounts]]</f>
        <v>5995.92</v>
      </c>
      <c r="K1152" s="37">
        <f>Table71011124[[#This Row],[Units Sold]]*Table71011124[[#This Row],[Manufacturing Price]]*1.1</f>
        <v>3286.8</v>
      </c>
      <c r="L1152" s="37">
        <f>Table71011124[[#This Row],[Sales]]-Table71011124[[#This Row],[COGS]]</f>
        <v>2709.12</v>
      </c>
      <c r="M1152" s="38">
        <v>44167</v>
      </c>
    </row>
    <row r="1153" spans="1:13" x14ac:dyDescent="0.25">
      <c r="A1153" s="1" t="s">
        <v>287</v>
      </c>
      <c r="B1153" s="1" t="s">
        <v>396</v>
      </c>
      <c r="C1153" s="1" t="s">
        <v>400</v>
      </c>
      <c r="D1153" s="1" t="s">
        <v>407</v>
      </c>
      <c r="E1153" s="1">
        <v>992</v>
      </c>
      <c r="F1153" s="37">
        <v>10</v>
      </c>
      <c r="G1153" s="37">
        <v>20</v>
      </c>
      <c r="H1153" s="37">
        <f>Table71011124[[#This Row],[Units Sold]]*Table71011124[[#This Row],[Sale Price]]</f>
        <v>19840</v>
      </c>
      <c r="I1153" s="37">
        <f t="shared" si="17"/>
        <v>2777.6000000000004</v>
      </c>
      <c r="J1153" s="37">
        <f>Table71011124[[#This Row],[Gross Sales]]-Table71011124[[#This Row],[Discounts]]</f>
        <v>17062.400000000001</v>
      </c>
      <c r="K1153" s="37">
        <f>Table71011124[[#This Row],[Units Sold]]*Table71011124[[#This Row],[Manufacturing Price]]*1.1</f>
        <v>10912</v>
      </c>
      <c r="L1153" s="37">
        <f>Table71011124[[#This Row],[Sales]]-Table71011124[[#This Row],[COGS]]</f>
        <v>6150.4000000000015</v>
      </c>
      <c r="M1153" s="38">
        <v>44167</v>
      </c>
    </row>
    <row r="1154" spans="1:13" x14ac:dyDescent="0.25">
      <c r="A1154" s="1" t="s">
        <v>287</v>
      </c>
      <c r="B1154" s="1" t="s">
        <v>399</v>
      </c>
      <c r="C1154" s="1" t="s">
        <v>400</v>
      </c>
      <c r="D1154" s="1" t="s">
        <v>401</v>
      </c>
      <c r="E1154" s="1">
        <v>809</v>
      </c>
      <c r="F1154" s="37">
        <v>10</v>
      </c>
      <c r="G1154" s="37">
        <v>125</v>
      </c>
      <c r="H1154" s="37">
        <f>Table71011124[[#This Row],[Units Sold]]*Table71011124[[#This Row],[Sale Price]]</f>
        <v>101125</v>
      </c>
      <c r="I1154" s="37">
        <f t="shared" ref="I1154:I1217" si="18">IF(D1154="None",0,IF(D1154="Low",H1154*0.01,IF(D1154="Medium",H1154*0.06,IF(D1154="High",H1154*0.14,0))))</f>
        <v>1011.25</v>
      </c>
      <c r="J1154" s="37">
        <f>Table71011124[[#This Row],[Gross Sales]]-Table71011124[[#This Row],[Discounts]]</f>
        <v>100113.75</v>
      </c>
      <c r="K1154" s="37">
        <f>Table71011124[[#This Row],[Units Sold]]*Table71011124[[#This Row],[Manufacturing Price]]*1.1</f>
        <v>8899</v>
      </c>
      <c r="L1154" s="37">
        <f>Table71011124[[#This Row],[Sales]]-Table71011124[[#This Row],[COGS]]</f>
        <v>91214.75</v>
      </c>
      <c r="M1154" s="38">
        <v>44167</v>
      </c>
    </row>
    <row r="1155" spans="1:13" x14ac:dyDescent="0.25">
      <c r="A1155" s="1" t="s">
        <v>287</v>
      </c>
      <c r="B1155" s="1" t="s">
        <v>399</v>
      </c>
      <c r="C1155" s="1" t="s">
        <v>404</v>
      </c>
      <c r="D1155" s="1" t="s">
        <v>401</v>
      </c>
      <c r="E1155" s="1">
        <v>809</v>
      </c>
      <c r="F1155" s="37">
        <v>102</v>
      </c>
      <c r="G1155" s="37">
        <v>125</v>
      </c>
      <c r="H1155" s="37">
        <f>Table71011124[[#This Row],[Units Sold]]*Table71011124[[#This Row],[Sale Price]]</f>
        <v>101125</v>
      </c>
      <c r="I1155" s="37">
        <f t="shared" si="18"/>
        <v>1011.25</v>
      </c>
      <c r="J1155" s="37">
        <f>Table71011124[[#This Row],[Gross Sales]]-Table71011124[[#This Row],[Discounts]]</f>
        <v>100113.75</v>
      </c>
      <c r="K1155" s="37">
        <f>Table71011124[[#This Row],[Units Sold]]*Table71011124[[#This Row],[Manufacturing Price]]*1.1</f>
        <v>90769.8</v>
      </c>
      <c r="L1155" s="37">
        <f>Table71011124[[#This Row],[Sales]]-Table71011124[[#This Row],[COGS]]</f>
        <v>9343.9499999999971</v>
      </c>
      <c r="M1155" s="38">
        <v>44167</v>
      </c>
    </row>
    <row r="1156" spans="1:13" x14ac:dyDescent="0.25">
      <c r="A1156" s="1" t="s">
        <v>287</v>
      </c>
      <c r="B1156" s="1" t="s">
        <v>403</v>
      </c>
      <c r="C1156" s="1" t="s">
        <v>397</v>
      </c>
      <c r="D1156" s="1" t="s">
        <v>401</v>
      </c>
      <c r="E1156" s="1">
        <v>766</v>
      </c>
      <c r="F1156" s="37">
        <v>3</v>
      </c>
      <c r="G1156" s="37">
        <v>12</v>
      </c>
      <c r="H1156" s="37">
        <f>Table71011124[[#This Row],[Units Sold]]*Table71011124[[#This Row],[Sale Price]]</f>
        <v>9192</v>
      </c>
      <c r="I1156" s="37">
        <f t="shared" si="18"/>
        <v>91.92</v>
      </c>
      <c r="J1156" s="37">
        <f>Table71011124[[#This Row],[Gross Sales]]-Table71011124[[#This Row],[Discounts]]</f>
        <v>9100.08</v>
      </c>
      <c r="K1156" s="37">
        <f>Table71011124[[#This Row],[Units Sold]]*Table71011124[[#This Row],[Manufacturing Price]]*1.1</f>
        <v>2527.8000000000002</v>
      </c>
      <c r="L1156" s="37">
        <f>Table71011124[[#This Row],[Sales]]-Table71011124[[#This Row],[COGS]]</f>
        <v>6572.28</v>
      </c>
      <c r="M1156" s="38">
        <v>44167</v>
      </c>
    </row>
    <row r="1157" spans="1:13" x14ac:dyDescent="0.25">
      <c r="A1157" s="1" t="s">
        <v>287</v>
      </c>
      <c r="B1157" s="1" t="s">
        <v>403</v>
      </c>
      <c r="C1157" s="1" t="s">
        <v>400</v>
      </c>
      <c r="D1157" s="1" t="s">
        <v>401</v>
      </c>
      <c r="E1157" s="1">
        <v>766</v>
      </c>
      <c r="F1157" s="37">
        <v>10</v>
      </c>
      <c r="G1157" s="37">
        <v>12</v>
      </c>
      <c r="H1157" s="37">
        <f>Table71011124[[#This Row],[Units Sold]]*Table71011124[[#This Row],[Sale Price]]</f>
        <v>9192</v>
      </c>
      <c r="I1157" s="37">
        <f t="shared" si="18"/>
        <v>91.92</v>
      </c>
      <c r="J1157" s="37">
        <f>Table71011124[[#This Row],[Gross Sales]]-Table71011124[[#This Row],[Discounts]]</f>
        <v>9100.08</v>
      </c>
      <c r="K1157" s="37">
        <f>Table71011124[[#This Row],[Units Sold]]*Table71011124[[#This Row],[Manufacturing Price]]*1.1</f>
        <v>8426</v>
      </c>
      <c r="L1157" s="37">
        <f>Table71011124[[#This Row],[Sales]]-Table71011124[[#This Row],[COGS]]</f>
        <v>674.07999999999993</v>
      </c>
      <c r="M1157" s="38">
        <v>44167</v>
      </c>
    </row>
    <row r="1158" spans="1:13" x14ac:dyDescent="0.25">
      <c r="A1158" s="1" t="s">
        <v>295</v>
      </c>
      <c r="B1158" s="1" t="s">
        <v>396</v>
      </c>
      <c r="C1158" s="1" t="s">
        <v>400</v>
      </c>
      <c r="D1158" s="1" t="s">
        <v>398</v>
      </c>
      <c r="E1158" s="1">
        <v>757</v>
      </c>
      <c r="F1158" s="37">
        <v>10</v>
      </c>
      <c r="G1158" s="37">
        <v>20</v>
      </c>
      <c r="H1158" s="37">
        <f>Table71011124[[#This Row],[Units Sold]]*Table71011124[[#This Row],[Sale Price]]</f>
        <v>15140</v>
      </c>
      <c r="I1158" s="37">
        <f t="shared" si="18"/>
        <v>908.4</v>
      </c>
      <c r="J1158" s="37">
        <f>Table71011124[[#This Row],[Gross Sales]]-Table71011124[[#This Row],[Discounts]]</f>
        <v>14231.6</v>
      </c>
      <c r="K1158" s="37">
        <f>Table71011124[[#This Row],[Units Sold]]*Table71011124[[#This Row],[Manufacturing Price]]*1.1</f>
        <v>8327</v>
      </c>
      <c r="L1158" s="37">
        <f>Table71011124[[#This Row],[Sales]]-Table71011124[[#This Row],[COGS]]</f>
        <v>5904.6</v>
      </c>
      <c r="M1158" s="38">
        <v>44167</v>
      </c>
    </row>
    <row r="1159" spans="1:13" x14ac:dyDescent="0.25">
      <c r="A1159" s="1" t="s">
        <v>295</v>
      </c>
      <c r="B1159" s="1" t="s">
        <v>396</v>
      </c>
      <c r="C1159" s="1" t="s">
        <v>402</v>
      </c>
      <c r="D1159" s="1" t="s">
        <v>398</v>
      </c>
      <c r="E1159" s="1">
        <v>757</v>
      </c>
      <c r="F1159" s="37">
        <v>5</v>
      </c>
      <c r="G1159" s="37">
        <v>20</v>
      </c>
      <c r="H1159" s="37">
        <f>Table71011124[[#This Row],[Units Sold]]*Table71011124[[#This Row],[Sale Price]]</f>
        <v>15140</v>
      </c>
      <c r="I1159" s="37">
        <f t="shared" si="18"/>
        <v>908.4</v>
      </c>
      <c r="J1159" s="37">
        <f>Table71011124[[#This Row],[Gross Sales]]-Table71011124[[#This Row],[Discounts]]</f>
        <v>14231.6</v>
      </c>
      <c r="K1159" s="37">
        <f>Table71011124[[#This Row],[Units Sold]]*Table71011124[[#This Row],[Manufacturing Price]]*1.1</f>
        <v>4163.5</v>
      </c>
      <c r="L1159" s="37">
        <f>Table71011124[[#This Row],[Sales]]-Table71011124[[#This Row],[COGS]]</f>
        <v>10068.1</v>
      </c>
      <c r="M1159" s="38">
        <v>44167</v>
      </c>
    </row>
    <row r="1160" spans="1:13" x14ac:dyDescent="0.25">
      <c r="A1160" s="1" t="s">
        <v>395</v>
      </c>
      <c r="B1160" s="1" t="s">
        <v>396</v>
      </c>
      <c r="C1160" s="1" t="s">
        <v>400</v>
      </c>
      <c r="D1160" s="1" t="s">
        <v>398</v>
      </c>
      <c r="E1160" s="1">
        <v>727</v>
      </c>
      <c r="F1160" s="37">
        <v>10</v>
      </c>
      <c r="G1160" s="37">
        <v>350</v>
      </c>
      <c r="H1160" s="37">
        <f>Table71011124[[#This Row],[Units Sold]]*Table71011124[[#This Row],[Sale Price]]</f>
        <v>254450</v>
      </c>
      <c r="I1160" s="37">
        <f t="shared" si="18"/>
        <v>15267</v>
      </c>
      <c r="J1160" s="37">
        <f>Table71011124[[#This Row],[Gross Sales]]-Table71011124[[#This Row],[Discounts]]</f>
        <v>239183</v>
      </c>
      <c r="K1160" s="37">
        <f>Table71011124[[#This Row],[Units Sold]]*Table71011124[[#This Row],[Manufacturing Price]]*1.1</f>
        <v>7997.0000000000009</v>
      </c>
      <c r="L1160" s="37">
        <f>Table71011124[[#This Row],[Sales]]-Table71011124[[#This Row],[COGS]]</f>
        <v>231186</v>
      </c>
      <c r="M1160" s="38">
        <v>44167</v>
      </c>
    </row>
    <row r="1161" spans="1:13" x14ac:dyDescent="0.25">
      <c r="A1161" s="1" t="s">
        <v>395</v>
      </c>
      <c r="B1161" s="1" t="s">
        <v>396</v>
      </c>
      <c r="C1161" s="1" t="s">
        <v>409</v>
      </c>
      <c r="D1161" s="1" t="s">
        <v>398</v>
      </c>
      <c r="E1161" s="1">
        <v>727</v>
      </c>
      <c r="F1161" s="37">
        <v>260</v>
      </c>
      <c r="G1161" s="37">
        <v>350</v>
      </c>
      <c r="H1161" s="37">
        <f>Table71011124[[#This Row],[Units Sold]]*Table71011124[[#This Row],[Sale Price]]</f>
        <v>254450</v>
      </c>
      <c r="I1161" s="37">
        <f t="shared" si="18"/>
        <v>15267</v>
      </c>
      <c r="J1161" s="37">
        <f>Table71011124[[#This Row],[Gross Sales]]-Table71011124[[#This Row],[Discounts]]</f>
        <v>239183</v>
      </c>
      <c r="K1161" s="37">
        <f>Table71011124[[#This Row],[Units Sold]]*Table71011124[[#This Row],[Manufacturing Price]]*1.1</f>
        <v>207922.00000000003</v>
      </c>
      <c r="L1161" s="37">
        <f>Table71011124[[#This Row],[Sales]]-Table71011124[[#This Row],[COGS]]</f>
        <v>31260.999999999971</v>
      </c>
      <c r="M1161" s="38">
        <v>44167</v>
      </c>
    </row>
    <row r="1162" spans="1:13" x14ac:dyDescent="0.25">
      <c r="A1162" s="1" t="s">
        <v>395</v>
      </c>
      <c r="B1162" s="1" t="s">
        <v>408</v>
      </c>
      <c r="C1162" s="1" t="s">
        <v>400</v>
      </c>
      <c r="D1162" s="1" t="s">
        <v>401</v>
      </c>
      <c r="E1162" s="1">
        <v>671</v>
      </c>
      <c r="F1162" s="37">
        <v>10</v>
      </c>
      <c r="G1162" s="37">
        <v>15</v>
      </c>
      <c r="H1162" s="37">
        <f>Table71011124[[#This Row],[Units Sold]]*Table71011124[[#This Row],[Sale Price]]</f>
        <v>10065</v>
      </c>
      <c r="I1162" s="37">
        <f t="shared" si="18"/>
        <v>100.65</v>
      </c>
      <c r="J1162" s="37">
        <f>Table71011124[[#This Row],[Gross Sales]]-Table71011124[[#This Row],[Discounts]]</f>
        <v>9964.35</v>
      </c>
      <c r="K1162" s="37">
        <f>Table71011124[[#This Row],[Units Sold]]*Table71011124[[#This Row],[Manufacturing Price]]*1.1</f>
        <v>7381.0000000000009</v>
      </c>
      <c r="L1162" s="37">
        <f>Table71011124[[#This Row],[Sales]]-Table71011124[[#This Row],[COGS]]</f>
        <v>2583.3499999999995</v>
      </c>
      <c r="M1162" s="38">
        <v>44167</v>
      </c>
    </row>
    <row r="1163" spans="1:13" x14ac:dyDescent="0.25">
      <c r="A1163" s="1" t="s">
        <v>395</v>
      </c>
      <c r="B1163" s="1" t="s">
        <v>408</v>
      </c>
      <c r="C1163" s="1" t="s">
        <v>409</v>
      </c>
      <c r="D1163" s="1" t="s">
        <v>401</v>
      </c>
      <c r="E1163" s="1">
        <v>671</v>
      </c>
      <c r="F1163" s="37">
        <v>13</v>
      </c>
      <c r="G1163" s="37">
        <v>15</v>
      </c>
      <c r="H1163" s="37">
        <f>Table71011124[[#This Row],[Units Sold]]*Table71011124[[#This Row],[Sale Price]]</f>
        <v>10065</v>
      </c>
      <c r="I1163" s="37">
        <f t="shared" si="18"/>
        <v>100.65</v>
      </c>
      <c r="J1163" s="37">
        <f>Table71011124[[#This Row],[Gross Sales]]-Table71011124[[#This Row],[Discounts]]</f>
        <v>9964.35</v>
      </c>
      <c r="K1163" s="37">
        <f>Table71011124[[#This Row],[Units Sold]]*Table71011124[[#This Row],[Manufacturing Price]]*1.1</f>
        <v>9595.3000000000011</v>
      </c>
      <c r="L1163" s="37">
        <f>Table71011124[[#This Row],[Sales]]-Table71011124[[#This Row],[COGS]]</f>
        <v>369.04999999999927</v>
      </c>
      <c r="M1163" s="38">
        <v>44167</v>
      </c>
    </row>
    <row r="1164" spans="1:13" x14ac:dyDescent="0.25">
      <c r="A1164" s="1" t="s">
        <v>287</v>
      </c>
      <c r="B1164" s="1" t="s">
        <v>396</v>
      </c>
      <c r="C1164" s="1" t="s">
        <v>404</v>
      </c>
      <c r="D1164" s="1" t="s">
        <v>401</v>
      </c>
      <c r="E1164" s="1">
        <v>666</v>
      </c>
      <c r="F1164" s="37">
        <v>120</v>
      </c>
      <c r="G1164" s="37">
        <v>350</v>
      </c>
      <c r="H1164" s="37">
        <f>Table71011124[[#This Row],[Units Sold]]*Table71011124[[#This Row],[Sale Price]]</f>
        <v>233100</v>
      </c>
      <c r="I1164" s="37">
        <f t="shared" si="18"/>
        <v>2331</v>
      </c>
      <c r="J1164" s="37">
        <f>Table71011124[[#This Row],[Gross Sales]]-Table71011124[[#This Row],[Discounts]]</f>
        <v>230769</v>
      </c>
      <c r="K1164" s="37">
        <f>Table71011124[[#This Row],[Units Sold]]*Table71011124[[#This Row],[Manufacturing Price]]*1.1</f>
        <v>87912</v>
      </c>
      <c r="L1164" s="37">
        <f>Table71011124[[#This Row],[Sales]]-Table71011124[[#This Row],[COGS]]</f>
        <v>142857</v>
      </c>
      <c r="M1164" s="38">
        <v>44167</v>
      </c>
    </row>
    <row r="1165" spans="1:13" x14ac:dyDescent="0.25">
      <c r="A1165" s="1" t="s">
        <v>395</v>
      </c>
      <c r="B1165" s="1" t="s">
        <v>399</v>
      </c>
      <c r="C1165" s="1" t="s">
        <v>404</v>
      </c>
      <c r="D1165" s="1" t="s">
        <v>401</v>
      </c>
      <c r="E1165" s="1">
        <v>663</v>
      </c>
      <c r="F1165" s="37">
        <v>102</v>
      </c>
      <c r="G1165" s="37">
        <v>125</v>
      </c>
      <c r="H1165" s="37">
        <f>Table71011124[[#This Row],[Units Sold]]*Table71011124[[#This Row],[Sale Price]]</f>
        <v>82875</v>
      </c>
      <c r="I1165" s="37">
        <f t="shared" si="18"/>
        <v>828.75</v>
      </c>
      <c r="J1165" s="37">
        <f>Table71011124[[#This Row],[Gross Sales]]-Table71011124[[#This Row],[Discounts]]</f>
        <v>82046.25</v>
      </c>
      <c r="K1165" s="37">
        <f>Table71011124[[#This Row],[Units Sold]]*Table71011124[[#This Row],[Manufacturing Price]]*1.1</f>
        <v>74388.600000000006</v>
      </c>
      <c r="L1165" s="37">
        <f>Table71011124[[#This Row],[Sales]]-Table71011124[[#This Row],[COGS]]</f>
        <v>7657.6499999999942</v>
      </c>
      <c r="M1165" s="38">
        <v>44167</v>
      </c>
    </row>
    <row r="1166" spans="1:13" x14ac:dyDescent="0.25">
      <c r="A1166" s="1" t="s">
        <v>395</v>
      </c>
      <c r="B1166" s="1" t="s">
        <v>399</v>
      </c>
      <c r="C1166" s="1" t="s">
        <v>402</v>
      </c>
      <c r="D1166" s="1" t="s">
        <v>401</v>
      </c>
      <c r="E1166" s="1">
        <v>663</v>
      </c>
      <c r="F1166" s="37">
        <v>5</v>
      </c>
      <c r="G1166" s="37">
        <v>125</v>
      </c>
      <c r="H1166" s="37">
        <f>Table71011124[[#This Row],[Units Sold]]*Table71011124[[#This Row],[Sale Price]]</f>
        <v>82875</v>
      </c>
      <c r="I1166" s="37">
        <f t="shared" si="18"/>
        <v>828.75</v>
      </c>
      <c r="J1166" s="37">
        <f>Table71011124[[#This Row],[Gross Sales]]-Table71011124[[#This Row],[Discounts]]</f>
        <v>82046.25</v>
      </c>
      <c r="K1166" s="37">
        <f>Table71011124[[#This Row],[Units Sold]]*Table71011124[[#This Row],[Manufacturing Price]]*1.1</f>
        <v>3646.5000000000005</v>
      </c>
      <c r="L1166" s="37">
        <f>Table71011124[[#This Row],[Sales]]-Table71011124[[#This Row],[COGS]]</f>
        <v>78399.75</v>
      </c>
      <c r="M1166" s="38">
        <v>44167</v>
      </c>
    </row>
    <row r="1167" spans="1:13" x14ac:dyDescent="0.25">
      <c r="A1167" s="1" t="s">
        <v>300</v>
      </c>
      <c r="B1167" s="1" t="s">
        <v>396</v>
      </c>
      <c r="C1167" s="1" t="s">
        <v>402</v>
      </c>
      <c r="D1167" s="1" t="s">
        <v>407</v>
      </c>
      <c r="E1167" s="1">
        <v>627</v>
      </c>
      <c r="F1167" s="37">
        <v>5</v>
      </c>
      <c r="G1167" s="37">
        <v>7</v>
      </c>
      <c r="H1167" s="37">
        <f>Table71011124[[#This Row],[Units Sold]]*Table71011124[[#This Row],[Sale Price]]</f>
        <v>4389</v>
      </c>
      <c r="I1167" s="37">
        <f t="shared" si="18"/>
        <v>614.46</v>
      </c>
      <c r="J1167" s="37">
        <f>Table71011124[[#This Row],[Gross Sales]]-Table71011124[[#This Row],[Discounts]]</f>
        <v>3774.54</v>
      </c>
      <c r="K1167" s="37">
        <f>Table71011124[[#This Row],[Units Sold]]*Table71011124[[#This Row],[Manufacturing Price]]*1.1</f>
        <v>3448.5000000000005</v>
      </c>
      <c r="L1167" s="37">
        <f>Table71011124[[#This Row],[Sales]]-Table71011124[[#This Row],[COGS]]</f>
        <v>326.03999999999951</v>
      </c>
      <c r="M1167" s="38">
        <v>44167</v>
      </c>
    </row>
    <row r="1168" spans="1:13" x14ac:dyDescent="0.25">
      <c r="A1168" s="1" t="s">
        <v>300</v>
      </c>
      <c r="B1168" s="1" t="s">
        <v>396</v>
      </c>
      <c r="C1168" s="1" t="s">
        <v>409</v>
      </c>
      <c r="D1168" s="1" t="s">
        <v>407</v>
      </c>
      <c r="E1168" s="1">
        <v>627</v>
      </c>
      <c r="F1168" s="37">
        <v>5</v>
      </c>
      <c r="G1168" s="37">
        <v>7</v>
      </c>
      <c r="H1168" s="37">
        <f>Table71011124[[#This Row],[Units Sold]]*Table71011124[[#This Row],[Sale Price]]</f>
        <v>4389</v>
      </c>
      <c r="I1168" s="37">
        <f t="shared" si="18"/>
        <v>614.46</v>
      </c>
      <c r="J1168" s="37">
        <f>Table71011124[[#This Row],[Gross Sales]]-Table71011124[[#This Row],[Discounts]]</f>
        <v>3774.54</v>
      </c>
      <c r="K1168" s="37">
        <f>Table71011124[[#This Row],[Units Sold]]*Table71011124[[#This Row],[Manufacturing Price]]*1.1</f>
        <v>3448.5000000000005</v>
      </c>
      <c r="L1168" s="37">
        <f>Table71011124[[#This Row],[Sales]]-Table71011124[[#This Row],[COGS]]</f>
        <v>326.03999999999951</v>
      </c>
      <c r="M1168" s="38">
        <v>44167</v>
      </c>
    </row>
    <row r="1169" spans="1:13" x14ac:dyDescent="0.25">
      <c r="A1169" s="1" t="s">
        <v>300</v>
      </c>
      <c r="B1169" s="1" t="s">
        <v>396</v>
      </c>
      <c r="C1169" s="1" t="s">
        <v>400</v>
      </c>
      <c r="D1169" s="1" t="s">
        <v>407</v>
      </c>
      <c r="E1169" s="1">
        <v>615</v>
      </c>
      <c r="F1169" s="37">
        <v>10</v>
      </c>
      <c r="G1169" s="37">
        <v>20</v>
      </c>
      <c r="H1169" s="37">
        <f>Table71011124[[#This Row],[Units Sold]]*Table71011124[[#This Row],[Sale Price]]</f>
        <v>12300</v>
      </c>
      <c r="I1169" s="37">
        <f t="shared" si="18"/>
        <v>1722.0000000000002</v>
      </c>
      <c r="J1169" s="37">
        <f>Table71011124[[#This Row],[Gross Sales]]-Table71011124[[#This Row],[Discounts]]</f>
        <v>10578</v>
      </c>
      <c r="K1169" s="37">
        <f>Table71011124[[#This Row],[Units Sold]]*Table71011124[[#This Row],[Manufacturing Price]]*1.1</f>
        <v>6765.0000000000009</v>
      </c>
      <c r="L1169" s="37">
        <f>Table71011124[[#This Row],[Sales]]-Table71011124[[#This Row],[COGS]]</f>
        <v>3812.9999999999991</v>
      </c>
      <c r="M1169" s="38">
        <v>44167</v>
      </c>
    </row>
    <row r="1170" spans="1:13" x14ac:dyDescent="0.25">
      <c r="A1170" s="1" t="s">
        <v>300</v>
      </c>
      <c r="B1170" s="1" t="s">
        <v>396</v>
      </c>
      <c r="C1170" s="1" t="s">
        <v>402</v>
      </c>
      <c r="D1170" s="1" t="s">
        <v>407</v>
      </c>
      <c r="E1170" s="1">
        <v>615</v>
      </c>
      <c r="F1170" s="37">
        <v>5</v>
      </c>
      <c r="G1170" s="37">
        <v>20</v>
      </c>
      <c r="H1170" s="37">
        <f>Table71011124[[#This Row],[Units Sold]]*Table71011124[[#This Row],[Sale Price]]</f>
        <v>12300</v>
      </c>
      <c r="I1170" s="37">
        <f t="shared" si="18"/>
        <v>1722.0000000000002</v>
      </c>
      <c r="J1170" s="37">
        <f>Table71011124[[#This Row],[Gross Sales]]-Table71011124[[#This Row],[Discounts]]</f>
        <v>10578</v>
      </c>
      <c r="K1170" s="37">
        <f>Table71011124[[#This Row],[Units Sold]]*Table71011124[[#This Row],[Manufacturing Price]]*1.1</f>
        <v>3382.5000000000005</v>
      </c>
      <c r="L1170" s="37">
        <f>Table71011124[[#This Row],[Sales]]-Table71011124[[#This Row],[COGS]]</f>
        <v>7195.5</v>
      </c>
      <c r="M1170" s="38">
        <v>44167</v>
      </c>
    </row>
    <row r="1171" spans="1:13" x14ac:dyDescent="0.25">
      <c r="A1171" s="1" t="s">
        <v>395</v>
      </c>
      <c r="B1171" s="1" t="s">
        <v>396</v>
      </c>
      <c r="C1171" s="1" t="s">
        <v>402</v>
      </c>
      <c r="D1171" s="1" t="s">
        <v>407</v>
      </c>
      <c r="E1171" s="1">
        <v>596</v>
      </c>
      <c r="F1171" s="37">
        <v>5</v>
      </c>
      <c r="G1171" s="37">
        <v>7</v>
      </c>
      <c r="H1171" s="37">
        <f>Table71011124[[#This Row],[Units Sold]]*Table71011124[[#This Row],[Sale Price]]</f>
        <v>4172</v>
      </c>
      <c r="I1171" s="37">
        <f t="shared" si="18"/>
        <v>584.08000000000004</v>
      </c>
      <c r="J1171" s="37">
        <f>Table71011124[[#This Row],[Gross Sales]]-Table71011124[[#This Row],[Discounts]]</f>
        <v>3587.92</v>
      </c>
      <c r="K1171" s="37">
        <f>Table71011124[[#This Row],[Units Sold]]*Table71011124[[#This Row],[Manufacturing Price]]*1.1</f>
        <v>3278.0000000000005</v>
      </c>
      <c r="L1171" s="37">
        <f>Table71011124[[#This Row],[Sales]]-Table71011124[[#This Row],[COGS]]</f>
        <v>309.91999999999962</v>
      </c>
      <c r="M1171" s="38">
        <v>44167</v>
      </c>
    </row>
    <row r="1172" spans="1:13" x14ac:dyDescent="0.25">
      <c r="A1172" s="1" t="s">
        <v>287</v>
      </c>
      <c r="B1172" s="1" t="s">
        <v>396</v>
      </c>
      <c r="C1172" s="1" t="s">
        <v>409</v>
      </c>
      <c r="D1172" s="1" t="s">
        <v>401</v>
      </c>
      <c r="E1172" s="1">
        <v>566</v>
      </c>
      <c r="F1172" s="37">
        <v>260</v>
      </c>
      <c r="G1172" s="37">
        <v>350</v>
      </c>
      <c r="H1172" s="37">
        <f>Table71011124[[#This Row],[Units Sold]]*Table71011124[[#This Row],[Sale Price]]</f>
        <v>198100</v>
      </c>
      <c r="I1172" s="37">
        <f t="shared" si="18"/>
        <v>1981</v>
      </c>
      <c r="J1172" s="37">
        <f>Table71011124[[#This Row],[Gross Sales]]-Table71011124[[#This Row],[Discounts]]</f>
        <v>196119</v>
      </c>
      <c r="K1172" s="37">
        <f>Table71011124[[#This Row],[Units Sold]]*Table71011124[[#This Row],[Manufacturing Price]]*1.1</f>
        <v>161876</v>
      </c>
      <c r="L1172" s="37">
        <f>Table71011124[[#This Row],[Sales]]-Table71011124[[#This Row],[COGS]]</f>
        <v>34243</v>
      </c>
      <c r="M1172" s="38">
        <v>44167</v>
      </c>
    </row>
    <row r="1173" spans="1:13" x14ac:dyDescent="0.25">
      <c r="A1173" s="1" t="s">
        <v>287</v>
      </c>
      <c r="B1173" s="1" t="s">
        <v>396</v>
      </c>
      <c r="C1173" s="1" t="s">
        <v>409</v>
      </c>
      <c r="D1173" s="1" t="s">
        <v>398</v>
      </c>
      <c r="E1173" s="1">
        <v>559</v>
      </c>
      <c r="F1173" s="37">
        <v>5</v>
      </c>
      <c r="G1173" s="37">
        <v>7</v>
      </c>
      <c r="H1173" s="37">
        <f>Table71011124[[#This Row],[Units Sold]]*Table71011124[[#This Row],[Sale Price]]</f>
        <v>3913</v>
      </c>
      <c r="I1173" s="37">
        <f t="shared" si="18"/>
        <v>234.78</v>
      </c>
      <c r="J1173" s="37">
        <f>Table71011124[[#This Row],[Gross Sales]]-Table71011124[[#This Row],[Discounts]]</f>
        <v>3678.22</v>
      </c>
      <c r="K1173" s="37">
        <f>Table71011124[[#This Row],[Units Sold]]*Table71011124[[#This Row],[Manufacturing Price]]*1.1</f>
        <v>3074.5000000000005</v>
      </c>
      <c r="L1173" s="37">
        <f>Table71011124[[#This Row],[Sales]]-Table71011124[[#This Row],[COGS]]</f>
        <v>603.71999999999935</v>
      </c>
      <c r="M1173" s="38">
        <v>44167</v>
      </c>
    </row>
    <row r="1174" spans="1:13" x14ac:dyDescent="0.25">
      <c r="A1174" s="1" t="s">
        <v>300</v>
      </c>
      <c r="B1174" s="1" t="s">
        <v>408</v>
      </c>
      <c r="C1174" s="1" t="s">
        <v>397</v>
      </c>
      <c r="D1174" s="1" t="s">
        <v>401</v>
      </c>
      <c r="E1174" s="1">
        <v>494</v>
      </c>
      <c r="F1174" s="37">
        <v>3</v>
      </c>
      <c r="G1174" s="37">
        <v>300</v>
      </c>
      <c r="H1174" s="37">
        <f>Table71011124[[#This Row],[Units Sold]]*Table71011124[[#This Row],[Sale Price]]</f>
        <v>148200</v>
      </c>
      <c r="I1174" s="37">
        <f t="shared" si="18"/>
        <v>1482</v>
      </c>
      <c r="J1174" s="37">
        <f>Table71011124[[#This Row],[Gross Sales]]-Table71011124[[#This Row],[Discounts]]</f>
        <v>146718</v>
      </c>
      <c r="K1174" s="37">
        <f>Table71011124[[#This Row],[Units Sold]]*Table71011124[[#This Row],[Manufacturing Price]]*1.1</f>
        <v>1630.2</v>
      </c>
      <c r="L1174" s="37">
        <f>Table71011124[[#This Row],[Sales]]-Table71011124[[#This Row],[COGS]]</f>
        <v>145087.79999999999</v>
      </c>
      <c r="M1174" s="38">
        <v>44167</v>
      </c>
    </row>
    <row r="1175" spans="1:13" x14ac:dyDescent="0.25">
      <c r="A1175" s="1" t="s">
        <v>300</v>
      </c>
      <c r="B1175" s="1" t="s">
        <v>408</v>
      </c>
      <c r="C1175" s="1" t="s">
        <v>406</v>
      </c>
      <c r="D1175" s="1" t="s">
        <v>401</v>
      </c>
      <c r="E1175" s="1">
        <v>494</v>
      </c>
      <c r="F1175" s="37">
        <v>250</v>
      </c>
      <c r="G1175" s="37">
        <v>300</v>
      </c>
      <c r="H1175" s="37">
        <f>Table71011124[[#This Row],[Units Sold]]*Table71011124[[#This Row],[Sale Price]]</f>
        <v>148200</v>
      </c>
      <c r="I1175" s="37">
        <f t="shared" si="18"/>
        <v>1482</v>
      </c>
      <c r="J1175" s="37">
        <f>Table71011124[[#This Row],[Gross Sales]]-Table71011124[[#This Row],[Discounts]]</f>
        <v>146718</v>
      </c>
      <c r="K1175" s="37">
        <f>Table71011124[[#This Row],[Units Sold]]*Table71011124[[#This Row],[Manufacturing Price]]*1.1</f>
        <v>135850</v>
      </c>
      <c r="L1175" s="37">
        <f>Table71011124[[#This Row],[Sales]]-Table71011124[[#This Row],[COGS]]</f>
        <v>10868</v>
      </c>
      <c r="M1175" s="38">
        <v>44167</v>
      </c>
    </row>
    <row r="1176" spans="1:13" x14ac:dyDescent="0.25">
      <c r="A1176" s="1" t="s">
        <v>295</v>
      </c>
      <c r="B1176" s="1" t="s">
        <v>396</v>
      </c>
      <c r="C1176" s="1" t="s">
        <v>404</v>
      </c>
      <c r="D1176" s="1" t="s">
        <v>398</v>
      </c>
      <c r="E1176" s="1">
        <v>476</v>
      </c>
      <c r="F1176" s="37">
        <v>120</v>
      </c>
      <c r="G1176" s="37">
        <v>350</v>
      </c>
      <c r="H1176" s="37">
        <f>Table71011124[[#This Row],[Units Sold]]*Table71011124[[#This Row],[Sale Price]]</f>
        <v>166600</v>
      </c>
      <c r="I1176" s="37">
        <f t="shared" si="18"/>
        <v>9996</v>
      </c>
      <c r="J1176" s="37">
        <f>Table71011124[[#This Row],[Gross Sales]]-Table71011124[[#This Row],[Discounts]]</f>
        <v>156604</v>
      </c>
      <c r="K1176" s="37">
        <f>Table71011124[[#This Row],[Units Sold]]*Table71011124[[#This Row],[Manufacturing Price]]*1.1</f>
        <v>62832.000000000007</v>
      </c>
      <c r="L1176" s="37">
        <f>Table71011124[[#This Row],[Sales]]-Table71011124[[#This Row],[COGS]]</f>
        <v>93772</v>
      </c>
      <c r="M1176" s="38">
        <v>44167</v>
      </c>
    </row>
    <row r="1177" spans="1:13" x14ac:dyDescent="0.25">
      <c r="A1177" s="1" t="s">
        <v>295</v>
      </c>
      <c r="B1177" s="1" t="s">
        <v>396</v>
      </c>
      <c r="C1177" s="1" t="s">
        <v>409</v>
      </c>
      <c r="D1177" s="1" t="s">
        <v>398</v>
      </c>
      <c r="E1177" s="1">
        <v>476</v>
      </c>
      <c r="F1177" s="37">
        <v>260</v>
      </c>
      <c r="G1177" s="37">
        <v>350</v>
      </c>
      <c r="H1177" s="37">
        <f>Table71011124[[#This Row],[Units Sold]]*Table71011124[[#This Row],[Sale Price]]</f>
        <v>166600</v>
      </c>
      <c r="I1177" s="37">
        <f t="shared" si="18"/>
        <v>9996</v>
      </c>
      <c r="J1177" s="37">
        <f>Table71011124[[#This Row],[Gross Sales]]-Table71011124[[#This Row],[Discounts]]</f>
        <v>156604</v>
      </c>
      <c r="K1177" s="37">
        <f>Table71011124[[#This Row],[Units Sold]]*Table71011124[[#This Row],[Manufacturing Price]]*1.1</f>
        <v>136136</v>
      </c>
      <c r="L1177" s="37">
        <f>Table71011124[[#This Row],[Sales]]-Table71011124[[#This Row],[COGS]]</f>
        <v>20468</v>
      </c>
      <c r="M1177" s="38">
        <v>44167</v>
      </c>
    </row>
    <row r="1178" spans="1:13" x14ac:dyDescent="0.25">
      <c r="A1178" s="1" t="s">
        <v>295</v>
      </c>
      <c r="B1178" s="1" t="s">
        <v>396</v>
      </c>
      <c r="C1178" s="1" t="s">
        <v>402</v>
      </c>
      <c r="D1178" s="1" t="s">
        <v>398</v>
      </c>
      <c r="E1178" s="1">
        <v>403</v>
      </c>
      <c r="F1178" s="37">
        <v>5</v>
      </c>
      <c r="G1178" s="37">
        <v>7</v>
      </c>
      <c r="H1178" s="37">
        <f>Table71011124[[#This Row],[Units Sold]]*Table71011124[[#This Row],[Sale Price]]</f>
        <v>2821</v>
      </c>
      <c r="I1178" s="37">
        <f t="shared" si="18"/>
        <v>169.26</v>
      </c>
      <c r="J1178" s="37">
        <f>Table71011124[[#This Row],[Gross Sales]]-Table71011124[[#This Row],[Discounts]]</f>
        <v>2651.74</v>
      </c>
      <c r="K1178" s="37">
        <f>Table71011124[[#This Row],[Units Sold]]*Table71011124[[#This Row],[Manufacturing Price]]*1.1</f>
        <v>2216.5</v>
      </c>
      <c r="L1178" s="37">
        <f>Table71011124[[#This Row],[Sales]]-Table71011124[[#This Row],[COGS]]</f>
        <v>435.23999999999978</v>
      </c>
      <c r="M1178" s="38">
        <v>44167</v>
      </c>
    </row>
    <row r="1179" spans="1:13" x14ac:dyDescent="0.25">
      <c r="A1179" s="1" t="s">
        <v>295</v>
      </c>
      <c r="B1179" s="1" t="s">
        <v>396</v>
      </c>
      <c r="C1179" s="1" t="s">
        <v>409</v>
      </c>
      <c r="D1179" s="1" t="s">
        <v>398</v>
      </c>
      <c r="E1179" s="1">
        <v>403</v>
      </c>
      <c r="F1179" s="37">
        <v>5</v>
      </c>
      <c r="G1179" s="37">
        <v>7</v>
      </c>
      <c r="H1179" s="37">
        <f>Table71011124[[#This Row],[Units Sold]]*Table71011124[[#This Row],[Sale Price]]</f>
        <v>2821</v>
      </c>
      <c r="I1179" s="37">
        <f t="shared" si="18"/>
        <v>169.26</v>
      </c>
      <c r="J1179" s="37">
        <f>Table71011124[[#This Row],[Gross Sales]]-Table71011124[[#This Row],[Discounts]]</f>
        <v>2651.74</v>
      </c>
      <c r="K1179" s="37">
        <f>Table71011124[[#This Row],[Units Sold]]*Table71011124[[#This Row],[Manufacturing Price]]*1.1</f>
        <v>2216.5</v>
      </c>
      <c r="L1179" s="37">
        <f>Table71011124[[#This Row],[Sales]]-Table71011124[[#This Row],[COGS]]</f>
        <v>435.23999999999978</v>
      </c>
      <c r="M1179" s="38">
        <v>44167</v>
      </c>
    </row>
    <row r="1180" spans="1:13" x14ac:dyDescent="0.25">
      <c r="A1180" s="1" t="s">
        <v>287</v>
      </c>
      <c r="B1180" s="1" t="s">
        <v>396</v>
      </c>
      <c r="C1180" s="1" t="s">
        <v>402</v>
      </c>
      <c r="D1180" s="1" t="s">
        <v>407</v>
      </c>
      <c r="E1180" s="1">
        <v>392</v>
      </c>
      <c r="F1180" s="37">
        <v>5</v>
      </c>
      <c r="G1180" s="37">
        <v>20</v>
      </c>
      <c r="H1180" s="37">
        <f>Table71011124[[#This Row],[Units Sold]]*Table71011124[[#This Row],[Sale Price]]</f>
        <v>7840</v>
      </c>
      <c r="I1180" s="37">
        <f t="shared" si="18"/>
        <v>1097.6000000000001</v>
      </c>
      <c r="J1180" s="37">
        <f>Table71011124[[#This Row],[Gross Sales]]-Table71011124[[#This Row],[Discounts]]</f>
        <v>6742.4</v>
      </c>
      <c r="K1180" s="37">
        <f>Table71011124[[#This Row],[Units Sold]]*Table71011124[[#This Row],[Manufacturing Price]]*1.1</f>
        <v>2156</v>
      </c>
      <c r="L1180" s="37">
        <f>Table71011124[[#This Row],[Sales]]-Table71011124[[#This Row],[COGS]]</f>
        <v>4586.3999999999996</v>
      </c>
      <c r="M1180" s="38">
        <v>44167</v>
      </c>
    </row>
    <row r="1181" spans="1:13" x14ac:dyDescent="0.25">
      <c r="A1181" s="1" t="s">
        <v>395</v>
      </c>
      <c r="B1181" s="1" t="s">
        <v>403</v>
      </c>
      <c r="C1181" s="1" t="s">
        <v>397</v>
      </c>
      <c r="D1181" s="1" t="s">
        <v>407</v>
      </c>
      <c r="E1181" s="1">
        <v>386</v>
      </c>
      <c r="F1181" s="37">
        <v>3</v>
      </c>
      <c r="G1181" s="37">
        <v>12</v>
      </c>
      <c r="H1181" s="37">
        <f>Table71011124[[#This Row],[Units Sold]]*Table71011124[[#This Row],[Sale Price]]</f>
        <v>4632</v>
      </c>
      <c r="I1181" s="37">
        <f t="shared" si="18"/>
        <v>648.48</v>
      </c>
      <c r="J1181" s="37">
        <f>Table71011124[[#This Row],[Gross Sales]]-Table71011124[[#This Row],[Discounts]]</f>
        <v>3983.52</v>
      </c>
      <c r="K1181" s="37">
        <f>Table71011124[[#This Row],[Units Sold]]*Table71011124[[#This Row],[Manufacturing Price]]*1.1</f>
        <v>1273.8000000000002</v>
      </c>
      <c r="L1181" s="37">
        <f>Table71011124[[#This Row],[Sales]]-Table71011124[[#This Row],[COGS]]</f>
        <v>2709.72</v>
      </c>
      <c r="M1181" s="38">
        <v>44167</v>
      </c>
    </row>
    <row r="1182" spans="1:13" x14ac:dyDescent="0.25">
      <c r="A1182" s="1" t="s">
        <v>395</v>
      </c>
      <c r="B1182" s="1" t="s">
        <v>403</v>
      </c>
      <c r="C1182" s="1" t="s">
        <v>400</v>
      </c>
      <c r="D1182" s="1" t="s">
        <v>407</v>
      </c>
      <c r="E1182" s="1">
        <v>386</v>
      </c>
      <c r="F1182" s="37">
        <v>10</v>
      </c>
      <c r="G1182" s="37">
        <v>18</v>
      </c>
      <c r="H1182" s="37">
        <f>Table71011124[[#This Row],[Units Sold]]*Table71011124[[#This Row],[Sale Price]]</f>
        <v>6948</v>
      </c>
      <c r="I1182" s="37">
        <f t="shared" si="18"/>
        <v>972.72000000000014</v>
      </c>
      <c r="J1182" s="37">
        <f>Table71011124[[#This Row],[Gross Sales]]-Table71011124[[#This Row],[Discounts]]</f>
        <v>5975.28</v>
      </c>
      <c r="K1182" s="37">
        <f>Table71011124[[#This Row],[Units Sold]]*Table71011124[[#This Row],[Manufacturing Price]]*1.1</f>
        <v>4246</v>
      </c>
      <c r="L1182" s="37">
        <f>Table71011124[[#This Row],[Sales]]-Table71011124[[#This Row],[COGS]]</f>
        <v>1729.2799999999997</v>
      </c>
      <c r="M1182" s="38">
        <v>44167</v>
      </c>
    </row>
    <row r="1183" spans="1:13" x14ac:dyDescent="0.25">
      <c r="A1183" s="1" t="s">
        <v>300</v>
      </c>
      <c r="B1183" s="1" t="s">
        <v>403</v>
      </c>
      <c r="C1183" s="1" t="s">
        <v>397</v>
      </c>
      <c r="D1183" s="1" t="s">
        <v>398</v>
      </c>
      <c r="E1183" s="1">
        <v>367</v>
      </c>
      <c r="F1183" s="37">
        <v>3</v>
      </c>
      <c r="G1183" s="37">
        <v>12</v>
      </c>
      <c r="H1183" s="37">
        <f>Table71011124[[#This Row],[Units Sold]]*Table71011124[[#This Row],[Sale Price]]</f>
        <v>4404</v>
      </c>
      <c r="I1183" s="37">
        <f t="shared" si="18"/>
        <v>264.24</v>
      </c>
      <c r="J1183" s="37">
        <f>Table71011124[[#This Row],[Gross Sales]]-Table71011124[[#This Row],[Discounts]]</f>
        <v>4139.76</v>
      </c>
      <c r="K1183" s="37">
        <f>Table71011124[[#This Row],[Units Sold]]*Table71011124[[#This Row],[Manufacturing Price]]*1.1</f>
        <v>1211.1000000000001</v>
      </c>
      <c r="L1183" s="37">
        <f>Table71011124[[#This Row],[Sales]]-Table71011124[[#This Row],[COGS]]</f>
        <v>2928.66</v>
      </c>
      <c r="M1183" s="38">
        <v>44167</v>
      </c>
    </row>
    <row r="1184" spans="1:13" x14ac:dyDescent="0.25">
      <c r="A1184" s="1" t="s">
        <v>300</v>
      </c>
      <c r="B1184" s="1" t="s">
        <v>403</v>
      </c>
      <c r="C1184" s="1" t="s">
        <v>400</v>
      </c>
      <c r="D1184" s="1" t="s">
        <v>398</v>
      </c>
      <c r="E1184" s="1">
        <v>367</v>
      </c>
      <c r="F1184" s="37">
        <v>10</v>
      </c>
      <c r="G1184" s="37">
        <v>12</v>
      </c>
      <c r="H1184" s="37">
        <f>Table71011124[[#This Row],[Units Sold]]*Table71011124[[#This Row],[Sale Price]]</f>
        <v>4404</v>
      </c>
      <c r="I1184" s="37">
        <f t="shared" si="18"/>
        <v>264.24</v>
      </c>
      <c r="J1184" s="37">
        <f>Table71011124[[#This Row],[Gross Sales]]-Table71011124[[#This Row],[Discounts]]</f>
        <v>4139.76</v>
      </c>
      <c r="K1184" s="37">
        <f>Table71011124[[#This Row],[Units Sold]]*Table71011124[[#This Row],[Manufacturing Price]]*1.1</f>
        <v>4037.0000000000005</v>
      </c>
      <c r="L1184" s="37">
        <f>Table71011124[[#This Row],[Sales]]-Table71011124[[#This Row],[COGS]]</f>
        <v>102.75999999999976</v>
      </c>
      <c r="M1184" s="38">
        <v>44167</v>
      </c>
    </row>
    <row r="1185" spans="1:13" x14ac:dyDescent="0.25">
      <c r="A1185" s="1" t="s">
        <v>395</v>
      </c>
      <c r="B1185" s="1" t="s">
        <v>396</v>
      </c>
      <c r="C1185" s="1" t="s">
        <v>400</v>
      </c>
      <c r="D1185" s="1" t="s">
        <v>407</v>
      </c>
      <c r="E1185" s="1">
        <v>267</v>
      </c>
      <c r="F1185" s="37">
        <v>10</v>
      </c>
      <c r="G1185" s="37">
        <v>20</v>
      </c>
      <c r="H1185" s="37">
        <f>Table71011124[[#This Row],[Units Sold]]*Table71011124[[#This Row],[Sale Price]]</f>
        <v>5340</v>
      </c>
      <c r="I1185" s="37">
        <f t="shared" si="18"/>
        <v>747.6</v>
      </c>
      <c r="J1185" s="37">
        <f>Table71011124[[#This Row],[Gross Sales]]-Table71011124[[#This Row],[Discounts]]</f>
        <v>4592.3999999999996</v>
      </c>
      <c r="K1185" s="37">
        <f>Table71011124[[#This Row],[Units Sold]]*Table71011124[[#This Row],[Manufacturing Price]]*1.1</f>
        <v>2937.0000000000005</v>
      </c>
      <c r="L1185" s="37">
        <f>Table71011124[[#This Row],[Sales]]-Table71011124[[#This Row],[COGS]]</f>
        <v>1655.3999999999992</v>
      </c>
      <c r="M1185" s="38">
        <v>44167</v>
      </c>
    </row>
    <row r="1186" spans="1:13" x14ac:dyDescent="0.25">
      <c r="A1186" s="1" t="s">
        <v>395</v>
      </c>
      <c r="B1186" s="1" t="s">
        <v>396</v>
      </c>
      <c r="C1186" s="1" t="s">
        <v>406</v>
      </c>
      <c r="D1186" s="1" t="s">
        <v>407</v>
      </c>
      <c r="E1186" s="1">
        <v>267</v>
      </c>
      <c r="F1186" s="37">
        <v>15</v>
      </c>
      <c r="G1186" s="37">
        <v>20</v>
      </c>
      <c r="H1186" s="37">
        <f>Table71011124[[#This Row],[Units Sold]]*Table71011124[[#This Row],[Sale Price]]</f>
        <v>5340</v>
      </c>
      <c r="I1186" s="37">
        <f t="shared" si="18"/>
        <v>747.6</v>
      </c>
      <c r="J1186" s="37">
        <f>Table71011124[[#This Row],[Gross Sales]]-Table71011124[[#This Row],[Discounts]]</f>
        <v>4592.3999999999996</v>
      </c>
      <c r="K1186" s="37">
        <f>Table71011124[[#This Row],[Units Sold]]*Table71011124[[#This Row],[Manufacturing Price]]*1.1</f>
        <v>4405.5</v>
      </c>
      <c r="L1186" s="37">
        <f>Table71011124[[#This Row],[Sales]]-Table71011124[[#This Row],[COGS]]</f>
        <v>186.89999999999964</v>
      </c>
      <c r="M1186" s="38">
        <v>44167</v>
      </c>
    </row>
    <row r="1187" spans="1:13" x14ac:dyDescent="0.25">
      <c r="A1187" s="1" t="s">
        <v>300</v>
      </c>
      <c r="B1187" s="1" t="s">
        <v>396</v>
      </c>
      <c r="C1187" s="1" t="s">
        <v>404</v>
      </c>
      <c r="D1187" s="1" t="s">
        <v>407</v>
      </c>
      <c r="E1187" s="1">
        <v>244</v>
      </c>
      <c r="F1187" s="37">
        <v>120</v>
      </c>
      <c r="G1187" s="37">
        <v>350</v>
      </c>
      <c r="H1187" s="37">
        <f>Table71011124[[#This Row],[Units Sold]]*Table71011124[[#This Row],[Sale Price]]</f>
        <v>85400</v>
      </c>
      <c r="I1187" s="37">
        <f t="shared" si="18"/>
        <v>11956.000000000002</v>
      </c>
      <c r="J1187" s="37">
        <f>Table71011124[[#This Row],[Gross Sales]]-Table71011124[[#This Row],[Discounts]]</f>
        <v>73444</v>
      </c>
      <c r="K1187" s="37">
        <f>Table71011124[[#This Row],[Units Sold]]*Table71011124[[#This Row],[Manufacturing Price]]*1.1</f>
        <v>32208.000000000004</v>
      </c>
      <c r="L1187" s="37">
        <f>Table71011124[[#This Row],[Sales]]-Table71011124[[#This Row],[COGS]]</f>
        <v>41236</v>
      </c>
      <c r="M1187" s="38">
        <v>44167</v>
      </c>
    </row>
    <row r="1188" spans="1:13" x14ac:dyDescent="0.25">
      <c r="A1188" s="1" t="s">
        <v>300</v>
      </c>
      <c r="B1188" s="1" t="s">
        <v>396</v>
      </c>
      <c r="C1188" s="1" t="s">
        <v>409</v>
      </c>
      <c r="D1188" s="1" t="s">
        <v>407</v>
      </c>
      <c r="E1188" s="1">
        <v>244</v>
      </c>
      <c r="F1188" s="37">
        <v>260</v>
      </c>
      <c r="G1188" s="37">
        <v>350</v>
      </c>
      <c r="H1188" s="37">
        <f>Table71011124[[#This Row],[Units Sold]]*Table71011124[[#This Row],[Sale Price]]</f>
        <v>85400</v>
      </c>
      <c r="I1188" s="37">
        <f t="shared" si="18"/>
        <v>11956.000000000002</v>
      </c>
      <c r="J1188" s="37">
        <f>Table71011124[[#This Row],[Gross Sales]]-Table71011124[[#This Row],[Discounts]]</f>
        <v>73444</v>
      </c>
      <c r="K1188" s="37">
        <f>Table71011124[[#This Row],[Units Sold]]*Table71011124[[#This Row],[Manufacturing Price]]*1.1</f>
        <v>69784</v>
      </c>
      <c r="L1188" s="37">
        <f>Table71011124[[#This Row],[Sales]]-Table71011124[[#This Row],[COGS]]</f>
        <v>3660</v>
      </c>
      <c r="M1188" s="38">
        <v>44167</v>
      </c>
    </row>
    <row r="1189" spans="1:13" x14ac:dyDescent="0.25">
      <c r="A1189" s="1" t="s">
        <v>287</v>
      </c>
      <c r="B1189" s="1" t="s">
        <v>408</v>
      </c>
      <c r="C1189" s="1" t="s">
        <v>397</v>
      </c>
      <c r="D1189" s="1" t="s">
        <v>401</v>
      </c>
      <c r="E1189" s="1">
        <v>214</v>
      </c>
      <c r="F1189" s="37">
        <v>3</v>
      </c>
      <c r="G1189" s="37">
        <v>300</v>
      </c>
      <c r="H1189" s="37">
        <f>Table71011124[[#This Row],[Units Sold]]*Table71011124[[#This Row],[Sale Price]]</f>
        <v>64200</v>
      </c>
      <c r="I1189" s="37">
        <f t="shared" si="18"/>
        <v>642</v>
      </c>
      <c r="J1189" s="37">
        <f>Table71011124[[#This Row],[Gross Sales]]-Table71011124[[#This Row],[Discounts]]</f>
        <v>63558</v>
      </c>
      <c r="K1189" s="37">
        <f>Table71011124[[#This Row],[Units Sold]]*Table71011124[[#This Row],[Manufacturing Price]]*1.1</f>
        <v>706.2</v>
      </c>
      <c r="L1189" s="37">
        <f>Table71011124[[#This Row],[Sales]]-Table71011124[[#This Row],[COGS]]</f>
        <v>62851.8</v>
      </c>
      <c r="M1189" s="38">
        <v>44167</v>
      </c>
    </row>
    <row r="1190" spans="1:13" x14ac:dyDescent="0.25">
      <c r="A1190" s="1" t="s">
        <v>287</v>
      </c>
      <c r="B1190" s="1" t="s">
        <v>408</v>
      </c>
      <c r="C1190" s="1" t="s">
        <v>406</v>
      </c>
      <c r="D1190" s="1" t="s">
        <v>401</v>
      </c>
      <c r="E1190" s="1">
        <v>214</v>
      </c>
      <c r="F1190" s="37">
        <v>250</v>
      </c>
      <c r="G1190" s="37">
        <v>300</v>
      </c>
      <c r="H1190" s="37">
        <f>Table71011124[[#This Row],[Units Sold]]*Table71011124[[#This Row],[Sale Price]]</f>
        <v>64200</v>
      </c>
      <c r="I1190" s="37">
        <f t="shared" si="18"/>
        <v>642</v>
      </c>
      <c r="J1190" s="37">
        <f>Table71011124[[#This Row],[Gross Sales]]-Table71011124[[#This Row],[Discounts]]</f>
        <v>63558</v>
      </c>
      <c r="K1190" s="37">
        <f>Table71011124[[#This Row],[Units Sold]]*Table71011124[[#This Row],[Manufacturing Price]]*1.1</f>
        <v>58850.000000000007</v>
      </c>
      <c r="L1190" s="37">
        <f>Table71011124[[#This Row],[Sales]]-Table71011124[[#This Row],[COGS]]</f>
        <v>4707.9999999999927</v>
      </c>
      <c r="M1190" s="38">
        <v>44167</v>
      </c>
    </row>
    <row r="1191" spans="1:13" x14ac:dyDescent="0.25">
      <c r="A1191" s="1" t="s">
        <v>287</v>
      </c>
      <c r="B1191" s="1" t="s">
        <v>396</v>
      </c>
      <c r="C1191" s="1" t="s">
        <v>402</v>
      </c>
      <c r="D1191" s="1" t="s">
        <v>398</v>
      </c>
      <c r="E1191" s="1">
        <v>159</v>
      </c>
      <c r="F1191" s="37">
        <v>5</v>
      </c>
      <c r="G1191" s="37">
        <v>7</v>
      </c>
      <c r="H1191" s="37">
        <f>Table71011124[[#This Row],[Units Sold]]*Table71011124[[#This Row],[Sale Price]]</f>
        <v>1113</v>
      </c>
      <c r="I1191" s="37">
        <f t="shared" si="18"/>
        <v>66.78</v>
      </c>
      <c r="J1191" s="37">
        <f>Table71011124[[#This Row],[Gross Sales]]-Table71011124[[#This Row],[Discounts]]</f>
        <v>1046.22</v>
      </c>
      <c r="K1191" s="37">
        <f>Table71011124[[#This Row],[Units Sold]]*Table71011124[[#This Row],[Manufacturing Price]]*1.1</f>
        <v>874.50000000000011</v>
      </c>
      <c r="L1191" s="37">
        <f>Table71011124[[#This Row],[Sales]]-Table71011124[[#This Row],[COGS]]</f>
        <v>171.71999999999991</v>
      </c>
      <c r="M1191" s="38">
        <v>44167</v>
      </c>
    </row>
    <row r="1192" spans="1:13" x14ac:dyDescent="0.25">
      <c r="A1192" s="1" t="s">
        <v>295</v>
      </c>
      <c r="B1192" s="1" t="s">
        <v>399</v>
      </c>
      <c r="C1192" s="1" t="s">
        <v>397</v>
      </c>
      <c r="D1192" s="1" t="s">
        <v>407</v>
      </c>
      <c r="E1192" s="1">
        <v>4928</v>
      </c>
      <c r="F1192" s="37">
        <v>3</v>
      </c>
      <c r="G1192" s="37">
        <v>125</v>
      </c>
      <c r="H1192" s="37">
        <f>Table71011124[[#This Row],[Units Sold]]*Table71011124[[#This Row],[Sale Price]]</f>
        <v>616000</v>
      </c>
      <c r="I1192" s="37">
        <f t="shared" si="18"/>
        <v>86240.000000000015</v>
      </c>
      <c r="J1192" s="37">
        <f>Table71011124[[#This Row],[Gross Sales]]-Table71011124[[#This Row],[Discounts]]</f>
        <v>529760</v>
      </c>
      <c r="K1192" s="37">
        <f>Table71011124[[#This Row],[Units Sold]]*Table71011124[[#This Row],[Manufacturing Price]]*1.1</f>
        <v>16262.400000000001</v>
      </c>
      <c r="L1192" s="37">
        <f>Table71011124[[#This Row],[Sales]]-Table71011124[[#This Row],[COGS]]</f>
        <v>513497.59999999998</v>
      </c>
      <c r="M1192" s="38">
        <v>44137</v>
      </c>
    </row>
    <row r="1193" spans="1:13" x14ac:dyDescent="0.25">
      <c r="A1193" s="1" t="s">
        <v>293</v>
      </c>
      <c r="B1193" s="1" t="s">
        <v>396</v>
      </c>
      <c r="C1193" s="1" t="s">
        <v>406</v>
      </c>
      <c r="D1193" s="1" t="s">
        <v>407</v>
      </c>
      <c r="E1193" s="1">
        <v>4623</v>
      </c>
      <c r="F1193" s="37">
        <v>40</v>
      </c>
      <c r="G1193" s="37">
        <v>350</v>
      </c>
      <c r="H1193" s="37">
        <f>Table71011124[[#This Row],[Units Sold]]*Table71011124[[#This Row],[Sale Price]]</f>
        <v>1618050</v>
      </c>
      <c r="I1193" s="37">
        <f t="shared" si="18"/>
        <v>226527.00000000003</v>
      </c>
      <c r="J1193" s="37">
        <f>Table71011124[[#This Row],[Gross Sales]]-Table71011124[[#This Row],[Discounts]]</f>
        <v>1391523</v>
      </c>
      <c r="K1193" s="37">
        <f>Table71011124[[#This Row],[Units Sold]]*Table71011124[[#This Row],[Manufacturing Price]]*1.1</f>
        <v>203412.00000000003</v>
      </c>
      <c r="L1193" s="37">
        <f>Table71011124[[#This Row],[Sales]]-Table71011124[[#This Row],[COGS]]</f>
        <v>1188111</v>
      </c>
      <c r="M1193" s="38">
        <v>44137</v>
      </c>
    </row>
    <row r="1194" spans="1:13" x14ac:dyDescent="0.25">
      <c r="A1194" s="1" t="s">
        <v>293</v>
      </c>
      <c r="B1194" s="1" t="s">
        <v>408</v>
      </c>
      <c r="C1194" s="1" t="s">
        <v>400</v>
      </c>
      <c r="D1194" s="1" t="s">
        <v>398</v>
      </c>
      <c r="E1194" s="1">
        <v>4470</v>
      </c>
      <c r="F1194" s="37">
        <v>8</v>
      </c>
      <c r="G1194" s="37">
        <v>17</v>
      </c>
      <c r="H1194" s="37">
        <f>Table71011124[[#This Row],[Units Sold]]*Table71011124[[#This Row],[Sale Price]]</f>
        <v>75990</v>
      </c>
      <c r="I1194" s="37">
        <f t="shared" si="18"/>
        <v>4559.3999999999996</v>
      </c>
      <c r="J1194" s="37">
        <f>Table71011124[[#This Row],[Gross Sales]]-Table71011124[[#This Row],[Discounts]]</f>
        <v>71430.600000000006</v>
      </c>
      <c r="K1194" s="37">
        <f>Table71011124[[#This Row],[Units Sold]]*Table71011124[[#This Row],[Manufacturing Price]]*1.1</f>
        <v>39336</v>
      </c>
      <c r="L1194" s="37">
        <f>Table71011124[[#This Row],[Sales]]-Table71011124[[#This Row],[COGS]]</f>
        <v>32094.600000000006</v>
      </c>
      <c r="M1194" s="38">
        <v>44137</v>
      </c>
    </row>
    <row r="1195" spans="1:13" x14ac:dyDescent="0.25">
      <c r="A1195" s="1" t="s">
        <v>395</v>
      </c>
      <c r="B1195" s="1" t="s">
        <v>408</v>
      </c>
      <c r="C1195" s="1" t="s">
        <v>400</v>
      </c>
      <c r="D1195" s="1" t="s">
        <v>398</v>
      </c>
      <c r="E1195" s="1">
        <v>2931</v>
      </c>
      <c r="F1195" s="37">
        <v>10</v>
      </c>
      <c r="G1195" s="37">
        <v>15</v>
      </c>
      <c r="H1195" s="37">
        <f>Table71011124[[#This Row],[Units Sold]]*Table71011124[[#This Row],[Sale Price]]</f>
        <v>43965</v>
      </c>
      <c r="I1195" s="37">
        <f t="shared" si="18"/>
        <v>2637.9</v>
      </c>
      <c r="J1195" s="37">
        <f>Table71011124[[#This Row],[Gross Sales]]-Table71011124[[#This Row],[Discounts]]</f>
        <v>41327.1</v>
      </c>
      <c r="K1195" s="37">
        <f>Table71011124[[#This Row],[Units Sold]]*Table71011124[[#This Row],[Manufacturing Price]]*1.1</f>
        <v>32241.000000000004</v>
      </c>
      <c r="L1195" s="37">
        <f>Table71011124[[#This Row],[Sales]]-Table71011124[[#This Row],[COGS]]</f>
        <v>9086.0999999999949</v>
      </c>
      <c r="M1195" s="38">
        <v>44137</v>
      </c>
    </row>
    <row r="1196" spans="1:13" x14ac:dyDescent="0.25">
      <c r="A1196" s="1" t="s">
        <v>293</v>
      </c>
      <c r="B1196" s="1" t="s">
        <v>403</v>
      </c>
      <c r="C1196" s="1" t="s">
        <v>409</v>
      </c>
      <c r="D1196" s="1" t="s">
        <v>405</v>
      </c>
      <c r="E1196" s="1">
        <v>2761</v>
      </c>
      <c r="F1196" s="37">
        <v>6</v>
      </c>
      <c r="G1196" s="37">
        <v>15</v>
      </c>
      <c r="H1196" s="37">
        <f>Table71011124[[#This Row],[Units Sold]]*Table71011124[[#This Row],[Sale Price]]</f>
        <v>41415</v>
      </c>
      <c r="I1196" s="37">
        <f t="shared" si="18"/>
        <v>0</v>
      </c>
      <c r="J1196" s="37">
        <f>Table71011124[[#This Row],[Gross Sales]]-Table71011124[[#This Row],[Discounts]]</f>
        <v>41415</v>
      </c>
      <c r="K1196" s="37">
        <f>Table71011124[[#This Row],[Units Sold]]*Table71011124[[#This Row],[Manufacturing Price]]*1.1</f>
        <v>18222.600000000002</v>
      </c>
      <c r="L1196" s="37">
        <f>Table71011124[[#This Row],[Sales]]-Table71011124[[#This Row],[COGS]]</f>
        <v>23192.399999999998</v>
      </c>
      <c r="M1196" s="38">
        <v>44137</v>
      </c>
    </row>
    <row r="1197" spans="1:13" x14ac:dyDescent="0.25">
      <c r="A1197" s="1" t="s">
        <v>293</v>
      </c>
      <c r="B1197" s="1" t="s">
        <v>396</v>
      </c>
      <c r="C1197" s="1" t="s">
        <v>404</v>
      </c>
      <c r="D1197" s="1" t="s">
        <v>401</v>
      </c>
      <c r="E1197" s="1">
        <v>2646</v>
      </c>
      <c r="F1197" s="37">
        <v>14</v>
      </c>
      <c r="G1197" s="37">
        <v>27</v>
      </c>
      <c r="H1197" s="37">
        <f>Table71011124[[#This Row],[Units Sold]]*Table71011124[[#This Row],[Sale Price]]</f>
        <v>71442</v>
      </c>
      <c r="I1197" s="37">
        <f t="shared" si="18"/>
        <v>714.42</v>
      </c>
      <c r="J1197" s="37">
        <f>Table71011124[[#This Row],[Gross Sales]]-Table71011124[[#This Row],[Discounts]]</f>
        <v>70727.58</v>
      </c>
      <c r="K1197" s="37">
        <f>Table71011124[[#This Row],[Units Sold]]*Table71011124[[#This Row],[Manufacturing Price]]*1.1</f>
        <v>40748.400000000001</v>
      </c>
      <c r="L1197" s="37">
        <f>Table71011124[[#This Row],[Sales]]-Table71011124[[#This Row],[COGS]]</f>
        <v>29979.18</v>
      </c>
      <c r="M1197" s="38">
        <v>44137</v>
      </c>
    </row>
    <row r="1198" spans="1:13" x14ac:dyDescent="0.25">
      <c r="A1198" s="1" t="s">
        <v>395</v>
      </c>
      <c r="B1198" s="1" t="s">
        <v>408</v>
      </c>
      <c r="C1198" s="1" t="s">
        <v>402</v>
      </c>
      <c r="D1198" s="1" t="s">
        <v>401</v>
      </c>
      <c r="E1198" s="1">
        <v>2498</v>
      </c>
      <c r="F1198" s="37">
        <v>5</v>
      </c>
      <c r="G1198" s="37">
        <v>300</v>
      </c>
      <c r="H1198" s="37">
        <f>Table71011124[[#This Row],[Units Sold]]*Table71011124[[#This Row],[Sale Price]]</f>
        <v>749400</v>
      </c>
      <c r="I1198" s="37">
        <f t="shared" si="18"/>
        <v>7494</v>
      </c>
      <c r="J1198" s="37">
        <f>Table71011124[[#This Row],[Gross Sales]]-Table71011124[[#This Row],[Discounts]]</f>
        <v>741906</v>
      </c>
      <c r="K1198" s="37">
        <f>Table71011124[[#This Row],[Units Sold]]*Table71011124[[#This Row],[Manufacturing Price]]*1.1</f>
        <v>13739.000000000002</v>
      </c>
      <c r="L1198" s="37">
        <f>Table71011124[[#This Row],[Sales]]-Table71011124[[#This Row],[COGS]]</f>
        <v>728167</v>
      </c>
      <c r="M1198" s="38">
        <v>44137</v>
      </c>
    </row>
    <row r="1199" spans="1:13" x14ac:dyDescent="0.25">
      <c r="A1199" s="1" t="s">
        <v>293</v>
      </c>
      <c r="B1199" s="1" t="s">
        <v>399</v>
      </c>
      <c r="C1199" s="1" t="s">
        <v>397</v>
      </c>
      <c r="D1199" s="1" t="s">
        <v>398</v>
      </c>
      <c r="E1199" s="1">
        <v>2416</v>
      </c>
      <c r="F1199" s="37">
        <v>3</v>
      </c>
      <c r="G1199" s="37">
        <v>125</v>
      </c>
      <c r="H1199" s="37">
        <f>Table71011124[[#This Row],[Units Sold]]*Table71011124[[#This Row],[Sale Price]]</f>
        <v>302000</v>
      </c>
      <c r="I1199" s="37">
        <f t="shared" si="18"/>
        <v>18120</v>
      </c>
      <c r="J1199" s="37">
        <f>Table71011124[[#This Row],[Gross Sales]]-Table71011124[[#This Row],[Discounts]]</f>
        <v>283880</v>
      </c>
      <c r="K1199" s="37">
        <f>Table71011124[[#This Row],[Units Sold]]*Table71011124[[#This Row],[Manufacturing Price]]*1.1</f>
        <v>7972.8000000000011</v>
      </c>
      <c r="L1199" s="37">
        <f>Table71011124[[#This Row],[Sales]]-Table71011124[[#This Row],[COGS]]</f>
        <v>275907.20000000001</v>
      </c>
      <c r="M1199" s="38">
        <v>44137</v>
      </c>
    </row>
    <row r="1200" spans="1:13" x14ac:dyDescent="0.25">
      <c r="A1200" s="1" t="s">
        <v>293</v>
      </c>
      <c r="B1200" s="1" t="s">
        <v>396</v>
      </c>
      <c r="C1200" s="1" t="s">
        <v>400</v>
      </c>
      <c r="D1200" s="1" t="s">
        <v>398</v>
      </c>
      <c r="E1200" s="1">
        <v>2349</v>
      </c>
      <c r="F1200" s="37">
        <v>5</v>
      </c>
      <c r="G1200" s="37">
        <v>14</v>
      </c>
      <c r="H1200" s="37">
        <f>Table71011124[[#This Row],[Units Sold]]*Table71011124[[#This Row],[Sale Price]]</f>
        <v>32886</v>
      </c>
      <c r="I1200" s="37">
        <f t="shared" si="18"/>
        <v>1973.1599999999999</v>
      </c>
      <c r="J1200" s="37">
        <f>Table71011124[[#This Row],[Gross Sales]]-Table71011124[[#This Row],[Discounts]]</f>
        <v>30912.84</v>
      </c>
      <c r="K1200" s="37">
        <f>Table71011124[[#This Row],[Units Sold]]*Table71011124[[#This Row],[Manufacturing Price]]*1.1</f>
        <v>12919.500000000002</v>
      </c>
      <c r="L1200" s="37">
        <f>Table71011124[[#This Row],[Sales]]-Table71011124[[#This Row],[COGS]]</f>
        <v>17993.339999999997</v>
      </c>
      <c r="M1200" s="38">
        <v>44137</v>
      </c>
    </row>
    <row r="1201" spans="1:13" x14ac:dyDescent="0.25">
      <c r="A1201" s="1" t="s">
        <v>293</v>
      </c>
      <c r="B1201" s="1" t="s">
        <v>408</v>
      </c>
      <c r="C1201" s="1" t="s">
        <v>402</v>
      </c>
      <c r="D1201" s="1" t="s">
        <v>398</v>
      </c>
      <c r="E1201" s="1">
        <v>2283</v>
      </c>
      <c r="F1201" s="37">
        <v>5</v>
      </c>
      <c r="G1201" s="37">
        <v>300</v>
      </c>
      <c r="H1201" s="37">
        <f>Table71011124[[#This Row],[Units Sold]]*Table71011124[[#This Row],[Sale Price]]</f>
        <v>684900</v>
      </c>
      <c r="I1201" s="37">
        <f t="shared" si="18"/>
        <v>41094</v>
      </c>
      <c r="J1201" s="37">
        <f>Table71011124[[#This Row],[Gross Sales]]-Table71011124[[#This Row],[Discounts]]</f>
        <v>643806</v>
      </c>
      <c r="K1201" s="37">
        <f>Table71011124[[#This Row],[Units Sold]]*Table71011124[[#This Row],[Manufacturing Price]]*1.1</f>
        <v>12556.500000000002</v>
      </c>
      <c r="L1201" s="37">
        <f>Table71011124[[#This Row],[Sales]]-Table71011124[[#This Row],[COGS]]</f>
        <v>631249.5</v>
      </c>
      <c r="M1201" s="38">
        <v>44137</v>
      </c>
    </row>
    <row r="1202" spans="1:13" x14ac:dyDescent="0.25">
      <c r="A1202" s="1" t="s">
        <v>295</v>
      </c>
      <c r="B1202" s="1" t="s">
        <v>403</v>
      </c>
      <c r="C1202" s="1" t="s">
        <v>406</v>
      </c>
      <c r="D1202" s="1" t="s">
        <v>398</v>
      </c>
      <c r="E1202" s="1">
        <v>2234</v>
      </c>
      <c r="F1202" s="37">
        <v>10</v>
      </c>
      <c r="G1202" s="37">
        <v>12</v>
      </c>
      <c r="H1202" s="37">
        <f>Table71011124[[#This Row],[Units Sold]]*Table71011124[[#This Row],[Sale Price]]</f>
        <v>26808</v>
      </c>
      <c r="I1202" s="37">
        <f t="shared" si="18"/>
        <v>1608.48</v>
      </c>
      <c r="J1202" s="37">
        <f>Table71011124[[#This Row],[Gross Sales]]-Table71011124[[#This Row],[Discounts]]</f>
        <v>25199.52</v>
      </c>
      <c r="K1202" s="37">
        <f>Table71011124[[#This Row],[Units Sold]]*Table71011124[[#This Row],[Manufacturing Price]]*1.1</f>
        <v>24574.000000000004</v>
      </c>
      <c r="L1202" s="37">
        <f>Table71011124[[#This Row],[Sales]]-Table71011124[[#This Row],[COGS]]</f>
        <v>625.5199999999968</v>
      </c>
      <c r="M1202" s="38">
        <v>44137</v>
      </c>
    </row>
    <row r="1203" spans="1:13" x14ac:dyDescent="0.25">
      <c r="A1203" s="1" t="s">
        <v>287</v>
      </c>
      <c r="B1203" s="1" t="s">
        <v>403</v>
      </c>
      <c r="C1203" s="1" t="s">
        <v>406</v>
      </c>
      <c r="D1203" s="1" t="s">
        <v>398</v>
      </c>
      <c r="E1203" s="1">
        <v>2215</v>
      </c>
      <c r="F1203" s="37">
        <v>7</v>
      </c>
      <c r="G1203" s="37">
        <v>12</v>
      </c>
      <c r="H1203" s="37">
        <f>Table71011124[[#This Row],[Units Sold]]*Table71011124[[#This Row],[Sale Price]]</f>
        <v>26580</v>
      </c>
      <c r="I1203" s="37">
        <f t="shared" si="18"/>
        <v>1594.8</v>
      </c>
      <c r="J1203" s="37">
        <f>Table71011124[[#This Row],[Gross Sales]]-Table71011124[[#This Row],[Discounts]]</f>
        <v>24985.200000000001</v>
      </c>
      <c r="K1203" s="37">
        <f>Table71011124[[#This Row],[Units Sold]]*Table71011124[[#This Row],[Manufacturing Price]]*1.1</f>
        <v>17055.5</v>
      </c>
      <c r="L1203" s="37">
        <f>Table71011124[[#This Row],[Sales]]-Table71011124[[#This Row],[COGS]]</f>
        <v>7929.7000000000007</v>
      </c>
      <c r="M1203" s="38">
        <v>44137</v>
      </c>
    </row>
    <row r="1204" spans="1:13" x14ac:dyDescent="0.25">
      <c r="A1204" s="1" t="s">
        <v>395</v>
      </c>
      <c r="B1204" s="1" t="s">
        <v>403</v>
      </c>
      <c r="C1204" s="1" t="s">
        <v>409</v>
      </c>
      <c r="D1204" s="1" t="s">
        <v>401</v>
      </c>
      <c r="E1204" s="1">
        <v>1989</v>
      </c>
      <c r="F1204" s="37">
        <v>18</v>
      </c>
      <c r="G1204" s="37">
        <v>22</v>
      </c>
      <c r="H1204" s="37">
        <f>Table71011124[[#This Row],[Units Sold]]*Table71011124[[#This Row],[Sale Price]]</f>
        <v>43758</v>
      </c>
      <c r="I1204" s="37">
        <f t="shared" si="18"/>
        <v>437.58</v>
      </c>
      <c r="J1204" s="37">
        <f>Table71011124[[#This Row],[Gross Sales]]-Table71011124[[#This Row],[Discounts]]</f>
        <v>43320.42</v>
      </c>
      <c r="K1204" s="37">
        <f>Table71011124[[#This Row],[Units Sold]]*Table71011124[[#This Row],[Manufacturing Price]]*1.1</f>
        <v>39382.200000000004</v>
      </c>
      <c r="L1204" s="37">
        <f>Table71011124[[#This Row],[Sales]]-Table71011124[[#This Row],[COGS]]</f>
        <v>3938.2199999999939</v>
      </c>
      <c r="M1204" s="38">
        <v>44137</v>
      </c>
    </row>
    <row r="1205" spans="1:13" x14ac:dyDescent="0.25">
      <c r="A1205" s="1" t="s">
        <v>287</v>
      </c>
      <c r="B1205" s="1" t="s">
        <v>408</v>
      </c>
      <c r="C1205" s="1" t="s">
        <v>400</v>
      </c>
      <c r="D1205" s="1" t="s">
        <v>398</v>
      </c>
      <c r="E1205" s="1">
        <v>1123</v>
      </c>
      <c r="F1205" s="37">
        <v>10</v>
      </c>
      <c r="G1205" s="37">
        <v>300</v>
      </c>
      <c r="H1205" s="37">
        <f>Table71011124[[#This Row],[Units Sold]]*Table71011124[[#This Row],[Sale Price]]</f>
        <v>336900</v>
      </c>
      <c r="I1205" s="37">
        <f t="shared" si="18"/>
        <v>20214</v>
      </c>
      <c r="J1205" s="37">
        <f>Table71011124[[#This Row],[Gross Sales]]-Table71011124[[#This Row],[Discounts]]</f>
        <v>316686</v>
      </c>
      <c r="K1205" s="37">
        <f>Table71011124[[#This Row],[Units Sold]]*Table71011124[[#This Row],[Manufacturing Price]]*1.1</f>
        <v>12353.000000000002</v>
      </c>
      <c r="L1205" s="37">
        <f>Table71011124[[#This Row],[Sales]]-Table71011124[[#This Row],[COGS]]</f>
        <v>304333</v>
      </c>
      <c r="M1205" s="38">
        <v>44137</v>
      </c>
    </row>
    <row r="1206" spans="1:13" x14ac:dyDescent="0.25">
      <c r="A1206" s="1" t="s">
        <v>300</v>
      </c>
      <c r="B1206" s="1" t="s">
        <v>403</v>
      </c>
      <c r="C1206" s="1" t="s">
        <v>406</v>
      </c>
      <c r="D1206" s="1" t="s">
        <v>407</v>
      </c>
      <c r="E1206" s="1">
        <v>1005</v>
      </c>
      <c r="F1206" s="37">
        <v>10</v>
      </c>
      <c r="G1206" s="37">
        <v>18</v>
      </c>
      <c r="H1206" s="37">
        <f>Table71011124[[#This Row],[Units Sold]]*Table71011124[[#This Row],[Sale Price]]</f>
        <v>18090</v>
      </c>
      <c r="I1206" s="37">
        <f t="shared" si="18"/>
        <v>2532.6000000000004</v>
      </c>
      <c r="J1206" s="37">
        <f>Table71011124[[#This Row],[Gross Sales]]-Table71011124[[#This Row],[Discounts]]</f>
        <v>15557.4</v>
      </c>
      <c r="K1206" s="37">
        <f>Table71011124[[#This Row],[Units Sold]]*Table71011124[[#This Row],[Manufacturing Price]]*1.1</f>
        <v>11055</v>
      </c>
      <c r="L1206" s="37">
        <f>Table71011124[[#This Row],[Sales]]-Table71011124[[#This Row],[COGS]]</f>
        <v>4502.3999999999996</v>
      </c>
      <c r="M1206" s="38">
        <v>44137</v>
      </c>
    </row>
    <row r="1207" spans="1:13" x14ac:dyDescent="0.25">
      <c r="A1207" s="1" t="s">
        <v>287</v>
      </c>
      <c r="B1207" s="1" t="s">
        <v>399</v>
      </c>
      <c r="C1207" s="1" t="s">
        <v>409</v>
      </c>
      <c r="D1207" s="1" t="s">
        <v>398</v>
      </c>
      <c r="E1207" s="1">
        <v>994</v>
      </c>
      <c r="F1207" s="37">
        <v>96</v>
      </c>
      <c r="G1207" s="37">
        <v>125</v>
      </c>
      <c r="H1207" s="37">
        <f>Table71011124[[#This Row],[Units Sold]]*Table71011124[[#This Row],[Sale Price]]</f>
        <v>124250</v>
      </c>
      <c r="I1207" s="37">
        <f t="shared" si="18"/>
        <v>7455</v>
      </c>
      <c r="J1207" s="37">
        <f>Table71011124[[#This Row],[Gross Sales]]-Table71011124[[#This Row],[Discounts]]</f>
        <v>116795</v>
      </c>
      <c r="K1207" s="37">
        <f>Table71011124[[#This Row],[Units Sold]]*Table71011124[[#This Row],[Manufacturing Price]]*1.1</f>
        <v>104966.40000000001</v>
      </c>
      <c r="L1207" s="37">
        <f>Table71011124[[#This Row],[Sales]]-Table71011124[[#This Row],[COGS]]</f>
        <v>11828.599999999991</v>
      </c>
      <c r="M1207" s="38">
        <v>44137</v>
      </c>
    </row>
    <row r="1208" spans="1:13" x14ac:dyDescent="0.25">
      <c r="A1208" s="1" t="s">
        <v>300</v>
      </c>
      <c r="B1208" s="1" t="s">
        <v>399</v>
      </c>
      <c r="C1208" s="1" t="s">
        <v>409</v>
      </c>
      <c r="D1208" s="1" t="s">
        <v>407</v>
      </c>
      <c r="E1208" s="1">
        <v>947</v>
      </c>
      <c r="F1208" s="37">
        <v>96</v>
      </c>
      <c r="G1208" s="37">
        <v>125</v>
      </c>
      <c r="H1208" s="37">
        <f>Table71011124[[#This Row],[Units Sold]]*Table71011124[[#This Row],[Sale Price]]</f>
        <v>118375</v>
      </c>
      <c r="I1208" s="37">
        <f t="shared" si="18"/>
        <v>16572.5</v>
      </c>
      <c r="J1208" s="37">
        <f>Table71011124[[#This Row],[Gross Sales]]-Table71011124[[#This Row],[Discounts]]</f>
        <v>101802.5</v>
      </c>
      <c r="K1208" s="37">
        <f>Table71011124[[#This Row],[Units Sold]]*Table71011124[[#This Row],[Manufacturing Price]]*1.1</f>
        <v>100003.20000000001</v>
      </c>
      <c r="L1208" s="37">
        <f>Table71011124[[#This Row],[Sales]]-Table71011124[[#This Row],[COGS]]</f>
        <v>1799.2999999999884</v>
      </c>
      <c r="M1208" s="38">
        <v>44137</v>
      </c>
    </row>
    <row r="1209" spans="1:13" x14ac:dyDescent="0.25">
      <c r="A1209" s="1" t="s">
        <v>295</v>
      </c>
      <c r="B1209" s="1" t="s">
        <v>396</v>
      </c>
      <c r="C1209" s="1" t="s">
        <v>404</v>
      </c>
      <c r="D1209" s="1" t="s">
        <v>407</v>
      </c>
      <c r="E1209" s="1">
        <v>805</v>
      </c>
      <c r="F1209" s="37">
        <v>14</v>
      </c>
      <c r="G1209" s="37">
        <v>20</v>
      </c>
      <c r="H1209" s="37">
        <f>Table71011124[[#This Row],[Units Sold]]*Table71011124[[#This Row],[Sale Price]]</f>
        <v>16100</v>
      </c>
      <c r="I1209" s="37">
        <f t="shared" si="18"/>
        <v>2254</v>
      </c>
      <c r="J1209" s="37">
        <f>Table71011124[[#This Row],[Gross Sales]]-Table71011124[[#This Row],[Discounts]]</f>
        <v>13846</v>
      </c>
      <c r="K1209" s="37">
        <f>Table71011124[[#This Row],[Units Sold]]*Table71011124[[#This Row],[Manufacturing Price]]*1.1</f>
        <v>12397.000000000002</v>
      </c>
      <c r="L1209" s="37">
        <f>Table71011124[[#This Row],[Sales]]-Table71011124[[#This Row],[COGS]]</f>
        <v>1448.9999999999982</v>
      </c>
      <c r="M1209" s="38">
        <v>44137</v>
      </c>
    </row>
    <row r="1210" spans="1:13" x14ac:dyDescent="0.25">
      <c r="A1210" s="1" t="s">
        <v>287</v>
      </c>
      <c r="B1210" s="1" t="s">
        <v>396</v>
      </c>
      <c r="C1210" s="1" t="s">
        <v>402</v>
      </c>
      <c r="D1210" s="1" t="s">
        <v>401</v>
      </c>
      <c r="E1210" s="1">
        <v>797</v>
      </c>
      <c r="F1210" s="37">
        <v>5</v>
      </c>
      <c r="G1210" s="37">
        <v>350</v>
      </c>
      <c r="H1210" s="37">
        <f>Table71011124[[#This Row],[Units Sold]]*Table71011124[[#This Row],[Sale Price]]</f>
        <v>278950</v>
      </c>
      <c r="I1210" s="37">
        <f t="shared" si="18"/>
        <v>2789.5</v>
      </c>
      <c r="J1210" s="37">
        <f>Table71011124[[#This Row],[Gross Sales]]-Table71011124[[#This Row],[Discounts]]</f>
        <v>276160.5</v>
      </c>
      <c r="K1210" s="37">
        <f>Table71011124[[#This Row],[Units Sold]]*Table71011124[[#This Row],[Manufacturing Price]]*1.1</f>
        <v>4383.5</v>
      </c>
      <c r="L1210" s="37">
        <f>Table71011124[[#This Row],[Sales]]-Table71011124[[#This Row],[COGS]]</f>
        <v>271777</v>
      </c>
      <c r="M1210" s="38">
        <v>44137</v>
      </c>
    </row>
    <row r="1211" spans="1:13" x14ac:dyDescent="0.25">
      <c r="A1211" s="1" t="s">
        <v>300</v>
      </c>
      <c r="B1211" s="1" t="s">
        <v>408</v>
      </c>
      <c r="C1211" s="1" t="s">
        <v>400</v>
      </c>
      <c r="D1211" s="1" t="s">
        <v>405</v>
      </c>
      <c r="E1211" s="1">
        <v>788</v>
      </c>
      <c r="F1211" s="37">
        <v>10</v>
      </c>
      <c r="G1211" s="37">
        <v>300</v>
      </c>
      <c r="H1211" s="37">
        <f>Table71011124[[#This Row],[Units Sold]]*Table71011124[[#This Row],[Sale Price]]</f>
        <v>236400</v>
      </c>
      <c r="I1211" s="37">
        <f t="shared" si="18"/>
        <v>0</v>
      </c>
      <c r="J1211" s="37">
        <f>Table71011124[[#This Row],[Gross Sales]]-Table71011124[[#This Row],[Discounts]]</f>
        <v>236400</v>
      </c>
      <c r="K1211" s="37">
        <f>Table71011124[[#This Row],[Units Sold]]*Table71011124[[#This Row],[Manufacturing Price]]*1.1</f>
        <v>8668</v>
      </c>
      <c r="L1211" s="37">
        <f>Table71011124[[#This Row],[Sales]]-Table71011124[[#This Row],[COGS]]</f>
        <v>227732</v>
      </c>
      <c r="M1211" s="38">
        <v>44137</v>
      </c>
    </row>
    <row r="1212" spans="1:13" x14ac:dyDescent="0.25">
      <c r="A1212" s="1" t="s">
        <v>395</v>
      </c>
      <c r="B1212" s="1" t="s">
        <v>396</v>
      </c>
      <c r="C1212" s="1" t="s">
        <v>404</v>
      </c>
      <c r="D1212" s="1" t="s">
        <v>401</v>
      </c>
      <c r="E1212" s="1">
        <v>736</v>
      </c>
      <c r="F1212" s="37">
        <v>17</v>
      </c>
      <c r="G1212" s="37">
        <v>20</v>
      </c>
      <c r="H1212" s="37">
        <f>Table71011124[[#This Row],[Units Sold]]*Table71011124[[#This Row],[Sale Price]]</f>
        <v>14720</v>
      </c>
      <c r="I1212" s="37">
        <f t="shared" si="18"/>
        <v>147.20000000000002</v>
      </c>
      <c r="J1212" s="37">
        <f>Table71011124[[#This Row],[Gross Sales]]-Table71011124[[#This Row],[Discounts]]</f>
        <v>14572.8</v>
      </c>
      <c r="K1212" s="37">
        <f>Table71011124[[#This Row],[Units Sold]]*Table71011124[[#This Row],[Manufacturing Price]]*1.1</f>
        <v>13763.2</v>
      </c>
      <c r="L1212" s="37">
        <f>Table71011124[[#This Row],[Sales]]-Table71011124[[#This Row],[COGS]]</f>
        <v>809.59999999999854</v>
      </c>
      <c r="M1212" s="38">
        <v>44137</v>
      </c>
    </row>
    <row r="1213" spans="1:13" x14ac:dyDescent="0.25">
      <c r="A1213" s="1" t="s">
        <v>300</v>
      </c>
      <c r="B1213" s="1" t="s">
        <v>396</v>
      </c>
      <c r="C1213" s="1" t="s">
        <v>397</v>
      </c>
      <c r="D1213" s="1" t="s">
        <v>398</v>
      </c>
      <c r="E1213" s="1">
        <v>734</v>
      </c>
      <c r="F1213" s="37">
        <v>3</v>
      </c>
      <c r="G1213" s="37">
        <v>20</v>
      </c>
      <c r="H1213" s="37">
        <f>Table71011124[[#This Row],[Units Sold]]*Table71011124[[#This Row],[Sale Price]]</f>
        <v>14680</v>
      </c>
      <c r="I1213" s="37">
        <f t="shared" si="18"/>
        <v>880.8</v>
      </c>
      <c r="J1213" s="37">
        <f>Table71011124[[#This Row],[Gross Sales]]-Table71011124[[#This Row],[Discounts]]</f>
        <v>13799.2</v>
      </c>
      <c r="K1213" s="37">
        <f>Table71011124[[#This Row],[Units Sold]]*Table71011124[[#This Row],[Manufacturing Price]]*1.1</f>
        <v>2422.2000000000003</v>
      </c>
      <c r="L1213" s="37">
        <f>Table71011124[[#This Row],[Sales]]-Table71011124[[#This Row],[COGS]]</f>
        <v>11377</v>
      </c>
      <c r="M1213" s="38">
        <v>44137</v>
      </c>
    </row>
    <row r="1214" spans="1:13" x14ac:dyDescent="0.25">
      <c r="A1214" s="1" t="s">
        <v>287</v>
      </c>
      <c r="B1214" s="1" t="s">
        <v>408</v>
      </c>
      <c r="C1214" s="1" t="s">
        <v>404</v>
      </c>
      <c r="D1214" s="1" t="s">
        <v>407</v>
      </c>
      <c r="E1214" s="1">
        <v>660</v>
      </c>
      <c r="F1214" s="37">
        <v>15</v>
      </c>
      <c r="G1214" s="37">
        <v>22</v>
      </c>
      <c r="H1214" s="37">
        <f>Table71011124[[#This Row],[Units Sold]]*Table71011124[[#This Row],[Sale Price]]</f>
        <v>14520</v>
      </c>
      <c r="I1214" s="37">
        <f t="shared" si="18"/>
        <v>2032.8000000000002</v>
      </c>
      <c r="J1214" s="37">
        <f>Table71011124[[#This Row],[Gross Sales]]-Table71011124[[#This Row],[Discounts]]</f>
        <v>12487.2</v>
      </c>
      <c r="K1214" s="37">
        <f>Table71011124[[#This Row],[Units Sold]]*Table71011124[[#This Row],[Manufacturing Price]]*1.1</f>
        <v>10890</v>
      </c>
      <c r="L1214" s="37">
        <f>Table71011124[[#This Row],[Sales]]-Table71011124[[#This Row],[COGS]]</f>
        <v>1597.2000000000007</v>
      </c>
      <c r="M1214" s="38">
        <v>44137</v>
      </c>
    </row>
    <row r="1215" spans="1:13" x14ac:dyDescent="0.25">
      <c r="A1215" s="1" t="s">
        <v>300</v>
      </c>
      <c r="B1215" s="1" t="s">
        <v>396</v>
      </c>
      <c r="C1215" s="1" t="s">
        <v>400</v>
      </c>
      <c r="D1215" s="1" t="s">
        <v>401</v>
      </c>
      <c r="E1215" s="1">
        <v>660</v>
      </c>
      <c r="F1215" s="37">
        <v>3</v>
      </c>
      <c r="G1215" s="37">
        <v>7</v>
      </c>
      <c r="H1215" s="37">
        <f>Table71011124[[#This Row],[Units Sold]]*Table71011124[[#This Row],[Sale Price]]</f>
        <v>4620</v>
      </c>
      <c r="I1215" s="37">
        <f t="shared" si="18"/>
        <v>46.2</v>
      </c>
      <c r="J1215" s="37">
        <f>Table71011124[[#This Row],[Gross Sales]]-Table71011124[[#This Row],[Discounts]]</f>
        <v>4573.8</v>
      </c>
      <c r="K1215" s="37">
        <f>Table71011124[[#This Row],[Units Sold]]*Table71011124[[#This Row],[Manufacturing Price]]*1.1</f>
        <v>2178</v>
      </c>
      <c r="L1215" s="37">
        <f>Table71011124[[#This Row],[Sales]]-Table71011124[[#This Row],[COGS]]</f>
        <v>2395.8000000000002</v>
      </c>
      <c r="M1215" s="38">
        <v>44137</v>
      </c>
    </row>
    <row r="1216" spans="1:13" x14ac:dyDescent="0.25">
      <c r="A1216" s="1" t="s">
        <v>300</v>
      </c>
      <c r="B1216" s="1" t="s">
        <v>408</v>
      </c>
      <c r="C1216" s="1" t="s">
        <v>404</v>
      </c>
      <c r="D1216" s="1" t="s">
        <v>407</v>
      </c>
      <c r="E1216" s="1">
        <v>655</v>
      </c>
      <c r="F1216" s="37">
        <v>13</v>
      </c>
      <c r="G1216" s="37">
        <v>22</v>
      </c>
      <c r="H1216" s="37">
        <f>Table71011124[[#This Row],[Units Sold]]*Table71011124[[#This Row],[Sale Price]]</f>
        <v>14410</v>
      </c>
      <c r="I1216" s="37">
        <f t="shared" si="18"/>
        <v>2017.4</v>
      </c>
      <c r="J1216" s="37">
        <f>Table71011124[[#This Row],[Gross Sales]]-Table71011124[[#This Row],[Discounts]]</f>
        <v>12392.6</v>
      </c>
      <c r="K1216" s="37">
        <f>Table71011124[[#This Row],[Units Sold]]*Table71011124[[#This Row],[Manufacturing Price]]*1.1</f>
        <v>9366.5</v>
      </c>
      <c r="L1216" s="37">
        <f>Table71011124[[#This Row],[Sales]]-Table71011124[[#This Row],[COGS]]</f>
        <v>3026.1000000000004</v>
      </c>
      <c r="M1216" s="38">
        <v>44137</v>
      </c>
    </row>
    <row r="1217" spans="1:13" x14ac:dyDescent="0.25">
      <c r="A1217" s="1" t="s">
        <v>295</v>
      </c>
      <c r="B1217" s="1" t="s">
        <v>396</v>
      </c>
      <c r="C1217" s="1" t="s">
        <v>400</v>
      </c>
      <c r="D1217" s="1" t="s">
        <v>398</v>
      </c>
      <c r="E1217" s="1">
        <v>631</v>
      </c>
      <c r="F1217" s="37">
        <v>5</v>
      </c>
      <c r="G1217" s="37">
        <v>7</v>
      </c>
      <c r="H1217" s="37">
        <f>Table71011124[[#This Row],[Units Sold]]*Table71011124[[#This Row],[Sale Price]]</f>
        <v>4417</v>
      </c>
      <c r="I1217" s="37">
        <f t="shared" si="18"/>
        <v>265.02</v>
      </c>
      <c r="J1217" s="37">
        <f>Table71011124[[#This Row],[Gross Sales]]-Table71011124[[#This Row],[Discounts]]</f>
        <v>4151.9799999999996</v>
      </c>
      <c r="K1217" s="37">
        <f>Table71011124[[#This Row],[Units Sold]]*Table71011124[[#This Row],[Manufacturing Price]]*1.1</f>
        <v>3470.5000000000005</v>
      </c>
      <c r="L1217" s="37">
        <f>Table71011124[[#This Row],[Sales]]-Table71011124[[#This Row],[COGS]]</f>
        <v>681.47999999999911</v>
      </c>
      <c r="M1217" s="38">
        <v>44137</v>
      </c>
    </row>
    <row r="1218" spans="1:13" x14ac:dyDescent="0.25">
      <c r="A1218" s="1" t="s">
        <v>300</v>
      </c>
      <c r="B1218" s="1" t="s">
        <v>396</v>
      </c>
      <c r="C1218" s="1" t="s">
        <v>402</v>
      </c>
      <c r="D1218" s="1" t="s">
        <v>398</v>
      </c>
      <c r="E1218" s="1">
        <v>620</v>
      </c>
      <c r="F1218" s="37">
        <v>5</v>
      </c>
      <c r="G1218" s="37">
        <v>350</v>
      </c>
      <c r="H1218" s="37">
        <f>Table71011124[[#This Row],[Units Sold]]*Table71011124[[#This Row],[Sale Price]]</f>
        <v>217000</v>
      </c>
      <c r="I1218" s="37">
        <f t="shared" ref="I1218:I1226" si="19">IF(D1218="None",0,IF(D1218="Low",H1218*0.01,IF(D1218="Medium",H1218*0.06,IF(D1218="High",H1218*0.14,0))))</f>
        <v>13020</v>
      </c>
      <c r="J1218" s="37">
        <f>Table71011124[[#This Row],[Gross Sales]]-Table71011124[[#This Row],[Discounts]]</f>
        <v>203980</v>
      </c>
      <c r="K1218" s="37">
        <f>Table71011124[[#This Row],[Units Sold]]*Table71011124[[#This Row],[Manufacturing Price]]*1.1</f>
        <v>3410.0000000000005</v>
      </c>
      <c r="L1218" s="37">
        <f>Table71011124[[#This Row],[Sales]]-Table71011124[[#This Row],[COGS]]</f>
        <v>200570</v>
      </c>
      <c r="M1218" s="38">
        <v>44137</v>
      </c>
    </row>
    <row r="1219" spans="1:13" x14ac:dyDescent="0.25">
      <c r="A1219" s="1" t="s">
        <v>295</v>
      </c>
      <c r="B1219" s="1" t="s">
        <v>408</v>
      </c>
      <c r="C1219" s="1" t="s">
        <v>400</v>
      </c>
      <c r="D1219" s="1" t="s">
        <v>405</v>
      </c>
      <c r="E1219" s="1">
        <v>549</v>
      </c>
      <c r="F1219" s="37">
        <v>10</v>
      </c>
      <c r="G1219" s="37">
        <v>15</v>
      </c>
      <c r="H1219" s="37">
        <f>Table71011124[[#This Row],[Units Sold]]*Table71011124[[#This Row],[Sale Price]]</f>
        <v>8235</v>
      </c>
      <c r="I1219" s="37">
        <f t="shared" si="19"/>
        <v>0</v>
      </c>
      <c r="J1219" s="37">
        <f>Table71011124[[#This Row],[Gross Sales]]-Table71011124[[#This Row],[Discounts]]</f>
        <v>8235</v>
      </c>
      <c r="K1219" s="37">
        <f>Table71011124[[#This Row],[Units Sold]]*Table71011124[[#This Row],[Manufacturing Price]]*1.1</f>
        <v>6039.0000000000009</v>
      </c>
      <c r="L1219" s="37">
        <f>Table71011124[[#This Row],[Sales]]-Table71011124[[#This Row],[COGS]]</f>
        <v>2195.9999999999991</v>
      </c>
      <c r="M1219" s="38">
        <v>44137</v>
      </c>
    </row>
    <row r="1220" spans="1:13" x14ac:dyDescent="0.25">
      <c r="A1220" s="1" t="s">
        <v>295</v>
      </c>
      <c r="B1220" s="1" t="s">
        <v>396</v>
      </c>
      <c r="C1220" s="1" t="s">
        <v>406</v>
      </c>
      <c r="D1220" s="1" t="s">
        <v>405</v>
      </c>
      <c r="E1220" s="1">
        <v>527</v>
      </c>
      <c r="F1220" s="37">
        <v>250</v>
      </c>
      <c r="G1220" s="37">
        <v>350</v>
      </c>
      <c r="H1220" s="37">
        <f>Table71011124[[#This Row],[Units Sold]]*Table71011124[[#This Row],[Sale Price]]</f>
        <v>184450</v>
      </c>
      <c r="I1220" s="37">
        <f t="shared" si="19"/>
        <v>0</v>
      </c>
      <c r="J1220" s="37">
        <f>Table71011124[[#This Row],[Gross Sales]]-Table71011124[[#This Row],[Discounts]]</f>
        <v>184450</v>
      </c>
      <c r="K1220" s="37">
        <f>Table71011124[[#This Row],[Units Sold]]*Table71011124[[#This Row],[Manufacturing Price]]*1.1</f>
        <v>144925</v>
      </c>
      <c r="L1220" s="37">
        <f>Table71011124[[#This Row],[Sales]]-Table71011124[[#This Row],[COGS]]</f>
        <v>39525</v>
      </c>
      <c r="M1220" s="38">
        <v>44137</v>
      </c>
    </row>
    <row r="1221" spans="1:13" x14ac:dyDescent="0.25">
      <c r="A1221" s="1" t="s">
        <v>287</v>
      </c>
      <c r="B1221" s="1" t="s">
        <v>396</v>
      </c>
      <c r="C1221" s="1" t="s">
        <v>397</v>
      </c>
      <c r="D1221" s="1" t="s">
        <v>407</v>
      </c>
      <c r="E1221" s="1">
        <v>442</v>
      </c>
      <c r="F1221" s="37">
        <v>3</v>
      </c>
      <c r="G1221" s="37">
        <v>20</v>
      </c>
      <c r="H1221" s="37">
        <f>Table71011124[[#This Row],[Units Sold]]*Table71011124[[#This Row],[Sale Price]]</f>
        <v>8840</v>
      </c>
      <c r="I1221" s="37">
        <f t="shared" si="19"/>
        <v>1237.6000000000001</v>
      </c>
      <c r="J1221" s="37">
        <f>Table71011124[[#This Row],[Gross Sales]]-Table71011124[[#This Row],[Discounts]]</f>
        <v>7602.4</v>
      </c>
      <c r="K1221" s="37">
        <f>Table71011124[[#This Row],[Units Sold]]*Table71011124[[#This Row],[Manufacturing Price]]*1.1</f>
        <v>1458.6000000000001</v>
      </c>
      <c r="L1221" s="37">
        <f>Table71011124[[#This Row],[Sales]]-Table71011124[[#This Row],[COGS]]</f>
        <v>6143.7999999999993</v>
      </c>
      <c r="M1221" s="38">
        <v>44137</v>
      </c>
    </row>
    <row r="1222" spans="1:13" x14ac:dyDescent="0.25">
      <c r="A1222" s="1" t="s">
        <v>287</v>
      </c>
      <c r="B1222" s="1" t="s">
        <v>396</v>
      </c>
      <c r="C1222" s="1" t="s">
        <v>400</v>
      </c>
      <c r="D1222" s="1" t="s">
        <v>398</v>
      </c>
      <c r="E1222" s="1">
        <v>409</v>
      </c>
      <c r="F1222" s="37">
        <v>5</v>
      </c>
      <c r="G1222" s="37">
        <v>7</v>
      </c>
      <c r="H1222" s="37">
        <f>Table71011124[[#This Row],[Units Sold]]*Table71011124[[#This Row],[Sale Price]]</f>
        <v>2863</v>
      </c>
      <c r="I1222" s="37">
        <f t="shared" si="19"/>
        <v>171.78</v>
      </c>
      <c r="J1222" s="37">
        <f>Table71011124[[#This Row],[Gross Sales]]-Table71011124[[#This Row],[Discounts]]</f>
        <v>2691.22</v>
      </c>
      <c r="K1222" s="37">
        <f>Table71011124[[#This Row],[Units Sold]]*Table71011124[[#This Row],[Manufacturing Price]]*1.1</f>
        <v>2249.5</v>
      </c>
      <c r="L1222" s="37">
        <f>Table71011124[[#This Row],[Sales]]-Table71011124[[#This Row],[COGS]]</f>
        <v>441.7199999999998</v>
      </c>
      <c r="M1222" s="38">
        <v>44137</v>
      </c>
    </row>
    <row r="1223" spans="1:13" x14ac:dyDescent="0.25">
      <c r="A1223" s="1" t="s">
        <v>395</v>
      </c>
      <c r="B1223" s="1" t="s">
        <v>396</v>
      </c>
      <c r="C1223" s="1" t="s">
        <v>400</v>
      </c>
      <c r="D1223" s="1" t="s">
        <v>407</v>
      </c>
      <c r="E1223" s="1">
        <v>380</v>
      </c>
      <c r="F1223" s="37">
        <v>6</v>
      </c>
      <c r="G1223" s="37">
        <v>8</v>
      </c>
      <c r="H1223" s="37">
        <f>Table71011124[[#This Row],[Units Sold]]*Table71011124[[#This Row],[Sale Price]]</f>
        <v>3040</v>
      </c>
      <c r="I1223" s="37">
        <f t="shared" si="19"/>
        <v>425.6</v>
      </c>
      <c r="J1223" s="37">
        <f>Table71011124[[#This Row],[Gross Sales]]-Table71011124[[#This Row],[Discounts]]</f>
        <v>2614.4</v>
      </c>
      <c r="K1223" s="37">
        <f>Table71011124[[#This Row],[Units Sold]]*Table71011124[[#This Row],[Manufacturing Price]]*1.1</f>
        <v>2508</v>
      </c>
      <c r="L1223" s="37">
        <f>Table71011124[[#This Row],[Sales]]-Table71011124[[#This Row],[COGS]]</f>
        <v>106.40000000000009</v>
      </c>
      <c r="M1223" s="38">
        <v>44137</v>
      </c>
    </row>
    <row r="1224" spans="1:13" x14ac:dyDescent="0.25">
      <c r="A1224" s="1" t="s">
        <v>395</v>
      </c>
      <c r="B1224" s="1" t="s">
        <v>396</v>
      </c>
      <c r="C1224" s="1" t="s">
        <v>406</v>
      </c>
      <c r="D1224" s="1" t="s">
        <v>401</v>
      </c>
      <c r="E1224" s="1">
        <v>349</v>
      </c>
      <c r="F1224" s="37">
        <v>250</v>
      </c>
      <c r="G1224" s="37">
        <v>350</v>
      </c>
      <c r="H1224" s="37">
        <f>Table71011124[[#This Row],[Units Sold]]*Table71011124[[#This Row],[Sale Price]]</f>
        <v>122150</v>
      </c>
      <c r="I1224" s="37">
        <f t="shared" si="19"/>
        <v>1221.5</v>
      </c>
      <c r="J1224" s="37">
        <f>Table71011124[[#This Row],[Gross Sales]]-Table71011124[[#This Row],[Discounts]]</f>
        <v>120928.5</v>
      </c>
      <c r="K1224" s="37">
        <f>Table71011124[[#This Row],[Units Sold]]*Table71011124[[#This Row],[Manufacturing Price]]*1.1</f>
        <v>95975.000000000015</v>
      </c>
      <c r="L1224" s="37">
        <f>Table71011124[[#This Row],[Sales]]-Table71011124[[#This Row],[COGS]]</f>
        <v>24953.499999999985</v>
      </c>
      <c r="M1224" s="38">
        <v>44137</v>
      </c>
    </row>
    <row r="1225" spans="1:13" x14ac:dyDescent="0.25">
      <c r="A1225" s="1" t="s">
        <v>395</v>
      </c>
      <c r="B1225" s="1" t="s">
        <v>399</v>
      </c>
      <c r="C1225" s="1" t="s">
        <v>397</v>
      </c>
      <c r="D1225" s="1" t="s">
        <v>401</v>
      </c>
      <c r="E1225" s="1">
        <v>330</v>
      </c>
      <c r="F1225" s="37">
        <v>3</v>
      </c>
      <c r="G1225" s="37">
        <v>125</v>
      </c>
      <c r="H1225" s="37">
        <f>Table71011124[[#This Row],[Units Sold]]*Table71011124[[#This Row],[Sale Price]]</f>
        <v>41250</v>
      </c>
      <c r="I1225" s="37">
        <f t="shared" si="19"/>
        <v>412.5</v>
      </c>
      <c r="J1225" s="37">
        <f>Table71011124[[#This Row],[Gross Sales]]-Table71011124[[#This Row],[Discounts]]</f>
        <v>40837.5</v>
      </c>
      <c r="K1225" s="37">
        <f>Table71011124[[#This Row],[Units Sold]]*Table71011124[[#This Row],[Manufacturing Price]]*1.1</f>
        <v>1089</v>
      </c>
      <c r="L1225" s="37">
        <f>Table71011124[[#This Row],[Sales]]-Table71011124[[#This Row],[COGS]]</f>
        <v>39748.5</v>
      </c>
      <c r="M1225" s="38">
        <v>44137</v>
      </c>
    </row>
    <row r="1226" spans="1:13" x14ac:dyDescent="0.25">
      <c r="A1226" s="1" t="s">
        <v>295</v>
      </c>
      <c r="B1226" s="1" t="s">
        <v>408</v>
      </c>
      <c r="C1226" s="1" t="s">
        <v>402</v>
      </c>
      <c r="D1226" s="1" t="s">
        <v>398</v>
      </c>
      <c r="E1226" s="1">
        <v>322</v>
      </c>
      <c r="F1226" s="37">
        <v>5</v>
      </c>
      <c r="G1226" s="37">
        <v>300</v>
      </c>
      <c r="H1226" s="37">
        <f>Table71011124[[#This Row],[Units Sold]]*Table71011124[[#This Row],[Sale Price]]</f>
        <v>96600</v>
      </c>
      <c r="I1226" s="37">
        <f t="shared" si="19"/>
        <v>5796</v>
      </c>
      <c r="J1226" s="37">
        <f>Table71011124[[#This Row],[Gross Sales]]-Table71011124[[#This Row],[Discounts]]</f>
        <v>90804</v>
      </c>
      <c r="K1226" s="37">
        <f>Table71011124[[#This Row],[Units Sold]]*Table71011124[[#This Row],[Manufacturing Price]]*1.1</f>
        <v>1771.0000000000002</v>
      </c>
      <c r="L1226" s="37">
        <f>Table71011124[[#This Row],[Sales]]-Table71011124[[#This Row],[COGS]]</f>
        <v>89033</v>
      </c>
      <c r="M1226" s="38">
        <v>44137</v>
      </c>
    </row>
    <row r="1227" spans="1:13" x14ac:dyDescent="0.25">
      <c r="A1227" s="1"/>
      <c r="B1227" s="1"/>
      <c r="C1227" s="1"/>
      <c r="D1227" s="1"/>
      <c r="E1227" s="1"/>
      <c r="F1227" s="37"/>
      <c r="G1227" s="37">
        <f>SUBTOTAL(101,Table71011124[Sale Price])</f>
        <v>120.85469387755101</v>
      </c>
      <c r="H1227" s="37">
        <f>SUBTOTAL(109,Table71011124[Gross Sales])</f>
        <v>369273939.5</v>
      </c>
      <c r="I1227" s="37">
        <f>SUBTOTAL(109,Table71011124[Discounts])</f>
        <v>27055758.724999987</v>
      </c>
      <c r="J1227" s="37">
        <f>SUBTOTAL(109,J2:J1226)</f>
        <v>342218180.77500015</v>
      </c>
      <c r="K1227" s="37"/>
      <c r="L1227" s="37">
        <f>SUBTOTAL(109,L2:L1226)</f>
        <v>193919365.27499998</v>
      </c>
      <c r="M1227" s="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7D1D5-CD76-4208-A353-D6A06E378815}">
  <dimension ref="A2:H47"/>
  <sheetViews>
    <sheetView workbookViewId="0">
      <selection activeCell="V15" sqref="V15"/>
    </sheetView>
  </sheetViews>
  <sheetFormatPr defaultRowHeight="15" x14ac:dyDescent="0.25"/>
  <sheetData>
    <row r="2" spans="1:7" x14ac:dyDescent="0.25">
      <c r="A2" s="50" t="str" cm="1">
        <f t="array" ref="A2:F9">_xlfn.PIVOTBY(Table71011124[[#Headers],[#Data],[Product]],Table71011124[[#Headers],[#Data],[Country]],Table71011124[[#Headers],[#Data],[Sales]],_xleta.PERCENTOF,1,,,0)</f>
        <v/>
      </c>
      <c r="B2" s="53" t="str">
        <v>Australia</v>
      </c>
      <c r="C2" s="53" t="str">
        <v>Canada</v>
      </c>
      <c r="D2" s="53" t="str">
        <v>France</v>
      </c>
      <c r="E2" s="53" t="str">
        <v>Mexico</v>
      </c>
      <c r="F2" s="53" t="str">
        <v>USA</v>
      </c>
    </row>
    <row r="3" spans="1:7" x14ac:dyDescent="0.25">
      <c r="A3" s="53" t="str">
        <v>Bamboo fabric roll</v>
      </c>
      <c r="B3" s="54">
        <v>0.14331369998884699</v>
      </c>
      <c r="C3" s="54">
        <v>0.18492619861050938</v>
      </c>
      <c r="D3" s="54">
        <v>0.18230288463937167</v>
      </c>
      <c r="E3" s="54">
        <v>0.15983612254498539</v>
      </c>
      <c r="F3" s="54">
        <v>0.2111395183044911</v>
      </c>
    </row>
    <row r="4" spans="1:7" x14ac:dyDescent="0.25">
      <c r="A4" s="53" t="str">
        <v>Biodegradable box</v>
      </c>
      <c r="B4" s="52">
        <v>0.12819067199554207</v>
      </c>
      <c r="C4" s="52">
        <v>8.9236246965362628E-2</v>
      </c>
      <c r="D4" s="52">
        <v>0.10569147105466385</v>
      </c>
      <c r="E4" s="52">
        <v>0.12394682018341678</v>
      </c>
      <c r="F4" s="52">
        <v>8.6703231799869648E-2</v>
      </c>
    </row>
    <row r="5" spans="1:7" x14ac:dyDescent="0.25">
      <c r="A5" s="53" t="str">
        <v>Compostable cutlery</v>
      </c>
      <c r="B5" s="52">
        <v>0.23634265205899532</v>
      </c>
      <c r="C5" s="52">
        <v>0.2937418933686205</v>
      </c>
      <c r="D5" s="52">
        <v>0.24543947067051952</v>
      </c>
      <c r="E5" s="52">
        <v>0.35127495292399491</v>
      </c>
      <c r="F5" s="52">
        <v>0.29720200786678808</v>
      </c>
    </row>
    <row r="6" spans="1:7" x14ac:dyDescent="0.25">
      <c r="A6" s="53" t="str">
        <v>Eco hemp fibers</v>
      </c>
      <c r="B6" s="52">
        <v>0.16023277136761516</v>
      </c>
      <c r="C6" s="52">
        <v>0.16460119797180289</v>
      </c>
      <c r="D6" s="52">
        <v>0.14677960073093937</v>
      </c>
      <c r="E6" s="52">
        <v>0.17324759787784216</v>
      </c>
      <c r="F6" s="52">
        <v>0.14431258223751578</v>
      </c>
    </row>
    <row r="7" spans="1:7" x14ac:dyDescent="0.25">
      <c r="A7" s="53" t="str">
        <v>Organic Pleather</v>
      </c>
      <c r="B7" s="52">
        <v>0.16498462197001437</v>
      </c>
      <c r="C7" s="52">
        <v>0.1574949648012636</v>
      </c>
      <c r="D7" s="52">
        <v>0.17389250049906996</v>
      </c>
      <c r="E7" s="52">
        <v>0.10674905555297676</v>
      </c>
      <c r="F7" s="52">
        <v>0.13523928436945065</v>
      </c>
    </row>
    <row r="8" spans="1:7" x14ac:dyDescent="0.25">
      <c r="A8" s="53" t="str">
        <v>Recycled can</v>
      </c>
      <c r="B8" s="52">
        <v>0.16693558261898647</v>
      </c>
      <c r="C8" s="52">
        <v>0.1099994982824412</v>
      </c>
      <c r="D8" s="52">
        <v>0.14589407240543656</v>
      </c>
      <c r="E8" s="52">
        <v>8.4945450916784043E-2</v>
      </c>
      <c r="F8" s="52">
        <v>0.12540337542188537</v>
      </c>
    </row>
    <row r="9" spans="1:7" x14ac:dyDescent="0.25">
      <c r="A9" s="53" t="str">
        <v>Total</v>
      </c>
      <c r="B9" s="53">
        <v>1</v>
      </c>
      <c r="C9" s="53">
        <v>1</v>
      </c>
      <c r="D9" s="53">
        <v>1</v>
      </c>
      <c r="E9" s="53">
        <v>1</v>
      </c>
      <c r="F9" s="53">
        <v>1</v>
      </c>
    </row>
    <row r="10" spans="1:7" x14ac:dyDescent="0.25">
      <c r="D10" s="50"/>
      <c r="E10" s="50"/>
      <c r="F10" s="50"/>
    </row>
    <row r="12" spans="1:7" x14ac:dyDescent="0.25">
      <c r="A12" s="30" t="s">
        <v>410</v>
      </c>
      <c r="B12" s="30" t="s">
        <v>282</v>
      </c>
    </row>
    <row r="13" spans="1:7" x14ac:dyDescent="0.25">
      <c r="A13" s="30" t="s">
        <v>385</v>
      </c>
      <c r="B13" t="s">
        <v>287</v>
      </c>
      <c r="C13" t="s">
        <v>293</v>
      </c>
      <c r="D13" t="s">
        <v>295</v>
      </c>
      <c r="E13" t="s">
        <v>300</v>
      </c>
      <c r="F13" t="s">
        <v>395</v>
      </c>
      <c r="G13" t="s">
        <v>324</v>
      </c>
    </row>
    <row r="14" spans="1:7" x14ac:dyDescent="0.25">
      <c r="A14" t="s">
        <v>406</v>
      </c>
      <c r="B14" s="33">
        <v>0.14331369998884697</v>
      </c>
      <c r="C14" s="33">
        <v>0.18492619861050932</v>
      </c>
      <c r="D14" s="33">
        <v>0.18230288463937155</v>
      </c>
      <c r="E14" s="33">
        <v>0.15983612254498539</v>
      </c>
      <c r="F14" s="33">
        <v>0.21113951830449101</v>
      </c>
      <c r="G14" s="33">
        <v>0.17723671700504495</v>
      </c>
    </row>
    <row r="15" spans="1:7" x14ac:dyDescent="0.25">
      <c r="A15" t="s">
        <v>397</v>
      </c>
      <c r="B15" s="33">
        <v>0.12819067199554204</v>
      </c>
      <c r="C15" s="33">
        <v>8.9236246965362601E-2</v>
      </c>
      <c r="D15" s="33">
        <v>0.10569147105466377</v>
      </c>
      <c r="E15" s="33">
        <v>0.12394682018341678</v>
      </c>
      <c r="F15" s="33">
        <v>8.6703231799869607E-2</v>
      </c>
      <c r="G15" s="33">
        <v>0.10637937487002</v>
      </c>
    </row>
    <row r="16" spans="1:7" x14ac:dyDescent="0.25">
      <c r="A16" t="s">
        <v>400</v>
      </c>
      <c r="B16" s="33">
        <v>0.2363426520589953</v>
      </c>
      <c r="C16" s="33">
        <v>0.29374189336862044</v>
      </c>
      <c r="D16" s="33">
        <v>0.24543947067051933</v>
      </c>
      <c r="E16" s="33">
        <v>0.35127495292399491</v>
      </c>
      <c r="F16" s="33">
        <v>0.29720200786678791</v>
      </c>
      <c r="G16" s="33">
        <v>0.28221996360999729</v>
      </c>
    </row>
    <row r="17" spans="1:8" x14ac:dyDescent="0.25">
      <c r="A17" t="s">
        <v>409</v>
      </c>
      <c r="B17" s="33">
        <v>0.16023277136761513</v>
      </c>
      <c r="C17" s="33">
        <v>0.16460119797180287</v>
      </c>
      <c r="D17" s="33">
        <v>0.14677960073093926</v>
      </c>
      <c r="E17" s="33">
        <v>0.17324759787784216</v>
      </c>
      <c r="F17" s="33">
        <v>0.14431258223751572</v>
      </c>
      <c r="G17" s="33">
        <v>0.15682067588713136</v>
      </c>
    </row>
    <row r="18" spans="1:8" x14ac:dyDescent="0.25">
      <c r="A18" t="s">
        <v>404</v>
      </c>
      <c r="B18" s="33">
        <v>0.16498462197001432</v>
      </c>
      <c r="C18" s="33">
        <v>0.15749496480126354</v>
      </c>
      <c r="D18" s="33">
        <v>0.17389250049906982</v>
      </c>
      <c r="E18" s="33">
        <v>0.10674905555297676</v>
      </c>
      <c r="F18" s="33">
        <v>0.1352392843694506</v>
      </c>
      <c r="G18" s="33">
        <v>0.14899978751720663</v>
      </c>
    </row>
    <row r="19" spans="1:8" x14ac:dyDescent="0.25">
      <c r="A19" t="s">
        <v>402</v>
      </c>
      <c r="B19" s="33">
        <v>0.16693558261898644</v>
      </c>
      <c r="C19" s="33">
        <v>0.10999949828244117</v>
      </c>
      <c r="D19" s="33">
        <v>0.14589407240543645</v>
      </c>
      <c r="E19" s="33">
        <v>8.4945450916784043E-2</v>
      </c>
      <c r="F19" s="33">
        <v>0.12540337542188532</v>
      </c>
      <c r="G19" s="33">
        <v>0.12834348111059965</v>
      </c>
    </row>
    <row r="20" spans="1:8" x14ac:dyDescent="0.25">
      <c r="A20" t="s">
        <v>324</v>
      </c>
      <c r="B20" s="33">
        <v>1</v>
      </c>
      <c r="C20" s="33">
        <v>1</v>
      </c>
      <c r="D20" s="33">
        <v>1</v>
      </c>
      <c r="E20" s="33">
        <v>1</v>
      </c>
      <c r="F20" s="33">
        <v>1</v>
      </c>
      <c r="G20" s="33">
        <v>1</v>
      </c>
    </row>
    <row r="24" spans="1:8" x14ac:dyDescent="0.25">
      <c r="A24" s="50"/>
      <c r="B24" s="50"/>
      <c r="C24" s="50"/>
      <c r="D24" s="50"/>
      <c r="E24" s="50"/>
      <c r="F24" s="50"/>
      <c r="G24" s="50"/>
      <c r="H24" s="50"/>
    </row>
    <row r="25" spans="1:8" x14ac:dyDescent="0.25">
      <c r="A25" s="50"/>
      <c r="B25" s="55"/>
      <c r="C25" s="55"/>
      <c r="D25" s="55"/>
      <c r="E25" s="55"/>
      <c r="F25" s="50"/>
    </row>
    <row r="26" spans="1:8" x14ac:dyDescent="0.25">
      <c r="A26" s="50"/>
      <c r="B26" s="50"/>
      <c r="C26" s="50"/>
      <c r="D26" s="50"/>
      <c r="E26" s="50"/>
      <c r="F26" s="50"/>
    </row>
    <row r="27" spans="1:8" x14ac:dyDescent="0.25">
      <c r="A27" s="50"/>
      <c r="B27" s="50"/>
      <c r="C27" s="50"/>
      <c r="D27" s="50"/>
      <c r="E27" s="50"/>
      <c r="F27" s="50"/>
    </row>
    <row r="28" spans="1:8" x14ac:dyDescent="0.25">
      <c r="A28" s="50"/>
      <c r="B28" s="50"/>
      <c r="C28" s="50"/>
      <c r="D28" s="50"/>
      <c r="E28" s="50"/>
      <c r="F28" s="50"/>
    </row>
    <row r="29" spans="1:8" x14ac:dyDescent="0.25">
      <c r="A29" s="50"/>
      <c r="B29" s="50"/>
      <c r="C29" s="50"/>
      <c r="D29" s="50"/>
      <c r="E29" s="50"/>
      <c r="F29" s="50"/>
    </row>
    <row r="30" spans="1:8" x14ac:dyDescent="0.25">
      <c r="A30" s="50"/>
      <c r="B30" s="50"/>
      <c r="C30" s="50"/>
      <c r="D30" s="50"/>
      <c r="E30" s="50"/>
      <c r="F30" s="50"/>
    </row>
    <row r="31" spans="1:8" x14ac:dyDescent="0.25">
      <c r="A31" s="50"/>
      <c r="B31" s="50"/>
      <c r="C31" s="50"/>
      <c r="D31" s="50"/>
      <c r="E31" s="50"/>
      <c r="F31" s="50"/>
    </row>
    <row r="32" spans="1:8" x14ac:dyDescent="0.25">
      <c r="A32" s="53"/>
      <c r="B32" s="53"/>
      <c r="C32" s="53"/>
      <c r="D32" s="53"/>
      <c r="E32" s="53"/>
      <c r="F32" s="50"/>
    </row>
    <row r="33" spans="1:6" x14ac:dyDescent="0.25">
      <c r="A33" s="50"/>
      <c r="B33" s="50"/>
      <c r="C33" s="50"/>
      <c r="D33" s="50"/>
      <c r="E33" s="50"/>
      <c r="F33" s="50"/>
    </row>
    <row r="34" spans="1:6" x14ac:dyDescent="0.25">
      <c r="A34" s="50"/>
      <c r="B34" s="50"/>
      <c r="C34" s="50"/>
      <c r="D34" s="50"/>
      <c r="E34" s="50"/>
      <c r="F34" s="50"/>
    </row>
    <row r="35" spans="1:6" x14ac:dyDescent="0.25">
      <c r="A35" s="50"/>
      <c r="B35" s="50"/>
      <c r="C35" s="50"/>
      <c r="D35" s="50"/>
      <c r="E35" s="50"/>
      <c r="F35" s="50"/>
    </row>
    <row r="36" spans="1:6" x14ac:dyDescent="0.25">
      <c r="A36" s="50"/>
      <c r="B36" s="50"/>
      <c r="C36" s="50"/>
      <c r="D36" s="50"/>
      <c r="E36" s="50"/>
      <c r="F36" s="50"/>
    </row>
    <row r="37" spans="1:6" x14ac:dyDescent="0.25">
      <c r="A37" s="50"/>
      <c r="B37" s="50"/>
      <c r="C37" s="50"/>
      <c r="D37" s="50"/>
      <c r="E37" s="50"/>
      <c r="F37" s="50"/>
    </row>
    <row r="38" spans="1:6" x14ac:dyDescent="0.25">
      <c r="A38" s="50"/>
      <c r="B38" s="50"/>
      <c r="C38" s="50"/>
      <c r="D38" s="50"/>
      <c r="E38" s="50"/>
      <c r="F38" s="50"/>
    </row>
    <row r="39" spans="1:6" x14ac:dyDescent="0.25">
      <c r="A39" s="30" t="s">
        <v>410</v>
      </c>
      <c r="B39" s="30" t="s">
        <v>411</v>
      </c>
    </row>
    <row r="40" spans="1:6" x14ac:dyDescent="0.25">
      <c r="A40" s="30" t="s">
        <v>385</v>
      </c>
      <c r="B40" t="s">
        <v>412</v>
      </c>
      <c r="C40" t="s">
        <v>413</v>
      </c>
      <c r="D40" t="s">
        <v>414</v>
      </c>
      <c r="E40" t="s">
        <v>415</v>
      </c>
      <c r="F40" t="s">
        <v>324</v>
      </c>
    </row>
    <row r="41" spans="1:6" x14ac:dyDescent="0.25">
      <c r="A41" t="s">
        <v>406</v>
      </c>
      <c r="B41" s="33">
        <v>0.25687322589278466</v>
      </c>
      <c r="C41" s="33">
        <v>0.19671099072606321</v>
      </c>
      <c r="D41" s="33">
        <v>0.17744414029476702</v>
      </c>
      <c r="E41" s="33">
        <v>6.8401003226122054E-2</v>
      </c>
      <c r="F41" s="33">
        <v>0.17723671700504504</v>
      </c>
    </row>
    <row r="42" spans="1:6" x14ac:dyDescent="0.25">
      <c r="A42" t="s">
        <v>397</v>
      </c>
      <c r="B42" s="33">
        <v>7.7428568324949404E-2</v>
      </c>
      <c r="C42" s="33">
        <v>0.10596329905235476</v>
      </c>
      <c r="D42" s="33">
        <v>0.11273780679274463</v>
      </c>
      <c r="E42" s="33">
        <v>8.6598110072171733E-2</v>
      </c>
      <c r="F42" s="33">
        <v>0.10637937487001997</v>
      </c>
    </row>
    <row r="43" spans="1:6" x14ac:dyDescent="0.25">
      <c r="A43" t="s">
        <v>400</v>
      </c>
      <c r="B43" s="33">
        <v>0.17119248515667609</v>
      </c>
      <c r="C43" s="33">
        <v>0.2305975882026661</v>
      </c>
      <c r="D43" s="33">
        <v>0.25687895936472854</v>
      </c>
      <c r="E43" s="33">
        <v>0.65975677520614495</v>
      </c>
      <c r="F43" s="33">
        <v>0.2822199636099974</v>
      </c>
    </row>
    <row r="44" spans="1:6" x14ac:dyDescent="0.25">
      <c r="A44" t="s">
        <v>409</v>
      </c>
      <c r="B44" s="33">
        <v>9.4125817474031384E-2</v>
      </c>
      <c r="C44" s="33">
        <v>0.16797970671224041</v>
      </c>
      <c r="D44" s="33">
        <v>0.16838202624558996</v>
      </c>
      <c r="E44" s="33">
        <v>8.2948781350565687E-2</v>
      </c>
      <c r="F44" s="33">
        <v>0.15682067588713136</v>
      </c>
    </row>
    <row r="45" spans="1:6" x14ac:dyDescent="0.25">
      <c r="A45" t="s">
        <v>404</v>
      </c>
      <c r="B45" s="33">
        <v>0.25314802710160972</v>
      </c>
      <c r="C45" s="33">
        <v>0.17796863850701955</v>
      </c>
      <c r="D45" s="33">
        <v>0.13867746408528664</v>
      </c>
      <c r="E45" s="33">
        <v>5.2530482493366171E-2</v>
      </c>
      <c r="F45" s="33">
        <v>0.14899978751720661</v>
      </c>
    </row>
    <row r="46" spans="1:6" x14ac:dyDescent="0.25">
      <c r="A46" t="s">
        <v>402</v>
      </c>
      <c r="B46" s="33">
        <v>0.14723187604994875</v>
      </c>
      <c r="C46" s="33">
        <v>0.12077977679965589</v>
      </c>
      <c r="D46" s="33">
        <v>0.14587960321688304</v>
      </c>
      <c r="E46" s="33">
        <v>4.9764847651629446E-2</v>
      </c>
      <c r="F46" s="33">
        <v>0.12834348111059973</v>
      </c>
    </row>
    <row r="47" spans="1:6" x14ac:dyDescent="0.25">
      <c r="A47" t="s">
        <v>324</v>
      </c>
      <c r="B47" s="33">
        <v>1</v>
      </c>
      <c r="C47" s="33">
        <v>1</v>
      </c>
      <c r="D47" s="33">
        <v>1</v>
      </c>
      <c r="E47" s="33">
        <v>1</v>
      </c>
      <c r="F47" s="3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32773-6887-42E6-A6AB-014CDE9DB518}">
  <dimension ref="A1:Z96"/>
  <sheetViews>
    <sheetView showGridLines="0" zoomScaleNormal="100" workbookViewId="0">
      <selection activeCell="K4" sqref="K4"/>
    </sheetView>
  </sheetViews>
  <sheetFormatPr defaultRowHeight="15" x14ac:dyDescent="0.25"/>
  <cols>
    <col min="3" max="3" width="22.42578125" customWidth="1"/>
    <col min="4" max="4" width="19.85546875" customWidth="1"/>
    <col min="5" max="5" width="24.42578125" customWidth="1"/>
    <col min="6" max="6" width="16" customWidth="1"/>
    <col min="7" max="7" width="25.7109375" customWidth="1"/>
    <col min="8" max="8" width="9.140625" customWidth="1"/>
    <col min="9" max="9" width="11.28515625" bestFit="1" customWidth="1"/>
    <col min="10" max="10" width="10.7109375" bestFit="1" customWidth="1"/>
    <col min="11" max="11" width="9.28515625" bestFit="1" customWidth="1"/>
    <col min="12" max="13" width="16" bestFit="1" customWidth="1"/>
    <col min="14" max="14" width="10.7109375" bestFit="1" customWidth="1"/>
    <col min="15" max="15" width="9.28515625" bestFit="1" customWidth="1"/>
    <col min="16" max="16" width="16" bestFit="1" customWidth="1"/>
    <col min="17" max="17" width="10.7109375" bestFit="1" customWidth="1"/>
    <col min="18" max="18" width="9.28515625" bestFit="1" customWidth="1"/>
    <col min="19" max="19" width="17.85546875" bestFit="1" customWidth="1"/>
    <col min="20" max="20" width="10.7109375" bestFit="1" customWidth="1"/>
    <col min="21" max="21" width="9.28515625" bestFit="1" customWidth="1"/>
    <col min="22" max="22" width="16.42578125" bestFit="1" customWidth="1"/>
  </cols>
  <sheetData>
    <row r="1" spans="1:26" s="43" customFormat="1" ht="26.25" x14ac:dyDescent="0.4">
      <c r="A1"/>
      <c r="B1" s="46" t="s">
        <v>416</v>
      </c>
      <c r="C1" s="44"/>
      <c r="D1" s="44"/>
      <c r="E1" s="44"/>
      <c r="F1" s="44"/>
      <c r="G1" s="44"/>
      <c r="H1" s="44"/>
      <c r="I1" s="44"/>
      <c r="J1" s="44"/>
      <c r="K1" s="44"/>
      <c r="L1" s="44"/>
      <c r="M1" s="44"/>
      <c r="N1" s="44"/>
      <c r="O1" s="44"/>
      <c r="P1" s="44"/>
      <c r="Q1" s="44"/>
      <c r="R1" s="44"/>
      <c r="S1" s="44"/>
      <c r="T1" s="44"/>
      <c r="U1" s="44"/>
      <c r="V1" s="44"/>
      <c r="W1" s="44"/>
      <c r="X1" s="44"/>
    </row>
    <row r="2" spans="1:26" x14ac:dyDescent="0.25">
      <c r="C2" s="29"/>
    </row>
    <row r="3" spans="1:26" ht="18.75" x14ac:dyDescent="0.3">
      <c r="C3" s="40" t="s">
        <v>417</v>
      </c>
      <c r="D3" s="40"/>
      <c r="E3" s="40" t="s">
        <v>418</v>
      </c>
      <c r="F3" s="40"/>
      <c r="G3" s="40" t="s">
        <v>419</v>
      </c>
    </row>
    <row r="4" spans="1:26" ht="34.5" x14ac:dyDescent="0.55000000000000004">
      <c r="C4" s="41">
        <f>SUM(Table71011124[Gross Sales])</f>
        <v>369273939.5</v>
      </c>
      <c r="D4" s="42"/>
      <c r="E4" s="41">
        <f>SUM(Table71011124[Sales])</f>
        <v>342218180.77500015</v>
      </c>
      <c r="F4" s="42"/>
      <c r="G4" s="41">
        <f>SUM(Table71011124[Profit])</f>
        <v>193919365.27499998</v>
      </c>
    </row>
    <row r="7" spans="1:26" ht="21" x14ac:dyDescent="0.35">
      <c r="B7" s="45" t="s">
        <v>420</v>
      </c>
      <c r="C7" s="47"/>
      <c r="D7" s="45"/>
      <c r="E7" s="45"/>
      <c r="F7" s="45"/>
      <c r="G7" s="45"/>
      <c r="H7" s="45"/>
      <c r="J7" s="45" t="s">
        <v>421</v>
      </c>
      <c r="K7" s="47"/>
      <c r="L7" s="45"/>
      <c r="M7" s="45"/>
      <c r="N7" s="45"/>
      <c r="O7" s="45"/>
      <c r="P7" s="45"/>
      <c r="Q7" s="45"/>
      <c r="R7" s="47"/>
      <c r="S7" s="45"/>
      <c r="T7" s="45"/>
      <c r="U7" s="45"/>
      <c r="V7" s="45"/>
      <c r="W7" s="45"/>
      <c r="X7" s="45"/>
      <c r="Y7" s="47"/>
      <c r="Z7" s="45"/>
    </row>
    <row r="11" spans="1:26" ht="18.75" x14ac:dyDescent="0.3">
      <c r="C11" s="40" t="s">
        <v>422</v>
      </c>
    </row>
    <row r="13" spans="1:26" x14ac:dyDescent="0.25">
      <c r="C13" s="30" t="s">
        <v>385</v>
      </c>
      <c r="D13" t="s">
        <v>423</v>
      </c>
      <c r="E13" t="s">
        <v>424</v>
      </c>
    </row>
    <row r="14" spans="1:26" x14ac:dyDescent="0.25">
      <c r="C14" t="s">
        <v>406</v>
      </c>
      <c r="D14" s="35">
        <v>11338727.709999992</v>
      </c>
      <c r="E14">
        <v>457039</v>
      </c>
    </row>
    <row r="15" spans="1:26" x14ac:dyDescent="0.25">
      <c r="C15" t="s">
        <v>397</v>
      </c>
      <c r="D15" s="35">
        <v>32410594.890000001</v>
      </c>
      <c r="E15">
        <v>380126.5</v>
      </c>
    </row>
    <row r="16" spans="1:26" x14ac:dyDescent="0.25">
      <c r="C16" t="s">
        <v>400</v>
      </c>
      <c r="D16" s="35">
        <v>80555186.875</v>
      </c>
      <c r="E16">
        <v>946865.5</v>
      </c>
    </row>
    <row r="17" spans="3:5" x14ac:dyDescent="0.25">
      <c r="C17" t="s">
        <v>409</v>
      </c>
      <c r="D17" s="35">
        <v>7670046.5099999988</v>
      </c>
      <c r="E17">
        <v>445392</v>
      </c>
    </row>
    <row r="18" spans="3:5" x14ac:dyDescent="0.25">
      <c r="C18" t="s">
        <v>404</v>
      </c>
      <c r="D18" s="35">
        <v>22305554.72000001</v>
      </c>
      <c r="E18">
        <v>515517</v>
      </c>
    </row>
    <row r="19" spans="3:5" x14ac:dyDescent="0.25">
      <c r="C19" t="s">
        <v>402</v>
      </c>
      <c r="D19" s="35">
        <v>39639254.570000015</v>
      </c>
      <c r="E19">
        <v>429570</v>
      </c>
    </row>
    <row r="20" spans="3:5" x14ac:dyDescent="0.25">
      <c r="C20" t="s">
        <v>324</v>
      </c>
      <c r="D20" s="35">
        <v>193919365.27500004</v>
      </c>
      <c r="E20">
        <v>3174510</v>
      </c>
    </row>
    <row r="23" spans="3:5" ht="18.75" x14ac:dyDescent="0.3">
      <c r="C23" s="40" t="s">
        <v>425</v>
      </c>
    </row>
    <row r="25" spans="3:5" x14ac:dyDescent="0.25">
      <c r="C25" s="30" t="s">
        <v>384</v>
      </c>
      <c r="D25" t="s">
        <v>423</v>
      </c>
      <c r="E25" t="s">
        <v>424</v>
      </c>
    </row>
    <row r="26" spans="3:5" x14ac:dyDescent="0.25">
      <c r="C26" t="s">
        <v>399</v>
      </c>
      <c r="D26" s="35">
        <v>28440830.860000011</v>
      </c>
      <c r="E26">
        <v>444359</v>
      </c>
    </row>
    <row r="27" spans="3:5" x14ac:dyDescent="0.25">
      <c r="C27" t="s">
        <v>403</v>
      </c>
      <c r="D27" s="35">
        <v>2409268.5999999987</v>
      </c>
      <c r="E27">
        <v>320837</v>
      </c>
    </row>
    <row r="28" spans="3:5" x14ac:dyDescent="0.25">
      <c r="C28" t="s">
        <v>408</v>
      </c>
      <c r="D28" s="35">
        <v>49537064.020000018</v>
      </c>
      <c r="E28">
        <v>638269</v>
      </c>
    </row>
    <row r="29" spans="3:5" x14ac:dyDescent="0.25">
      <c r="C29" t="s">
        <v>396</v>
      </c>
      <c r="D29" s="35">
        <v>113532201.795</v>
      </c>
      <c r="E29">
        <v>1771045</v>
      </c>
    </row>
    <row r="30" spans="3:5" x14ac:dyDescent="0.25">
      <c r="C30" t="s">
        <v>324</v>
      </c>
      <c r="D30" s="35">
        <v>193919365.27500004</v>
      </c>
      <c r="E30">
        <v>3174510</v>
      </c>
    </row>
    <row r="33" spans="3:5" ht="18.75" x14ac:dyDescent="0.3">
      <c r="C33" s="40" t="s">
        <v>426</v>
      </c>
    </row>
    <row r="35" spans="3:5" x14ac:dyDescent="0.25">
      <c r="C35" s="30" t="s">
        <v>282</v>
      </c>
      <c r="D35" t="s">
        <v>423</v>
      </c>
      <c r="E35" t="s">
        <v>424</v>
      </c>
    </row>
    <row r="36" spans="3:5" x14ac:dyDescent="0.25">
      <c r="C36" t="s">
        <v>287</v>
      </c>
      <c r="D36" s="35">
        <v>41681960.269999988</v>
      </c>
      <c r="E36">
        <v>584371</v>
      </c>
    </row>
    <row r="37" spans="3:5" x14ac:dyDescent="0.25">
      <c r="C37" t="s">
        <v>293</v>
      </c>
      <c r="D37" s="35">
        <v>28085563.849999987</v>
      </c>
      <c r="E37">
        <v>624353</v>
      </c>
    </row>
    <row r="38" spans="3:5" x14ac:dyDescent="0.25">
      <c r="C38" t="s">
        <v>295</v>
      </c>
      <c r="D38" s="35">
        <v>45859291.410000019</v>
      </c>
      <c r="E38">
        <v>757402.5</v>
      </c>
    </row>
    <row r="39" spans="3:5" x14ac:dyDescent="0.25">
      <c r="C39" t="s">
        <v>300</v>
      </c>
      <c r="D39" s="35">
        <v>37364262.439999975</v>
      </c>
      <c r="E39">
        <v>573717</v>
      </c>
    </row>
    <row r="40" spans="3:5" x14ac:dyDescent="0.25">
      <c r="C40" t="s">
        <v>395</v>
      </c>
      <c r="D40" s="35">
        <v>40928287.305000007</v>
      </c>
      <c r="E40">
        <v>634666.5</v>
      </c>
    </row>
    <row r="41" spans="3:5" x14ac:dyDescent="0.25">
      <c r="C41" t="s">
        <v>324</v>
      </c>
      <c r="D41" s="35">
        <v>193919365.27499998</v>
      </c>
      <c r="E41">
        <v>3174510</v>
      </c>
    </row>
    <row r="60" spans="2:26" x14ac:dyDescent="0.25">
      <c r="B60" s="48"/>
      <c r="C60" s="48" t="s">
        <v>427</v>
      </c>
      <c r="D60" s="48"/>
      <c r="E60" s="48"/>
      <c r="F60" s="48"/>
      <c r="G60" s="48"/>
      <c r="H60" s="48"/>
      <c r="I60" s="48"/>
      <c r="J60" s="48"/>
      <c r="K60" s="48"/>
      <c r="L60" s="48"/>
      <c r="M60" s="48"/>
      <c r="N60" s="48"/>
      <c r="O60" s="48"/>
      <c r="P60" s="48"/>
      <c r="Q60" s="48"/>
      <c r="R60" s="48"/>
      <c r="S60" s="48"/>
      <c r="T60" s="48"/>
      <c r="U60" s="48"/>
      <c r="V60" s="48"/>
      <c r="W60" s="48"/>
      <c r="X60" s="48"/>
      <c r="Y60" s="48"/>
      <c r="Z60" s="48"/>
    </row>
    <row r="63" spans="2:26" x14ac:dyDescent="0.25">
      <c r="C63" s="30" t="s">
        <v>386</v>
      </c>
      <c r="D63" t="s">
        <v>423</v>
      </c>
      <c r="J63" s="30" t="s">
        <v>411</v>
      </c>
      <c r="K63" s="30" t="s">
        <v>281</v>
      </c>
      <c r="L63" t="s">
        <v>410</v>
      </c>
      <c r="M63" t="s">
        <v>423</v>
      </c>
      <c r="N63" s="30" t="s">
        <v>411</v>
      </c>
      <c r="O63" s="30" t="s">
        <v>281</v>
      </c>
      <c r="P63" t="s">
        <v>428</v>
      </c>
      <c r="Q63" s="30" t="s">
        <v>411</v>
      </c>
      <c r="R63" s="30" t="s">
        <v>281</v>
      </c>
      <c r="S63" t="s">
        <v>429</v>
      </c>
      <c r="T63" s="30" t="s">
        <v>411</v>
      </c>
      <c r="U63" s="30" t="s">
        <v>281</v>
      </c>
      <c r="V63" t="s">
        <v>424</v>
      </c>
    </row>
    <row r="64" spans="2:26" x14ac:dyDescent="0.25">
      <c r="C64" t="s">
        <v>407</v>
      </c>
      <c r="D64" s="35">
        <v>69580482.780000106</v>
      </c>
      <c r="J64" t="s">
        <v>412</v>
      </c>
      <c r="K64" s="39">
        <v>44137</v>
      </c>
      <c r="L64" s="35">
        <v>5741561.2600000007</v>
      </c>
      <c r="M64" s="35">
        <v>4707797.76</v>
      </c>
      <c r="N64" t="s">
        <v>412</v>
      </c>
      <c r="O64" s="39">
        <v>44137</v>
      </c>
      <c r="P64" s="35">
        <v>1033763.4999999999</v>
      </c>
      <c r="Q64" t="s">
        <v>412</v>
      </c>
      <c r="R64" s="39">
        <v>44137</v>
      </c>
      <c r="S64" s="35">
        <v>6214054</v>
      </c>
      <c r="T64" t="s">
        <v>412</v>
      </c>
      <c r="U64" s="39">
        <v>44137</v>
      </c>
      <c r="V64">
        <v>52806</v>
      </c>
    </row>
    <row r="65" spans="3:22" x14ac:dyDescent="0.25">
      <c r="C65" t="s">
        <v>401</v>
      </c>
      <c r="D65" s="35">
        <v>51436764.885000005</v>
      </c>
      <c r="K65" s="39">
        <v>44167</v>
      </c>
      <c r="L65" s="35">
        <v>9670845.7599999998</v>
      </c>
      <c r="M65" s="35">
        <v>5161796.16</v>
      </c>
      <c r="O65" s="39">
        <v>44167</v>
      </c>
      <c r="P65" s="35">
        <v>4509049.5999999996</v>
      </c>
      <c r="R65" s="39">
        <v>44167</v>
      </c>
      <c r="S65" s="35">
        <v>10385926</v>
      </c>
      <c r="U65" s="39">
        <v>44167</v>
      </c>
      <c r="V65">
        <v>99664</v>
      </c>
    </row>
    <row r="66" spans="3:22" x14ac:dyDescent="0.25">
      <c r="C66" t="s">
        <v>398</v>
      </c>
      <c r="D66" s="35">
        <v>61441517.360000029</v>
      </c>
      <c r="J66" t="s">
        <v>430</v>
      </c>
      <c r="L66" s="35">
        <v>15412407.02</v>
      </c>
      <c r="M66" s="35">
        <v>9869593.9199999999</v>
      </c>
      <c r="N66" t="s">
        <v>430</v>
      </c>
      <c r="P66" s="35">
        <v>5542813.0999999996</v>
      </c>
      <c r="Q66" t="s">
        <v>430</v>
      </c>
      <c r="S66" s="35">
        <v>16599980</v>
      </c>
      <c r="T66" t="s">
        <v>430</v>
      </c>
      <c r="V66">
        <v>152470</v>
      </c>
    </row>
    <row r="67" spans="3:22" x14ac:dyDescent="0.25">
      <c r="C67" t="s">
        <v>405</v>
      </c>
      <c r="D67" s="35">
        <v>11460600.249999996</v>
      </c>
      <c r="J67" t="s">
        <v>413</v>
      </c>
      <c r="K67" s="39">
        <v>44198</v>
      </c>
      <c r="L67" s="35">
        <v>7501245.2699999996</v>
      </c>
      <c r="M67" s="35">
        <v>5665876.5700000003</v>
      </c>
      <c r="N67" t="s">
        <v>413</v>
      </c>
      <c r="O67" s="39">
        <v>44198</v>
      </c>
      <c r="P67" s="35">
        <v>1835368.6999999997</v>
      </c>
      <c r="Q67" t="s">
        <v>413</v>
      </c>
      <c r="R67" s="39">
        <v>44198</v>
      </c>
      <c r="S67" s="35">
        <v>8235491</v>
      </c>
      <c r="T67" t="s">
        <v>413</v>
      </c>
      <c r="U67" s="39">
        <v>44198</v>
      </c>
      <c r="V67">
        <v>67213</v>
      </c>
    </row>
    <row r="68" spans="3:22" x14ac:dyDescent="0.25">
      <c r="C68" t="s">
        <v>324</v>
      </c>
      <c r="D68" s="35">
        <v>193919365.27500015</v>
      </c>
      <c r="K68" s="39">
        <v>44228</v>
      </c>
      <c r="L68" s="35">
        <v>5987495.0899999989</v>
      </c>
      <c r="M68" s="35">
        <v>3785647.0899999994</v>
      </c>
      <c r="O68" s="39">
        <v>44228</v>
      </c>
      <c r="P68" s="35">
        <v>2201848</v>
      </c>
      <c r="R68" s="39">
        <v>44228</v>
      </c>
      <c r="S68" s="35">
        <v>6501890</v>
      </c>
      <c r="U68" s="39">
        <v>44228</v>
      </c>
      <c r="V68">
        <v>62210</v>
      </c>
    </row>
    <row r="69" spans="3:22" x14ac:dyDescent="0.25">
      <c r="K69" s="39">
        <v>44259</v>
      </c>
      <c r="L69" s="35">
        <v>7314967.5199999977</v>
      </c>
      <c r="M69" s="35">
        <v>5748067.0200000005</v>
      </c>
      <c r="O69" s="39">
        <v>44259</v>
      </c>
      <c r="P69" s="35">
        <v>1566900.5</v>
      </c>
      <c r="R69" s="39">
        <v>44259</v>
      </c>
      <c r="S69" s="35">
        <v>8122527.5</v>
      </c>
      <c r="U69" s="39">
        <v>44259</v>
      </c>
      <c r="V69">
        <v>68305</v>
      </c>
    </row>
    <row r="70" spans="3:22" x14ac:dyDescent="0.25">
      <c r="K70" s="39">
        <v>44290</v>
      </c>
      <c r="L70" s="35">
        <v>8921541.3400000017</v>
      </c>
      <c r="M70" s="35">
        <v>2410602.84</v>
      </c>
      <c r="O70" s="39">
        <v>44290</v>
      </c>
      <c r="P70" s="35">
        <v>6510938.5</v>
      </c>
      <c r="R70" s="39">
        <v>44290</v>
      </c>
      <c r="S70" s="35">
        <v>9412987</v>
      </c>
      <c r="U70" s="39">
        <v>44290</v>
      </c>
      <c r="V70">
        <v>70383</v>
      </c>
    </row>
    <row r="71" spans="3:22" x14ac:dyDescent="0.25">
      <c r="K71" s="39">
        <v>44318</v>
      </c>
      <c r="L71" s="35">
        <v>7250580.6399999997</v>
      </c>
      <c r="M71" s="35">
        <v>4078450.14</v>
      </c>
      <c r="O71" s="39">
        <v>44318</v>
      </c>
      <c r="P71" s="35">
        <v>3172130.5</v>
      </c>
      <c r="R71" s="39">
        <v>44318</v>
      </c>
      <c r="S71" s="35">
        <v>7992244</v>
      </c>
      <c r="U71" s="39">
        <v>44318</v>
      </c>
      <c r="V71">
        <v>69372</v>
      </c>
    </row>
    <row r="72" spans="3:22" x14ac:dyDescent="0.25">
      <c r="K72" s="39">
        <v>44349</v>
      </c>
      <c r="L72" s="35">
        <v>7936263.0100000007</v>
      </c>
      <c r="M72" s="35">
        <v>5239193.3600000013</v>
      </c>
      <c r="O72" s="39">
        <v>44349</v>
      </c>
      <c r="P72" s="35">
        <v>2697069.6500000004</v>
      </c>
      <c r="R72" s="39">
        <v>44349</v>
      </c>
      <c r="S72" s="35">
        <v>8397747</v>
      </c>
      <c r="U72" s="39">
        <v>44349</v>
      </c>
      <c r="V72">
        <v>95090</v>
      </c>
    </row>
    <row r="73" spans="3:22" x14ac:dyDescent="0.25">
      <c r="K73" s="39">
        <v>44379</v>
      </c>
      <c r="L73" s="35">
        <v>7168675.5999999987</v>
      </c>
      <c r="M73" s="35">
        <v>5431038.6000000006</v>
      </c>
      <c r="O73" s="39">
        <v>44379</v>
      </c>
      <c r="P73" s="35">
        <v>1737637.0000000002</v>
      </c>
      <c r="R73" s="39">
        <v>44379</v>
      </c>
      <c r="S73" s="35">
        <v>7784452</v>
      </c>
      <c r="U73" s="39">
        <v>44379</v>
      </c>
      <c r="V73">
        <v>68900</v>
      </c>
    </row>
    <row r="74" spans="3:22" x14ac:dyDescent="0.25">
      <c r="K74" s="39">
        <v>44410</v>
      </c>
      <c r="L74" s="35">
        <v>12133425.07</v>
      </c>
      <c r="M74" s="35">
        <v>8366149.4699999969</v>
      </c>
      <c r="O74" s="39">
        <v>44410</v>
      </c>
      <c r="P74" s="35">
        <v>3767275.5999999996</v>
      </c>
      <c r="R74" s="39">
        <v>44410</v>
      </c>
      <c r="S74" s="35">
        <v>12934595</v>
      </c>
      <c r="U74" s="39">
        <v>44410</v>
      </c>
      <c r="V74">
        <v>124812</v>
      </c>
    </row>
    <row r="75" spans="3:22" x14ac:dyDescent="0.25">
      <c r="K75" s="39">
        <v>44440</v>
      </c>
      <c r="L75" s="35">
        <v>11572617.66</v>
      </c>
      <c r="M75" s="35">
        <v>8147227.0100000016</v>
      </c>
      <c r="O75" s="39">
        <v>44440</v>
      </c>
      <c r="P75" s="35">
        <v>3425390.65</v>
      </c>
      <c r="R75" s="39">
        <v>44440</v>
      </c>
      <c r="S75" s="35">
        <v>12695564</v>
      </c>
      <c r="U75" s="39">
        <v>44440</v>
      </c>
      <c r="V75">
        <v>96968.5</v>
      </c>
    </row>
    <row r="76" spans="3:22" x14ac:dyDescent="0.25">
      <c r="K76" s="39">
        <v>44471</v>
      </c>
      <c r="L76" s="35">
        <v>11715166.15</v>
      </c>
      <c r="M76" s="35">
        <v>4318977.3499999996</v>
      </c>
      <c r="O76" s="39">
        <v>44471</v>
      </c>
      <c r="P76" s="35">
        <v>7396188.799999998</v>
      </c>
      <c r="R76" s="39">
        <v>44471</v>
      </c>
      <c r="S76" s="35">
        <v>12551678</v>
      </c>
      <c r="U76" s="39">
        <v>44471</v>
      </c>
      <c r="V76">
        <v>113920</v>
      </c>
    </row>
    <row r="77" spans="3:22" x14ac:dyDescent="0.25">
      <c r="K77" s="39">
        <v>44502</v>
      </c>
      <c r="L77" s="35">
        <v>12643241.549999999</v>
      </c>
      <c r="M77" s="35">
        <v>2124997.5499999998</v>
      </c>
      <c r="O77" s="39">
        <v>44502</v>
      </c>
      <c r="P77" s="35">
        <v>10518244</v>
      </c>
      <c r="R77" s="39">
        <v>44502</v>
      </c>
      <c r="S77" s="35">
        <v>13505080</v>
      </c>
      <c r="U77" s="39">
        <v>44502</v>
      </c>
      <c r="V77">
        <v>109332</v>
      </c>
    </row>
    <row r="78" spans="3:22" x14ac:dyDescent="0.25">
      <c r="K78" s="39">
        <v>44532</v>
      </c>
      <c r="L78" s="35">
        <v>15827441.019999996</v>
      </c>
      <c r="M78" s="35">
        <v>9206313.3199999966</v>
      </c>
      <c r="O78" s="39">
        <v>44532</v>
      </c>
      <c r="P78" s="35">
        <v>6621127.6999999993</v>
      </c>
      <c r="R78" s="39">
        <v>44532</v>
      </c>
      <c r="S78" s="35">
        <v>16935726</v>
      </c>
      <c r="U78" s="39">
        <v>44532</v>
      </c>
      <c r="V78">
        <v>146915</v>
      </c>
    </row>
    <row r="79" spans="3:22" x14ac:dyDescent="0.25">
      <c r="J79" t="s">
        <v>431</v>
      </c>
      <c r="L79" s="35">
        <v>115972659.92</v>
      </c>
      <c r="M79" s="35">
        <v>64522540.320000008</v>
      </c>
      <c r="N79" t="s">
        <v>431</v>
      </c>
      <c r="P79" s="35">
        <v>51450119.599999994</v>
      </c>
      <c r="Q79" t="s">
        <v>431</v>
      </c>
      <c r="S79" s="35">
        <v>125069981.5</v>
      </c>
      <c r="T79" t="s">
        <v>431</v>
      </c>
      <c r="V79">
        <v>1093420.5</v>
      </c>
    </row>
    <row r="80" spans="3:22" x14ac:dyDescent="0.25">
      <c r="J80" t="s">
        <v>414</v>
      </c>
      <c r="K80" s="39">
        <v>44563</v>
      </c>
      <c r="L80" s="35">
        <v>11196742.199999999</v>
      </c>
      <c r="M80" s="35">
        <v>8745091.9000000004</v>
      </c>
      <c r="N80" t="s">
        <v>414</v>
      </c>
      <c r="O80" s="39">
        <v>44563</v>
      </c>
      <c r="P80" s="35">
        <v>2451650.3000000007</v>
      </c>
      <c r="Q80" t="s">
        <v>414</v>
      </c>
      <c r="R80" s="39">
        <v>44563</v>
      </c>
      <c r="S80" s="35">
        <v>12632517</v>
      </c>
      <c r="T80" t="s">
        <v>414</v>
      </c>
      <c r="U80" s="39">
        <v>44563</v>
      </c>
      <c r="V80">
        <v>111119</v>
      </c>
    </row>
    <row r="81" spans="10:22" x14ac:dyDescent="0.25">
      <c r="K81" s="39">
        <v>44593</v>
      </c>
      <c r="L81" s="35">
        <v>15832418.870000005</v>
      </c>
      <c r="M81" s="35">
        <v>10359604.270000001</v>
      </c>
      <c r="O81" s="39">
        <v>44593</v>
      </c>
      <c r="P81" s="35">
        <v>5472814.5999999987</v>
      </c>
      <c r="R81" s="39">
        <v>44593</v>
      </c>
      <c r="S81" s="35">
        <v>16278872</v>
      </c>
      <c r="U81" s="39">
        <v>44593</v>
      </c>
      <c r="V81">
        <v>139283</v>
      </c>
    </row>
    <row r="82" spans="10:22" x14ac:dyDescent="0.25">
      <c r="K82" s="39">
        <v>44624</v>
      </c>
      <c r="L82" s="35">
        <v>13968320.930000002</v>
      </c>
      <c r="M82" s="35">
        <v>10911623.33</v>
      </c>
      <c r="O82" s="39">
        <v>44624</v>
      </c>
      <c r="P82" s="35">
        <v>3056697.6000000006</v>
      </c>
      <c r="R82" s="39">
        <v>44624</v>
      </c>
      <c r="S82" s="35">
        <v>15514780.5</v>
      </c>
      <c r="U82" s="39">
        <v>44624</v>
      </c>
      <c r="V82">
        <v>129879.5</v>
      </c>
    </row>
    <row r="83" spans="10:22" x14ac:dyDescent="0.25">
      <c r="K83" s="39">
        <v>44655</v>
      </c>
      <c r="L83" s="35">
        <v>14363871.710000001</v>
      </c>
      <c r="M83" s="35">
        <v>2037785.4099999983</v>
      </c>
      <c r="O83" s="39">
        <v>44655</v>
      </c>
      <c r="P83" s="35">
        <v>12326086.300000003</v>
      </c>
      <c r="R83" s="39">
        <v>44655</v>
      </c>
      <c r="S83" s="35">
        <v>15211883</v>
      </c>
      <c r="U83" s="39">
        <v>44655</v>
      </c>
      <c r="V83">
        <v>122355</v>
      </c>
    </row>
    <row r="84" spans="10:22" x14ac:dyDescent="0.25">
      <c r="K84" s="39">
        <v>44683</v>
      </c>
      <c r="L84" s="35">
        <v>11260315.889999999</v>
      </c>
      <c r="M84" s="35">
        <v>7855805.9899999993</v>
      </c>
      <c r="O84" s="39">
        <v>44683</v>
      </c>
      <c r="P84" s="35">
        <v>3404509.8999999994</v>
      </c>
      <c r="R84" s="39">
        <v>44683</v>
      </c>
      <c r="S84" s="35">
        <v>12445171</v>
      </c>
      <c r="U84" s="39">
        <v>44683</v>
      </c>
      <c r="V84">
        <v>123523</v>
      </c>
    </row>
    <row r="85" spans="10:22" x14ac:dyDescent="0.25">
      <c r="K85" s="39">
        <v>44714</v>
      </c>
      <c r="L85" s="35">
        <v>14556330.675000003</v>
      </c>
      <c r="M85" s="35">
        <v>8337328.8749999981</v>
      </c>
      <c r="O85" s="39">
        <v>44714</v>
      </c>
      <c r="P85" s="35">
        <v>6219001.8000000007</v>
      </c>
      <c r="R85" s="39">
        <v>44714</v>
      </c>
      <c r="S85" s="35">
        <v>15625244.5</v>
      </c>
      <c r="U85" s="39">
        <v>44714</v>
      </c>
      <c r="V85">
        <v>135503.5</v>
      </c>
    </row>
    <row r="86" spans="10:22" x14ac:dyDescent="0.25">
      <c r="K86" s="39">
        <v>44744</v>
      </c>
      <c r="L86" s="35">
        <v>14402353.480000004</v>
      </c>
      <c r="M86" s="35">
        <v>11231185.48</v>
      </c>
      <c r="O86" s="39">
        <v>44744</v>
      </c>
      <c r="P86" s="35">
        <v>3171168.0000000005</v>
      </c>
      <c r="R86" s="39">
        <v>44744</v>
      </c>
      <c r="S86" s="35">
        <v>15802186</v>
      </c>
      <c r="U86" s="39">
        <v>44744</v>
      </c>
      <c r="V86">
        <v>136263</v>
      </c>
    </row>
    <row r="87" spans="10:22" x14ac:dyDescent="0.25">
      <c r="K87" s="39">
        <v>44775</v>
      </c>
      <c r="L87" s="35">
        <v>17201140.900000006</v>
      </c>
      <c r="M87" s="35">
        <v>10926958.700000005</v>
      </c>
      <c r="O87" s="39">
        <v>44775</v>
      </c>
      <c r="P87" s="35">
        <v>6274182.2000000002</v>
      </c>
      <c r="R87" s="39">
        <v>44775</v>
      </c>
      <c r="S87" s="35">
        <v>18346707</v>
      </c>
      <c r="U87" s="39">
        <v>44775</v>
      </c>
      <c r="V87">
        <v>157244</v>
      </c>
    </row>
    <row r="88" spans="10:22" x14ac:dyDescent="0.25">
      <c r="K88" s="39">
        <v>44805</v>
      </c>
      <c r="L88" s="35">
        <v>16235362.580000002</v>
      </c>
      <c r="M88" s="35">
        <v>10237325.479999997</v>
      </c>
      <c r="O88" s="39">
        <v>44805</v>
      </c>
      <c r="P88" s="35">
        <v>5998037.1000000006</v>
      </c>
      <c r="R88" s="39">
        <v>44805</v>
      </c>
      <c r="S88" s="35">
        <v>17769104</v>
      </c>
      <c r="U88" s="39">
        <v>44805</v>
      </c>
      <c r="V88">
        <v>141018.5</v>
      </c>
    </row>
    <row r="89" spans="10:22" x14ac:dyDescent="0.25">
      <c r="K89" s="39">
        <v>44836</v>
      </c>
      <c r="L89" s="35">
        <v>15687526.970000003</v>
      </c>
      <c r="M89" s="35">
        <v>4430758.3699999992</v>
      </c>
      <c r="O89" s="39">
        <v>44836</v>
      </c>
      <c r="P89" s="35">
        <v>11256768.600000001</v>
      </c>
      <c r="R89" s="39">
        <v>44836</v>
      </c>
      <c r="S89" s="35">
        <v>16826047</v>
      </c>
      <c r="U89" s="39">
        <v>44836</v>
      </c>
      <c r="V89">
        <v>140537</v>
      </c>
    </row>
    <row r="90" spans="10:22" x14ac:dyDescent="0.25">
      <c r="K90" s="39">
        <v>44867</v>
      </c>
      <c r="L90" s="35">
        <v>15436834.369999997</v>
      </c>
      <c r="M90" s="35">
        <v>1919446.9699999997</v>
      </c>
      <c r="O90" s="39">
        <v>44867</v>
      </c>
      <c r="P90" s="35">
        <v>13517387.400000002</v>
      </c>
      <c r="R90" s="39">
        <v>44867</v>
      </c>
      <c r="S90" s="35">
        <v>16306774</v>
      </c>
      <c r="U90" s="39">
        <v>44867</v>
      </c>
      <c r="V90">
        <v>132817</v>
      </c>
    </row>
    <row r="91" spans="10:22" x14ac:dyDescent="0.25">
      <c r="K91" s="39">
        <v>44897</v>
      </c>
      <c r="L91" s="35">
        <v>18323005.25</v>
      </c>
      <c r="M91" s="35">
        <v>8957697.6500000004</v>
      </c>
      <c r="O91" s="39">
        <v>44897</v>
      </c>
      <c r="P91" s="35">
        <v>9365307.6000000034</v>
      </c>
      <c r="R91" s="39">
        <v>44897</v>
      </c>
      <c r="S91" s="35">
        <v>19632816</v>
      </c>
      <c r="U91" s="39">
        <v>44897</v>
      </c>
      <c r="V91">
        <v>159640</v>
      </c>
    </row>
    <row r="92" spans="10:22" x14ac:dyDescent="0.25">
      <c r="J92" t="s">
        <v>432</v>
      </c>
      <c r="L92" s="35">
        <v>178464223.82500002</v>
      </c>
      <c r="M92" s="35">
        <v>95950612.425000012</v>
      </c>
      <c r="N92" t="s">
        <v>432</v>
      </c>
      <c r="P92" s="35">
        <v>82513611.400000021</v>
      </c>
      <c r="Q92" t="s">
        <v>432</v>
      </c>
      <c r="S92" s="35">
        <v>192392102</v>
      </c>
      <c r="T92" t="s">
        <v>432</v>
      </c>
      <c r="V92">
        <v>1629182.5</v>
      </c>
    </row>
    <row r="93" spans="10:22" x14ac:dyDescent="0.25">
      <c r="J93" t="s">
        <v>415</v>
      </c>
      <c r="K93" s="39">
        <v>44928</v>
      </c>
      <c r="L93" s="35">
        <v>15365590.809999999</v>
      </c>
      <c r="M93" s="35">
        <v>12030453.510000004</v>
      </c>
      <c r="N93" t="s">
        <v>415</v>
      </c>
      <c r="O93" s="39">
        <v>44928</v>
      </c>
      <c r="P93" s="35">
        <v>3335137.3000000003</v>
      </c>
      <c r="Q93" t="s">
        <v>415</v>
      </c>
      <c r="R93" s="39">
        <v>44928</v>
      </c>
      <c r="S93" s="35">
        <v>17432343</v>
      </c>
      <c r="T93" t="s">
        <v>415</v>
      </c>
      <c r="U93" s="39">
        <v>44928</v>
      </c>
      <c r="V93">
        <v>141987</v>
      </c>
    </row>
    <row r="94" spans="10:22" x14ac:dyDescent="0.25">
      <c r="K94" s="39">
        <v>44958</v>
      </c>
      <c r="L94" s="35">
        <v>17003299.200000003</v>
      </c>
      <c r="M94" s="35">
        <v>11546165.099999996</v>
      </c>
      <c r="O94" s="39">
        <v>44958</v>
      </c>
      <c r="P94" s="35">
        <v>5457134.0999999987</v>
      </c>
      <c r="R94" s="39">
        <v>44958</v>
      </c>
      <c r="S94" s="35">
        <v>17779533</v>
      </c>
      <c r="U94" s="39">
        <v>44958</v>
      </c>
      <c r="V94">
        <v>157450</v>
      </c>
    </row>
    <row r="95" spans="10:22" x14ac:dyDescent="0.25">
      <c r="J95" t="s">
        <v>433</v>
      </c>
      <c r="L95" s="35">
        <v>32368890.010000002</v>
      </c>
      <c r="M95" s="35">
        <v>23576618.609999999</v>
      </c>
      <c r="N95" t="s">
        <v>433</v>
      </c>
      <c r="P95" s="35">
        <v>8792271.3999999985</v>
      </c>
      <c r="Q95" t="s">
        <v>433</v>
      </c>
      <c r="S95" s="35">
        <v>35211876</v>
      </c>
      <c r="T95" t="s">
        <v>433</v>
      </c>
      <c r="V95">
        <v>299437</v>
      </c>
    </row>
    <row r="96" spans="10:22" x14ac:dyDescent="0.25">
      <c r="J96" t="s">
        <v>324</v>
      </c>
      <c r="L96" s="35">
        <v>342218180.77500004</v>
      </c>
      <c r="M96" s="35">
        <v>193919365.27499998</v>
      </c>
      <c r="N96" t="s">
        <v>324</v>
      </c>
      <c r="P96" s="35">
        <v>148298815.5</v>
      </c>
      <c r="Q96" t="s">
        <v>324</v>
      </c>
      <c r="S96" s="35">
        <v>369273939.5</v>
      </c>
      <c r="T96" t="s">
        <v>324</v>
      </c>
      <c r="V96">
        <v>3174510</v>
      </c>
    </row>
  </sheetData>
  <conditionalFormatting pivot="1" sqref="D14:D19">
    <cfRule type="dataBar" priority="3">
      <dataBar>
        <cfvo type="min"/>
        <cfvo type="max"/>
        <color theme="8" tint="0.39997558519241921"/>
      </dataBar>
      <extLst>
        <ext xmlns:x14="http://schemas.microsoft.com/office/spreadsheetml/2009/9/main" uri="{B025F937-C7B1-47D3-B67F-A62EFF666E3E}">
          <x14:id>{CE905AD1-CA43-444D-816B-A31178ED9B23}</x14:id>
        </ext>
      </extLst>
    </cfRule>
  </conditionalFormatting>
  <conditionalFormatting pivot="1" sqref="D26:D29">
    <cfRule type="dataBar" priority="2">
      <dataBar>
        <cfvo type="min"/>
        <cfvo type="max"/>
        <color theme="8" tint="0.39997558519241921"/>
      </dataBar>
      <extLst>
        <ext xmlns:x14="http://schemas.microsoft.com/office/spreadsheetml/2009/9/main" uri="{B025F937-C7B1-47D3-B67F-A62EFF666E3E}">
          <x14:id>{70516025-62FD-484E-8682-CC3614BF6B57}</x14:id>
        </ext>
      </extLst>
    </cfRule>
  </conditionalFormatting>
  <conditionalFormatting pivot="1" sqref="D36:D40">
    <cfRule type="dataBar" priority="1">
      <dataBar>
        <cfvo type="min"/>
        <cfvo type="max"/>
        <color theme="8" tint="0.39997558519241921"/>
      </dataBar>
      <extLst>
        <ext xmlns:x14="http://schemas.microsoft.com/office/spreadsheetml/2009/9/main" uri="{B025F937-C7B1-47D3-B67F-A62EFF666E3E}">
          <x14:id>{FA513047-5F27-4D6C-9D01-69AE61310173}</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pivot="1">
          <x14:cfRule type="dataBar" id="{CE905AD1-CA43-444D-816B-A31178ED9B23}">
            <x14:dataBar minLength="0" maxLength="100" border="1" negativeBarBorderColorSameAsPositive="0">
              <x14:cfvo type="autoMin"/>
              <x14:cfvo type="autoMax"/>
              <x14:borderColor rgb="FF638EC6"/>
              <x14:negativeFillColor rgb="FFFF0000"/>
              <x14:negativeBorderColor rgb="FFFF0000"/>
              <x14:axisColor rgb="FF000000"/>
            </x14:dataBar>
          </x14:cfRule>
          <xm:sqref>D14:D19</xm:sqref>
        </x14:conditionalFormatting>
        <x14:conditionalFormatting xmlns:xm="http://schemas.microsoft.com/office/excel/2006/main" pivot="1">
          <x14:cfRule type="dataBar" id="{70516025-62FD-484E-8682-CC3614BF6B57}">
            <x14:dataBar minLength="0" maxLength="100" border="1" negativeBarBorderColorSameAsPositive="0">
              <x14:cfvo type="autoMin"/>
              <x14:cfvo type="autoMax"/>
              <x14:borderColor rgb="FF638EC6"/>
              <x14:negativeFillColor rgb="FFFF0000"/>
              <x14:negativeBorderColor rgb="FFFF0000"/>
              <x14:axisColor rgb="FF000000"/>
            </x14:dataBar>
          </x14:cfRule>
          <xm:sqref>D26:D29</xm:sqref>
        </x14:conditionalFormatting>
        <x14:conditionalFormatting xmlns:xm="http://schemas.microsoft.com/office/excel/2006/main" pivot="1">
          <x14:cfRule type="dataBar" id="{FA513047-5F27-4D6C-9D01-69AE61310173}">
            <x14:dataBar minLength="0" maxLength="100" border="1" negativeBarBorderColorSameAsPositive="0">
              <x14:cfvo type="autoMin"/>
              <x14:cfvo type="autoMax"/>
              <x14:borderColor rgb="FF638EC6"/>
              <x14:negativeFillColor rgb="FFFF0000"/>
              <x14:negativeBorderColor rgb="FFFF0000"/>
              <x14:axisColor rgb="FF000000"/>
            </x14:dataBar>
          </x14:cfRule>
          <xm:sqref>D36:D40</xm:sqref>
        </x14:conditionalFormatting>
      </x14:conditionalFormattings>
    </ext>
    <ext xmlns:x14="http://schemas.microsoft.com/office/spreadsheetml/2009/9/main" uri="{A8765BA9-456A-4dab-B4F3-ACF838C121DE}">
      <x14:slicerList>
        <x14:slicer r:id="rId10"/>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A289F-DFBF-4289-8861-0827EFCBC25C}">
  <dimension ref="B1:Q13"/>
  <sheetViews>
    <sheetView workbookViewId="0">
      <selection activeCell="P23" sqref="P23"/>
    </sheetView>
  </sheetViews>
  <sheetFormatPr defaultRowHeight="15" x14ac:dyDescent="0.25"/>
  <cols>
    <col min="2" max="2" width="19.140625" bestFit="1" customWidth="1"/>
    <col min="11" max="11" width="18.7109375" bestFit="1" customWidth="1"/>
    <col min="12" max="12" width="11.140625" bestFit="1" customWidth="1"/>
    <col min="13" max="16" width="8.42578125" bestFit="1" customWidth="1"/>
    <col min="17" max="17" width="11.140625" bestFit="1" customWidth="1"/>
  </cols>
  <sheetData>
    <row r="1" spans="2:17" x14ac:dyDescent="0.25">
      <c r="C1" t="s">
        <v>434</v>
      </c>
    </row>
    <row r="3" spans="2:17" x14ac:dyDescent="0.25">
      <c r="B3" s="50"/>
      <c r="C3" s="50"/>
      <c r="D3" s="50"/>
      <c r="E3" s="50"/>
      <c r="F3" s="50"/>
      <c r="G3" s="50"/>
    </row>
    <row r="4" spans="2:17" x14ac:dyDescent="0.25">
      <c r="B4" s="50" t="str" cm="1">
        <f t="array" ref="B4:G11">_xlfn.PIVOTBY(Table71011124[[#Headers],[#Data],[Product]],Table71011124[[#Headers],[#Data],[Country]],Table71011124[[#Headers],[#Data],[Sales]],_xleta.PERCENTOF,1,,,0)</f>
        <v/>
      </c>
      <c r="C4" s="53" t="str">
        <v>Australia</v>
      </c>
      <c r="D4" s="53" t="str">
        <v>Canada</v>
      </c>
      <c r="E4" s="53" t="str">
        <v>France</v>
      </c>
      <c r="F4" s="53" t="str">
        <v>Mexico</v>
      </c>
      <c r="G4" s="53" t="str">
        <v>USA</v>
      </c>
    </row>
    <row r="5" spans="2:17" x14ac:dyDescent="0.25">
      <c r="B5" s="53" t="str">
        <v>Bamboo fabric roll</v>
      </c>
      <c r="C5" s="54">
        <v>0.14331369998884699</v>
      </c>
      <c r="D5" s="54">
        <v>0.18492619861050938</v>
      </c>
      <c r="E5" s="54">
        <v>0.18230288463937167</v>
      </c>
      <c r="F5" s="54">
        <v>0.15983612254498539</v>
      </c>
      <c r="G5" s="54">
        <v>0.2111395183044911</v>
      </c>
      <c r="K5" s="30" t="s">
        <v>410</v>
      </c>
      <c r="L5" s="30" t="s">
        <v>282</v>
      </c>
    </row>
    <row r="6" spans="2:17" x14ac:dyDescent="0.25">
      <c r="B6" s="53" t="str">
        <v>Biodegradable box</v>
      </c>
      <c r="C6" s="52">
        <v>0.12819067199554207</v>
      </c>
      <c r="D6" s="52">
        <v>8.9236246965362628E-2</v>
      </c>
      <c r="E6" s="52">
        <v>0.10569147105466385</v>
      </c>
      <c r="F6" s="52">
        <v>0.12394682018341678</v>
      </c>
      <c r="G6" s="52">
        <v>8.6703231799869648E-2</v>
      </c>
      <c r="K6" s="30" t="s">
        <v>385</v>
      </c>
      <c r="L6" t="s">
        <v>287</v>
      </c>
      <c r="M6" t="s">
        <v>293</v>
      </c>
      <c r="N6" t="s">
        <v>295</v>
      </c>
      <c r="O6" t="s">
        <v>300</v>
      </c>
      <c r="P6" t="s">
        <v>395</v>
      </c>
      <c r="Q6" t="s">
        <v>324</v>
      </c>
    </row>
    <row r="7" spans="2:17" x14ac:dyDescent="0.25">
      <c r="B7" s="53" t="str">
        <v>Compostable cutlery</v>
      </c>
      <c r="C7" s="52">
        <v>0.23634265205899532</v>
      </c>
      <c r="D7" s="52">
        <v>0.2937418933686205</v>
      </c>
      <c r="E7" s="52">
        <v>0.24543947067051952</v>
      </c>
      <c r="F7" s="52">
        <v>0.35127495292399491</v>
      </c>
      <c r="G7" s="52">
        <v>0.29720200786678808</v>
      </c>
      <c r="K7" t="s">
        <v>406</v>
      </c>
      <c r="L7" s="33">
        <v>0.14331369998884697</v>
      </c>
      <c r="M7" s="33">
        <v>0.18492619861050932</v>
      </c>
      <c r="N7" s="33">
        <v>0.18230288463937155</v>
      </c>
      <c r="O7" s="33">
        <v>0.15983612254498539</v>
      </c>
      <c r="P7" s="33">
        <v>0.21113951830449101</v>
      </c>
      <c r="Q7" s="33">
        <v>0.17723671700504495</v>
      </c>
    </row>
    <row r="8" spans="2:17" x14ac:dyDescent="0.25">
      <c r="B8" s="53" t="str">
        <v>Eco hemp fibers</v>
      </c>
      <c r="C8" s="52">
        <v>0.16023277136761516</v>
      </c>
      <c r="D8" s="52">
        <v>0.16460119797180289</v>
      </c>
      <c r="E8" s="52">
        <v>0.14677960073093937</v>
      </c>
      <c r="F8" s="52">
        <v>0.17324759787784216</v>
      </c>
      <c r="G8" s="52">
        <v>0.14431258223751578</v>
      </c>
      <c r="K8" t="s">
        <v>397</v>
      </c>
      <c r="L8" s="33">
        <v>0.12819067199554204</v>
      </c>
      <c r="M8" s="33">
        <v>8.9236246965362601E-2</v>
      </c>
      <c r="N8" s="33">
        <v>0.10569147105466377</v>
      </c>
      <c r="O8" s="33">
        <v>0.12394682018341678</v>
      </c>
      <c r="P8" s="33">
        <v>8.6703231799869607E-2</v>
      </c>
      <c r="Q8" s="33">
        <v>0.10637937487002</v>
      </c>
    </row>
    <row r="9" spans="2:17" x14ac:dyDescent="0.25">
      <c r="B9" s="53" t="str">
        <v>Organic Pleather</v>
      </c>
      <c r="C9" s="52">
        <v>0.16498462197001437</v>
      </c>
      <c r="D9" s="52">
        <v>0.1574949648012636</v>
      </c>
      <c r="E9" s="52">
        <v>0.17389250049906996</v>
      </c>
      <c r="F9" s="52">
        <v>0.10674905555297676</v>
      </c>
      <c r="G9" s="52">
        <v>0.13523928436945065</v>
      </c>
      <c r="K9" t="s">
        <v>400</v>
      </c>
      <c r="L9" s="33">
        <v>0.2363426520589953</v>
      </c>
      <c r="M9" s="33">
        <v>0.29374189336862044</v>
      </c>
      <c r="N9" s="33">
        <v>0.24543947067051933</v>
      </c>
      <c r="O9" s="33">
        <v>0.35127495292399491</v>
      </c>
      <c r="P9" s="33">
        <v>0.29720200786678791</v>
      </c>
      <c r="Q9" s="33">
        <v>0.28221996360999729</v>
      </c>
    </row>
    <row r="10" spans="2:17" x14ac:dyDescent="0.25">
      <c r="B10" s="53" t="str">
        <v>Recycled can</v>
      </c>
      <c r="C10" s="52">
        <v>0.16693558261898647</v>
      </c>
      <c r="D10" s="52">
        <v>0.1099994982824412</v>
      </c>
      <c r="E10" s="52">
        <v>0.14589407240543656</v>
      </c>
      <c r="F10" s="52">
        <v>8.4945450916784043E-2</v>
      </c>
      <c r="G10" s="52">
        <v>0.12540337542188537</v>
      </c>
      <c r="K10" t="s">
        <v>409</v>
      </c>
      <c r="L10" s="33">
        <v>0.16023277136761513</v>
      </c>
      <c r="M10" s="33">
        <v>0.16460119797180287</v>
      </c>
      <c r="N10" s="33">
        <v>0.14677960073093926</v>
      </c>
      <c r="O10" s="33">
        <v>0.17324759787784216</v>
      </c>
      <c r="P10" s="33">
        <v>0.14431258223751572</v>
      </c>
      <c r="Q10" s="33">
        <v>0.15682067588713136</v>
      </c>
    </row>
    <row r="11" spans="2:17" x14ac:dyDescent="0.25">
      <c r="B11" s="53" t="str">
        <v>Total</v>
      </c>
      <c r="C11" s="53">
        <v>1</v>
      </c>
      <c r="D11" s="53">
        <v>1</v>
      </c>
      <c r="E11" s="53">
        <v>1</v>
      </c>
      <c r="F11" s="53">
        <v>1</v>
      </c>
      <c r="G11" s="53">
        <v>1</v>
      </c>
      <c r="K11" t="s">
        <v>404</v>
      </c>
      <c r="L11" s="33">
        <v>0.16498462197001432</v>
      </c>
      <c r="M11" s="33">
        <v>0.15749496480126354</v>
      </c>
      <c r="N11" s="33">
        <v>0.17389250049906982</v>
      </c>
      <c r="O11" s="33">
        <v>0.10674905555297676</v>
      </c>
      <c r="P11" s="33">
        <v>0.1352392843694506</v>
      </c>
      <c r="Q11" s="33">
        <v>0.14899978751720663</v>
      </c>
    </row>
    <row r="12" spans="2:17" x14ac:dyDescent="0.25">
      <c r="E12" s="50"/>
      <c r="F12" s="50"/>
      <c r="G12" s="50"/>
      <c r="K12" t="s">
        <v>402</v>
      </c>
      <c r="L12" s="33">
        <v>0.16693558261898644</v>
      </c>
      <c r="M12" s="33">
        <v>0.10999949828244117</v>
      </c>
      <c r="N12" s="33">
        <v>0.14589407240543645</v>
      </c>
      <c r="O12" s="33">
        <v>8.4945450916784043E-2</v>
      </c>
      <c r="P12" s="33">
        <v>0.12540337542188532</v>
      </c>
      <c r="Q12" s="33">
        <v>0.12834348111059965</v>
      </c>
    </row>
    <row r="13" spans="2:17" x14ac:dyDescent="0.25">
      <c r="K13" t="s">
        <v>324</v>
      </c>
      <c r="L13" s="33">
        <v>1</v>
      </c>
      <c r="M13" s="33">
        <v>1</v>
      </c>
      <c r="N13" s="33">
        <v>1</v>
      </c>
      <c r="O13" s="33">
        <v>1</v>
      </c>
      <c r="P13" s="33">
        <v>1</v>
      </c>
      <c r="Q13" s="33">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DE2D-AF69-4E23-8D2C-4DE43020406E}">
  <sheetPr>
    <tabColor theme="9" tint="0.59999389629810485"/>
  </sheetPr>
  <dimension ref="A1:E76"/>
  <sheetViews>
    <sheetView workbookViewId="0">
      <selection activeCell="H4" sqref="H4"/>
    </sheetView>
  </sheetViews>
  <sheetFormatPr defaultRowHeight="15" x14ac:dyDescent="0.25"/>
  <cols>
    <col min="1" max="1" width="7.140625" bestFit="1" customWidth="1"/>
    <col min="2" max="2" width="12" bestFit="1" customWidth="1"/>
    <col min="3" max="3" width="15" bestFit="1" customWidth="1"/>
    <col min="4" max="5" width="8.7109375" bestFit="1" customWidth="1"/>
  </cols>
  <sheetData>
    <row r="1" spans="1:5" x14ac:dyDescent="0.25">
      <c r="A1" t="s">
        <v>335</v>
      </c>
      <c r="B1" t="s">
        <v>435</v>
      </c>
      <c r="C1" t="s">
        <v>385</v>
      </c>
      <c r="D1" t="s">
        <v>392</v>
      </c>
      <c r="E1" t="s">
        <v>436</v>
      </c>
    </row>
    <row r="2" spans="1:5" x14ac:dyDescent="0.25">
      <c r="A2">
        <v>2017</v>
      </c>
      <c r="B2" t="s">
        <v>437</v>
      </c>
      <c r="C2" t="s">
        <v>438</v>
      </c>
      <c r="D2" s="49">
        <v>20000</v>
      </c>
      <c r="E2" s="50">
        <v>0.75</v>
      </c>
    </row>
    <row r="3" spans="1:5" x14ac:dyDescent="0.25">
      <c r="A3">
        <v>2015</v>
      </c>
      <c r="B3" t="s">
        <v>439</v>
      </c>
      <c r="C3" t="s">
        <v>440</v>
      </c>
      <c r="D3" s="49">
        <v>3700</v>
      </c>
      <c r="E3" s="50">
        <v>0.22</v>
      </c>
    </row>
    <row r="4" spans="1:5" x14ac:dyDescent="0.25">
      <c r="A4">
        <v>2017</v>
      </c>
      <c r="B4" t="s">
        <v>439</v>
      </c>
      <c r="C4" t="s">
        <v>441</v>
      </c>
      <c r="D4" s="49">
        <v>4000</v>
      </c>
      <c r="E4" s="50">
        <v>0.22</v>
      </c>
    </row>
    <row r="5" spans="1:5" x14ac:dyDescent="0.25">
      <c r="A5">
        <v>2015</v>
      </c>
      <c r="B5" t="s">
        <v>439</v>
      </c>
      <c r="C5" t="s">
        <v>442</v>
      </c>
      <c r="D5" s="49">
        <v>13300</v>
      </c>
      <c r="E5" s="50">
        <v>0.56000000000000005</v>
      </c>
    </row>
    <row r="6" spans="1:5" x14ac:dyDescent="0.25">
      <c r="A6">
        <v>2017</v>
      </c>
      <c r="B6" t="s">
        <v>439</v>
      </c>
      <c r="C6" t="s">
        <v>443</v>
      </c>
      <c r="D6" s="49">
        <v>36000</v>
      </c>
      <c r="E6" s="50">
        <v>1</v>
      </c>
    </row>
    <row r="7" spans="1:5" x14ac:dyDescent="0.25">
      <c r="A7">
        <v>2015</v>
      </c>
      <c r="B7" t="s">
        <v>437</v>
      </c>
      <c r="C7" t="s">
        <v>444</v>
      </c>
      <c r="D7" s="49">
        <v>2300</v>
      </c>
      <c r="E7" s="50">
        <v>0.35</v>
      </c>
    </row>
    <row r="8" spans="1:5" x14ac:dyDescent="0.25">
      <c r="A8">
        <v>2016</v>
      </c>
      <c r="B8" t="s">
        <v>439</v>
      </c>
      <c r="C8" t="s">
        <v>440</v>
      </c>
      <c r="D8" s="49">
        <v>2300</v>
      </c>
      <c r="E8" s="50">
        <v>0.28000000000000003</v>
      </c>
    </row>
    <row r="9" spans="1:5" x14ac:dyDescent="0.25">
      <c r="A9">
        <v>2016</v>
      </c>
      <c r="B9" t="s">
        <v>437</v>
      </c>
      <c r="C9" t="s">
        <v>445</v>
      </c>
      <c r="D9" s="49">
        <v>3400</v>
      </c>
      <c r="E9" s="50">
        <v>0.36</v>
      </c>
    </row>
    <row r="10" spans="1:5" x14ac:dyDescent="0.25">
      <c r="A10">
        <v>2016</v>
      </c>
      <c r="B10" t="s">
        <v>446</v>
      </c>
      <c r="C10" t="s">
        <v>447</v>
      </c>
      <c r="D10" s="49">
        <v>6300</v>
      </c>
      <c r="E10" s="50">
        <v>0.4</v>
      </c>
    </row>
    <row r="11" spans="1:5" x14ac:dyDescent="0.25">
      <c r="A11">
        <v>2017</v>
      </c>
      <c r="B11" t="s">
        <v>437</v>
      </c>
      <c r="C11" t="s">
        <v>445</v>
      </c>
      <c r="D11" s="49">
        <v>5400</v>
      </c>
      <c r="E11" s="50">
        <v>0.38</v>
      </c>
    </row>
    <row r="12" spans="1:5" x14ac:dyDescent="0.25">
      <c r="A12">
        <v>2016</v>
      </c>
      <c r="B12" t="s">
        <v>448</v>
      </c>
      <c r="C12" t="s">
        <v>449</v>
      </c>
      <c r="D12" s="49">
        <v>17000</v>
      </c>
      <c r="E12" s="50">
        <v>0.9</v>
      </c>
    </row>
    <row r="13" spans="1:5" x14ac:dyDescent="0.25">
      <c r="A13">
        <v>2016</v>
      </c>
      <c r="B13" t="s">
        <v>448</v>
      </c>
      <c r="C13" t="s">
        <v>450</v>
      </c>
      <c r="D13" s="49">
        <v>21600</v>
      </c>
      <c r="E13" s="50">
        <v>0.9</v>
      </c>
    </row>
    <row r="14" spans="1:5" x14ac:dyDescent="0.25">
      <c r="A14">
        <v>2016</v>
      </c>
      <c r="B14" t="s">
        <v>448</v>
      </c>
      <c r="C14" t="s">
        <v>451</v>
      </c>
      <c r="D14" s="49">
        <v>29800</v>
      </c>
      <c r="E14" s="50">
        <v>0.9</v>
      </c>
    </row>
    <row r="15" spans="1:5" x14ac:dyDescent="0.25">
      <c r="A15">
        <v>2016</v>
      </c>
      <c r="B15" t="s">
        <v>437</v>
      </c>
      <c r="C15" t="s">
        <v>452</v>
      </c>
      <c r="D15" s="49">
        <v>1000</v>
      </c>
      <c r="E15" s="50">
        <v>0.23</v>
      </c>
    </row>
    <row r="16" spans="1:5" x14ac:dyDescent="0.25">
      <c r="A16">
        <v>2015</v>
      </c>
      <c r="B16" t="s">
        <v>439</v>
      </c>
      <c r="C16" t="s">
        <v>453</v>
      </c>
      <c r="D16" s="49">
        <v>6700</v>
      </c>
      <c r="E16" s="50">
        <v>0.05</v>
      </c>
    </row>
    <row r="17" spans="1:5" x14ac:dyDescent="0.25">
      <c r="A17">
        <v>2017</v>
      </c>
      <c r="B17" t="s">
        <v>437</v>
      </c>
      <c r="C17" t="s">
        <v>452</v>
      </c>
      <c r="D17" s="49">
        <v>600</v>
      </c>
      <c r="E17" s="50">
        <v>0.27</v>
      </c>
    </row>
    <row r="18" spans="1:5" x14ac:dyDescent="0.25">
      <c r="A18">
        <v>2015</v>
      </c>
      <c r="B18" t="s">
        <v>446</v>
      </c>
      <c r="C18" t="s">
        <v>454</v>
      </c>
      <c r="D18" s="49">
        <v>3500</v>
      </c>
      <c r="E18" s="50">
        <v>0.5</v>
      </c>
    </row>
    <row r="19" spans="1:5" x14ac:dyDescent="0.25">
      <c r="A19">
        <v>2017</v>
      </c>
      <c r="B19" t="s">
        <v>439</v>
      </c>
      <c r="C19" t="s">
        <v>453</v>
      </c>
      <c r="D19" s="49">
        <v>7500</v>
      </c>
      <c r="E19" s="50">
        <v>0.4</v>
      </c>
    </row>
    <row r="20" spans="1:5" x14ac:dyDescent="0.25">
      <c r="A20">
        <v>2017</v>
      </c>
      <c r="B20" t="s">
        <v>448</v>
      </c>
      <c r="C20" t="s">
        <v>455</v>
      </c>
      <c r="D20" s="49">
        <v>63700</v>
      </c>
      <c r="E20" s="50">
        <v>0.9</v>
      </c>
    </row>
    <row r="21" spans="1:5" x14ac:dyDescent="0.25">
      <c r="A21">
        <v>2017</v>
      </c>
      <c r="B21" t="s">
        <v>446</v>
      </c>
      <c r="C21" t="s">
        <v>456</v>
      </c>
      <c r="D21" s="49">
        <v>9300</v>
      </c>
      <c r="E21" s="50">
        <v>0.6</v>
      </c>
    </row>
    <row r="22" spans="1:5" x14ac:dyDescent="0.25">
      <c r="A22">
        <v>2017</v>
      </c>
      <c r="B22" t="s">
        <v>446</v>
      </c>
      <c r="C22" t="s">
        <v>447</v>
      </c>
      <c r="D22" s="49">
        <v>8500</v>
      </c>
      <c r="E22" s="50">
        <v>0.46</v>
      </c>
    </row>
    <row r="23" spans="1:5" x14ac:dyDescent="0.25">
      <c r="A23">
        <v>2017</v>
      </c>
      <c r="B23" t="s">
        <v>448</v>
      </c>
      <c r="C23" t="s">
        <v>457</v>
      </c>
      <c r="D23" s="49">
        <v>33700</v>
      </c>
      <c r="E23" s="50">
        <v>0.92</v>
      </c>
    </row>
    <row r="24" spans="1:5" x14ac:dyDescent="0.25">
      <c r="A24">
        <v>2017</v>
      </c>
      <c r="B24" t="s">
        <v>439</v>
      </c>
      <c r="C24" t="s">
        <v>458</v>
      </c>
      <c r="D24" s="49">
        <v>600</v>
      </c>
      <c r="E24" s="50">
        <v>0.15</v>
      </c>
    </row>
    <row r="25" spans="1:5" x14ac:dyDescent="0.25">
      <c r="A25">
        <v>2015</v>
      </c>
      <c r="B25" t="s">
        <v>446</v>
      </c>
      <c r="C25" t="s">
        <v>447</v>
      </c>
      <c r="D25" s="49">
        <v>3100</v>
      </c>
      <c r="E25" s="50">
        <v>0.35</v>
      </c>
    </row>
    <row r="26" spans="1:5" x14ac:dyDescent="0.25">
      <c r="A26">
        <v>2017</v>
      </c>
      <c r="B26" t="s">
        <v>448</v>
      </c>
      <c r="C26" t="s">
        <v>459</v>
      </c>
      <c r="D26" s="49">
        <v>30700</v>
      </c>
      <c r="E26" s="50">
        <v>0.95</v>
      </c>
    </row>
    <row r="27" spans="1:5" x14ac:dyDescent="0.25">
      <c r="A27">
        <v>2016</v>
      </c>
      <c r="B27" t="s">
        <v>448</v>
      </c>
      <c r="C27" t="s">
        <v>459</v>
      </c>
      <c r="D27" s="49">
        <v>16400</v>
      </c>
      <c r="E27" s="50">
        <v>0.8</v>
      </c>
    </row>
    <row r="28" spans="1:5" x14ac:dyDescent="0.25">
      <c r="A28">
        <v>2016</v>
      </c>
      <c r="B28" t="s">
        <v>448</v>
      </c>
      <c r="C28" t="s">
        <v>457</v>
      </c>
      <c r="D28" s="49">
        <v>22100</v>
      </c>
      <c r="E28" s="50">
        <v>0.9</v>
      </c>
    </row>
    <row r="29" spans="1:5" x14ac:dyDescent="0.25">
      <c r="A29">
        <v>2017</v>
      </c>
      <c r="B29" t="s">
        <v>448</v>
      </c>
      <c r="C29" t="s">
        <v>449</v>
      </c>
      <c r="D29" s="49">
        <v>34000</v>
      </c>
      <c r="E29" s="50">
        <v>0.95</v>
      </c>
    </row>
    <row r="30" spans="1:5" x14ac:dyDescent="0.25">
      <c r="A30">
        <v>2015</v>
      </c>
      <c r="B30" t="s">
        <v>448</v>
      </c>
      <c r="C30" t="s">
        <v>459</v>
      </c>
      <c r="D30" s="49">
        <v>700</v>
      </c>
      <c r="E30" s="50">
        <v>0.1</v>
      </c>
    </row>
    <row r="31" spans="1:5" x14ac:dyDescent="0.25">
      <c r="A31">
        <v>2015</v>
      </c>
      <c r="B31" t="s">
        <v>439</v>
      </c>
      <c r="C31" t="s">
        <v>443</v>
      </c>
      <c r="D31" s="49">
        <v>3300</v>
      </c>
      <c r="E31" s="50">
        <v>0.3</v>
      </c>
    </row>
    <row r="32" spans="1:5" x14ac:dyDescent="0.25">
      <c r="A32">
        <v>2017</v>
      </c>
      <c r="B32" t="s">
        <v>446</v>
      </c>
      <c r="C32" t="s">
        <v>454</v>
      </c>
      <c r="D32" s="49">
        <v>16900</v>
      </c>
      <c r="E32" s="50">
        <v>0.65</v>
      </c>
    </row>
    <row r="33" spans="1:5" x14ac:dyDescent="0.25">
      <c r="A33">
        <v>2017</v>
      </c>
      <c r="B33" t="s">
        <v>448</v>
      </c>
      <c r="C33" t="s">
        <v>450</v>
      </c>
      <c r="D33" s="49">
        <v>36700</v>
      </c>
      <c r="E33" s="50">
        <v>0.9</v>
      </c>
    </row>
    <row r="34" spans="1:5" x14ac:dyDescent="0.25">
      <c r="A34">
        <v>2015</v>
      </c>
      <c r="B34" t="s">
        <v>448</v>
      </c>
      <c r="C34" t="s">
        <v>449</v>
      </c>
      <c r="D34" s="49">
        <v>8300</v>
      </c>
      <c r="E34" s="50">
        <v>0.99</v>
      </c>
    </row>
    <row r="35" spans="1:5" x14ac:dyDescent="0.25">
      <c r="A35">
        <v>2016</v>
      </c>
      <c r="B35" t="s">
        <v>439</v>
      </c>
      <c r="C35" t="s">
        <v>441</v>
      </c>
      <c r="D35" s="49">
        <v>2900</v>
      </c>
      <c r="E35" s="50">
        <v>0.36</v>
      </c>
    </row>
    <row r="36" spans="1:5" x14ac:dyDescent="0.25">
      <c r="A36">
        <v>2015</v>
      </c>
      <c r="B36" t="s">
        <v>448</v>
      </c>
      <c r="C36" t="s">
        <v>455</v>
      </c>
      <c r="D36" s="49">
        <v>8700</v>
      </c>
      <c r="E36" s="50">
        <v>0.9</v>
      </c>
    </row>
    <row r="37" spans="1:5" x14ac:dyDescent="0.25">
      <c r="A37">
        <v>2017</v>
      </c>
      <c r="B37" t="s">
        <v>448</v>
      </c>
      <c r="C37" t="s">
        <v>451</v>
      </c>
      <c r="D37" s="49">
        <v>35000</v>
      </c>
      <c r="E37" s="50">
        <v>1</v>
      </c>
    </row>
    <row r="38" spans="1:5" x14ac:dyDescent="0.25">
      <c r="A38">
        <v>2016</v>
      </c>
      <c r="B38" t="s">
        <v>446</v>
      </c>
      <c r="C38" t="s">
        <v>454</v>
      </c>
      <c r="D38" s="49">
        <v>8300</v>
      </c>
      <c r="E38" s="50">
        <v>0.46</v>
      </c>
    </row>
    <row r="39" spans="1:5" x14ac:dyDescent="0.25">
      <c r="A39">
        <v>2016</v>
      </c>
      <c r="B39" t="s">
        <v>437</v>
      </c>
      <c r="C39" t="s">
        <v>460</v>
      </c>
      <c r="D39" s="49">
        <v>16700</v>
      </c>
      <c r="E39" s="50">
        <v>0.75</v>
      </c>
    </row>
    <row r="40" spans="1:5" x14ac:dyDescent="0.25">
      <c r="A40">
        <v>2016</v>
      </c>
      <c r="B40" t="s">
        <v>446</v>
      </c>
      <c r="C40" t="s">
        <v>461</v>
      </c>
      <c r="D40" s="49">
        <v>1800</v>
      </c>
      <c r="E40" s="50">
        <v>0.15</v>
      </c>
    </row>
    <row r="41" spans="1:5" x14ac:dyDescent="0.25">
      <c r="A41">
        <v>2017</v>
      </c>
      <c r="B41" t="s">
        <v>439</v>
      </c>
      <c r="C41" t="s">
        <v>440</v>
      </c>
      <c r="D41" s="49">
        <v>3700</v>
      </c>
      <c r="E41" s="50">
        <v>0.48</v>
      </c>
    </row>
    <row r="42" spans="1:5" x14ac:dyDescent="0.25">
      <c r="A42">
        <v>2016</v>
      </c>
      <c r="B42" t="s">
        <v>439</v>
      </c>
      <c r="C42" t="s">
        <v>442</v>
      </c>
      <c r="D42" s="49">
        <v>12000</v>
      </c>
      <c r="E42" s="50">
        <v>0.66</v>
      </c>
    </row>
    <row r="43" spans="1:5" x14ac:dyDescent="0.25">
      <c r="A43">
        <v>2015</v>
      </c>
      <c r="B43" t="s">
        <v>448</v>
      </c>
      <c r="C43" t="s">
        <v>451</v>
      </c>
      <c r="D43" s="49">
        <v>10000</v>
      </c>
      <c r="E43" s="50">
        <v>0.85</v>
      </c>
    </row>
    <row r="44" spans="1:5" x14ac:dyDescent="0.25">
      <c r="A44">
        <v>2015</v>
      </c>
      <c r="B44" t="s">
        <v>437</v>
      </c>
      <c r="C44" t="s">
        <v>452</v>
      </c>
      <c r="D44" s="49">
        <v>500</v>
      </c>
      <c r="E44" s="50">
        <v>0.35</v>
      </c>
    </row>
    <row r="45" spans="1:5" x14ac:dyDescent="0.25">
      <c r="A45">
        <v>2017</v>
      </c>
      <c r="B45" t="s">
        <v>437</v>
      </c>
      <c r="C45" t="s">
        <v>460</v>
      </c>
      <c r="D45" s="49">
        <v>21800</v>
      </c>
      <c r="E45" s="50">
        <v>0.96</v>
      </c>
    </row>
    <row r="46" spans="1:5" x14ac:dyDescent="0.25">
      <c r="A46">
        <v>2016</v>
      </c>
      <c r="B46" t="s">
        <v>437</v>
      </c>
      <c r="C46" t="s">
        <v>438</v>
      </c>
      <c r="D46" s="49">
        <v>16400</v>
      </c>
      <c r="E46" s="50">
        <v>0.7</v>
      </c>
    </row>
    <row r="47" spans="1:5" x14ac:dyDescent="0.25">
      <c r="A47">
        <v>2016</v>
      </c>
      <c r="B47" t="s">
        <v>439</v>
      </c>
      <c r="C47" t="s">
        <v>458</v>
      </c>
      <c r="D47" s="49">
        <v>400</v>
      </c>
      <c r="E47" s="50">
        <v>0.2</v>
      </c>
    </row>
    <row r="48" spans="1:5" x14ac:dyDescent="0.25">
      <c r="A48">
        <v>2015</v>
      </c>
      <c r="B48" t="s">
        <v>439</v>
      </c>
      <c r="C48" t="s">
        <v>462</v>
      </c>
      <c r="D48" s="49">
        <v>3300</v>
      </c>
      <c r="E48" s="50">
        <v>0.36</v>
      </c>
    </row>
    <row r="49" spans="1:5" x14ac:dyDescent="0.25">
      <c r="A49">
        <v>2017</v>
      </c>
      <c r="B49" t="s">
        <v>437</v>
      </c>
      <c r="C49" t="s">
        <v>444</v>
      </c>
      <c r="D49" s="49">
        <v>5000</v>
      </c>
      <c r="E49" s="50">
        <v>0.35</v>
      </c>
    </row>
    <row r="50" spans="1:5" x14ac:dyDescent="0.25">
      <c r="A50">
        <v>2016</v>
      </c>
      <c r="B50" t="s">
        <v>437</v>
      </c>
      <c r="C50" t="s">
        <v>444</v>
      </c>
      <c r="D50" s="49">
        <v>3300</v>
      </c>
      <c r="E50" s="50">
        <v>0.38</v>
      </c>
    </row>
    <row r="51" spans="1:5" x14ac:dyDescent="0.25">
      <c r="A51">
        <v>2015</v>
      </c>
      <c r="B51" t="s">
        <v>437</v>
      </c>
      <c r="C51" t="s">
        <v>463</v>
      </c>
      <c r="D51" s="49">
        <v>800</v>
      </c>
      <c r="E51" s="50">
        <v>0.36</v>
      </c>
    </row>
    <row r="52" spans="1:5" x14ac:dyDescent="0.25">
      <c r="A52">
        <v>2016</v>
      </c>
      <c r="B52" t="s">
        <v>439</v>
      </c>
      <c r="C52" t="s">
        <v>464</v>
      </c>
      <c r="D52" s="49">
        <v>15600</v>
      </c>
      <c r="E52" s="50">
        <v>0.65</v>
      </c>
    </row>
    <row r="53" spans="1:5" x14ac:dyDescent="0.25">
      <c r="A53">
        <v>2016</v>
      </c>
      <c r="B53" t="s">
        <v>437</v>
      </c>
      <c r="C53" t="s">
        <v>463</v>
      </c>
      <c r="D53" s="49">
        <v>1500</v>
      </c>
      <c r="E53" s="50">
        <v>0.17</v>
      </c>
    </row>
    <row r="54" spans="1:5" x14ac:dyDescent="0.25">
      <c r="A54">
        <v>2017</v>
      </c>
      <c r="B54" t="s">
        <v>437</v>
      </c>
      <c r="C54" t="s">
        <v>463</v>
      </c>
      <c r="D54" s="49">
        <v>6200</v>
      </c>
      <c r="E54" s="50">
        <v>0.38</v>
      </c>
    </row>
    <row r="55" spans="1:5" x14ac:dyDescent="0.25">
      <c r="A55">
        <v>2017</v>
      </c>
      <c r="B55" t="s">
        <v>439</v>
      </c>
      <c r="C55" t="s">
        <v>464</v>
      </c>
      <c r="D55" s="49">
        <v>27000</v>
      </c>
      <c r="E55" s="50">
        <v>0.88</v>
      </c>
    </row>
    <row r="56" spans="1:5" x14ac:dyDescent="0.25">
      <c r="A56">
        <v>2016</v>
      </c>
      <c r="B56" t="s">
        <v>437</v>
      </c>
      <c r="C56" t="s">
        <v>465</v>
      </c>
      <c r="D56" s="49">
        <v>2800</v>
      </c>
      <c r="E56" s="50">
        <v>0.38</v>
      </c>
    </row>
    <row r="57" spans="1:5" x14ac:dyDescent="0.25">
      <c r="A57">
        <v>2016</v>
      </c>
      <c r="B57" t="s">
        <v>446</v>
      </c>
      <c r="C57" t="s">
        <v>456</v>
      </c>
      <c r="D57" s="49">
        <v>6700</v>
      </c>
      <c r="E57" s="50">
        <v>0.46</v>
      </c>
    </row>
    <row r="58" spans="1:5" x14ac:dyDescent="0.25">
      <c r="A58">
        <v>2015</v>
      </c>
      <c r="B58" t="s">
        <v>439</v>
      </c>
      <c r="C58" t="s">
        <v>464</v>
      </c>
      <c r="D58" s="49">
        <v>13300</v>
      </c>
      <c r="E58" s="50">
        <v>0.5</v>
      </c>
    </row>
    <row r="59" spans="1:5" x14ac:dyDescent="0.25">
      <c r="A59">
        <v>2016</v>
      </c>
      <c r="B59" t="s">
        <v>448</v>
      </c>
      <c r="C59" t="s">
        <v>455</v>
      </c>
      <c r="D59" s="49">
        <v>13800</v>
      </c>
      <c r="E59" s="50">
        <v>0.85</v>
      </c>
    </row>
    <row r="60" spans="1:5" x14ac:dyDescent="0.25">
      <c r="A60">
        <v>2017</v>
      </c>
      <c r="B60" t="s">
        <v>439</v>
      </c>
      <c r="C60" t="s">
        <v>462</v>
      </c>
      <c r="D60" s="49">
        <v>2400</v>
      </c>
      <c r="E60" s="50">
        <v>0.35</v>
      </c>
    </row>
    <row r="61" spans="1:5" x14ac:dyDescent="0.25">
      <c r="A61">
        <v>2015</v>
      </c>
      <c r="B61" t="s">
        <v>448</v>
      </c>
      <c r="C61" t="s">
        <v>457</v>
      </c>
      <c r="D61" s="49">
        <v>300</v>
      </c>
      <c r="E61" s="50">
        <v>0.05</v>
      </c>
    </row>
    <row r="62" spans="1:5" x14ac:dyDescent="0.25">
      <c r="A62">
        <v>2015</v>
      </c>
      <c r="B62" t="s">
        <v>437</v>
      </c>
      <c r="C62" t="s">
        <v>465</v>
      </c>
      <c r="D62" s="49">
        <v>2100</v>
      </c>
      <c r="E62" s="50">
        <v>0.49</v>
      </c>
    </row>
    <row r="63" spans="1:5" x14ac:dyDescent="0.25">
      <c r="A63">
        <v>2015</v>
      </c>
      <c r="B63" t="s">
        <v>437</v>
      </c>
      <c r="C63" t="s">
        <v>445</v>
      </c>
      <c r="D63" s="49">
        <v>2300</v>
      </c>
      <c r="E63" s="50">
        <v>0.34</v>
      </c>
    </row>
    <row r="64" spans="1:5" x14ac:dyDescent="0.25">
      <c r="A64">
        <v>2015</v>
      </c>
      <c r="B64" t="s">
        <v>437</v>
      </c>
      <c r="C64" t="s">
        <v>460</v>
      </c>
      <c r="D64" s="49">
        <v>10000</v>
      </c>
      <c r="E64" s="50">
        <v>0.66</v>
      </c>
    </row>
    <row r="65" spans="1:5" x14ac:dyDescent="0.25">
      <c r="A65">
        <v>2015</v>
      </c>
      <c r="B65" t="s">
        <v>446</v>
      </c>
      <c r="C65" t="s">
        <v>461</v>
      </c>
      <c r="D65" s="49">
        <v>500</v>
      </c>
      <c r="E65" s="50">
        <v>0.22</v>
      </c>
    </row>
    <row r="66" spans="1:5" x14ac:dyDescent="0.25">
      <c r="A66">
        <v>2016</v>
      </c>
      <c r="B66" t="s">
        <v>439</v>
      </c>
      <c r="C66" t="s">
        <v>453</v>
      </c>
      <c r="D66" s="49">
        <v>3800</v>
      </c>
      <c r="E66" s="50">
        <v>0.48</v>
      </c>
    </row>
    <row r="67" spans="1:5" x14ac:dyDescent="0.25">
      <c r="A67">
        <v>2015</v>
      </c>
      <c r="B67" t="s">
        <v>446</v>
      </c>
      <c r="C67" t="s">
        <v>456</v>
      </c>
      <c r="D67" s="49">
        <v>3200</v>
      </c>
      <c r="E67" s="50">
        <v>0.48</v>
      </c>
    </row>
    <row r="68" spans="1:5" x14ac:dyDescent="0.25">
      <c r="A68">
        <v>2017</v>
      </c>
      <c r="B68" t="s">
        <v>439</v>
      </c>
      <c r="C68" t="s">
        <v>442</v>
      </c>
      <c r="D68" s="49">
        <v>23000</v>
      </c>
      <c r="E68" s="50">
        <v>1</v>
      </c>
    </row>
    <row r="69" spans="1:5" x14ac:dyDescent="0.25">
      <c r="A69">
        <v>2015</v>
      </c>
      <c r="B69" t="s">
        <v>439</v>
      </c>
      <c r="C69" t="s">
        <v>441</v>
      </c>
      <c r="D69" s="49">
        <v>700</v>
      </c>
      <c r="E69" s="50">
        <v>0.28000000000000003</v>
      </c>
    </row>
    <row r="70" spans="1:5" x14ac:dyDescent="0.25">
      <c r="A70">
        <v>2015</v>
      </c>
      <c r="B70" t="s">
        <v>448</v>
      </c>
      <c r="C70" t="s">
        <v>450</v>
      </c>
      <c r="D70" s="49">
        <v>1300</v>
      </c>
      <c r="E70" s="50">
        <v>0.9</v>
      </c>
    </row>
    <row r="71" spans="1:5" x14ac:dyDescent="0.25">
      <c r="A71">
        <v>2016</v>
      </c>
      <c r="B71" t="s">
        <v>439</v>
      </c>
      <c r="C71" t="s">
        <v>462</v>
      </c>
      <c r="D71" s="49">
        <v>1300</v>
      </c>
      <c r="E71" s="50">
        <v>0.25</v>
      </c>
    </row>
    <row r="72" spans="1:5" x14ac:dyDescent="0.25">
      <c r="A72">
        <v>2016</v>
      </c>
      <c r="B72" t="s">
        <v>439</v>
      </c>
      <c r="C72" t="s">
        <v>443</v>
      </c>
      <c r="D72" s="49">
        <v>22100</v>
      </c>
      <c r="E72" s="50">
        <v>0.99</v>
      </c>
    </row>
    <row r="73" spans="1:5" x14ac:dyDescent="0.25">
      <c r="A73">
        <v>2017</v>
      </c>
      <c r="B73" t="s">
        <v>437</v>
      </c>
      <c r="C73" t="s">
        <v>465</v>
      </c>
      <c r="D73" s="49">
        <v>3100</v>
      </c>
      <c r="E73" s="50">
        <v>0.42</v>
      </c>
    </row>
    <row r="74" spans="1:5" x14ac:dyDescent="0.25">
      <c r="A74">
        <v>2015</v>
      </c>
      <c r="B74" t="s">
        <v>439</v>
      </c>
      <c r="C74" t="s">
        <v>458</v>
      </c>
      <c r="D74" s="49">
        <v>500</v>
      </c>
      <c r="E74" s="50">
        <v>0.5</v>
      </c>
    </row>
    <row r="75" spans="1:5" x14ac:dyDescent="0.25">
      <c r="A75">
        <v>2017</v>
      </c>
      <c r="B75" t="s">
        <v>446</v>
      </c>
      <c r="C75" t="s">
        <v>461</v>
      </c>
      <c r="D75" s="49">
        <v>3100</v>
      </c>
      <c r="E75" s="50">
        <v>0.22</v>
      </c>
    </row>
    <row r="76" spans="1:5" x14ac:dyDescent="0.25">
      <c r="A76">
        <v>2015</v>
      </c>
      <c r="B76" t="s">
        <v>437</v>
      </c>
      <c r="C76" t="s">
        <v>438</v>
      </c>
      <c r="D76" s="49">
        <v>8700</v>
      </c>
      <c r="E76" s="50">
        <v>0.92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E88D-B309-42DB-AA7D-15E2C02E380E}">
  <dimension ref="B1:J11"/>
  <sheetViews>
    <sheetView showGridLines="0" workbookViewId="0">
      <selection activeCell="I17" sqref="I17"/>
    </sheetView>
  </sheetViews>
  <sheetFormatPr defaultRowHeight="15" x14ac:dyDescent="0.25"/>
  <cols>
    <col min="2" max="2" width="3.85546875" customWidth="1"/>
    <col min="3" max="3" width="14.28515625" bestFit="1" customWidth="1"/>
    <col min="4" max="4" width="12" bestFit="1" customWidth="1"/>
  </cols>
  <sheetData>
    <row r="1" spans="2:10" x14ac:dyDescent="0.25">
      <c r="C1" s="51" t="s">
        <v>466</v>
      </c>
      <c r="D1" s="51"/>
      <c r="E1" s="51"/>
      <c r="H1" s="51" t="s">
        <v>467</v>
      </c>
      <c r="I1" s="51"/>
      <c r="J1" s="51"/>
    </row>
    <row r="2" spans="2:10" x14ac:dyDescent="0.25">
      <c r="B2" s="29"/>
    </row>
    <row r="4" spans="2:10" x14ac:dyDescent="0.25">
      <c r="C4" s="30" t="s">
        <v>385</v>
      </c>
      <c r="D4" t="s">
        <v>410</v>
      </c>
    </row>
    <row r="5" spans="2:10" x14ac:dyDescent="0.25">
      <c r="C5" t="s">
        <v>455</v>
      </c>
      <c r="D5" s="49">
        <v>86200</v>
      </c>
      <c r="H5" t="str">
        <f>INDEX(Table5[Product], MATCH(MAX(Table5[Sales]), Table5[Sales], 0))</f>
        <v>Tires and Tubes</v>
      </c>
    </row>
    <row r="6" spans="2:10" x14ac:dyDescent="0.25">
      <c r="C6" t="s">
        <v>324</v>
      </c>
      <c r="D6" s="49">
        <v>86200</v>
      </c>
    </row>
    <row r="7" spans="2:10" x14ac:dyDescent="0.25">
      <c r="H7">
        <f>AVERAGEIFS(Table5[Rating], Table5[Product], INDEX(Table5[Product], MATCH(MAX(Table5[Sales]), Table5[Sales], 0)))</f>
        <v>0.8833333333333333</v>
      </c>
    </row>
    <row r="11" spans="2:10" x14ac:dyDescent="0.25">
      <c r="C11" cm="1">
        <f t="array" ref="C11">IFERROR(AVERAGE(_xlfn._xlws.FILTER(Table5[Rating], Table5[Product] = "Tires and Tubes")), 0)</f>
        <v>0.8833333333333333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25E6B-0654-4AF2-B80D-D5C85E978C01}">
  <sheetPr>
    <tabColor theme="9" tint="0.59999389629810485"/>
  </sheetPr>
  <dimension ref="A1:G8"/>
  <sheetViews>
    <sheetView workbookViewId="0">
      <selection activeCell="G19" sqref="G19"/>
    </sheetView>
  </sheetViews>
  <sheetFormatPr defaultRowHeight="15" x14ac:dyDescent="0.25"/>
  <cols>
    <col min="1" max="1" width="15" customWidth="1"/>
    <col min="7" max="7" width="36.28515625" customWidth="1"/>
  </cols>
  <sheetData>
    <row r="1" spans="1:7" ht="31.5" x14ac:dyDescent="0.25">
      <c r="A1" s="59" t="s">
        <v>468</v>
      </c>
      <c r="B1" s="60" t="s">
        <v>469</v>
      </c>
      <c r="C1" s="60" t="s">
        <v>470</v>
      </c>
      <c r="D1" s="60" t="s">
        <v>471</v>
      </c>
      <c r="E1" s="61" t="s">
        <v>472</v>
      </c>
      <c r="G1" s="56" t="s">
        <v>473</v>
      </c>
    </row>
    <row r="2" spans="1:7" ht="15.75" x14ac:dyDescent="0.25">
      <c r="A2" s="62" t="s">
        <v>474</v>
      </c>
      <c r="B2" s="63" t="s">
        <v>475</v>
      </c>
      <c r="C2" s="63" t="s">
        <v>476</v>
      </c>
      <c r="D2" s="63" t="s">
        <v>476</v>
      </c>
      <c r="E2" s="64" t="s">
        <v>475</v>
      </c>
      <c r="F2" s="57"/>
      <c r="G2" s="58" t="s">
        <v>477</v>
      </c>
    </row>
    <row r="3" spans="1:7" ht="15.75" x14ac:dyDescent="0.25">
      <c r="A3" s="65" t="s">
        <v>478</v>
      </c>
      <c r="B3" s="66" t="s">
        <v>475</v>
      </c>
      <c r="C3" s="66" t="s">
        <v>479</v>
      </c>
      <c r="D3" s="66" t="s">
        <v>480</v>
      </c>
      <c r="E3" s="67" t="s">
        <v>481</v>
      </c>
      <c r="F3" s="57"/>
      <c r="G3" s="58" t="s">
        <v>482</v>
      </c>
    </row>
    <row r="4" spans="1:7" ht="15.75" x14ac:dyDescent="0.25">
      <c r="A4" s="68" t="s">
        <v>483</v>
      </c>
      <c r="B4" s="69" t="s">
        <v>484</v>
      </c>
      <c r="C4" s="69" t="s">
        <v>481</v>
      </c>
      <c r="D4" s="69" t="s">
        <v>481</v>
      </c>
      <c r="E4" s="70" t="s">
        <v>475</v>
      </c>
      <c r="F4" s="57"/>
      <c r="G4" s="58" t="s">
        <v>485</v>
      </c>
    </row>
    <row r="5" spans="1:7" ht="15.75" x14ac:dyDescent="0.25">
      <c r="A5" s="65" t="s">
        <v>486</v>
      </c>
      <c r="B5" s="66" t="s">
        <v>481</v>
      </c>
      <c r="C5" s="66" t="s">
        <v>484</v>
      </c>
      <c r="D5" s="66" t="s">
        <v>484</v>
      </c>
      <c r="E5" s="67" t="s">
        <v>479</v>
      </c>
      <c r="F5" s="57"/>
    </row>
    <row r="6" spans="1:7" ht="15.75" x14ac:dyDescent="0.25">
      <c r="A6" s="68" t="s">
        <v>487</v>
      </c>
      <c r="B6" s="69" t="s">
        <v>488</v>
      </c>
      <c r="C6" s="69" t="s">
        <v>475</v>
      </c>
      <c r="D6" s="69" t="s">
        <v>475</v>
      </c>
      <c r="E6" s="70" t="s">
        <v>488</v>
      </c>
      <c r="F6" s="57"/>
    </row>
    <row r="7" spans="1:7" ht="15.75" x14ac:dyDescent="0.25">
      <c r="A7" s="65" t="s">
        <v>489</v>
      </c>
      <c r="B7" s="66" t="s">
        <v>475</v>
      </c>
      <c r="C7" s="66" t="s">
        <v>475</v>
      </c>
      <c r="D7" s="66" t="s">
        <v>475</v>
      </c>
      <c r="E7" s="67" t="s">
        <v>475</v>
      </c>
      <c r="F7" s="57"/>
    </row>
    <row r="8" spans="1:7" ht="15.75" x14ac:dyDescent="0.25">
      <c r="A8" s="71" t="s">
        <v>490</v>
      </c>
      <c r="B8" s="72" t="s">
        <v>484</v>
      </c>
      <c r="C8" s="72" t="s">
        <v>475</v>
      </c>
      <c r="D8" s="72" t="s">
        <v>481</v>
      </c>
      <c r="E8" s="73" t="s">
        <v>481</v>
      </c>
      <c r="F8" s="5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7F63-A2D9-4BE0-8478-1E935A675E3B}">
  <dimension ref="A1:H8"/>
  <sheetViews>
    <sheetView workbookViewId="0">
      <selection activeCell="F8" sqref="F8"/>
    </sheetView>
  </sheetViews>
  <sheetFormatPr defaultRowHeight="15" x14ac:dyDescent="0.25"/>
  <cols>
    <col min="1" max="1" width="15.140625" customWidth="1"/>
    <col min="8" max="8" width="39.5703125" customWidth="1"/>
  </cols>
  <sheetData>
    <row r="1" spans="1:8" ht="31.5" x14ac:dyDescent="0.25">
      <c r="A1" s="59" t="s">
        <v>468</v>
      </c>
      <c r="B1" s="60" t="s">
        <v>469</v>
      </c>
      <c r="C1" s="60" t="s">
        <v>470</v>
      </c>
      <c r="D1" s="60" t="s">
        <v>471</v>
      </c>
      <c r="E1" s="60" t="s">
        <v>472</v>
      </c>
      <c r="F1" s="61" t="s">
        <v>491</v>
      </c>
      <c r="H1" s="56" t="s">
        <v>473</v>
      </c>
    </row>
    <row r="2" spans="1:8" ht="15.75" x14ac:dyDescent="0.25">
      <c r="A2" s="62" t="s">
        <v>474</v>
      </c>
      <c r="B2" s="63" t="s">
        <v>475</v>
      </c>
      <c r="C2" s="63" t="s">
        <v>476</v>
      </c>
      <c r="D2" s="63" t="s">
        <v>476</v>
      </c>
      <c r="E2" s="63" t="s">
        <v>475</v>
      </c>
      <c r="F2" s="64" t="str">
        <f t="shared" ref="F2:F8" si="0">IF(AND(OR($B2="A",$B2="A-",$B2="B+",$B2="B"), AVERAGE(IF($C2="A",4,IF($C2="A-",3.7,IF($C2="B+",3.3,IF($C2="B",3,IF($C2="B-",2.7,IF($C2="C+",2.3,IF($C2="C",2,IF($C2="C-",1.7,IF($C2="D+",1.3,IF($C2="D",1,IF($C2="D-",0.7,0))))))))))), IF($D2="A",4,IF($D2="A-",3.7,IF($D2="B+",3.3,IF($D2="B",3,IF($D2="B-",2.7,IF($D2="C+",2.3,IF($D2="C",2,IF($D2="C-",1.7,IF($D2="D+",1.3,IF($D2="D",1,IF($D2="D-",0.7,0))))))))))))&gt;=3, OR($E2="A",$E2="A-",$E2="B+",$E2="B",$E2="B-",$E2="C+",$E2="C")), "Yes", "No")</f>
        <v>Yes</v>
      </c>
      <c r="G2" s="57"/>
      <c r="H2" s="58" t="s">
        <v>477</v>
      </c>
    </row>
    <row r="3" spans="1:8" ht="15.75" x14ac:dyDescent="0.25">
      <c r="A3" s="65" t="s">
        <v>478</v>
      </c>
      <c r="B3" s="66" t="s">
        <v>475</v>
      </c>
      <c r="C3" s="66" t="s">
        <v>479</v>
      </c>
      <c r="D3" s="66" t="s">
        <v>480</v>
      </c>
      <c r="E3" s="66" t="s">
        <v>481</v>
      </c>
      <c r="F3" s="67" t="str">
        <f t="shared" si="0"/>
        <v>No</v>
      </c>
      <c r="G3" s="57"/>
      <c r="H3" s="58" t="s">
        <v>482</v>
      </c>
    </row>
    <row r="4" spans="1:8" ht="15.75" x14ac:dyDescent="0.25">
      <c r="A4" s="68" t="s">
        <v>483</v>
      </c>
      <c r="B4" s="69" t="s">
        <v>484</v>
      </c>
      <c r="C4" s="69" t="s">
        <v>481</v>
      </c>
      <c r="D4" s="69" t="s">
        <v>481</v>
      </c>
      <c r="E4" s="69" t="s">
        <v>475</v>
      </c>
      <c r="F4" s="70" t="str">
        <f t="shared" si="0"/>
        <v>No</v>
      </c>
      <c r="G4" s="57"/>
      <c r="H4" s="58" t="s">
        <v>485</v>
      </c>
    </row>
    <row r="5" spans="1:8" ht="15.75" x14ac:dyDescent="0.25">
      <c r="A5" s="65" t="s">
        <v>486</v>
      </c>
      <c r="B5" s="66" t="s">
        <v>481</v>
      </c>
      <c r="C5" s="66" t="s">
        <v>484</v>
      </c>
      <c r="D5" s="66" t="s">
        <v>484</v>
      </c>
      <c r="E5" s="66" t="s">
        <v>479</v>
      </c>
      <c r="F5" s="67" t="str">
        <f t="shared" si="0"/>
        <v>No</v>
      </c>
      <c r="G5" s="57"/>
    </row>
    <row r="6" spans="1:8" ht="15.75" x14ac:dyDescent="0.25">
      <c r="A6" s="68" t="s">
        <v>487</v>
      </c>
      <c r="B6" s="69" t="s">
        <v>488</v>
      </c>
      <c r="C6" s="69" t="s">
        <v>475</v>
      </c>
      <c r="D6" s="69" t="s">
        <v>475</v>
      </c>
      <c r="E6" s="69" t="s">
        <v>488</v>
      </c>
      <c r="F6" s="70" t="str">
        <f t="shared" si="0"/>
        <v>No</v>
      </c>
      <c r="G6" s="57"/>
    </row>
    <row r="7" spans="1:8" ht="15.75" x14ac:dyDescent="0.25">
      <c r="A7" s="65" t="s">
        <v>489</v>
      </c>
      <c r="B7" s="66" t="s">
        <v>475</v>
      </c>
      <c r="C7" s="66" t="s">
        <v>475</v>
      </c>
      <c r="D7" s="66" t="s">
        <v>475</v>
      </c>
      <c r="E7" s="66" t="s">
        <v>475</v>
      </c>
      <c r="F7" s="67" t="str">
        <f t="shared" si="0"/>
        <v>Yes</v>
      </c>
      <c r="G7" s="57"/>
    </row>
    <row r="8" spans="1:8" ht="15.75" x14ac:dyDescent="0.25">
      <c r="A8" s="71" t="s">
        <v>490</v>
      </c>
      <c r="B8" s="72" t="s">
        <v>484</v>
      </c>
      <c r="C8" s="72" t="s">
        <v>475</v>
      </c>
      <c r="D8" s="72" t="s">
        <v>481</v>
      </c>
      <c r="E8" s="72" t="s">
        <v>481</v>
      </c>
      <c r="F8" s="73" t="str">
        <f t="shared" si="0"/>
        <v>No</v>
      </c>
      <c r="G8" s="5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E47BB-041F-498F-B83D-BD975C874A9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A5B62DD0E0DE45AD95B2140CC94C4B" ma:contentTypeVersion="20" ma:contentTypeDescription="Create a new document." ma:contentTypeScope="" ma:versionID="18fa7af152f5d9937935989a7eff4fb1">
  <xsd:schema xmlns:xsd="http://www.w3.org/2001/XMLSchema" xmlns:xs="http://www.w3.org/2001/XMLSchema" xmlns:p="http://schemas.microsoft.com/office/2006/metadata/properties" xmlns:ns1="http://schemas.microsoft.com/sharepoint/v3" xmlns:ns2="43b67453-1dbd-4638-bb32-efcdcda4bdf6" xmlns:ns3="cb782496-9180-4cba-ab2a-378f1dea3dfe" targetNamespace="http://schemas.microsoft.com/office/2006/metadata/properties" ma:root="true" ma:fieldsID="f7881892b816977b272aea0b5bc682cb" ns1:_="" ns2:_="" ns3:_="">
    <xsd:import namespace="http://schemas.microsoft.com/sharepoint/v3"/>
    <xsd:import namespace="43b67453-1dbd-4638-bb32-efcdcda4bdf6"/>
    <xsd:import namespace="cb782496-9180-4cba-ab2a-378f1dea3dfe"/>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LengthInSeconds" minOccurs="0"/>
                <xsd:element ref="ns2:MediaServiceDateTake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SystemTag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b67453-1dbd-4638-bb32-efcdcda4bdf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782496-9180-4cba-ab2a-378f1dea3d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7b1723b-0d5f-4ee5-a4fe-20be58a715a1}" ma:internalName="TaxCatchAll" ma:showField="CatchAllData" ma:web="cb782496-9180-4cba-ab2a-378f1dea3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43b67453-1dbd-4638-bb32-efcdcda4bdf6" xsi:nil="true"/>
    <_ip_UnifiedCompliancePolicyProperties xmlns="http://schemas.microsoft.com/sharepoint/v3" xsi:nil="true"/>
    <lcf76f155ced4ddcb4097134ff3c332f xmlns="43b67453-1dbd-4638-bb32-efcdcda4bdf6">
      <Terms xmlns="http://schemas.microsoft.com/office/infopath/2007/PartnerControls"/>
    </lcf76f155ced4ddcb4097134ff3c332f>
    <TaxCatchAll xmlns="cb782496-9180-4cba-ab2a-378f1dea3dfe" xsi:nil="true"/>
  </documentManagement>
</p:properties>
</file>

<file path=customXml/itemProps1.xml><?xml version="1.0" encoding="utf-8"?>
<ds:datastoreItem xmlns:ds="http://schemas.openxmlformats.org/officeDocument/2006/customXml" ds:itemID="{6FE845ED-F2EB-431D-B0BF-04849478F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3b67453-1dbd-4638-bb32-efcdcda4bdf6"/>
    <ds:schemaRef ds:uri="cb782496-9180-4cba-ab2a-378f1dea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E62012-6209-4FB7-A9C3-BBA9D858ED9D}">
  <ds:schemaRefs>
    <ds:schemaRef ds:uri="http://schemas.microsoft.com/sharepoint/v3/contenttype/forms"/>
  </ds:schemaRefs>
</ds:datastoreItem>
</file>

<file path=customXml/itemProps3.xml><?xml version="1.0" encoding="utf-8"?>
<ds:datastoreItem xmlns:ds="http://schemas.openxmlformats.org/officeDocument/2006/customXml" ds:itemID="{945A80D3-35E1-4181-92D1-A231E09C955C}">
  <ds:schemaRefs>
    <ds:schemaRef ds:uri="http://schemas.microsoft.com/office/2006/metadata/properties"/>
    <ds:schemaRef ds:uri="http://schemas.microsoft.com/office/infopath/2007/PartnerControls"/>
    <ds:schemaRef ds:uri="http://schemas.microsoft.com/sharepoint/v3"/>
    <ds:schemaRef ds:uri="43b67453-1dbd-4638-bb32-efcdcda4bdf6"/>
    <ds:schemaRef ds:uri="cb782496-9180-4cba-ab2a-378f1dea3dfe"/>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On the workbook</vt:lpstr>
      <vt:lpstr>Tour</vt:lpstr>
      <vt:lpstr>Revenue</vt:lpstr>
      <vt:lpstr>Ex. 21-1</vt:lpstr>
      <vt:lpstr>Ex. 21-2</vt:lpstr>
      <vt:lpstr>PT</vt:lpstr>
      <vt:lpstr>Email</vt:lpstr>
      <vt:lpstr>Vendor</vt:lpstr>
      <vt:lpstr>Table</vt:lpstr>
      <vt:lpstr>Chart</vt:lpstr>
      <vt:lpstr>Bamboo</vt:lpstr>
      <vt:lpstr>Sheet1</vt:lpstr>
      <vt:lpstr>Dashboard</vt:lpstr>
      <vt:lpstr>PIVOTBY</vt:lpstr>
      <vt:lpstr>AD</vt:lpstr>
      <vt:lpstr>Response</vt:lpstr>
      <vt:lpstr>Students</vt:lpstr>
      <vt:lpstr>St_reponse</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 Gines Marin</dc:creator>
  <cp:keywords/>
  <dc:description/>
  <cp:lastModifiedBy>Gideon Ojo</cp:lastModifiedBy>
  <cp:revision/>
  <dcterms:created xsi:type="dcterms:W3CDTF">2024-11-01T16:15:40Z</dcterms:created>
  <dcterms:modified xsi:type="dcterms:W3CDTF">2025-02-28T01:50:00Z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0x01010050A5B62DD0E0DE45AD95B2140CC94C4B</vt:lpwstr>
  </property>
  <property fmtid="{D5CDD505-2E9C-101B-9397-08002B2CF9AE}" pid="3" name="MediaServiceImageTags">
    <vt:lpwstr/>
  </property>
</Properties>
</file>