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webextension1.xml" ContentType="application/vnd.ms-office.webextensi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tson\Documents\TheBigRun\Workbooks\"/>
    </mc:Choice>
  </mc:AlternateContent>
  <xr:revisionPtr revIDLastSave="0" documentId="13_ncr:1_{99BEB6B3-1AFA-46BD-8BDE-1565A7624EB4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Planned expenses" sheetId="12811" r:id="rId1"/>
    <sheet name="Actual expenses" sheetId="12812" r:id="rId2"/>
    <sheet name="Expense variances" sheetId="1281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813" l="1"/>
  <c r="C9" i="12813"/>
  <c r="D9" i="12813"/>
  <c r="E9" i="12813"/>
  <c r="F9" i="12813"/>
  <c r="G9" i="12813"/>
  <c r="H9" i="12813"/>
  <c r="I9" i="12813"/>
  <c r="J9" i="12813"/>
  <c r="K9" i="12813"/>
  <c r="L9" i="12813"/>
  <c r="M9" i="12813"/>
  <c r="N9" i="12813"/>
  <c r="C10" i="12813"/>
  <c r="O10" i="12813" s="1"/>
  <c r="D10" i="12813"/>
  <c r="E10" i="12813"/>
  <c r="F10" i="12813"/>
  <c r="G10" i="12813"/>
  <c r="H10" i="12813"/>
  <c r="I10" i="12813"/>
  <c r="J10" i="12813"/>
  <c r="K10" i="12813"/>
  <c r="L10" i="12813"/>
  <c r="M10" i="12813"/>
  <c r="N10" i="12813"/>
  <c r="C14" i="12813"/>
  <c r="D14" i="12813"/>
  <c r="E14" i="12813"/>
  <c r="F14" i="12813"/>
  <c r="G14" i="12813"/>
  <c r="H14" i="12813"/>
  <c r="I14" i="12813"/>
  <c r="J14" i="12813"/>
  <c r="K14" i="12813"/>
  <c r="L14" i="12813"/>
  <c r="M14" i="12813"/>
  <c r="N14" i="12813"/>
  <c r="C15" i="12813"/>
  <c r="O15" i="12813" s="1"/>
  <c r="D15" i="12813"/>
  <c r="E15" i="12813"/>
  <c r="F15" i="12813"/>
  <c r="G15" i="12813"/>
  <c r="H15" i="12813"/>
  <c r="I15" i="12813"/>
  <c r="J15" i="12813"/>
  <c r="K15" i="12813"/>
  <c r="L15" i="12813"/>
  <c r="M15" i="12813"/>
  <c r="N15" i="12813"/>
  <c r="C16" i="12813"/>
  <c r="O16" i="12813" s="1"/>
  <c r="D16" i="12813"/>
  <c r="E16" i="12813"/>
  <c r="F16" i="12813"/>
  <c r="G16" i="12813"/>
  <c r="H16" i="12813"/>
  <c r="I16" i="12813"/>
  <c r="J16" i="12813"/>
  <c r="K16" i="12813"/>
  <c r="L16" i="12813"/>
  <c r="M16" i="12813"/>
  <c r="N16" i="12813"/>
  <c r="C17" i="12813"/>
  <c r="O17" i="12813" s="1"/>
  <c r="D17" i="12813"/>
  <c r="E17" i="12813"/>
  <c r="F17" i="12813"/>
  <c r="G17" i="12813"/>
  <c r="H17" i="12813"/>
  <c r="I17" i="12813"/>
  <c r="J17" i="12813"/>
  <c r="K17" i="12813"/>
  <c r="L17" i="12813"/>
  <c r="M17" i="12813"/>
  <c r="N17" i="12813"/>
  <c r="C18" i="12813"/>
  <c r="O18" i="12813" s="1"/>
  <c r="D18" i="12813"/>
  <c r="E18" i="12813"/>
  <c r="F18" i="12813"/>
  <c r="G18" i="12813"/>
  <c r="H18" i="12813"/>
  <c r="I18" i="12813"/>
  <c r="J18" i="12813"/>
  <c r="K18" i="12813"/>
  <c r="L18" i="12813"/>
  <c r="M18" i="12813"/>
  <c r="N18" i="12813"/>
  <c r="C19" i="12813"/>
  <c r="O19" i="12813" s="1"/>
  <c r="D19" i="12813"/>
  <c r="E19" i="12813"/>
  <c r="F19" i="12813"/>
  <c r="G19" i="12813"/>
  <c r="H19" i="12813"/>
  <c r="I19" i="12813"/>
  <c r="J19" i="12813"/>
  <c r="K19" i="12813"/>
  <c r="L19" i="12813"/>
  <c r="M19" i="12813"/>
  <c r="N19" i="12813"/>
  <c r="C20" i="12813"/>
  <c r="O20" i="12813" s="1"/>
  <c r="D20" i="12813"/>
  <c r="E20" i="12813"/>
  <c r="F20" i="12813"/>
  <c r="G20" i="12813"/>
  <c r="H20" i="12813"/>
  <c r="I20" i="12813"/>
  <c r="J20" i="12813"/>
  <c r="K20" i="12813"/>
  <c r="L20" i="12813"/>
  <c r="M20" i="12813"/>
  <c r="N20" i="12813"/>
  <c r="C21" i="12813"/>
  <c r="O21" i="12813" s="1"/>
  <c r="D21" i="12813"/>
  <c r="E21" i="12813"/>
  <c r="F21" i="12813"/>
  <c r="G21" i="12813"/>
  <c r="H21" i="12813"/>
  <c r="I21" i="12813"/>
  <c r="J21" i="12813"/>
  <c r="K21" i="12813"/>
  <c r="L21" i="12813"/>
  <c r="M21" i="12813"/>
  <c r="N21" i="12813"/>
  <c r="C25" i="12813"/>
  <c r="O25" i="12813" s="1"/>
  <c r="D25" i="12813"/>
  <c r="E25" i="12813"/>
  <c r="F25" i="12813"/>
  <c r="G25" i="12813"/>
  <c r="H25" i="12813"/>
  <c r="I25" i="12813"/>
  <c r="J25" i="12813"/>
  <c r="K25" i="12813"/>
  <c r="L25" i="12813"/>
  <c r="M25" i="12813"/>
  <c r="N25" i="12813"/>
  <c r="C26" i="12813"/>
  <c r="O26" i="12813" s="1"/>
  <c r="D26" i="12813"/>
  <c r="E26" i="12813"/>
  <c r="F26" i="12813"/>
  <c r="G26" i="12813"/>
  <c r="H26" i="12813"/>
  <c r="I26" i="12813"/>
  <c r="J26" i="12813"/>
  <c r="K26" i="12813"/>
  <c r="L26" i="12813"/>
  <c r="M26" i="12813"/>
  <c r="N26" i="12813"/>
  <c r="C27" i="12813"/>
  <c r="D27" i="12813"/>
  <c r="E27" i="12813"/>
  <c r="F27" i="12813"/>
  <c r="G27" i="12813"/>
  <c r="H27" i="12813"/>
  <c r="I27" i="12813"/>
  <c r="J27" i="12813"/>
  <c r="K27" i="12813"/>
  <c r="L27" i="12813"/>
  <c r="M27" i="12813"/>
  <c r="N27" i="12813"/>
  <c r="C28" i="12813"/>
  <c r="O28" i="12813" s="1"/>
  <c r="D28" i="12813"/>
  <c r="E28" i="12813"/>
  <c r="F28" i="12813"/>
  <c r="G28" i="12813"/>
  <c r="H28" i="12813"/>
  <c r="I28" i="12813"/>
  <c r="J28" i="12813"/>
  <c r="K28" i="12813"/>
  <c r="L28" i="12813"/>
  <c r="M28" i="12813"/>
  <c r="N28" i="12813"/>
  <c r="C29" i="12813"/>
  <c r="O29" i="12813" s="1"/>
  <c r="D29" i="12813"/>
  <c r="E29" i="12813"/>
  <c r="F29" i="12813"/>
  <c r="G29" i="12813"/>
  <c r="H29" i="12813"/>
  <c r="I29" i="12813"/>
  <c r="J29" i="12813"/>
  <c r="K29" i="12813"/>
  <c r="L29" i="12813"/>
  <c r="M29" i="12813"/>
  <c r="N29" i="12813"/>
  <c r="C30" i="12813"/>
  <c r="O30" i="12813" s="1"/>
  <c r="D30" i="12813"/>
  <c r="E30" i="12813"/>
  <c r="F30" i="12813"/>
  <c r="G30" i="12813"/>
  <c r="H30" i="12813"/>
  <c r="I30" i="12813"/>
  <c r="J30" i="12813"/>
  <c r="K30" i="12813"/>
  <c r="L30" i="12813"/>
  <c r="M30" i="12813"/>
  <c r="N30" i="12813"/>
  <c r="C34" i="12813"/>
  <c r="D34" i="12813"/>
  <c r="E34" i="12813"/>
  <c r="F34" i="12813"/>
  <c r="G34" i="12813"/>
  <c r="H34" i="12813"/>
  <c r="I34" i="12813"/>
  <c r="J34" i="12813"/>
  <c r="K34" i="12813"/>
  <c r="L34" i="12813"/>
  <c r="M34" i="12813"/>
  <c r="N34" i="12813"/>
  <c r="C35" i="12813"/>
  <c r="O35" i="12813" s="1"/>
  <c r="D35" i="12813"/>
  <c r="E35" i="12813"/>
  <c r="F35" i="12813"/>
  <c r="G35" i="12813"/>
  <c r="H35" i="12813"/>
  <c r="I35" i="12813"/>
  <c r="J35" i="12813"/>
  <c r="K35" i="12813"/>
  <c r="L35" i="12813"/>
  <c r="M35" i="12813"/>
  <c r="N35" i="12813"/>
  <c r="B2" i="12812"/>
  <c r="C7" i="12812"/>
  <c r="C37" i="12812" s="1"/>
  <c r="D7" i="12812"/>
  <c r="D37" i="12812" s="1"/>
  <c r="E7" i="12812"/>
  <c r="E37" i="12812" s="1"/>
  <c r="F7" i="12812"/>
  <c r="F37" i="12812" s="1"/>
  <c r="G7" i="12812"/>
  <c r="G37" i="12812" s="1"/>
  <c r="H7" i="12812"/>
  <c r="H37" i="12812" s="1"/>
  <c r="I7" i="12812"/>
  <c r="I37" i="12812" s="1"/>
  <c r="J7" i="12812"/>
  <c r="J37" i="12812" s="1"/>
  <c r="K7" i="12812"/>
  <c r="K37" i="12812" s="1"/>
  <c r="L7" i="12812"/>
  <c r="L37" i="12812" s="1"/>
  <c r="M7" i="12812"/>
  <c r="M37" i="12812" s="1"/>
  <c r="N7" i="12812"/>
  <c r="N37" i="12812" s="1"/>
  <c r="O7" i="12812"/>
  <c r="O37" i="12812" s="1"/>
  <c r="O9" i="12812"/>
  <c r="O10" i="12812"/>
  <c r="C12" i="12812"/>
  <c r="D12" i="12812"/>
  <c r="E12" i="12812"/>
  <c r="F12" i="12812"/>
  <c r="G12" i="12812"/>
  <c r="H12" i="12812"/>
  <c r="I12" i="12812"/>
  <c r="J12" i="12812"/>
  <c r="K12" i="12812"/>
  <c r="L12" i="12812"/>
  <c r="M12" i="12812"/>
  <c r="N12" i="12812"/>
  <c r="O12" i="12812"/>
  <c r="O14" i="12812"/>
  <c r="O15" i="12812"/>
  <c r="O16" i="12812"/>
  <c r="O17" i="12812"/>
  <c r="O18" i="12812"/>
  <c r="O19" i="12812"/>
  <c r="O20" i="12812"/>
  <c r="O21" i="12812"/>
  <c r="C23" i="12812"/>
  <c r="D23" i="12812"/>
  <c r="E23" i="12812"/>
  <c r="F23" i="12812"/>
  <c r="G23" i="12812"/>
  <c r="H23" i="12812"/>
  <c r="I23" i="12812"/>
  <c r="J23" i="12812"/>
  <c r="K23" i="12812"/>
  <c r="L23" i="12812"/>
  <c r="M23" i="12812"/>
  <c r="N23" i="12812"/>
  <c r="O23" i="12812"/>
  <c r="O25" i="12812"/>
  <c r="O26" i="12812"/>
  <c r="O27" i="12812"/>
  <c r="O28" i="12812"/>
  <c r="O29" i="12812"/>
  <c r="O30" i="12812"/>
  <c r="C32" i="12812"/>
  <c r="D32" i="12812"/>
  <c r="E32" i="12812"/>
  <c r="F32" i="12812"/>
  <c r="G32" i="12812"/>
  <c r="H32" i="12812"/>
  <c r="I32" i="12812"/>
  <c r="J32" i="12812"/>
  <c r="K32" i="12812"/>
  <c r="L32" i="12812"/>
  <c r="M32" i="12812"/>
  <c r="N32" i="12812"/>
  <c r="O32" i="12812"/>
  <c r="O34" i="12812"/>
  <c r="O35" i="12812"/>
  <c r="C7" i="12811"/>
  <c r="C37" i="12811" s="1"/>
  <c r="D7" i="12811"/>
  <c r="D37" i="12811" s="1"/>
  <c r="E7" i="12811"/>
  <c r="E37" i="12811" s="1"/>
  <c r="F7" i="12811"/>
  <c r="F37" i="12811" s="1"/>
  <c r="G7" i="12811"/>
  <c r="G37" i="12811" s="1"/>
  <c r="H7" i="12811"/>
  <c r="H37" i="12811" s="1"/>
  <c r="I7" i="12811"/>
  <c r="I37" i="12811" s="1"/>
  <c r="J7" i="12811"/>
  <c r="J37" i="12811" s="1"/>
  <c r="K7" i="12811"/>
  <c r="K37" i="12811" s="1"/>
  <c r="L7" i="12811"/>
  <c r="L37" i="12811" s="1"/>
  <c r="M7" i="12811"/>
  <c r="M37" i="12811" s="1"/>
  <c r="N7" i="12811"/>
  <c r="N37" i="12811" s="1"/>
  <c r="O7" i="12811"/>
  <c r="O37" i="12811" s="1"/>
  <c r="O9" i="12811"/>
  <c r="O10" i="12811"/>
  <c r="C12" i="12811"/>
  <c r="D12" i="12811"/>
  <c r="E12" i="12811"/>
  <c r="F12" i="12811"/>
  <c r="G12" i="12811"/>
  <c r="H12" i="12811"/>
  <c r="I12" i="12811"/>
  <c r="J12" i="12811"/>
  <c r="K12" i="12811"/>
  <c r="L12" i="12811"/>
  <c r="M12" i="12811"/>
  <c r="N12" i="12811"/>
  <c r="O12" i="12811"/>
  <c r="O14" i="12811"/>
  <c r="O15" i="12811"/>
  <c r="O16" i="12811"/>
  <c r="O17" i="12811"/>
  <c r="O18" i="12811"/>
  <c r="O19" i="12811"/>
  <c r="O20" i="12811"/>
  <c r="O21" i="12811"/>
  <c r="C23" i="12811"/>
  <c r="D23" i="12811"/>
  <c r="E23" i="12811"/>
  <c r="F23" i="12811"/>
  <c r="G23" i="12811"/>
  <c r="H23" i="12811"/>
  <c r="I23" i="12811"/>
  <c r="J23" i="12811"/>
  <c r="K23" i="12811"/>
  <c r="L23" i="12811"/>
  <c r="M23" i="12811"/>
  <c r="N23" i="12811"/>
  <c r="O23" i="12811"/>
  <c r="O25" i="12811"/>
  <c r="O26" i="12811"/>
  <c r="O27" i="12811"/>
  <c r="O28" i="12811"/>
  <c r="O29" i="12811"/>
  <c r="O30" i="12811"/>
  <c r="C32" i="12811"/>
  <c r="D32" i="12811"/>
  <c r="E32" i="12811"/>
  <c r="F32" i="12811"/>
  <c r="G32" i="12811"/>
  <c r="H32" i="12811"/>
  <c r="I32" i="12811"/>
  <c r="J32" i="12811"/>
  <c r="K32" i="12811"/>
  <c r="L32" i="12811"/>
  <c r="M32" i="12811"/>
  <c r="N32" i="12811"/>
  <c r="O32" i="12811"/>
  <c r="O34" i="12811"/>
  <c r="O35" i="12811"/>
  <c r="L7" i="12813" l="1"/>
  <c r="M7" i="12813"/>
  <c r="N7" i="12813"/>
  <c r="I32" i="12813"/>
  <c r="K32" i="12813"/>
  <c r="D7" i="12813"/>
  <c r="D37" i="12813" s="1"/>
  <c r="E7" i="12813"/>
  <c r="E37" i="12813" s="1"/>
  <c r="F7" i="12813"/>
  <c r="F37" i="12813" s="1"/>
  <c r="G7" i="12813"/>
  <c r="G37" i="12813" s="1"/>
  <c r="H7" i="12813"/>
  <c r="H37" i="12813" s="1"/>
  <c r="I7" i="12813"/>
  <c r="I37" i="12813" s="1"/>
  <c r="J7" i="12813"/>
  <c r="J37" i="12813" s="1"/>
  <c r="K7" i="12813"/>
  <c r="K37" i="12813" s="1"/>
  <c r="D12" i="12813"/>
  <c r="E12" i="12813"/>
  <c r="F12" i="12813"/>
  <c r="H12" i="12813"/>
  <c r="J12" i="12813"/>
  <c r="L12" i="12813"/>
  <c r="L37" i="12813" s="1"/>
  <c r="N12" i="12813"/>
  <c r="N37" i="12813" s="1"/>
  <c r="M12" i="12813"/>
  <c r="M37" i="12813" s="1"/>
  <c r="I12" i="12813"/>
  <c r="G23" i="12813"/>
  <c r="J23" i="12813"/>
  <c r="D32" i="12813"/>
  <c r="G32" i="12813"/>
  <c r="L32" i="12813"/>
  <c r="D23" i="12813"/>
  <c r="H32" i="12813"/>
  <c r="G12" i="12813"/>
  <c r="I23" i="12813"/>
  <c r="E23" i="12813"/>
  <c r="K23" i="12813"/>
  <c r="M23" i="12813"/>
  <c r="F32" i="12813"/>
  <c r="M32" i="12813"/>
  <c r="K12" i="12813"/>
  <c r="H23" i="12813"/>
  <c r="L23" i="12813"/>
  <c r="N32" i="12813"/>
  <c r="F23" i="12813"/>
  <c r="N23" i="12813"/>
  <c r="E32" i="12813"/>
  <c r="J32" i="12813"/>
  <c r="C7" i="12813"/>
  <c r="C37" i="12813" s="1"/>
  <c r="O9" i="12813"/>
  <c r="O7" i="12813" s="1"/>
  <c r="O37" i="12813" s="1"/>
  <c r="C12" i="12813"/>
  <c r="O14" i="12813"/>
  <c r="O12" i="12813" s="1"/>
  <c r="O27" i="12813"/>
  <c r="O23" i="12813" s="1"/>
  <c r="C23" i="12813"/>
  <c r="C32" i="12813"/>
  <c r="O34" i="12813"/>
  <c r="O32" i="12813" s="1"/>
</calcChain>
</file>

<file path=xl/sharedStrings.xml><?xml version="1.0" encoding="utf-8"?>
<sst xmlns="http://schemas.openxmlformats.org/spreadsheetml/2006/main" count="284" uniqueCount="58">
  <si>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</si>
  <si>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</si>
  <si>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</si>
  <si>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</si>
  <si>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</si>
  <si>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</si>
  <si>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</si>
  <si>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</si>
  <si>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</si>
  <si>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</si>
  <si>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</si>
  <si>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</si>
  <si>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Total</t>
  </si>
  <si>
    <t xml:space="preserve"> </t>
  </si>
  <si>
    <t>MONTHLY TOTAL</t>
  </si>
  <si>
    <t>Travel costs</t>
  </si>
  <si>
    <t>Training classes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</si>
  <si>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</si>
  <si>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</si>
  <si>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</si>
  <si>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</si>
  <si>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</si>
  <si>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</si>
  <si>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</si>
  <si>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</si>
  <si>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</si>
  <si>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</si>
  <si>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</si>
  <si>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</si>
  <si>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</si>
  <si>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TRAINING/TRAVEL</t>
  </si>
  <si>
    <t>TRAINING / TRAVEL</t>
  </si>
  <si>
    <t>Miscellaneous expenses</t>
  </si>
  <si>
    <t>Marketing events</t>
  </si>
  <si>
    <t>Collateral printing</t>
  </si>
  <si>
    <t>Collateral preparation</t>
  </si>
  <si>
    <t>Web site updates</t>
  </si>
  <si>
    <t>Web site hosting</t>
  </si>
  <si>
    <t>MARKETING COSTS</t>
  </si>
  <si>
    <t>Security</t>
  </si>
  <si>
    <t>Office supplies</t>
  </si>
  <si>
    <t>Internet access</t>
  </si>
  <si>
    <t>Telephone</t>
  </si>
  <si>
    <t>Water</t>
  </si>
  <si>
    <t>Electric</t>
  </si>
  <si>
    <t>Gas</t>
  </si>
  <si>
    <t>Office lease</t>
  </si>
  <si>
    <t>OFFICE COSTS</t>
  </si>
  <si>
    <t>Benefits</t>
  </si>
  <si>
    <t>Wages</t>
  </si>
  <si>
    <t xml:space="preserve"> EMPLOYEE COSTS</t>
  </si>
  <si>
    <t>EMPLOYEE COSTS</t>
  </si>
  <si>
    <t>PLANNED EXPENSES</t>
  </si>
  <si>
    <t>Market Financial Consulting</t>
  </si>
  <si>
    <t>ACTUAL EXPENSES</t>
  </si>
  <si>
    <t>MONTHLY VARIANCE</t>
  </si>
  <si>
    <t xml:space="preserve">  Note: negative values mean actual expense is higher than planned expense</t>
  </si>
  <si>
    <t>EXPENSE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</si>
</sst>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  <font>
      <sz val="11"/>
      <color theme="1" tint="0.14999847407452621"/>
      <name val="Calibri"/>
      <family val="1"/>
      <scheme val="minor"/>
    </font>
    <font>
      <b/>
      <sz val="11"/>
      <name val="Calibri"/>
      <family val="1"/>
      <scheme val="minor"/>
    </font>
    <font>
      <b/>
      <sz val="13"/>
      <name val="Calibri Light"/>
      <family val="2"/>
      <scheme val="major"/>
    </font>
    <font>
      <sz val="11"/>
      <color theme="1"/>
      <name val="Calibri"/>
      <family val="1"/>
      <scheme val="minor"/>
    </font>
    <font>
      <sz val="13"/>
      <color theme="1"/>
      <name val="Calibri Light"/>
      <family val="2"/>
      <scheme val="major"/>
    </font>
    <font>
      <sz val="12"/>
      <color theme="1" tint="0.1499984740745262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8"/>
      <color theme="1" tint="0.14999847407452621"/>
      <name val="Calibri Light"/>
      <family val="2"/>
      <scheme val="major"/>
    </font>
    <font>
      <b/>
      <sz val="28"/>
      <color theme="8" tint="-0.499984740745262"/>
      <name val="Calibri Light"/>
      <family val="2"/>
      <scheme val="major"/>
    </font>
    <font>
      <sz val="36"/>
      <color theme="1" tint="0.14999847407452621"/>
      <name val="Calibri Light"/>
      <family val="2"/>
      <scheme val="major"/>
    </font>
    <font>
      <b/>
      <sz val="3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8"/>
      <color theme="1" tint="0.1499984740745262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28"/>
      <color theme="9" tint="-0.499984740745262"/>
      <name val="Calibri Light"/>
      <family val="2"/>
      <scheme val="major"/>
    </font>
    <font>
      <sz val="18"/>
      <color theme="1" tint="4.9989318521683403E-2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  <font>
      <b/>
      <sz val="28"/>
      <color theme="5" tint="-0.499984740745262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4" tint="0.79998168889431442"/>
      </left>
      <right style="thin">
        <color theme="0" tint="-4.9989318521683403E-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59996337778862885"/>
      </left>
      <right style="thin">
        <color theme="0" tint="-4.9989318521683403E-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 style="thin">
        <color theme="4" tint="0.5999633777886288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42">
    <xf numFmtId="0" fontId="0" fillId="0" borderId="0" xfId="0"/>
    <xf numFmtId="0" fontId="32" fillId="0" borderId="0" xfId="0" applyFont="1" applyAlignment="1">
      <alignment horizontal="left" vertical="center"/>
    </xf>
    <xf numFmtId="44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 indent="2"/>
    </xf>
    <xf numFmtId="0" fontId="32" fillId="0" borderId="0" xfId="0" applyFont="1" applyAlignment="1">
      <alignment horizontal="center" vertical="center"/>
    </xf>
    <xf numFmtId="44" fontId="32" fillId="0" borderId="11" xfId="0" applyNumberFormat="1" applyFont="1" applyBorder="1" applyAlignment="1">
      <alignment horizontal="left" vertical="center"/>
    </xf>
    <xf numFmtId="0" fontId="32" fillId="24" borderId="0" xfId="0" applyFont="1" applyFill="1" applyAlignment="1">
      <alignment horizontal="left" vertical="center"/>
    </xf>
    <xf numFmtId="44" fontId="32" fillId="24" borderId="0" xfId="0" applyNumberFormat="1" applyFont="1" applyFill="1" applyAlignment="1">
      <alignment horizontal="left" vertical="center"/>
    </xf>
    <xf numFmtId="44" fontId="32" fillId="24" borderId="12" xfId="0" applyNumberFormat="1" applyFont="1" applyFill="1" applyBorder="1" applyAlignment="1">
      <alignment horizontal="left" vertical="center"/>
    </xf>
    <xf numFmtId="0" fontId="32" fillId="24" borderId="0" xfId="0" applyFont="1" applyFill="1" applyAlignment="1">
      <alignment horizontal="left" vertical="center" indent="2"/>
    </xf>
    <xf numFmtId="0" fontId="32" fillId="24" borderId="0" xfId="0" applyFont="1" applyFill="1" applyAlignment="1">
      <alignment horizontal="center" vertical="center"/>
    </xf>
    <xf numFmtId="44" fontId="33" fillId="23" borderId="0" xfId="0" applyNumberFormat="1" applyFont="1" applyFill="1" applyAlignment="1">
      <alignment horizontal="left" vertical="center"/>
    </xf>
    <xf numFmtId="44" fontId="33" fillId="23" borderId="12" xfId="0" applyNumberFormat="1" applyFont="1" applyFill="1" applyBorder="1" applyAlignment="1">
      <alignment horizontal="left" vertical="center"/>
    </xf>
    <xf numFmtId="44" fontId="33" fillId="23" borderId="13" xfId="0" applyNumberFormat="1" applyFont="1" applyFill="1" applyBorder="1" applyAlignment="1">
      <alignment horizontal="left" vertical="center"/>
    </xf>
    <xf numFmtId="44" fontId="33" fillId="23" borderId="14" xfId="0" applyNumberFormat="1" applyFont="1" applyFill="1" applyBorder="1" applyAlignment="1">
      <alignment horizontal="left" vertical="center"/>
    </xf>
    <xf numFmtId="0" fontId="34" fillId="23" borderId="13" xfId="0" applyFont="1" applyFill="1" applyBorder="1" applyAlignment="1">
      <alignment horizontal="left" vertical="center" indent="1"/>
    </xf>
    <xf numFmtId="44" fontId="32" fillId="24" borderId="13" xfId="0" applyNumberFormat="1" applyFont="1" applyFill="1" applyBorder="1" applyAlignment="1">
      <alignment horizontal="left" vertical="center"/>
    </xf>
    <xf numFmtId="44" fontId="32" fillId="24" borderId="15" xfId="0" applyNumberFormat="1" applyFont="1" applyFill="1" applyBorder="1" applyAlignment="1">
      <alignment horizontal="left" vertical="center"/>
    </xf>
    <xf numFmtId="0" fontId="32" fillId="24" borderId="13" xfId="0" applyFont="1" applyFill="1" applyBorder="1" applyAlignment="1">
      <alignment horizontal="left" vertical="center" indent="2"/>
    </xf>
    <xf numFmtId="44" fontId="32" fillId="0" borderId="12" xfId="0" applyNumberFormat="1" applyFont="1" applyBorder="1" applyAlignment="1">
      <alignment horizontal="left" vertical="center"/>
    </xf>
    <xf numFmtId="44" fontId="32" fillId="0" borderId="13" xfId="0" applyNumberFormat="1" applyFont="1" applyBorder="1" applyAlignment="1">
      <alignment horizontal="left" vertical="center"/>
    </xf>
    <xf numFmtId="44" fontId="32" fillId="0" borderId="15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2"/>
    </xf>
    <xf numFmtId="44" fontId="32" fillId="0" borderId="16" xfId="0" applyNumberFormat="1" applyFont="1" applyBorder="1" applyAlignment="1">
      <alignment horizontal="left" vertical="center"/>
    </xf>
    <xf numFmtId="44" fontId="32" fillId="0" borderId="17" xfId="0" applyNumberFormat="1" applyFont="1" applyBorder="1" applyAlignment="1">
      <alignment horizontal="left" vertical="center"/>
    </xf>
    <xf numFmtId="44" fontId="32" fillId="0" borderId="18" xfId="0" applyNumberFormat="1" applyFont="1" applyBorder="1" applyAlignment="1">
      <alignment horizontal="left" vertical="center"/>
    </xf>
    <xf numFmtId="44" fontId="32" fillId="0" borderId="19" xfId="0" applyNumberFormat="1" applyFont="1" applyBorder="1" applyAlignment="1">
      <alignment horizontal="left" vertical="center"/>
    </xf>
    <xf numFmtId="44" fontId="32" fillId="0" borderId="20" xfId="0" applyNumberFormat="1" applyFont="1" applyBorder="1" applyAlignment="1">
      <alignment horizontal="left" vertical="center"/>
    </xf>
    <xf numFmtId="44" fontId="32" fillId="0" borderId="21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1"/>
    </xf>
    <xf numFmtId="44" fontId="35" fillId="25" borderId="0" xfId="0" applyNumberFormat="1" applyFont="1" applyFill="1" applyAlignment="1">
      <alignment horizontal="left" vertical="center"/>
    </xf>
    <xf numFmtId="44" fontId="35" fillId="25" borderId="12" xfId="0" applyNumberFormat="1" applyFont="1" applyFill="1" applyBorder="1" applyAlignment="1">
      <alignment horizontal="left" vertical="center"/>
    </xf>
    <xf numFmtId="44" fontId="35" fillId="25" borderId="13" xfId="0" applyNumberFormat="1" applyFont="1" applyFill="1" applyBorder="1" applyAlignment="1">
      <alignment horizontal="left" vertical="center"/>
    </xf>
    <xf numFmtId="44" fontId="35" fillId="25" borderId="15" xfId="0" applyNumberFormat="1" applyFont="1" applyFill="1" applyBorder="1" applyAlignment="1">
      <alignment horizontal="left" vertical="center"/>
    </xf>
    <xf numFmtId="44" fontId="35" fillId="25" borderId="16" xfId="0" applyNumberFormat="1" applyFont="1" applyFill="1" applyBorder="1" applyAlignment="1">
      <alignment horizontal="left" vertical="center"/>
    </xf>
    <xf numFmtId="44" fontId="35" fillId="25" borderId="17" xfId="0" applyNumberFormat="1" applyFont="1" applyFill="1" applyBorder="1" applyAlignment="1">
      <alignment horizontal="left" vertical="center"/>
    </xf>
    <xf numFmtId="44" fontId="35" fillId="25" borderId="18" xfId="0" applyNumberFormat="1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 indent="1"/>
    </xf>
    <xf numFmtId="44" fontId="32" fillId="24" borderId="16" xfId="0" applyNumberFormat="1" applyFont="1" applyFill="1" applyBorder="1" applyAlignment="1">
      <alignment horizontal="left" vertical="center"/>
    </xf>
    <xf numFmtId="44" fontId="32" fillId="24" borderId="17" xfId="0" applyNumberFormat="1" applyFont="1" applyFill="1" applyBorder="1" applyAlignment="1">
      <alignment horizontal="left" vertical="center"/>
    </xf>
    <xf numFmtId="44" fontId="32" fillId="24" borderId="18" xfId="0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horizontal="center" vertical="center"/>
    </xf>
    <xf numFmtId="44" fontId="35" fillId="25" borderId="22" xfId="0" applyNumberFormat="1" applyFont="1" applyFill="1" applyBorder="1" applyAlignment="1">
      <alignment horizontal="left" vertical="center"/>
    </xf>
    <xf numFmtId="44" fontId="35" fillId="25" borderId="23" xfId="0" applyNumberFormat="1" applyFont="1" applyFill="1" applyBorder="1" applyAlignment="1">
      <alignment horizontal="left" vertical="center"/>
    </xf>
    <xf numFmtId="44" fontId="35" fillId="25" borderId="24" xfId="0" applyNumberFormat="1" applyFont="1" applyFill="1" applyBorder="1" applyAlignment="1">
      <alignment horizontal="left" vertical="center"/>
    </xf>
    <xf numFmtId="44" fontId="35" fillId="25" borderId="25" xfId="0" applyNumberFormat="1" applyFont="1" applyFill="1" applyBorder="1" applyAlignment="1">
      <alignment horizontal="left" vertical="center"/>
    </xf>
    <xf numFmtId="44" fontId="35" fillId="25" borderId="26" xfId="0" applyNumberFormat="1" applyFont="1" applyFill="1" applyBorder="1" applyAlignment="1">
      <alignment horizontal="left" vertical="center"/>
    </xf>
    <xf numFmtId="44" fontId="35" fillId="25" borderId="27" xfId="0" applyNumberFormat="1" applyFont="1" applyFill="1" applyBorder="1" applyAlignment="1">
      <alignment horizontal="left" vertical="center"/>
    </xf>
    <xf numFmtId="44" fontId="35" fillId="25" borderId="28" xfId="0" applyNumberFormat="1" applyFont="1" applyFill="1" applyBorder="1" applyAlignment="1">
      <alignment horizontal="left" vertical="center"/>
    </xf>
    <xf numFmtId="0" fontId="36" fillId="25" borderId="24" xfId="0" applyFont="1" applyFill="1" applyBorder="1" applyAlignment="1">
      <alignment horizontal="left" vertical="center" indent="1"/>
    </xf>
    <xf numFmtId="44" fontId="32" fillId="24" borderId="29" xfId="0" applyNumberFormat="1" applyFont="1" applyFill="1" applyBorder="1" applyAlignment="1">
      <alignment horizontal="left" vertical="center"/>
    </xf>
    <xf numFmtId="44" fontId="32" fillId="24" borderId="30" xfId="0" applyNumberFormat="1" applyFont="1" applyFill="1" applyBorder="1" applyAlignment="1">
      <alignment horizontal="left" vertical="center"/>
    </xf>
    <xf numFmtId="44" fontId="35" fillId="25" borderId="31" xfId="0" applyNumberFormat="1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24" borderId="0" xfId="0" applyFont="1" applyFill="1" applyAlignment="1">
      <alignment horizontal="center" vertical="center"/>
    </xf>
    <xf numFmtId="44" fontId="38" fillId="23" borderId="32" xfId="0" applyNumberFormat="1" applyFont="1" applyFill="1" applyBorder="1" applyAlignment="1">
      <alignment horizontal="center" vertical="center"/>
    </xf>
    <xf numFmtId="44" fontId="38" fillId="23" borderId="33" xfId="0" applyNumberFormat="1" applyFont="1" applyFill="1" applyBorder="1" applyAlignment="1">
      <alignment horizontal="center" vertical="center"/>
    </xf>
    <xf numFmtId="44" fontId="38" fillId="23" borderId="30" xfId="0" applyNumberFormat="1" applyFont="1" applyFill="1" applyBorder="1" applyAlignment="1">
      <alignment horizontal="center" vertical="center"/>
    </xf>
    <xf numFmtId="44" fontId="38" fillId="23" borderId="34" xfId="0" applyNumberFormat="1" applyFont="1" applyFill="1" applyBorder="1" applyAlignment="1">
      <alignment horizontal="center" vertical="center"/>
    </xf>
    <xf numFmtId="44" fontId="38" fillId="23" borderId="35" xfId="0" applyNumberFormat="1" applyFont="1" applyFill="1" applyBorder="1" applyAlignment="1">
      <alignment horizontal="center" vertical="center"/>
    </xf>
    <xf numFmtId="0" fontId="39" fillId="23" borderId="30" xfId="0" applyFont="1" applyFill="1" applyBorder="1" applyAlignment="1">
      <alignment horizontal="left" vertical="center" indent="2"/>
    </xf>
    <xf numFmtId="0" fontId="40" fillId="0" borderId="0" xfId="0" applyFont="1" applyAlignment="1">
      <alignment vertical="center"/>
    </xf>
    <xf numFmtId="0" fontId="40" fillId="24" borderId="0" xfId="0" applyFont="1" applyFill="1" applyAlignment="1">
      <alignment vertical="center"/>
    </xf>
    <xf numFmtId="44" fontId="40" fillId="24" borderId="0" xfId="0" applyNumberFormat="1" applyFont="1" applyFill="1" applyAlignment="1">
      <alignment vertical="center"/>
    </xf>
    <xf numFmtId="44" fontId="40" fillId="26" borderId="0" xfId="0" applyNumberFormat="1" applyFont="1" applyFill="1" applyAlignment="1">
      <alignment vertical="center"/>
    </xf>
    <xf numFmtId="0" fontId="41" fillId="26" borderId="0" xfId="0" applyFont="1" applyFill="1" applyAlignment="1">
      <alignment vertical="top"/>
    </xf>
    <xf numFmtId="0" fontId="40" fillId="26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2" fillId="24" borderId="0" xfId="0" applyFont="1" applyFill="1" applyAlignment="1">
      <alignment vertical="center"/>
    </xf>
    <xf numFmtId="44" fontId="42" fillId="24" borderId="36" xfId="0" applyNumberFormat="1" applyFont="1" applyFill="1" applyBorder="1" applyAlignment="1">
      <alignment vertical="center"/>
    </xf>
    <xf numFmtId="44" fontId="42" fillId="26" borderId="36" xfId="0" applyNumberFormat="1" applyFont="1" applyFill="1" applyBorder="1" applyAlignment="1">
      <alignment vertical="center"/>
    </xf>
    <xf numFmtId="0" fontId="43" fillId="26" borderId="36" xfId="0" applyFont="1" applyFill="1" applyBorder="1" applyAlignment="1">
      <alignment vertical="center"/>
    </xf>
    <xf numFmtId="0" fontId="42" fillId="26" borderId="36" xfId="0" applyFont="1" applyFill="1" applyBorder="1" applyAlignment="1">
      <alignment vertical="center"/>
    </xf>
    <xf numFmtId="0" fontId="44" fillId="26" borderId="0" xfId="0" applyFont="1" applyFill="1"/>
    <xf numFmtId="0" fontId="45" fillId="24" borderId="0" xfId="0" applyFont="1" applyFill="1" applyAlignment="1">
      <alignment horizontal="left" vertical="center"/>
    </xf>
    <xf numFmtId="44" fontId="32" fillId="26" borderId="0" xfId="0" applyNumberFormat="1" applyFont="1" applyFill="1" applyAlignment="1">
      <alignment horizontal="left" vertical="center"/>
    </xf>
    <xf numFmtId="0" fontId="32" fillId="26" borderId="0" xfId="0" applyFont="1" applyFill="1" applyAlignment="1">
      <alignment horizontal="left" vertical="center" indent="2"/>
    </xf>
    <xf numFmtId="0" fontId="32" fillId="26" borderId="0" xfId="0" applyFont="1" applyFill="1" applyAlignment="1">
      <alignment horizontal="center" vertical="center"/>
    </xf>
    <xf numFmtId="44" fontId="46" fillId="27" borderId="0" xfId="0" applyNumberFormat="1" applyFont="1" applyFill="1" applyAlignment="1">
      <alignment horizontal="left" vertical="center"/>
    </xf>
    <xf numFmtId="44" fontId="46" fillId="27" borderId="12" xfId="0" applyNumberFormat="1" applyFont="1" applyFill="1" applyBorder="1" applyAlignment="1">
      <alignment horizontal="left" vertical="center"/>
    </xf>
    <xf numFmtId="44" fontId="46" fillId="27" borderId="13" xfId="0" applyNumberFormat="1" applyFont="1" applyFill="1" applyBorder="1" applyAlignment="1">
      <alignment horizontal="left" vertical="center"/>
    </xf>
    <xf numFmtId="0" fontId="47" fillId="27" borderId="13" xfId="0" applyFont="1" applyFill="1" applyBorder="1" applyAlignment="1">
      <alignment horizontal="left" vertical="center" indent="1"/>
    </xf>
    <xf numFmtId="0" fontId="32" fillId="24" borderId="13" xfId="0" applyFont="1" applyFill="1" applyBorder="1" applyAlignment="1">
      <alignment horizontal="left" vertical="center" indent="1"/>
    </xf>
    <xf numFmtId="44" fontId="35" fillId="28" borderId="22" xfId="0" applyNumberFormat="1" applyFont="1" applyFill="1" applyBorder="1" applyAlignment="1">
      <alignment horizontal="left" vertical="center"/>
    </xf>
    <xf numFmtId="44" fontId="35" fillId="28" borderId="23" xfId="0" applyNumberFormat="1" applyFont="1" applyFill="1" applyBorder="1" applyAlignment="1">
      <alignment horizontal="left" vertical="center"/>
    </xf>
    <xf numFmtId="44" fontId="35" fillId="28" borderId="24" xfId="0" applyNumberFormat="1" applyFont="1" applyFill="1" applyBorder="1" applyAlignment="1">
      <alignment horizontal="left" vertical="center"/>
    </xf>
    <xf numFmtId="0" fontId="36" fillId="28" borderId="24" xfId="0" applyFont="1" applyFill="1" applyBorder="1" applyAlignment="1">
      <alignment horizontal="left" vertical="center" indent="1"/>
    </xf>
    <xf numFmtId="44" fontId="48" fillId="27" borderId="32" xfId="0" applyNumberFormat="1" applyFont="1" applyFill="1" applyBorder="1" applyAlignment="1">
      <alignment horizontal="center" vertical="center"/>
    </xf>
    <xf numFmtId="44" fontId="48" fillId="27" borderId="33" xfId="0" applyNumberFormat="1" applyFont="1" applyFill="1" applyBorder="1" applyAlignment="1">
      <alignment horizontal="center" vertical="center"/>
    </xf>
    <xf numFmtId="44" fontId="48" fillId="27" borderId="30" xfId="0" applyNumberFormat="1" applyFont="1" applyFill="1" applyBorder="1" applyAlignment="1">
      <alignment horizontal="center" vertical="center"/>
    </xf>
    <xf numFmtId="0" fontId="49" fillId="27" borderId="30" xfId="0" applyFont="1" applyFill="1" applyBorder="1" applyAlignment="1">
      <alignment horizontal="left" vertical="center" indent="2"/>
    </xf>
    <xf numFmtId="44" fontId="40" fillId="29" borderId="0" xfId="0" applyNumberFormat="1" applyFont="1" applyFill="1" applyAlignment="1">
      <alignment vertical="center"/>
    </xf>
    <xf numFmtId="0" fontId="50" fillId="29" borderId="0" xfId="0" applyFont="1" applyFill="1" applyAlignment="1">
      <alignment vertical="center"/>
    </xf>
    <xf numFmtId="0" fontId="40" fillId="29" borderId="0" xfId="0" applyFont="1" applyFill="1" applyAlignment="1">
      <alignment vertical="center"/>
    </xf>
    <xf numFmtId="44" fontId="40" fillId="24" borderId="36" xfId="0" applyNumberFormat="1" applyFont="1" applyFill="1" applyBorder="1" applyAlignment="1">
      <alignment vertical="center"/>
    </xf>
    <xf numFmtId="44" fontId="40" fillId="29" borderId="36" xfId="0" applyNumberFormat="1" applyFont="1" applyFill="1" applyBorder="1" applyAlignment="1">
      <alignment vertical="center"/>
    </xf>
    <xf numFmtId="0" fontId="43" fillId="29" borderId="36" xfId="0" applyFont="1" applyFill="1" applyBorder="1" applyAlignment="1">
      <alignment vertical="center"/>
    </xf>
    <xf numFmtId="0" fontId="40" fillId="29" borderId="36" xfId="0" applyFont="1" applyFill="1" applyBorder="1" applyAlignment="1">
      <alignment vertical="center"/>
    </xf>
    <xf numFmtId="0" fontId="51" fillId="29" borderId="0" xfId="0" applyFont="1" applyFill="1"/>
    <xf numFmtId="44" fontId="32" fillId="29" borderId="0" xfId="0" applyNumberFormat="1" applyFont="1" applyFill="1" applyAlignment="1">
      <alignment horizontal="left" vertical="center"/>
    </xf>
    <xf numFmtId="0" fontId="32" fillId="29" borderId="0" xfId="0" applyFont="1" applyFill="1" applyAlignment="1">
      <alignment horizontal="left" vertical="center" indent="2"/>
    </xf>
    <xf numFmtId="0" fontId="32" fillId="29" borderId="0" xfId="0" applyFont="1" applyFill="1" applyAlignment="1">
      <alignment horizontal="center" vertical="center"/>
    </xf>
    <xf numFmtId="44" fontId="46" fillId="30" borderId="11" xfId="0" applyNumberFormat="1" applyFont="1" applyFill="1" applyBorder="1" applyAlignment="1">
      <alignment horizontal="left" vertical="center"/>
    </xf>
    <xf numFmtId="44" fontId="46" fillId="30" borderId="0" xfId="0" applyNumberFormat="1" applyFont="1" applyFill="1" applyAlignment="1">
      <alignment horizontal="left" vertical="center"/>
    </xf>
    <xf numFmtId="44" fontId="46" fillId="30" borderId="12" xfId="0" applyNumberFormat="1" applyFont="1" applyFill="1" applyBorder="1" applyAlignment="1">
      <alignment horizontal="left" vertical="center"/>
    </xf>
    <xf numFmtId="44" fontId="46" fillId="0" borderId="12" xfId="0" applyNumberFormat="1" applyFont="1" applyBorder="1" applyAlignment="1">
      <alignment horizontal="left" vertical="center"/>
    </xf>
    <xf numFmtId="44" fontId="46" fillId="0" borderId="13" xfId="0" applyNumberFormat="1" applyFont="1" applyBorder="1" applyAlignment="1">
      <alignment horizontal="left" vertical="center"/>
    </xf>
    <xf numFmtId="44" fontId="46" fillId="30" borderId="37" xfId="0" applyNumberFormat="1" applyFont="1" applyFill="1" applyBorder="1" applyAlignment="1">
      <alignment horizontal="left" vertical="center"/>
    </xf>
    <xf numFmtId="0" fontId="47" fillId="30" borderId="0" xfId="0" applyFont="1" applyFill="1" applyAlignment="1">
      <alignment horizontal="left" vertical="center" indent="1"/>
    </xf>
    <xf numFmtId="44" fontId="32" fillId="24" borderId="37" xfId="0" applyNumberFormat="1" applyFont="1" applyFill="1" applyBorder="1" applyAlignment="1">
      <alignment horizontal="left" vertical="center"/>
    </xf>
    <xf numFmtId="44" fontId="32" fillId="0" borderId="37" xfId="0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 indent="1"/>
    </xf>
    <xf numFmtId="44" fontId="35" fillId="31" borderId="23" xfId="0" applyNumberFormat="1" applyFont="1" applyFill="1" applyBorder="1" applyAlignment="1">
      <alignment horizontal="left" vertical="center"/>
    </xf>
    <xf numFmtId="44" fontId="35" fillId="31" borderId="22" xfId="0" applyNumberFormat="1" applyFont="1" applyFill="1" applyBorder="1" applyAlignment="1">
      <alignment horizontal="left" vertical="center"/>
    </xf>
    <xf numFmtId="44" fontId="35" fillId="31" borderId="24" xfId="0" applyNumberFormat="1" applyFont="1" applyFill="1" applyBorder="1" applyAlignment="1">
      <alignment horizontal="left" vertical="center"/>
    </xf>
    <xf numFmtId="44" fontId="35" fillId="31" borderId="38" xfId="0" applyNumberFormat="1" applyFont="1" applyFill="1" applyBorder="1" applyAlignment="1">
      <alignment horizontal="left" vertical="center"/>
    </xf>
    <xf numFmtId="0" fontId="36" fillId="31" borderId="22" xfId="0" applyFont="1" applyFill="1" applyBorder="1" applyAlignment="1">
      <alignment horizontal="left" vertical="center" indent="1"/>
    </xf>
    <xf numFmtId="0" fontId="32" fillId="0" borderId="39" xfId="0" applyFont="1" applyBorder="1" applyAlignment="1">
      <alignment horizontal="left" vertical="center"/>
    </xf>
    <xf numFmtId="44" fontId="32" fillId="0" borderId="40" xfId="0" applyNumberFormat="1" applyFont="1" applyBorder="1" applyAlignment="1">
      <alignment horizontal="left" vertical="center"/>
    </xf>
    <xf numFmtId="44" fontId="35" fillId="31" borderId="41" xfId="0" applyNumberFormat="1" applyFont="1" applyFill="1" applyBorder="1" applyAlignment="1">
      <alignment horizontal="left" vertical="center"/>
    </xf>
    <xf numFmtId="44" fontId="32" fillId="24" borderId="42" xfId="0" applyNumberFormat="1" applyFont="1" applyFill="1" applyBorder="1" applyAlignment="1">
      <alignment horizontal="left" vertical="center"/>
    </xf>
    <xf numFmtId="44" fontId="35" fillId="31" borderId="0" xfId="0" applyNumberFormat="1" applyFont="1" applyFill="1" applyAlignment="1">
      <alignment horizontal="left" vertical="center"/>
    </xf>
    <xf numFmtId="0" fontId="36" fillId="31" borderId="0" xfId="0" applyFont="1" applyFill="1" applyAlignment="1">
      <alignment horizontal="left" vertical="center" indent="1"/>
    </xf>
    <xf numFmtId="44" fontId="48" fillId="30" borderId="43" xfId="0" applyNumberFormat="1" applyFont="1" applyFill="1" applyBorder="1" applyAlignment="1">
      <alignment horizontal="center" vertical="center"/>
    </xf>
    <xf numFmtId="44" fontId="48" fillId="30" borderId="0" xfId="0" applyNumberFormat="1" applyFont="1" applyFill="1" applyAlignment="1">
      <alignment horizontal="center" vertical="center"/>
    </xf>
    <xf numFmtId="44" fontId="48" fillId="30" borderId="12" xfId="0" applyNumberFormat="1" applyFont="1" applyFill="1" applyBorder="1" applyAlignment="1">
      <alignment horizontal="center" vertical="center"/>
    </xf>
    <xf numFmtId="44" fontId="48" fillId="30" borderId="13" xfId="0" applyNumberFormat="1" applyFont="1" applyFill="1" applyBorder="1" applyAlignment="1">
      <alignment horizontal="center" vertical="center"/>
    </xf>
    <xf numFmtId="44" fontId="48" fillId="30" borderId="37" xfId="0" applyNumberFormat="1" applyFont="1" applyFill="1" applyBorder="1" applyAlignment="1">
      <alignment horizontal="center" vertical="center"/>
    </xf>
    <xf numFmtId="0" fontId="49" fillId="30" borderId="0" xfId="0" applyFont="1" applyFill="1" applyAlignment="1">
      <alignment horizontal="left" vertical="center" indent="2"/>
    </xf>
    <xf numFmtId="0" fontId="52" fillId="24" borderId="0" xfId="0" applyFont="1" applyFill="1" applyAlignment="1">
      <alignment vertical="top"/>
    </xf>
    <xf numFmtId="44" fontId="40" fillId="32" borderId="0" xfId="0" applyNumberFormat="1" applyFont="1" applyFill="1" applyAlignment="1">
      <alignment vertical="center"/>
    </xf>
    <xf numFmtId="0" fontId="53" fillId="32" borderId="0" xfId="0" applyFont="1" applyFill="1" applyAlignment="1">
      <alignment vertical="center"/>
    </xf>
    <xf numFmtId="0" fontId="40" fillId="32" borderId="0" xfId="0" applyFont="1" applyFill="1" applyAlignment="1">
      <alignment vertical="center"/>
    </xf>
    <xf numFmtId="44" fontId="40" fillId="32" borderId="36" xfId="0" applyNumberFormat="1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0" fillId="32" borderId="36" xfId="0" applyFont="1" applyFill="1" applyBorder="1" applyAlignment="1">
      <alignment vertical="center"/>
    </xf>
    <xf numFmtId="0" fontId="44" fillId="32" borderId="0" xfId="0" applyFont="1" applyFill="1"/>
    <xf numFmtId="44" fontId="32" fillId="32" borderId="0" xfId="0" applyNumberFormat="1" applyFont="1" applyFill="1" applyAlignment="1">
      <alignment horizontal="left" vertical="center"/>
    </xf>
    <xf numFmtId="0" fontId="32" fillId="32" borderId="0" xfId="0" applyFont="1" applyFill="1" applyAlignment="1">
      <alignment horizontal="left" vertical="center" indent="2"/>
    </xf>
    <xf numFmtId="0" fontId="32" fillId="32" borderId="0" xfId="0" applyFont="1" applyFill="1" applyAlignment="1">
      <alignment horizontal="center" vertical="center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245"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5" tint="-0.24994659260841701"/>
        </patternFill>
      </fill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79998168889431442"/>
        </left>
        <right style="thin">
          <color theme="5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79998168889431442"/>
        </left>
        <right style="thin">
          <color theme="9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List" pivot="0" count="4" xr9:uid="{8A8E50CA-7F97-4328-A784-ABEDDC1FD6D7}">
      <tableStyleElement type="wholeTable" dxfId="244"/>
      <tableStyleElement type="headerRow" dxfId="243"/>
      <tableStyleElement type="totalRow" dxfId="242"/>
      <tableStyleElement type="firstRowStripe" dxfId="241"/>
    </tableStyle>
    <tableStyle name="List 2" pivot="0" count="4" xr9:uid="{08CDC36E-215B-4C1D-99BF-64CF67F03D84}">
      <tableStyleElement type="wholeTable" dxfId="240"/>
      <tableStyleElement type="headerRow" dxfId="239"/>
      <tableStyleElement type="totalRow" dxfId="238"/>
      <tableStyleElement type="firstRowStripe" dxfId="237"/>
    </tableStyle>
    <tableStyle name="List 3" pivot="0" count="4" xr9:uid="{F1FC781F-8C0F-40E5-AC47-E5A266089A4C}">
      <tableStyleElement type="wholeTable" dxfId="236"/>
      <tableStyleElement type="headerRow" dxfId="235"/>
      <tableStyleElement type="totalRow" dxfId="234"/>
      <tableStyleElement type="firstRowStripe" dxfId="2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136768</xdr:colOff>
      <xdr:row>0</xdr:row>
      <xdr:rowOff>0</xdr:rowOff>
    </xdr:from>
    <xdr:to>
      <xdr:col>14</xdr:col>
      <xdr:colOff>637135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94120E-9A1A-4652-9D70-3DC59E28F30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122018" y="0"/>
          <a:ext cx="7094842" cy="1628721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25A6D08A-60D5-5943-7057-647257491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34488644-8A18-66DF-DE87-4BD1C9EA22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4FAF9F75-7D19-A90D-7248-4C343A2E5674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117226</xdr:colOff>
      <xdr:row>0</xdr:row>
      <xdr:rowOff>0</xdr:rowOff>
    </xdr:from>
    <xdr:to>
      <xdr:col>14</xdr:col>
      <xdr:colOff>617593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9B335A8-379E-494E-A6C4-BF4563F4658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102476" y="0"/>
          <a:ext cx="7094842" cy="1628721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811DF86F-BD67-F3CA-2D7B-6537C9A552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CF58BD4C-58F0-5DEC-45BF-A96B1D0AA8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99CFC309-F4F8-A8BE-B8E8-298F9F8ACCB9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139371</xdr:colOff>
      <xdr:row>0</xdr:row>
      <xdr:rowOff>0</xdr:rowOff>
    </xdr:from>
    <xdr:to>
      <xdr:col>14</xdr:col>
      <xdr:colOff>639738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2EDE71-5B78-4FD3-A036-3721D8EE219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127796" y="0"/>
          <a:ext cx="7091667" cy="1628721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DE153010-F0AC-F0DB-03F7-820D274ABC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2E8D2A9A-1902-3EDE-D622-793787564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1DA81D8A-60CF-8B38-D485-598BD62968D2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3B9FAD-BFAB-4042-9700-D3F8A21C7892}" name="Plan_EmployeeCosts" displayName="Plan_EmployeeCosts" ref="B8:O10" totalsRowShown="0" headerRowDxfId="232" dataDxfId="231">
  <autoFilter ref="B8:O10" xr:uid="{00000000-0009-0000-0100-000001000000}"/>
  <tableColumns count="14">
    <tableColumn id="1" xr3:uid="{00000000-0010-0000-0000-000001000000}" name=" EMPLOYEE COSTS" dataDxfId="230"/>
    <tableColumn id="2" xr3:uid="{00000000-0010-0000-0000-000002000000}" name="JANUARY" dataDxfId="229" totalsRowDxfId="228"/>
    <tableColumn id="3" xr3:uid="{00000000-0010-0000-0000-000003000000}" name="FEBRUARY" dataDxfId="227" totalsRowDxfId="226"/>
    <tableColumn id="4" xr3:uid="{00000000-0010-0000-0000-000004000000}" name="MARCH" dataDxfId="225" totalsRowDxfId="224"/>
    <tableColumn id="5" xr3:uid="{00000000-0010-0000-0000-000005000000}" name="APRIL" dataDxfId="223" totalsRowDxfId="222"/>
    <tableColumn id="6" xr3:uid="{00000000-0010-0000-0000-000006000000}" name="MAY" dataDxfId="221" totalsRowDxfId="220"/>
    <tableColumn id="7" xr3:uid="{00000000-0010-0000-0000-000007000000}" name="JUNE" dataDxfId="219" totalsRowDxfId="218"/>
    <tableColumn id="8" xr3:uid="{00000000-0010-0000-0000-000008000000}" name="JULY" dataDxfId="217" totalsRowDxfId="216"/>
    <tableColumn id="9" xr3:uid="{00000000-0010-0000-0000-000009000000}" name="AUGUST" dataDxfId="215" totalsRowDxfId="214"/>
    <tableColumn id="10" xr3:uid="{00000000-0010-0000-0000-00000A000000}" name="SEPTEMBER" dataDxfId="213" totalsRowDxfId="212"/>
    <tableColumn id="11" xr3:uid="{00000000-0010-0000-0000-00000B000000}" name="OCTOBER" dataDxfId="211" totalsRowDxfId="210"/>
    <tableColumn id="12" xr3:uid="{00000000-0010-0000-0000-00000C000000}" name="NOVEMBER" dataDxfId="209" totalsRowDxfId="208"/>
    <tableColumn id="13" xr3:uid="{00000000-0010-0000-0000-00000D000000}" name="DECEMBER" dataDxfId="207" totalsRowDxfId="206"/>
    <tableColumn id="14" xr3:uid="{00000000-0010-0000-0000-00000E000000}" name="TOTAL" dataDxfId="205">
      <calculatedColumnFormula>SUM(Plan_EmployeeCosts[[#This Row],[JANUARY]:[DECEMBER]])</calculatedColumnFormula>
    </tableColumn>
  </tableColumns>
  <tableStyleInfo name="Lis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6D5BD40-D5F5-411B-8EC4-6C42C02D6630}" name="Var_OfficeCosts" displayName="Var_OfficeCosts" ref="B13:O21" totalsRowShown="0" headerRowDxfId="52" dataDxfId="51">
  <autoFilter ref="B13:O21" xr:uid="{00000000-0009-0000-0100-00000D000000}"/>
  <tableColumns count="14">
    <tableColumn id="1" xr3:uid="{00000000-0010-0000-0900-000001000000}" name="OFFICE COSTS" dataDxfId="50"/>
    <tableColumn id="2" xr3:uid="{00000000-0010-0000-0900-000002000000}" name="JANUARY" dataDxfId="49">
      <calculatedColumnFormula>IF(INDIRECT("Actual_OfficeCosts["&amp;C$6&amp;"]")="","",INDIRECT("Plan_OfficeCosts["&amp;C$6&amp;"]")-INDIRECT("Actual_OfficeCosts["&amp;C$6&amp;"]"))</calculatedColumnFormula>
    </tableColumn>
    <tableColumn id="3" xr3:uid="{00000000-0010-0000-0900-000003000000}" name="FEBRUARY" dataDxfId="48">
      <calculatedColumnFormula>IF(INDIRECT("Actual_OfficeCosts["&amp;D$6&amp;"]")="","",INDIRECT("Plan_OfficeCosts["&amp;D$6&amp;"]")-INDIRECT("Actual_OfficeCosts["&amp;D$6&amp;"]"))</calculatedColumnFormula>
    </tableColumn>
    <tableColumn id="4" xr3:uid="{00000000-0010-0000-0900-000004000000}" name="MARCH" dataDxfId="47">
      <calculatedColumnFormula>IF(INDIRECT("Actual_OfficeCosts["&amp;E$6&amp;"]")="","",INDIRECT("Plan_OfficeCosts["&amp;E$6&amp;"]")-INDIRECT("Actual_OfficeCosts["&amp;E$6&amp;"]"))</calculatedColumnFormula>
    </tableColumn>
    <tableColumn id="5" xr3:uid="{00000000-0010-0000-0900-000005000000}" name="APRIL" dataDxfId="46">
      <calculatedColumnFormula>IF(INDIRECT("Actual_OfficeCosts["&amp;F$6&amp;"]")="","",INDIRECT("Plan_OfficeCosts["&amp;F$6&amp;"]")-INDIRECT("Actual_OfficeCosts["&amp;F$6&amp;"]"))</calculatedColumnFormula>
    </tableColumn>
    <tableColumn id="6" xr3:uid="{00000000-0010-0000-0900-000006000000}" name="MAY" dataDxfId="45">
      <calculatedColumnFormula>IF(INDIRECT("Actual_OfficeCosts["&amp;G$6&amp;"]")="","",INDIRECT("Plan_OfficeCosts["&amp;G$6&amp;"]")-INDIRECT("Actual_OfficeCosts["&amp;G$6&amp;"]"))</calculatedColumnFormula>
    </tableColumn>
    <tableColumn id="7" xr3:uid="{00000000-0010-0000-0900-000007000000}" name="JUNE" dataDxfId="44">
      <calculatedColumnFormula>IF(INDIRECT("Actual_OfficeCosts["&amp;H$6&amp;"]")="","",INDIRECT("Plan_OfficeCosts["&amp;H$6&amp;"]")-INDIRECT("Actual_OfficeCosts["&amp;H$6&amp;"]"))</calculatedColumnFormula>
    </tableColumn>
    <tableColumn id="8" xr3:uid="{00000000-0010-0000-0900-000008000000}" name="JULY" dataDxfId="43">
      <calculatedColumnFormula>IF(INDIRECT("Actual_OfficeCosts["&amp;I$6&amp;"]")="","",INDIRECT("Plan_OfficeCosts["&amp;I$6&amp;"]")-INDIRECT("Actual_OfficeCosts["&amp;I$6&amp;"]"))</calculatedColumnFormula>
    </tableColumn>
    <tableColumn id="9" xr3:uid="{00000000-0010-0000-0900-000009000000}" name="AUGUST" dataDxfId="42">
      <calculatedColumnFormula>IF(INDIRECT("Actual_OfficeCosts["&amp;J$6&amp;"]")="","",INDIRECT("Plan_OfficeCosts["&amp;J$6&amp;"]")-INDIRECT("Actual_OfficeCosts["&amp;J$6&amp;"]"))</calculatedColumnFormula>
    </tableColumn>
    <tableColumn id="10" xr3:uid="{00000000-0010-0000-0900-00000A000000}" name="SEPTEMBER" dataDxfId="41">
      <calculatedColumnFormula>IF(INDIRECT("Actual_OfficeCosts["&amp;K$6&amp;"]")="","",INDIRECT("Plan_OfficeCosts["&amp;K$6&amp;"]")-INDIRECT("Actual_OfficeCosts["&amp;K$6&amp;"]"))</calculatedColumnFormula>
    </tableColumn>
    <tableColumn id="11" xr3:uid="{00000000-0010-0000-0900-00000B000000}" name="OCTOBER" dataDxfId="40">
      <calculatedColumnFormula>IF(INDIRECT("Actual_OfficeCosts["&amp;L$6&amp;"]")="","",INDIRECT("Plan_OfficeCosts["&amp;L$6&amp;"]")-INDIRECT("Actual_OfficeCosts["&amp;L$6&amp;"]"))</calculatedColumnFormula>
    </tableColumn>
    <tableColumn id="12" xr3:uid="{00000000-0010-0000-0900-00000C000000}" name="NOVEMBER" dataDxfId="39">
      <calculatedColumnFormula>IF(INDIRECT("Actual_OfficeCosts["&amp;M$6&amp;"]")="","",INDIRECT("Plan_OfficeCosts["&amp;M$6&amp;"]")-INDIRECT("Actual_OfficeCosts["&amp;M$6&amp;"]"))</calculatedColumnFormula>
    </tableColumn>
    <tableColumn id="13" xr3:uid="{00000000-0010-0000-0900-00000D000000}" name="DECEMBER" dataDxfId="38">
      <calculatedColumnFormula>IF(INDIRECT("Actual_OfficeCosts["&amp;N$6&amp;"]")="","",INDIRECT("Plan_OfficeCosts["&amp;N$6&amp;"]")-INDIRECT("Actual_OfficeCosts["&amp;N$6&amp;"]"))</calculatedColumnFormula>
    </tableColumn>
    <tableColumn id="14" xr3:uid="{00000000-0010-0000-0900-00000E000000}" name="TOTAL" dataDxfId="37">
      <calculatedColumnFormula>SUM(Var_OfficeCosts[[#This Row],[JANUARY]:[DECEMBER]])</calculatedColumnFormula>
    </tableColumn>
  </tableColumns>
  <tableStyleInfo name="Lis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5CACF1-7AC6-467D-B248-63A5E379FFF7}" name="Var_MarketingCosts" displayName="Var_MarketingCosts" ref="B24:O30" totalsRowShown="0" headerRowDxfId="36" dataDxfId="35">
  <autoFilter ref="B24:O30" xr:uid="{00000000-0009-0000-0100-00000E000000}"/>
  <tableColumns count="14">
    <tableColumn id="1" xr3:uid="{00000000-0010-0000-0A00-000001000000}" name="MARKETING COSTS" dataDxfId="34"/>
    <tableColumn id="2" xr3:uid="{00000000-0010-0000-0A00-000002000000}" name="JANUARY" dataDxfId="33">
      <calculatedColumnFormula>IF(INDIRECT("Actual_MarketingCosts["&amp;C$6&amp;"]")="","",INDIRECT("Plan_MarketingCosts["&amp;C$6&amp;"]")-INDIRECT("Actual_MarketingCosts["&amp;C$6&amp;"]"))</calculatedColumnFormula>
    </tableColumn>
    <tableColumn id="3" xr3:uid="{00000000-0010-0000-0A00-000003000000}" name="FEBRUARY" dataDxfId="32">
      <calculatedColumnFormula>IF(INDIRECT("Actual_MarketingCosts["&amp;D$6&amp;"]")="","",INDIRECT("Plan_MarketingCosts["&amp;D$6&amp;"]")-INDIRECT("Actual_MarketingCosts["&amp;D$6&amp;"]"))</calculatedColumnFormula>
    </tableColumn>
    <tableColumn id="4" xr3:uid="{00000000-0010-0000-0A00-000004000000}" name="MARCH" dataDxfId="31">
      <calculatedColumnFormula>IF(INDIRECT("Actual_MarketingCosts["&amp;E$6&amp;"]")="","",INDIRECT("Plan_MarketingCosts["&amp;E$6&amp;"]")-INDIRECT("Actual_MarketingCosts["&amp;E$6&amp;"]"))</calculatedColumnFormula>
    </tableColumn>
    <tableColumn id="5" xr3:uid="{00000000-0010-0000-0A00-000005000000}" name="APRIL" dataDxfId="30">
      <calculatedColumnFormula>IF(INDIRECT("Actual_MarketingCosts["&amp;F$6&amp;"]")="","",INDIRECT("Plan_MarketingCosts["&amp;F$6&amp;"]")-INDIRECT("Actual_MarketingCosts["&amp;F$6&amp;"]"))</calculatedColumnFormula>
    </tableColumn>
    <tableColumn id="6" xr3:uid="{00000000-0010-0000-0A00-000006000000}" name="MAY" dataDxfId="29">
      <calculatedColumnFormula>IF(INDIRECT("Actual_MarketingCosts["&amp;G$6&amp;"]")="","",INDIRECT("Plan_MarketingCosts["&amp;G$6&amp;"]")-INDIRECT("Actual_MarketingCosts["&amp;G$6&amp;"]"))</calculatedColumnFormula>
    </tableColumn>
    <tableColumn id="7" xr3:uid="{00000000-0010-0000-0A00-000007000000}" name="JUNE" dataDxfId="28">
      <calculatedColumnFormula>IF(INDIRECT("Actual_MarketingCosts["&amp;H$6&amp;"]")="","",INDIRECT("Plan_MarketingCosts["&amp;H$6&amp;"]")-INDIRECT("Actual_MarketingCosts["&amp;H$6&amp;"]"))</calculatedColumnFormula>
    </tableColumn>
    <tableColumn id="8" xr3:uid="{00000000-0010-0000-0A00-000008000000}" name="JULY" dataDxfId="27">
      <calculatedColumnFormula>IF(INDIRECT("Actual_MarketingCosts["&amp;I$6&amp;"]")="","",INDIRECT("Plan_MarketingCosts["&amp;I$6&amp;"]")-INDIRECT("Actual_MarketingCosts["&amp;I$6&amp;"]"))</calculatedColumnFormula>
    </tableColumn>
    <tableColumn id="9" xr3:uid="{00000000-0010-0000-0A00-000009000000}" name="AUGUST" dataDxfId="26">
      <calculatedColumnFormula>IF(INDIRECT("Actual_MarketingCosts["&amp;J$6&amp;"]")="","",INDIRECT("Plan_MarketingCosts["&amp;J$6&amp;"]")-INDIRECT("Actual_MarketingCosts["&amp;J$6&amp;"]"))</calculatedColumnFormula>
    </tableColumn>
    <tableColumn id="10" xr3:uid="{00000000-0010-0000-0A00-00000A000000}" name="SEPTEMBER" dataDxfId="25">
      <calculatedColumnFormula>IF(INDIRECT("Actual_MarketingCosts["&amp;K$6&amp;"]")="","",INDIRECT("Plan_MarketingCosts["&amp;K$6&amp;"]")-INDIRECT("Actual_MarketingCosts["&amp;K$6&amp;"]"))</calculatedColumnFormula>
    </tableColumn>
    <tableColumn id="11" xr3:uid="{00000000-0010-0000-0A00-00000B000000}" name="OCTOBER" dataDxfId="24">
      <calculatedColumnFormula>IF(INDIRECT("Actual_MarketingCosts["&amp;L$6&amp;"]")="","",INDIRECT("Plan_MarketingCosts["&amp;L$6&amp;"]")-INDIRECT("Actual_MarketingCosts["&amp;L$6&amp;"]"))</calculatedColumnFormula>
    </tableColumn>
    <tableColumn id="12" xr3:uid="{00000000-0010-0000-0A00-00000C000000}" name="NOVEMBER" dataDxfId="23">
      <calculatedColumnFormula>IF(INDIRECT("Actual_MarketingCosts["&amp;M$6&amp;"]")="","",INDIRECT("Plan_MarketingCosts["&amp;M$6&amp;"]")-INDIRECT("Actual_MarketingCosts["&amp;M$6&amp;"]"))</calculatedColumnFormula>
    </tableColumn>
    <tableColumn id="13" xr3:uid="{00000000-0010-0000-0A00-00000D000000}" name="DECEMBER" dataDxfId="22">
      <calculatedColumnFormula>IF(INDIRECT("Actual_MarketingCosts["&amp;N$6&amp;"]")="","",INDIRECT("Plan_MarketingCosts["&amp;N$6&amp;"]")-INDIRECT("Actual_MarketingCosts["&amp;N$6&amp;"]"))</calculatedColumnFormula>
    </tableColumn>
    <tableColumn id="14" xr3:uid="{00000000-0010-0000-0A00-00000E000000}" name="TOTAL" dataDxfId="21">
      <calculatedColumnFormula>SUM(Var_MarketingCosts[[#This Row],[JANUARY]:[DECEMBER]])</calculatedColumnFormula>
    </tableColumn>
  </tableColumns>
  <tableStyleInfo name="List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EEBCE94-62C3-4184-B78F-DD6D223DEDE1}" name="Var_TrainingTravel" displayName="Var_TrainingTravel" ref="B33:O35" totalsRowShown="0" headerRowDxfId="20" dataDxfId="19">
  <autoFilter ref="B33:O35" xr:uid="{00000000-0009-0000-0100-00000F000000}"/>
  <tableColumns count="14">
    <tableColumn id="1" xr3:uid="{00000000-0010-0000-0B00-000001000000}" name="TRAINING/TRAVEL" dataDxfId="18"/>
    <tableColumn id="2" xr3:uid="{00000000-0010-0000-0B00-000002000000}" name="JANUARY" dataDxfId="17">
      <calculatedColumnFormula>IF(INDIRECT("Actual_TrainingTravel["&amp;C$6&amp;"]")="","",INDIRECT("Plan_TrainingTravel["&amp;C$6&amp;"]")-INDIRECT("Actual_TrainingTravel["&amp;C$6&amp;"]"))</calculatedColumnFormula>
    </tableColumn>
    <tableColumn id="3" xr3:uid="{00000000-0010-0000-0B00-000003000000}" name="FEBRUARY" dataDxfId="16">
      <calculatedColumnFormula>IF(INDIRECT("Actual_TrainingTravel["&amp;D$6&amp;"]")="","",INDIRECT("Plan_TrainingTravel["&amp;D$6&amp;"]")-INDIRECT("Actual_TrainingTravel["&amp;D$6&amp;"]"))</calculatedColumnFormula>
    </tableColumn>
    <tableColumn id="4" xr3:uid="{00000000-0010-0000-0B00-000004000000}" name="MARCH" dataDxfId="15">
      <calculatedColumnFormula>IF(INDIRECT("Actual_TrainingTravel["&amp;E$6&amp;"]")="","",INDIRECT("Plan_TrainingTravel["&amp;E$6&amp;"]")-INDIRECT("Actual_TrainingTravel["&amp;E$6&amp;"]"))</calculatedColumnFormula>
    </tableColumn>
    <tableColumn id="5" xr3:uid="{00000000-0010-0000-0B00-000005000000}" name="APRIL" dataDxfId="14">
      <calculatedColumnFormula>IF(INDIRECT("Actual_TrainingTravel["&amp;F$6&amp;"]")="","",INDIRECT("Plan_TrainingTravel["&amp;F$6&amp;"]")-INDIRECT("Actual_TrainingTravel["&amp;F$6&amp;"]"))</calculatedColumnFormula>
    </tableColumn>
    <tableColumn id="6" xr3:uid="{00000000-0010-0000-0B00-000006000000}" name="MAY" dataDxfId="13">
      <calculatedColumnFormula>IF(INDIRECT("Actual_TrainingTravel["&amp;G$6&amp;"]")="","",INDIRECT("Plan_TrainingTravel["&amp;G$6&amp;"]")-INDIRECT("Actual_TrainingTravel["&amp;G$6&amp;"]"))</calculatedColumnFormula>
    </tableColumn>
    <tableColumn id="7" xr3:uid="{00000000-0010-0000-0B00-000007000000}" name="JUNE" dataDxfId="12">
      <calculatedColumnFormula>IF(INDIRECT("Actual_TrainingTravel["&amp;H$6&amp;"]")="","",INDIRECT("Plan_TrainingTravel["&amp;H$6&amp;"]")-INDIRECT("Actual_TrainingTravel["&amp;H$6&amp;"]"))</calculatedColumnFormula>
    </tableColumn>
    <tableColumn id="8" xr3:uid="{00000000-0010-0000-0B00-000008000000}" name="JULY" dataDxfId="11">
      <calculatedColumnFormula>IF(INDIRECT("Actual_TrainingTravel["&amp;I$6&amp;"]")="","",INDIRECT("Plan_TrainingTravel["&amp;I$6&amp;"]")-INDIRECT("Actual_TrainingTravel["&amp;I$6&amp;"]"))</calculatedColumnFormula>
    </tableColumn>
    <tableColumn id="9" xr3:uid="{00000000-0010-0000-0B00-000009000000}" name="AUGUST" dataDxfId="10">
      <calculatedColumnFormula>IF(INDIRECT("Actual_TrainingTravel["&amp;J$6&amp;"]")="","",INDIRECT("Plan_TrainingTravel["&amp;J$6&amp;"]")-INDIRECT("Actual_TrainingTravel["&amp;J$6&amp;"]"))</calculatedColumnFormula>
    </tableColumn>
    <tableColumn id="10" xr3:uid="{00000000-0010-0000-0B00-00000A000000}" name="SEPTEMBER" dataDxfId="9">
      <calculatedColumnFormula>IF(INDIRECT("Actual_TrainingTravel["&amp;K$6&amp;"]")="","",INDIRECT("Plan_TrainingTravel["&amp;K$6&amp;"]")-INDIRECT("Actual_TrainingTravel["&amp;K$6&amp;"]"))</calculatedColumnFormula>
    </tableColumn>
    <tableColumn id="11" xr3:uid="{00000000-0010-0000-0B00-00000B000000}" name="OCTOBER" dataDxfId="8">
      <calculatedColumnFormula>IF(INDIRECT("Actual_TrainingTravel["&amp;L$6&amp;"]")="","",INDIRECT("Plan_TrainingTravel["&amp;L$6&amp;"]")-INDIRECT("Actual_TrainingTravel["&amp;L$6&amp;"]"))</calculatedColumnFormula>
    </tableColumn>
    <tableColumn id="12" xr3:uid="{00000000-0010-0000-0B00-00000C000000}" name="NOVEMBER" dataDxfId="7">
      <calculatedColumnFormula>IF(INDIRECT("Actual_TrainingTravel["&amp;M$6&amp;"]")="","",INDIRECT("Plan_TrainingTravel["&amp;M$6&amp;"]")-INDIRECT("Actual_TrainingTravel["&amp;M$6&amp;"]"))</calculatedColumnFormula>
    </tableColumn>
    <tableColumn id="13" xr3:uid="{00000000-0010-0000-0B00-00000D000000}" name="DECEMBER" dataDxfId="6">
      <calculatedColumnFormula>IF(INDIRECT("Actual_TrainingTravel["&amp;N$6&amp;"]")="","",INDIRECT("Plan_TrainingTravel["&amp;N$6&amp;"]")-INDIRECT("Actual_TrainingTravel["&amp;N$6&amp;"]"))</calculatedColumnFormula>
    </tableColumn>
    <tableColumn id="14" xr3:uid="{00000000-0010-0000-0B00-00000E000000}" name="TOTAL" dataDxfId="5">
      <calculatedColumnFormula>SUM(Var_TrainingTravel[[#This Row],[JANUARY]:[DECEMBER]])</calculatedColumnFormula>
    </tableColumn>
  </tableColumns>
  <tableStyleInfo name="Lis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4EC6B1-BFDA-4713-B5C3-2B9F7453F2C6}" name="Plan_OfficeCosts" displayName="Plan_OfficeCosts" ref="B13:O21" totalsRowShown="0" headerRowDxfId="204" dataDxfId="203">
  <autoFilter ref="B13:O21" xr:uid="{00000000-0009-0000-0100-000002000000}"/>
  <tableColumns count="14">
    <tableColumn id="1" xr3:uid="{00000000-0010-0000-0100-000001000000}" name="OFFICE COSTS" dataDxfId="202"/>
    <tableColumn id="2" xr3:uid="{00000000-0010-0000-0100-000002000000}" name="JANUARY" dataDxfId="201"/>
    <tableColumn id="3" xr3:uid="{00000000-0010-0000-0100-000003000000}" name="FEBRUARY" dataDxfId="200"/>
    <tableColumn id="4" xr3:uid="{00000000-0010-0000-0100-000004000000}" name="MARCH" dataDxfId="199"/>
    <tableColumn id="5" xr3:uid="{00000000-0010-0000-0100-000005000000}" name="APRIL" dataDxfId="198"/>
    <tableColumn id="6" xr3:uid="{00000000-0010-0000-0100-000006000000}" name="MAY" dataDxfId="197"/>
    <tableColumn id="7" xr3:uid="{00000000-0010-0000-0100-000007000000}" name="JUNE" dataDxfId="196"/>
    <tableColumn id="8" xr3:uid="{00000000-0010-0000-0100-000008000000}" name="JULY" dataDxfId="195"/>
    <tableColumn id="9" xr3:uid="{00000000-0010-0000-0100-000009000000}" name="AUGUST" dataDxfId="194"/>
    <tableColumn id="10" xr3:uid="{00000000-0010-0000-0100-00000A000000}" name="SEPTEMBER" dataDxfId="193"/>
    <tableColumn id="11" xr3:uid="{00000000-0010-0000-0100-00000B000000}" name="OCTOBER" dataDxfId="192"/>
    <tableColumn id="12" xr3:uid="{00000000-0010-0000-0100-00000C000000}" name="NOVEMBER" dataDxfId="191"/>
    <tableColumn id="13" xr3:uid="{00000000-0010-0000-0100-00000D000000}" name="DECEMBER" dataDxfId="190"/>
    <tableColumn id="14" xr3:uid="{00000000-0010-0000-0100-00000E000000}" name="TOTAL" dataDxfId="189">
      <calculatedColumnFormula>SUM(Plan_OfficeCosts[[#This Row],[JANUARY]:[DECEMBER]])</calculatedColumnFormula>
    </tableColumn>
  </tableColumns>
  <tableStyleInfo name="Lis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C2366F-4BD9-4D55-ACD8-4648E1846E23}" name="Plan_MarketingCosts" displayName="Plan_MarketingCosts" ref="B24:O30" totalsRowShown="0" headerRowDxfId="188" dataDxfId="187">
  <autoFilter ref="B24:O30" xr:uid="{00000000-0009-0000-0100-000003000000}"/>
  <tableColumns count="14">
    <tableColumn id="1" xr3:uid="{00000000-0010-0000-0200-000001000000}" name="MARKETING COSTS" dataDxfId="186"/>
    <tableColumn id="2" xr3:uid="{00000000-0010-0000-0200-000002000000}" name="JANUARY" dataDxfId="185"/>
    <tableColumn id="3" xr3:uid="{00000000-0010-0000-0200-000003000000}" name="FEBRUARY" dataDxfId="184"/>
    <tableColumn id="4" xr3:uid="{00000000-0010-0000-0200-000004000000}" name="MARCH" dataDxfId="183"/>
    <tableColumn id="5" xr3:uid="{00000000-0010-0000-0200-000005000000}" name="APRIL" dataDxfId="182"/>
    <tableColumn id="6" xr3:uid="{00000000-0010-0000-0200-000006000000}" name="MAY" dataDxfId="181"/>
    <tableColumn id="7" xr3:uid="{00000000-0010-0000-0200-000007000000}" name="JUNE" dataDxfId="180"/>
    <tableColumn id="8" xr3:uid="{00000000-0010-0000-0200-000008000000}" name="JULY" dataDxfId="179"/>
    <tableColumn id="9" xr3:uid="{00000000-0010-0000-0200-000009000000}" name="AUGUST" dataDxfId="178"/>
    <tableColumn id="10" xr3:uid="{00000000-0010-0000-0200-00000A000000}" name="SEPTEMBER" dataDxfId="177"/>
    <tableColumn id="11" xr3:uid="{00000000-0010-0000-0200-00000B000000}" name="OCTOBER" dataDxfId="176"/>
    <tableColumn id="12" xr3:uid="{00000000-0010-0000-0200-00000C000000}" name="NOVEMBER" dataDxfId="175"/>
    <tableColumn id="13" xr3:uid="{00000000-0010-0000-0200-00000D000000}" name="DECEMBER" dataDxfId="174"/>
    <tableColumn id="14" xr3:uid="{00000000-0010-0000-0200-00000E000000}" name="TOTAL" dataDxfId="173">
      <calculatedColumnFormula>SUM(Plan_MarketingCosts[[#This Row],[JANUARY]:[DECEMBER]])</calculatedColumnFormula>
    </tableColumn>
  </tableColumns>
  <tableStyleInfo name="Lis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BBF189-32C0-487F-A1E9-2B0E2E06D2EB}" name="Plan_TrainingTravel" displayName="Plan_TrainingTravel" ref="B33:O35" totalsRowShown="0" headerRowDxfId="172" dataDxfId="171">
  <autoFilter ref="B33:O35" xr:uid="{00000000-0009-0000-0100-000006000000}"/>
  <tableColumns count="14">
    <tableColumn id="1" xr3:uid="{00000000-0010-0000-0300-000001000000}" name="TRAINING/TRAVEL" dataDxfId="170"/>
    <tableColumn id="2" xr3:uid="{00000000-0010-0000-0300-000002000000}" name="JANUARY" dataDxfId="169"/>
    <tableColumn id="3" xr3:uid="{00000000-0010-0000-0300-000003000000}" name="FEBRUARY" dataDxfId="168"/>
    <tableColumn id="4" xr3:uid="{00000000-0010-0000-0300-000004000000}" name="MARCH" dataDxfId="167"/>
    <tableColumn id="5" xr3:uid="{00000000-0010-0000-0300-000005000000}" name="APRIL" dataDxfId="166"/>
    <tableColumn id="6" xr3:uid="{00000000-0010-0000-0300-000006000000}" name="MAY" dataDxfId="165"/>
    <tableColumn id="7" xr3:uid="{00000000-0010-0000-0300-000007000000}" name="JUNE" dataDxfId="164"/>
    <tableColumn id="8" xr3:uid="{00000000-0010-0000-0300-000008000000}" name="JULY" dataDxfId="163"/>
    <tableColumn id="9" xr3:uid="{00000000-0010-0000-0300-000009000000}" name="AUGUST" dataDxfId="162"/>
    <tableColumn id="10" xr3:uid="{00000000-0010-0000-0300-00000A000000}" name="SEPTEMBER" dataDxfId="161"/>
    <tableColumn id="11" xr3:uid="{00000000-0010-0000-0300-00000B000000}" name="OCTOBER" dataDxfId="160"/>
    <tableColumn id="12" xr3:uid="{00000000-0010-0000-0300-00000C000000}" name="NOVEMBER" dataDxfId="159"/>
    <tableColumn id="13" xr3:uid="{00000000-0010-0000-0300-00000D000000}" name="DECEMBER" dataDxfId="158"/>
    <tableColumn id="14" xr3:uid="{00000000-0010-0000-0300-00000E000000}" name="TOTAL" dataDxfId="157">
      <calculatedColumnFormula>SUM(Plan_TrainingTravel[[#This Row],[JANUARY]:[DECEMBER]])</calculatedColumnFormula>
    </tableColumn>
  </tableColumns>
  <tableStyleInfo name="Lis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814139-4873-49B9-86CE-FB737BFE1858}" name="Actual_EmployeeCosts" displayName="Actual_EmployeeCosts" ref="B8:O10" totalsRowShown="0" headerRowDxfId="156" dataDxfId="155">
  <autoFilter ref="B8:O10" xr:uid="{00000000-0009-0000-0100-000008000000}"/>
  <tableColumns count="14">
    <tableColumn id="1" xr3:uid="{00000000-0010-0000-0400-000001000000}" name=" EMPLOYEE COSTS" dataDxfId="154"/>
    <tableColumn id="2" xr3:uid="{00000000-0010-0000-0400-000002000000}" name="JANUARY" dataDxfId="153" totalsRowDxfId="152"/>
    <tableColumn id="3" xr3:uid="{00000000-0010-0000-0400-000003000000}" name="FEBRUARY" dataDxfId="151" totalsRowDxfId="150"/>
    <tableColumn id="4" xr3:uid="{00000000-0010-0000-0400-000004000000}" name="MARCH" dataDxfId="149" totalsRowDxfId="148"/>
    <tableColumn id="5" xr3:uid="{00000000-0010-0000-0400-000005000000}" name="APRIL" dataDxfId="147" totalsRowDxfId="146"/>
    <tableColumn id="6" xr3:uid="{00000000-0010-0000-0400-000006000000}" name="MAY" dataDxfId="145" totalsRowDxfId="144"/>
    <tableColumn id="7" xr3:uid="{00000000-0010-0000-0400-000007000000}" name="JUNE" dataDxfId="143" totalsRowDxfId="142"/>
    <tableColumn id="8" xr3:uid="{00000000-0010-0000-0400-000008000000}" name="JULY" dataDxfId="141" totalsRowDxfId="140"/>
    <tableColumn id="9" xr3:uid="{00000000-0010-0000-0400-000009000000}" name="AUGUST" dataDxfId="139" totalsRowDxfId="138"/>
    <tableColumn id="10" xr3:uid="{00000000-0010-0000-0400-00000A000000}" name="SEPTEMBER" dataDxfId="137" totalsRowDxfId="136"/>
    <tableColumn id="11" xr3:uid="{00000000-0010-0000-0400-00000B000000}" name="OCTOBER" dataDxfId="135" totalsRowDxfId="134"/>
    <tableColumn id="12" xr3:uid="{00000000-0010-0000-0400-00000C000000}" name="NOVEMBER" dataDxfId="133" totalsRowDxfId="132"/>
    <tableColumn id="13" xr3:uid="{00000000-0010-0000-0400-00000D000000}" name="DECEMBER" dataDxfId="131" totalsRowDxfId="130"/>
    <tableColumn id="14" xr3:uid="{00000000-0010-0000-0400-00000E000000}" name="TOTAL" dataDxfId="129">
      <calculatedColumnFormula>SUM(Actual_EmployeeCosts[[#This Row],[JANUARY]:[DECEMBER]])</calculatedColumnFormula>
    </tableColumn>
  </tableColumns>
  <tableStyleInfo name="Lis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6B6ABD-E4F5-4F66-B591-61E04472E864}" name="Actual_OfficeCosts" displayName="Actual_OfficeCosts" ref="B13:O21" totalsRowShown="0" headerRowDxfId="128" dataDxfId="127">
  <autoFilter ref="B13:O21" xr:uid="{00000000-0009-0000-0100-000009000000}"/>
  <tableColumns count="14">
    <tableColumn id="1" xr3:uid="{00000000-0010-0000-0500-000001000000}" name="OFFICE COSTS" dataDxfId="126"/>
    <tableColumn id="2" xr3:uid="{00000000-0010-0000-0500-000002000000}" name="JANUARY" dataDxfId="125"/>
    <tableColumn id="3" xr3:uid="{00000000-0010-0000-0500-000003000000}" name="FEBRUARY" dataDxfId="124"/>
    <tableColumn id="4" xr3:uid="{00000000-0010-0000-0500-000004000000}" name="MARCH" dataDxfId="123"/>
    <tableColumn id="5" xr3:uid="{00000000-0010-0000-0500-000005000000}" name="APRIL" dataDxfId="122"/>
    <tableColumn id="6" xr3:uid="{00000000-0010-0000-0500-000006000000}" name="MAY" dataDxfId="121"/>
    <tableColumn id="7" xr3:uid="{00000000-0010-0000-0500-000007000000}" name="JUNE" dataDxfId="120"/>
    <tableColumn id="8" xr3:uid="{00000000-0010-0000-0500-000008000000}" name="JULY" dataDxfId="119"/>
    <tableColumn id="9" xr3:uid="{00000000-0010-0000-0500-000009000000}" name="AUGUST" dataDxfId="118"/>
    <tableColumn id="10" xr3:uid="{00000000-0010-0000-0500-00000A000000}" name="SEPTEMBER" dataDxfId="117"/>
    <tableColumn id="11" xr3:uid="{00000000-0010-0000-0500-00000B000000}" name="OCTOBER" dataDxfId="116"/>
    <tableColumn id="12" xr3:uid="{00000000-0010-0000-0500-00000C000000}" name="NOVEMBER" dataDxfId="115"/>
    <tableColumn id="13" xr3:uid="{00000000-0010-0000-0500-00000D000000}" name="DECEMBER" dataDxfId="114"/>
    <tableColumn id="14" xr3:uid="{00000000-0010-0000-0500-00000E000000}" name="TOTAL" dataDxfId="113">
      <calculatedColumnFormula>SUM(Actual_OfficeCosts[[#This Row],[JANUARY]:[DECEMBER]])</calculatedColumnFormula>
    </tableColumn>
  </tableColumns>
  <tableStyleInfo name="Lis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0467ADC-56E3-4413-9AE4-A22D679F7FD1}" name="Actual_MarketingCosts" displayName="Actual_MarketingCosts" ref="B24:O30" totalsRowShown="0" headerRowDxfId="112" dataDxfId="111">
  <autoFilter ref="B24:O30" xr:uid="{00000000-000C-0000-FFFF-FFFF06000000}"/>
  <tableColumns count="14">
    <tableColumn id="1" xr3:uid="{00000000-0010-0000-0600-000001000000}" name="MARKETING COSTS" dataDxfId="110"/>
    <tableColumn id="2" xr3:uid="{00000000-0010-0000-0600-000002000000}" name="JANUARY" dataDxfId="109"/>
    <tableColumn id="3" xr3:uid="{00000000-0010-0000-0600-000003000000}" name="FEBRUARY" dataDxfId="108"/>
    <tableColumn id="4" xr3:uid="{00000000-0010-0000-0600-000004000000}" name="MARCH" dataDxfId="107"/>
    <tableColumn id="5" xr3:uid="{00000000-0010-0000-0600-000005000000}" name="APRIL" dataDxfId="106"/>
    <tableColumn id="6" xr3:uid="{00000000-0010-0000-0600-000006000000}" name="MAY" dataDxfId="105"/>
    <tableColumn id="7" xr3:uid="{00000000-0010-0000-0600-000007000000}" name="JUNE" dataDxfId="104"/>
    <tableColumn id="8" xr3:uid="{00000000-0010-0000-0600-000008000000}" name="JULY" dataDxfId="103"/>
    <tableColumn id="9" xr3:uid="{00000000-0010-0000-0600-000009000000}" name="AUGUST" dataDxfId="102"/>
    <tableColumn id="10" xr3:uid="{00000000-0010-0000-0600-00000A000000}" name="SEPTEMBER" dataDxfId="101"/>
    <tableColumn id="11" xr3:uid="{00000000-0010-0000-0600-00000B000000}" name="OCTOBER" dataDxfId="100"/>
    <tableColumn id="12" xr3:uid="{00000000-0010-0000-0600-00000C000000}" name="NOVEMBER" dataDxfId="99"/>
    <tableColumn id="13" xr3:uid="{00000000-0010-0000-0600-00000D000000}" name="DECEMBER" dataDxfId="98"/>
    <tableColumn id="14" xr3:uid="{00000000-0010-0000-0600-00000E000000}" name="TOTAL" dataDxfId="97">
      <calculatedColumnFormula>SUM(Actual_MarketingCosts[[#This Row],[JANUARY]:[DECEMBER]])</calculatedColumnFormula>
    </tableColumn>
  </tableColumns>
  <tableStyleInfo name="Lis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F93F4E-2041-404F-8F63-5FEC1765B188}" name="Actual_TrainingTravel" displayName="Actual_TrainingTravel" ref="B33:O35" totalsRowShown="0" headerRowDxfId="96" dataDxfId="95">
  <autoFilter ref="B33:O35" xr:uid="{00000000-0009-0000-0100-00000B000000}"/>
  <tableColumns count="14">
    <tableColumn id="1" xr3:uid="{00000000-0010-0000-0700-000001000000}" name="TRAINING/TRAVEL" dataDxfId="94"/>
    <tableColumn id="2" xr3:uid="{00000000-0010-0000-0700-000002000000}" name="JANUARY" dataDxfId="93"/>
    <tableColumn id="3" xr3:uid="{00000000-0010-0000-0700-000003000000}" name="FEBRUARY" dataDxfId="92"/>
    <tableColumn id="4" xr3:uid="{00000000-0010-0000-0700-000004000000}" name="MARCH" dataDxfId="91"/>
    <tableColumn id="5" xr3:uid="{00000000-0010-0000-0700-000005000000}" name="APRIL" dataDxfId="90"/>
    <tableColumn id="6" xr3:uid="{00000000-0010-0000-0700-000006000000}" name="MAY" dataDxfId="89"/>
    <tableColumn id="7" xr3:uid="{00000000-0010-0000-0700-000007000000}" name="JUNE" dataDxfId="88"/>
    <tableColumn id="8" xr3:uid="{00000000-0010-0000-0700-000008000000}" name="JULY" dataDxfId="87"/>
    <tableColumn id="9" xr3:uid="{00000000-0010-0000-0700-000009000000}" name="AUGUST" dataDxfId="86"/>
    <tableColumn id="10" xr3:uid="{00000000-0010-0000-0700-00000A000000}" name="SEPTEMBER" dataDxfId="85"/>
    <tableColumn id="11" xr3:uid="{00000000-0010-0000-0700-00000B000000}" name="OCTOBER" dataDxfId="84"/>
    <tableColumn id="12" xr3:uid="{00000000-0010-0000-0700-00000C000000}" name="NOVEMBER" dataDxfId="83"/>
    <tableColumn id="13" xr3:uid="{00000000-0010-0000-0700-00000D000000}" name="DECEMBER" dataDxfId="82"/>
    <tableColumn id="14" xr3:uid="{00000000-0010-0000-0700-00000E000000}" name="TOTAL" dataDxfId="81">
      <calculatedColumnFormula>SUM(Actual_TrainingTravel[[#This Row],[JANUARY]:[DECEMBER]])</calculatedColumnFormula>
    </tableColumn>
  </tableColumns>
  <tableStyleInfo name="Lis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84F6A41-FC48-4261-9B78-1EF05BFA506B}" name="Var_EmployeeCosts" displayName="Var_EmployeeCosts" ref="B8:O10" totalsRowShown="0" headerRowDxfId="80" dataDxfId="79">
  <autoFilter ref="B8:O10" xr:uid="{00000000-000C-0000-FFFF-FFFF08000000}"/>
  <tableColumns count="14">
    <tableColumn id="1" xr3:uid="{00000000-0010-0000-0800-000001000000}" name=" EMPLOYEE COSTS" dataDxfId="78"/>
    <tableColumn id="2" xr3:uid="{00000000-0010-0000-0800-000002000000}" name="JANUARY" dataDxfId="77" totalsRowDxfId="76">
      <calculatedColumnFormula>IF(INDIRECT("Actual_EmployeeCosts["&amp;C$6&amp;"]")="","",INDIRECT("Plan_EmployeeCosts["&amp;C$6&amp;"]")-INDIRECT("Actual_EmployeeCosts["&amp;C$6&amp;"]"))</calculatedColumnFormula>
    </tableColumn>
    <tableColumn id="3" xr3:uid="{00000000-0010-0000-0800-000003000000}" name="FEBRUARY" dataDxfId="75" totalsRowDxfId="74">
      <calculatedColumnFormula>IF(INDIRECT("Actual_EmployeeCosts["&amp;D$6&amp;"]")="","",INDIRECT("Plan_EmployeeCosts["&amp;D$6&amp;"]")-INDIRECT("Actual_EmployeeCosts["&amp;D$6&amp;"]"))</calculatedColumnFormula>
    </tableColumn>
    <tableColumn id="4" xr3:uid="{00000000-0010-0000-0800-000004000000}" name="MARCH" dataDxfId="73" totalsRowDxfId="72">
      <calculatedColumnFormula>IF(INDIRECT("Actual_EmployeeCosts["&amp;E$6&amp;"]")="","",INDIRECT("Plan_EmployeeCosts["&amp;E$6&amp;"]")-INDIRECT("Actual_EmployeeCosts["&amp;E$6&amp;"]"))</calculatedColumnFormula>
    </tableColumn>
    <tableColumn id="5" xr3:uid="{00000000-0010-0000-0800-000005000000}" name="APRIL" dataDxfId="71" totalsRowDxfId="70">
      <calculatedColumnFormula>IF(INDIRECT("Actual_EmployeeCosts["&amp;F$6&amp;"]")="","",INDIRECT("Plan_EmployeeCosts["&amp;F$6&amp;"]")-INDIRECT("Actual_EmployeeCosts["&amp;F$6&amp;"]"))</calculatedColumnFormula>
    </tableColumn>
    <tableColumn id="6" xr3:uid="{00000000-0010-0000-0800-000006000000}" name="MAY" dataDxfId="69" totalsRowDxfId="68">
      <calculatedColumnFormula>IF(INDIRECT("Actual_EmployeeCosts["&amp;G$6&amp;"]")="","",INDIRECT("Plan_EmployeeCosts["&amp;G$6&amp;"]")-INDIRECT("Actual_EmployeeCosts["&amp;G$6&amp;"]"))</calculatedColumnFormula>
    </tableColumn>
    <tableColumn id="7" xr3:uid="{00000000-0010-0000-0800-000007000000}" name="JUNE" dataDxfId="67" totalsRowDxfId="66">
      <calculatedColumnFormula>IF(INDIRECT("Actual_EmployeeCosts["&amp;H$6&amp;"]")="","",INDIRECT("Plan_EmployeeCosts["&amp;H$6&amp;"]")-INDIRECT("Actual_EmployeeCosts["&amp;H$6&amp;"]"))</calculatedColumnFormula>
    </tableColumn>
    <tableColumn id="8" xr3:uid="{00000000-0010-0000-0800-000008000000}" name="JULY" dataDxfId="65" totalsRowDxfId="64">
      <calculatedColumnFormula>IF(INDIRECT("Actual_EmployeeCosts["&amp;I$6&amp;"]")="","",INDIRECT("Plan_EmployeeCosts["&amp;I$6&amp;"]")-INDIRECT("Actual_EmployeeCosts["&amp;I$6&amp;"]"))</calculatedColumnFormula>
    </tableColumn>
    <tableColumn id="9" xr3:uid="{00000000-0010-0000-0800-000009000000}" name="AUGUST" dataDxfId="63" totalsRowDxfId="62">
      <calculatedColumnFormula>IF(INDIRECT("Actual_EmployeeCosts["&amp;J$6&amp;"]")="","",INDIRECT("Plan_EmployeeCosts["&amp;J$6&amp;"]")-INDIRECT("Actual_EmployeeCosts["&amp;J$6&amp;"]"))</calculatedColumnFormula>
    </tableColumn>
    <tableColumn id="10" xr3:uid="{00000000-0010-0000-0800-00000A000000}" name="SEPTEMBER" dataDxfId="61" totalsRowDxfId="60">
      <calculatedColumnFormula>IF(INDIRECT("Actual_EmployeeCosts["&amp;K$6&amp;"]")="","",INDIRECT("Plan_EmployeeCosts["&amp;K$6&amp;"]")-INDIRECT("Actual_EmployeeCosts["&amp;K$6&amp;"]"))</calculatedColumnFormula>
    </tableColumn>
    <tableColumn id="11" xr3:uid="{00000000-0010-0000-0800-00000B000000}" name="OCTOBER" dataDxfId="59" totalsRowDxfId="58">
      <calculatedColumnFormula>IF(INDIRECT("Actual_EmployeeCosts["&amp;L$6&amp;"]")="","",INDIRECT("Plan_EmployeeCosts["&amp;L$6&amp;"]")-INDIRECT("Actual_EmployeeCosts["&amp;L$6&amp;"]"))</calculatedColumnFormula>
    </tableColumn>
    <tableColumn id="12" xr3:uid="{00000000-0010-0000-0800-00000C000000}" name="NOVEMBER" dataDxfId="57" totalsRowDxfId="56">
      <calculatedColumnFormula>IF(INDIRECT("Actual_EmployeeCosts["&amp;M$6&amp;"]")="","",INDIRECT("Plan_EmployeeCosts["&amp;M$6&amp;"]")-INDIRECT("Actual_EmployeeCosts["&amp;M$6&amp;"]"))</calculatedColumnFormula>
    </tableColumn>
    <tableColumn id="13" xr3:uid="{00000000-0010-0000-0800-00000D000000}" name="DECEMBER" dataDxfId="55" totalsRowDxfId="54">
      <calculatedColumnFormula>IF(INDIRECT("Actual_EmployeeCosts["&amp;N$6&amp;"]")="","",INDIRECT("Plan_EmployeeCosts["&amp;N$6&amp;"]")-INDIRECT("Actual_EmployeeCosts["&amp;N$6&amp;"]"))</calculatedColumnFormula>
    </tableColumn>
    <tableColumn id="14" xr3:uid="{00000000-0010-0000-0800-00000E000000}" name="TOTAL" dataDxfId="53">
      <calculatedColumnFormula>SUM(Var_EmployeeCosts[[#This Row],[JANUARY]:[DECEMBER]])</calculatedColumnFormula>
    </tableColumn>
  </tableColumns>
  <tableStyleInfo name="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A59-ADE4-44FC-90BA-35143BECDADC}">
  <sheetPr>
    <pageSetUpPr fitToPage="1"/>
  </sheetPr>
  <dimension ref="A1:P39"/>
  <sheetViews>
    <sheetView showGridLines="0" topLeftCell="A5" zoomScaleNormal="100" workbookViewId="0">
      <selection activeCell="B26" sqref="B26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79"/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"/>
      <c r="P1" s="76" t="s">
        <v>13</v>
      </c>
    </row>
    <row r="2" spans="1:16" s="63" customFormat="1" ht="28.5" customHeight="1" x14ac:dyDescent="0.35">
      <c r="A2" s="68"/>
      <c r="B2" s="75" t="s">
        <v>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5"/>
      <c r="P2" s="64"/>
    </row>
    <row r="3" spans="1:16" s="69" customFormat="1" ht="55.15" customHeight="1" thickBot="1" x14ac:dyDescent="0.3">
      <c r="A3" s="74"/>
      <c r="B3" s="73" t="s">
        <v>52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1"/>
      <c r="P3" s="70"/>
    </row>
    <row r="4" spans="1:16" s="63" customFormat="1" ht="45" customHeight="1" thickTop="1" x14ac:dyDescent="0.25">
      <c r="A4" s="68"/>
      <c r="B4" s="67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16"/>
      <c r="H5" s="7"/>
      <c r="I5" s="7"/>
      <c r="J5" s="16"/>
      <c r="K5" s="7"/>
      <c r="L5" s="16"/>
      <c r="M5" s="7"/>
      <c r="N5" s="7"/>
      <c r="O5" s="7"/>
      <c r="P5" s="6"/>
    </row>
    <row r="6" spans="1:16" s="55" customFormat="1" ht="36" customHeight="1" x14ac:dyDescent="0.25">
      <c r="A6" s="56"/>
      <c r="B6" s="62"/>
      <c r="C6" s="58" t="s">
        <v>11</v>
      </c>
      <c r="D6" s="57" t="s">
        <v>10</v>
      </c>
      <c r="E6" s="61" t="s">
        <v>9</v>
      </c>
      <c r="F6" s="59" t="s">
        <v>8</v>
      </c>
      <c r="G6" s="59" t="s">
        <v>7</v>
      </c>
      <c r="H6" s="57" t="s">
        <v>6</v>
      </c>
      <c r="I6" s="60" t="s">
        <v>5</v>
      </c>
      <c r="J6" s="59" t="s">
        <v>4</v>
      </c>
      <c r="K6" s="58" t="s">
        <v>3</v>
      </c>
      <c r="L6" s="59" t="s">
        <v>2</v>
      </c>
      <c r="M6" s="58" t="s">
        <v>1</v>
      </c>
      <c r="N6" s="58" t="s">
        <v>0</v>
      </c>
      <c r="O6" s="57" t="s">
        <v>12</v>
      </c>
      <c r="P6" s="56"/>
    </row>
    <row r="7" spans="1:16" s="41" customFormat="1" ht="24" customHeight="1" x14ac:dyDescent="0.25">
      <c r="A7" s="43"/>
      <c r="B7" s="51" t="s">
        <v>51</v>
      </c>
      <c r="C7" s="45">
        <f t="shared" ref="C7:O7" ca="1" si="0">SUM(INDIRECT("Plan_EmployeeCosts["&amp;C$6&amp;"]"))</f>
        <v>107950</v>
      </c>
      <c r="D7" s="50">
        <f t="shared" ca="1" si="0"/>
        <v>107950</v>
      </c>
      <c r="E7" s="54">
        <f t="shared" ca="1" si="0"/>
        <v>107950</v>
      </c>
      <c r="F7" s="48">
        <f t="shared" ca="1" si="0"/>
        <v>111125</v>
      </c>
      <c r="G7" s="46">
        <f t="shared" ca="1" si="0"/>
        <v>111125</v>
      </c>
      <c r="H7" s="44">
        <f t="shared" ca="1" si="0"/>
        <v>111125</v>
      </c>
      <c r="I7" s="45">
        <f t="shared" ca="1" si="0"/>
        <v>111125</v>
      </c>
      <c r="J7" s="46">
        <f t="shared" ca="1" si="0"/>
        <v>117348</v>
      </c>
      <c r="K7" s="45">
        <f t="shared" ca="1" si="0"/>
        <v>117348</v>
      </c>
      <c r="L7" s="46">
        <f t="shared" ca="1" si="0"/>
        <v>117348</v>
      </c>
      <c r="M7" s="45">
        <f t="shared" ca="1" si="0"/>
        <v>117348</v>
      </c>
      <c r="N7" s="45">
        <f t="shared" ca="1" si="0"/>
        <v>117348</v>
      </c>
      <c r="O7" s="44">
        <f t="shared" ca="1" si="0"/>
        <v>1355090</v>
      </c>
      <c r="P7" s="42"/>
    </row>
    <row r="8" spans="1:16" ht="24" hidden="1" customHeight="1" x14ac:dyDescent="0.25">
      <c r="A8" s="10"/>
      <c r="B8" s="29" t="s">
        <v>50</v>
      </c>
      <c r="C8" s="19" t="s">
        <v>29</v>
      </c>
      <c r="D8" s="28" t="s">
        <v>28</v>
      </c>
      <c r="E8" s="27" t="s">
        <v>27</v>
      </c>
      <c r="F8" s="26" t="s">
        <v>26</v>
      </c>
      <c r="G8" s="20" t="s">
        <v>25</v>
      </c>
      <c r="H8" s="2" t="s">
        <v>24</v>
      </c>
      <c r="I8" s="19" t="s">
        <v>23</v>
      </c>
      <c r="J8" s="20" t="s">
        <v>22</v>
      </c>
      <c r="K8" s="19" t="s">
        <v>21</v>
      </c>
      <c r="L8" s="20" t="s">
        <v>20</v>
      </c>
      <c r="M8" s="19" t="s">
        <v>19</v>
      </c>
      <c r="N8" s="19" t="s">
        <v>18</v>
      </c>
      <c r="O8" s="2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25">
        <v>85000</v>
      </c>
      <c r="E9" s="24">
        <v>85000</v>
      </c>
      <c r="F9" s="23">
        <v>87500</v>
      </c>
      <c r="G9" s="20">
        <v>87500</v>
      </c>
      <c r="H9" s="2">
        <v>87500</v>
      </c>
      <c r="I9" s="19">
        <v>87500</v>
      </c>
      <c r="J9" s="20">
        <v>92400</v>
      </c>
      <c r="K9" s="19">
        <v>92400</v>
      </c>
      <c r="L9" s="20">
        <v>92400</v>
      </c>
      <c r="M9" s="19">
        <v>92400</v>
      </c>
      <c r="N9" s="19">
        <v>92400</v>
      </c>
      <c r="O9" s="2">
        <f>SUM(Plan_EmployeeCosts[[#This Row],[JANUARY]:[DECEMBER]])</f>
        <v>1067000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25">
        <v>22950</v>
      </c>
      <c r="E10" s="24">
        <v>22950</v>
      </c>
      <c r="F10" s="23">
        <v>23625</v>
      </c>
      <c r="G10" s="20">
        <v>23625</v>
      </c>
      <c r="H10" s="2">
        <v>23625</v>
      </c>
      <c r="I10" s="19">
        <v>23625</v>
      </c>
      <c r="J10" s="20">
        <v>24948</v>
      </c>
      <c r="K10" s="19">
        <v>24948</v>
      </c>
      <c r="L10" s="20">
        <v>24948</v>
      </c>
      <c r="M10" s="19">
        <v>24948</v>
      </c>
      <c r="N10" s="19">
        <v>24948</v>
      </c>
      <c r="O10" s="2">
        <f>SUM(Plan_EmployeeCosts[[#This Row],[JANUARY]:[DECEMBER]])</f>
        <v>288090</v>
      </c>
      <c r="P10" s="6"/>
    </row>
    <row r="11" spans="1:16" s="41" customFormat="1" ht="24" customHeight="1" x14ac:dyDescent="0.25">
      <c r="A11" s="43"/>
      <c r="B11" s="18"/>
      <c r="C11" s="8"/>
      <c r="D11" s="40"/>
      <c r="E11" s="39"/>
      <c r="F11" s="38"/>
      <c r="G11" s="53"/>
      <c r="H11" s="52"/>
      <c r="I11" s="8"/>
      <c r="J11" s="16"/>
      <c r="K11" s="8"/>
      <c r="L11" s="16"/>
      <c r="M11" s="8"/>
      <c r="N11" s="8"/>
      <c r="O11" s="7"/>
      <c r="P11" s="42"/>
    </row>
    <row r="12" spans="1:16" s="41" customFormat="1" ht="24" customHeight="1" x14ac:dyDescent="0.25">
      <c r="A12" s="43"/>
      <c r="B12" s="51" t="s">
        <v>47</v>
      </c>
      <c r="C12" s="45">
        <f t="shared" ref="C12:O12" ca="1" si="1">SUM(INDIRECT("Plan_OfficeCosts["&amp;C$6&amp;"]"))</f>
        <v>11370</v>
      </c>
      <c r="D12" s="50">
        <f t="shared" ca="1" si="1"/>
        <v>11770</v>
      </c>
      <c r="E12" s="49">
        <f t="shared" ca="1" si="1"/>
        <v>11770</v>
      </c>
      <c r="F12" s="48">
        <f t="shared" ca="1" si="1"/>
        <v>11470</v>
      </c>
      <c r="G12" s="44">
        <f t="shared" ca="1" si="1"/>
        <v>11470</v>
      </c>
      <c r="H12" s="47">
        <f t="shared" ca="1" si="1"/>
        <v>11470</v>
      </c>
      <c r="I12" s="45">
        <f t="shared" ca="1" si="1"/>
        <v>11470</v>
      </c>
      <c r="J12" s="46">
        <f t="shared" ca="1" si="1"/>
        <v>11470</v>
      </c>
      <c r="K12" s="45">
        <f t="shared" ca="1" si="1"/>
        <v>11470</v>
      </c>
      <c r="L12" s="46">
        <f t="shared" ca="1" si="1"/>
        <v>11470</v>
      </c>
      <c r="M12" s="45">
        <f t="shared" ca="1" si="1"/>
        <v>11770</v>
      </c>
      <c r="N12" s="45">
        <f t="shared" ca="1" si="1"/>
        <v>11770</v>
      </c>
      <c r="O12" s="44">
        <f t="shared" ca="1" si="1"/>
        <v>138740</v>
      </c>
      <c r="P12" s="42"/>
    </row>
    <row r="13" spans="1:16" ht="24" hidden="1" customHeight="1" x14ac:dyDescent="0.25">
      <c r="A13" s="10"/>
      <c r="B13" s="29" t="s">
        <v>47</v>
      </c>
      <c r="C13" s="19" t="s">
        <v>29</v>
      </c>
      <c r="D13" s="28" t="s">
        <v>28</v>
      </c>
      <c r="E13" s="27" t="s">
        <v>27</v>
      </c>
      <c r="F13" s="26" t="s">
        <v>26</v>
      </c>
      <c r="G13" s="2" t="s">
        <v>25</v>
      </c>
      <c r="H13" s="21" t="s">
        <v>24</v>
      </c>
      <c r="I13" s="19" t="s">
        <v>23</v>
      </c>
      <c r="J13" s="20" t="s">
        <v>22</v>
      </c>
      <c r="K13" s="19" t="s">
        <v>21</v>
      </c>
      <c r="L13" s="20" t="s">
        <v>20</v>
      </c>
      <c r="M13" s="19" t="s">
        <v>19</v>
      </c>
      <c r="N13" s="19" t="s">
        <v>18</v>
      </c>
      <c r="O13" s="2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25">
        <v>9800</v>
      </c>
      <c r="E14" s="24">
        <v>9800</v>
      </c>
      <c r="F14" s="23">
        <v>9800</v>
      </c>
      <c r="G14" s="2">
        <v>9800</v>
      </c>
      <c r="H14" s="21">
        <v>9800</v>
      </c>
      <c r="I14" s="19">
        <v>9800</v>
      </c>
      <c r="J14" s="20">
        <v>9800</v>
      </c>
      <c r="K14" s="19">
        <v>9800</v>
      </c>
      <c r="L14" s="20">
        <v>9800</v>
      </c>
      <c r="M14" s="19">
        <v>9800</v>
      </c>
      <c r="N14" s="19">
        <v>9800</v>
      </c>
      <c r="O14" s="2">
        <f>SUM(Plan_OfficeCosts[[#This Row],[JANUARY]:[DECEMBER]])</f>
        <v>117600</v>
      </c>
      <c r="P14" s="6"/>
    </row>
    <row r="15" spans="1:16" ht="24" customHeight="1" x14ac:dyDescent="0.25">
      <c r="A15" s="10"/>
      <c r="B15" s="22" t="s">
        <v>45</v>
      </c>
      <c r="C15" s="19">
        <v>0</v>
      </c>
      <c r="D15" s="25">
        <v>400</v>
      </c>
      <c r="E15" s="24">
        <v>400</v>
      </c>
      <c r="F15" s="23">
        <v>100</v>
      </c>
      <c r="G15" s="2">
        <v>100</v>
      </c>
      <c r="H15" s="21">
        <v>100</v>
      </c>
      <c r="I15" s="19">
        <v>100</v>
      </c>
      <c r="J15" s="20">
        <v>100</v>
      </c>
      <c r="K15" s="19">
        <v>100</v>
      </c>
      <c r="L15" s="20">
        <v>100</v>
      </c>
      <c r="M15" s="19">
        <v>400</v>
      </c>
      <c r="N15" s="19">
        <v>400</v>
      </c>
      <c r="O15" s="2">
        <f>SUM(Plan_OfficeCosts[[#This Row],[JANUARY]:[DECEMBER]])</f>
        <v>2300</v>
      </c>
      <c r="P15" s="6"/>
    </row>
    <row r="16" spans="1:16" ht="24" customHeight="1" x14ac:dyDescent="0.25">
      <c r="A16" s="10"/>
      <c r="B16" s="22" t="s">
        <v>44</v>
      </c>
      <c r="C16" s="19">
        <v>300</v>
      </c>
      <c r="D16" s="25">
        <v>300</v>
      </c>
      <c r="E16" s="24">
        <v>300</v>
      </c>
      <c r="F16" s="23">
        <v>300</v>
      </c>
      <c r="G16" s="2">
        <v>300</v>
      </c>
      <c r="H16" s="21">
        <v>300</v>
      </c>
      <c r="I16" s="19">
        <v>300</v>
      </c>
      <c r="J16" s="20">
        <v>300</v>
      </c>
      <c r="K16" s="19">
        <v>300</v>
      </c>
      <c r="L16" s="20">
        <v>300</v>
      </c>
      <c r="M16" s="19">
        <v>300</v>
      </c>
      <c r="N16" s="19">
        <v>300</v>
      </c>
      <c r="O16" s="2">
        <f>SUM(Plan_OfficeCosts[[#This Row],[JANUARY]:[DECEMBER]])</f>
        <v>3600</v>
      </c>
      <c r="P16" s="6"/>
    </row>
    <row r="17" spans="1:16" ht="24" customHeight="1" x14ac:dyDescent="0.25">
      <c r="A17" s="10"/>
      <c r="B17" s="22" t="s">
        <v>43</v>
      </c>
      <c r="C17" s="19">
        <v>40</v>
      </c>
      <c r="D17" s="25">
        <v>40</v>
      </c>
      <c r="E17" s="24">
        <v>40</v>
      </c>
      <c r="F17" s="23">
        <v>40</v>
      </c>
      <c r="G17" s="2">
        <v>40</v>
      </c>
      <c r="H17" s="21">
        <v>40</v>
      </c>
      <c r="I17" s="19">
        <v>40</v>
      </c>
      <c r="J17" s="20">
        <v>40</v>
      </c>
      <c r="K17" s="19">
        <v>40</v>
      </c>
      <c r="L17" s="20">
        <v>40</v>
      </c>
      <c r="M17" s="19">
        <v>40</v>
      </c>
      <c r="N17" s="19">
        <v>40</v>
      </c>
      <c r="O17" s="2">
        <f>SUM(Plan_OfficeCosts[[#This Row],[JANUARY]:[DECEMBER]])</f>
        <v>480</v>
      </c>
      <c r="P17" s="6"/>
    </row>
    <row r="18" spans="1:16" ht="24" customHeight="1" x14ac:dyDescent="0.25">
      <c r="A18" s="10"/>
      <c r="B18" s="22" t="s">
        <v>42</v>
      </c>
      <c r="C18" s="19">
        <v>250</v>
      </c>
      <c r="D18" s="25">
        <v>250</v>
      </c>
      <c r="E18" s="24">
        <v>250</v>
      </c>
      <c r="F18" s="23">
        <v>250</v>
      </c>
      <c r="G18" s="2">
        <v>250</v>
      </c>
      <c r="H18" s="21">
        <v>250</v>
      </c>
      <c r="I18" s="19">
        <v>250</v>
      </c>
      <c r="J18" s="20">
        <v>250</v>
      </c>
      <c r="K18" s="19">
        <v>250</v>
      </c>
      <c r="L18" s="20">
        <v>250</v>
      </c>
      <c r="M18" s="19">
        <v>250</v>
      </c>
      <c r="N18" s="19">
        <v>250</v>
      </c>
      <c r="O18" s="2">
        <f>SUM(Plan_OfficeCosts[[#This Row],[JANUARY]:[DECEMBER]])</f>
        <v>3000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25">
        <v>180</v>
      </c>
      <c r="E19" s="24">
        <v>180</v>
      </c>
      <c r="F19" s="23">
        <v>180</v>
      </c>
      <c r="G19" s="2">
        <v>180</v>
      </c>
      <c r="H19" s="21">
        <v>180</v>
      </c>
      <c r="I19" s="19">
        <v>180</v>
      </c>
      <c r="J19" s="20">
        <v>180</v>
      </c>
      <c r="K19" s="19">
        <v>180</v>
      </c>
      <c r="L19" s="20">
        <v>180</v>
      </c>
      <c r="M19" s="19">
        <v>180</v>
      </c>
      <c r="N19" s="19">
        <v>180</v>
      </c>
      <c r="O19" s="2">
        <f>SUM(Plan_OfficeCosts[[#This Row],[JANUARY]:[DECEMBER]])</f>
        <v>2160</v>
      </c>
      <c r="P19" s="6"/>
    </row>
    <row r="20" spans="1:16" ht="24" customHeight="1" x14ac:dyDescent="0.25">
      <c r="A20" s="10"/>
      <c r="B20" s="22" t="s">
        <v>40</v>
      </c>
      <c r="C20" s="19">
        <v>200</v>
      </c>
      <c r="D20" s="25">
        <v>200</v>
      </c>
      <c r="E20" s="24">
        <v>200</v>
      </c>
      <c r="F20" s="23">
        <v>200</v>
      </c>
      <c r="G20" s="2">
        <v>200</v>
      </c>
      <c r="H20" s="21">
        <v>200</v>
      </c>
      <c r="I20" s="19">
        <v>200</v>
      </c>
      <c r="J20" s="20">
        <v>200</v>
      </c>
      <c r="K20" s="19">
        <v>200</v>
      </c>
      <c r="L20" s="20">
        <v>200</v>
      </c>
      <c r="M20" s="19">
        <v>200</v>
      </c>
      <c r="N20" s="19">
        <v>200</v>
      </c>
      <c r="O20" s="2">
        <f>SUM(Plan_OfficeCosts[[#This Row],[JANUARY]:[DECEMBER]])</f>
        <v>2400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25">
        <v>600</v>
      </c>
      <c r="E21" s="24">
        <v>600</v>
      </c>
      <c r="F21" s="23">
        <v>600</v>
      </c>
      <c r="G21" s="2">
        <v>600</v>
      </c>
      <c r="H21" s="21">
        <v>600</v>
      </c>
      <c r="I21" s="19">
        <v>600</v>
      </c>
      <c r="J21" s="20">
        <v>600</v>
      </c>
      <c r="K21" s="19">
        <v>600</v>
      </c>
      <c r="L21" s="20">
        <v>600</v>
      </c>
      <c r="M21" s="19">
        <v>600</v>
      </c>
      <c r="N21" s="19">
        <v>600</v>
      </c>
      <c r="O21" s="2">
        <f>SUM(Plan_OfficeCosts[[#This Row],[JANUARY]:[DECEMBER]])</f>
        <v>7200</v>
      </c>
      <c r="P21" s="42"/>
    </row>
    <row r="22" spans="1:16" ht="24" customHeight="1" x14ac:dyDescent="0.25">
      <c r="A22" s="10"/>
      <c r="B22" s="18"/>
      <c r="C22" s="8"/>
      <c r="D22" s="40"/>
      <c r="E22" s="39"/>
      <c r="F22" s="38"/>
      <c r="G22" s="7"/>
      <c r="H22" s="17"/>
      <c r="I22" s="8"/>
      <c r="J22" s="8"/>
      <c r="K22" s="8"/>
      <c r="L22" s="16"/>
      <c r="M22" s="8"/>
      <c r="N22" s="8"/>
      <c r="O22" s="7"/>
      <c r="P22" s="6"/>
    </row>
    <row r="23" spans="1:16" ht="24" customHeight="1" x14ac:dyDescent="0.25">
      <c r="A23" s="10"/>
      <c r="B23" s="37" t="s">
        <v>38</v>
      </c>
      <c r="C23" s="31">
        <f t="shared" ref="C23:O23" ca="1" si="2">SUM(INDIRECT("Plan_MarketingCosts["&amp;C$6&amp;"]"))</f>
        <v>8100</v>
      </c>
      <c r="D23" s="36">
        <f t="shared" ca="1" si="2"/>
        <v>3100</v>
      </c>
      <c r="E23" s="35">
        <f t="shared" ca="1" si="2"/>
        <v>3100</v>
      </c>
      <c r="F23" s="34">
        <f t="shared" ca="1" si="2"/>
        <v>11100</v>
      </c>
      <c r="G23" s="30">
        <f t="shared" ca="1" si="2"/>
        <v>3100</v>
      </c>
      <c r="H23" s="33">
        <f t="shared" ca="1" si="2"/>
        <v>3900</v>
      </c>
      <c r="I23" s="31">
        <f t="shared" ca="1" si="2"/>
        <v>8100</v>
      </c>
      <c r="J23" s="31">
        <f t="shared" ca="1" si="2"/>
        <v>6100</v>
      </c>
      <c r="K23" s="31">
        <f t="shared" ca="1" si="2"/>
        <v>3100</v>
      </c>
      <c r="L23" s="32">
        <f t="shared" ca="1" si="2"/>
        <v>8100</v>
      </c>
      <c r="M23" s="31">
        <f t="shared" ca="1" si="2"/>
        <v>3100</v>
      </c>
      <c r="N23" s="31">
        <f t="shared" ca="1" si="2"/>
        <v>6900</v>
      </c>
      <c r="O23" s="30">
        <f t="shared" ca="1" si="2"/>
        <v>67800</v>
      </c>
      <c r="P23" s="6"/>
    </row>
    <row r="24" spans="1:16" ht="24" hidden="1" customHeight="1" x14ac:dyDescent="0.25">
      <c r="A24" s="10"/>
      <c r="B24" s="29" t="s">
        <v>38</v>
      </c>
      <c r="C24" s="19" t="s">
        <v>29</v>
      </c>
      <c r="D24" s="28" t="s">
        <v>28</v>
      </c>
      <c r="E24" s="27" t="s">
        <v>27</v>
      </c>
      <c r="F24" s="26" t="s">
        <v>26</v>
      </c>
      <c r="G24" s="2" t="s">
        <v>25</v>
      </c>
      <c r="H24" s="21" t="s">
        <v>24</v>
      </c>
      <c r="I24" s="19" t="s">
        <v>23</v>
      </c>
      <c r="J24" s="19" t="s">
        <v>22</v>
      </c>
      <c r="K24" s="19" t="s">
        <v>21</v>
      </c>
      <c r="L24" s="20" t="s">
        <v>20</v>
      </c>
      <c r="M24" s="19" t="s">
        <v>19</v>
      </c>
      <c r="N24" s="19" t="s">
        <v>18</v>
      </c>
      <c r="O24" s="2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25">
        <v>500</v>
      </c>
      <c r="E25" s="24">
        <v>500</v>
      </c>
      <c r="F25" s="23">
        <v>500</v>
      </c>
      <c r="G25" s="2">
        <v>500</v>
      </c>
      <c r="H25" s="21">
        <v>500</v>
      </c>
      <c r="I25" s="19">
        <v>500</v>
      </c>
      <c r="J25" s="19">
        <v>500</v>
      </c>
      <c r="K25" s="19">
        <v>500</v>
      </c>
      <c r="L25" s="20">
        <v>500</v>
      </c>
      <c r="M25" s="19">
        <v>500</v>
      </c>
      <c r="N25" s="19">
        <v>500</v>
      </c>
      <c r="O25" s="2">
        <f>SUM(Plan_MarketingCosts[[#This Row],[JANUARY]:[DECEMBER]])</f>
        <v>6000</v>
      </c>
      <c r="P25" s="6"/>
    </row>
    <row r="26" spans="1:16" ht="24" customHeight="1" x14ac:dyDescent="0.25">
      <c r="A26" s="10"/>
      <c r="B26" s="22" t="s">
        <v>36</v>
      </c>
      <c r="C26" s="19">
        <v>200</v>
      </c>
      <c r="D26" s="25">
        <v>200</v>
      </c>
      <c r="E26" s="24">
        <v>200</v>
      </c>
      <c r="F26" s="23">
        <v>200</v>
      </c>
      <c r="G26" s="2">
        <v>200</v>
      </c>
      <c r="H26" s="21">
        <v>1000</v>
      </c>
      <c r="I26" s="19">
        <v>200</v>
      </c>
      <c r="J26" s="19">
        <v>200</v>
      </c>
      <c r="K26" s="19">
        <v>200</v>
      </c>
      <c r="L26" s="20">
        <v>200</v>
      </c>
      <c r="M26" s="19">
        <v>200</v>
      </c>
      <c r="N26" s="19">
        <v>1000</v>
      </c>
      <c r="O26" s="2">
        <f>SUM(Plan_MarketingCosts[[#This Row],[JANUARY]:[DECEMBER]])</f>
        <v>4000</v>
      </c>
      <c r="P26" s="6"/>
    </row>
    <row r="27" spans="1:16" ht="24" customHeight="1" x14ac:dyDescent="0.25">
      <c r="A27" s="10"/>
      <c r="B27" s="22" t="s">
        <v>35</v>
      </c>
      <c r="C27" s="19">
        <v>5000</v>
      </c>
      <c r="D27" s="25">
        <v>0</v>
      </c>
      <c r="E27" s="24">
        <v>0</v>
      </c>
      <c r="F27" s="23">
        <v>5000</v>
      </c>
      <c r="G27" s="2">
        <v>0</v>
      </c>
      <c r="H27" s="21">
        <v>0</v>
      </c>
      <c r="I27" s="19">
        <v>5000</v>
      </c>
      <c r="J27" s="19">
        <v>0</v>
      </c>
      <c r="K27" s="19">
        <v>0</v>
      </c>
      <c r="L27" s="20">
        <v>5000</v>
      </c>
      <c r="M27" s="19">
        <v>0</v>
      </c>
      <c r="N27" s="19">
        <v>0</v>
      </c>
      <c r="O27" s="2">
        <f>SUM(Plan_MarketingCosts[[#This Row],[JANUARY]:[DECEMBER]])</f>
        <v>20000</v>
      </c>
      <c r="P27" s="6"/>
    </row>
    <row r="28" spans="1:16" ht="24" customHeight="1" x14ac:dyDescent="0.25">
      <c r="A28" s="10"/>
      <c r="B28" s="22" t="s">
        <v>34</v>
      </c>
      <c r="C28" s="19">
        <v>200</v>
      </c>
      <c r="D28" s="25">
        <v>200</v>
      </c>
      <c r="E28" s="24">
        <v>200</v>
      </c>
      <c r="F28" s="23">
        <v>200</v>
      </c>
      <c r="G28" s="2">
        <v>200</v>
      </c>
      <c r="H28" s="21">
        <v>200</v>
      </c>
      <c r="I28" s="19">
        <v>200</v>
      </c>
      <c r="J28" s="19">
        <v>200</v>
      </c>
      <c r="K28" s="19">
        <v>200</v>
      </c>
      <c r="L28" s="20">
        <v>200</v>
      </c>
      <c r="M28" s="19">
        <v>200</v>
      </c>
      <c r="N28" s="19">
        <v>200</v>
      </c>
      <c r="O28" s="2">
        <f>SUM(Plan_MarketingCosts[[#This Row],[JANUARY]:[DECEMBER]])</f>
        <v>2400</v>
      </c>
      <c r="P28" s="6"/>
    </row>
    <row r="29" spans="1:16" ht="24" customHeight="1" x14ac:dyDescent="0.25">
      <c r="A29" s="10"/>
      <c r="B29" s="22" t="s">
        <v>33</v>
      </c>
      <c r="C29" s="19">
        <v>2000</v>
      </c>
      <c r="D29" s="25">
        <v>2000</v>
      </c>
      <c r="E29" s="24">
        <v>2000</v>
      </c>
      <c r="F29" s="23">
        <v>5000</v>
      </c>
      <c r="G29" s="2">
        <v>2000</v>
      </c>
      <c r="H29" s="21">
        <v>2000</v>
      </c>
      <c r="I29" s="19">
        <v>2000</v>
      </c>
      <c r="J29" s="19">
        <v>5000</v>
      </c>
      <c r="K29" s="19">
        <v>2000</v>
      </c>
      <c r="L29" s="20">
        <v>2000</v>
      </c>
      <c r="M29" s="19">
        <v>2000</v>
      </c>
      <c r="N29" s="19">
        <v>5000</v>
      </c>
      <c r="O29" s="2">
        <f>SUM(Plan_MarketingCosts[[#This Row],[JANUARY]:[DECEMBER]])</f>
        <v>33000</v>
      </c>
      <c r="P29" s="6"/>
    </row>
    <row r="30" spans="1:16" ht="24" customHeight="1" x14ac:dyDescent="0.25">
      <c r="A30" s="10"/>
      <c r="B30" s="22" t="s">
        <v>32</v>
      </c>
      <c r="C30" s="19">
        <v>200</v>
      </c>
      <c r="D30" s="25">
        <v>200</v>
      </c>
      <c r="E30" s="24">
        <v>200</v>
      </c>
      <c r="F30" s="23">
        <v>200</v>
      </c>
      <c r="G30" s="2">
        <v>200</v>
      </c>
      <c r="H30" s="21">
        <v>200</v>
      </c>
      <c r="I30" s="19">
        <v>200</v>
      </c>
      <c r="J30" s="19">
        <v>200</v>
      </c>
      <c r="K30" s="19">
        <v>200</v>
      </c>
      <c r="L30" s="20">
        <v>200</v>
      </c>
      <c r="M30" s="19">
        <v>200</v>
      </c>
      <c r="N30" s="19">
        <v>200</v>
      </c>
      <c r="O30" s="2">
        <f>SUM(Plan_MarketingCosts[[#This Row],[JANUARY]:[DECEMBER]])</f>
        <v>2400</v>
      </c>
      <c r="P30" s="6"/>
    </row>
    <row r="31" spans="1:16" ht="24" customHeight="1" x14ac:dyDescent="0.25">
      <c r="A31" s="10"/>
      <c r="B31" s="18"/>
      <c r="C31" s="8"/>
      <c r="D31" s="40"/>
      <c r="E31" s="39"/>
      <c r="F31" s="38"/>
      <c r="G31" s="7"/>
      <c r="H31" s="17"/>
      <c r="I31" s="8"/>
      <c r="J31" s="8"/>
      <c r="K31" s="8"/>
      <c r="L31" s="16"/>
      <c r="M31" s="8"/>
      <c r="N31" s="8"/>
      <c r="O31" s="7"/>
      <c r="P31" s="6"/>
    </row>
    <row r="32" spans="1:16" ht="24" customHeight="1" x14ac:dyDescent="0.25">
      <c r="A32" s="10"/>
      <c r="B32" s="37" t="s">
        <v>31</v>
      </c>
      <c r="C32" s="31">
        <f t="shared" ref="C32:O32" ca="1" si="3">SUM(INDIRECT("Plan_TrainingTravel["&amp;C$6&amp;"]"))</f>
        <v>4000</v>
      </c>
      <c r="D32" s="36">
        <f t="shared" ca="1" si="3"/>
        <v>4000</v>
      </c>
      <c r="E32" s="35">
        <f t="shared" ca="1" si="3"/>
        <v>4000</v>
      </c>
      <c r="F32" s="34">
        <f t="shared" ca="1" si="3"/>
        <v>4000</v>
      </c>
      <c r="G32" s="30">
        <f t="shared" ca="1" si="3"/>
        <v>4000</v>
      </c>
      <c r="H32" s="33">
        <f t="shared" ca="1" si="3"/>
        <v>4000</v>
      </c>
      <c r="I32" s="31">
        <f t="shared" ca="1" si="3"/>
        <v>4000</v>
      </c>
      <c r="J32" s="31">
        <f t="shared" ca="1" si="3"/>
        <v>4000</v>
      </c>
      <c r="K32" s="31">
        <f t="shared" ca="1" si="3"/>
        <v>4000</v>
      </c>
      <c r="L32" s="32">
        <f t="shared" ca="1" si="3"/>
        <v>4000</v>
      </c>
      <c r="M32" s="31">
        <f t="shared" ca="1" si="3"/>
        <v>4000</v>
      </c>
      <c r="N32" s="31">
        <f t="shared" ca="1" si="3"/>
        <v>4000</v>
      </c>
      <c r="O32" s="30">
        <f t="shared" ca="1" si="3"/>
        <v>48000</v>
      </c>
      <c r="P32" s="6"/>
    </row>
    <row r="33" spans="1:16" ht="24" hidden="1" customHeight="1" x14ac:dyDescent="0.25">
      <c r="A33" s="10"/>
      <c r="B33" s="29" t="s">
        <v>30</v>
      </c>
      <c r="C33" s="19" t="s">
        <v>29</v>
      </c>
      <c r="D33" s="28" t="s">
        <v>28</v>
      </c>
      <c r="E33" s="27" t="s">
        <v>27</v>
      </c>
      <c r="F33" s="26" t="s">
        <v>26</v>
      </c>
      <c r="G33" s="2" t="s">
        <v>25</v>
      </c>
      <c r="H33" s="21" t="s">
        <v>24</v>
      </c>
      <c r="I33" s="19" t="s">
        <v>23</v>
      </c>
      <c r="J33" s="19" t="s">
        <v>22</v>
      </c>
      <c r="K33" s="19" t="s">
        <v>21</v>
      </c>
      <c r="L33" s="20" t="s">
        <v>20</v>
      </c>
      <c r="M33" s="19" t="s">
        <v>19</v>
      </c>
      <c r="N33" s="19" t="s">
        <v>18</v>
      </c>
      <c r="O33" s="2" t="s">
        <v>17</v>
      </c>
      <c r="P33" s="6"/>
    </row>
    <row r="34" spans="1:16" ht="24" customHeight="1" x14ac:dyDescent="0.25">
      <c r="A34" s="10"/>
      <c r="B34" s="22" t="s">
        <v>16</v>
      </c>
      <c r="C34" s="19">
        <v>2000</v>
      </c>
      <c r="D34" s="25">
        <v>2000</v>
      </c>
      <c r="E34" s="24">
        <v>2000</v>
      </c>
      <c r="F34" s="23">
        <v>2000</v>
      </c>
      <c r="G34" s="2">
        <v>2000</v>
      </c>
      <c r="H34" s="21">
        <v>2000</v>
      </c>
      <c r="I34" s="19">
        <v>2000</v>
      </c>
      <c r="J34" s="19">
        <v>2000</v>
      </c>
      <c r="K34" s="19">
        <v>2000</v>
      </c>
      <c r="L34" s="20">
        <v>2000</v>
      </c>
      <c r="M34" s="19">
        <v>2000</v>
      </c>
      <c r="N34" s="19">
        <v>2000</v>
      </c>
      <c r="O34" s="2">
        <f>SUM(Plan_TrainingTravel[[#This Row],[JANUARY]:[DECEMBER]])</f>
        <v>24000</v>
      </c>
      <c r="P34" s="6"/>
    </row>
    <row r="35" spans="1:16" ht="24" customHeight="1" x14ac:dyDescent="0.25">
      <c r="A35" s="10"/>
      <c r="B35" s="22" t="s">
        <v>15</v>
      </c>
      <c r="C35" s="19">
        <v>2000</v>
      </c>
      <c r="D35" s="19">
        <v>2000</v>
      </c>
      <c r="E35" s="20">
        <v>2000</v>
      </c>
      <c r="F35" s="20">
        <v>2000</v>
      </c>
      <c r="G35" s="2">
        <v>2000</v>
      </c>
      <c r="H35" s="21">
        <v>2000</v>
      </c>
      <c r="I35" s="19">
        <v>2000</v>
      </c>
      <c r="J35" s="19">
        <v>2000</v>
      </c>
      <c r="K35" s="19">
        <v>2000</v>
      </c>
      <c r="L35" s="20">
        <v>2000</v>
      </c>
      <c r="M35" s="19">
        <v>2000</v>
      </c>
      <c r="N35" s="19">
        <v>2000</v>
      </c>
      <c r="O35" s="2">
        <f>SUM(Plan_TrainingTravel[[#This Row],[JANUARY]:[DECEMBER]])</f>
        <v>24000</v>
      </c>
      <c r="P35" s="6"/>
    </row>
    <row r="36" spans="1:16" ht="24" customHeight="1" x14ac:dyDescent="0.25">
      <c r="A36" s="10"/>
      <c r="B36" s="18"/>
      <c r="C36" s="8"/>
      <c r="D36" s="8"/>
      <c r="E36" s="16"/>
      <c r="F36" s="16"/>
      <c r="G36" s="7"/>
      <c r="H36" s="17"/>
      <c r="I36" s="8"/>
      <c r="J36" s="8"/>
      <c r="K36" s="8"/>
      <c r="L36" s="16"/>
      <c r="M36" s="8"/>
      <c r="N36" s="8"/>
      <c r="O36" s="7"/>
      <c r="P36" s="6"/>
    </row>
    <row r="37" spans="1:16" ht="36" customHeight="1" x14ac:dyDescent="0.25">
      <c r="A37" s="10"/>
      <c r="B37" s="15" t="s">
        <v>14</v>
      </c>
      <c r="C37" s="12">
        <f t="shared" ref="C37:O37" ca="1" si="4">C7+C12+C23+C32</f>
        <v>131420</v>
      </c>
      <c r="D37" s="12">
        <f t="shared" ca="1" si="4"/>
        <v>126820</v>
      </c>
      <c r="E37" s="13">
        <f t="shared" ca="1" si="4"/>
        <v>126820</v>
      </c>
      <c r="F37" s="13">
        <f t="shared" ca="1" si="4"/>
        <v>137695</v>
      </c>
      <c r="G37" s="11">
        <f t="shared" ca="1" si="4"/>
        <v>129695</v>
      </c>
      <c r="H37" s="14">
        <f t="shared" ca="1" si="4"/>
        <v>130495</v>
      </c>
      <c r="I37" s="12">
        <f t="shared" ca="1" si="4"/>
        <v>134695</v>
      </c>
      <c r="J37" s="12">
        <f t="shared" ca="1" si="4"/>
        <v>138918</v>
      </c>
      <c r="K37" s="12">
        <f t="shared" ca="1" si="4"/>
        <v>135918</v>
      </c>
      <c r="L37" s="13">
        <f t="shared" ca="1" si="4"/>
        <v>140918</v>
      </c>
      <c r="M37" s="12">
        <f t="shared" ca="1" si="4"/>
        <v>136218</v>
      </c>
      <c r="N37" s="12">
        <f t="shared" ca="1" si="4"/>
        <v>140018</v>
      </c>
      <c r="O37" s="11">
        <f t="shared" ca="1" si="4"/>
        <v>1609630</v>
      </c>
      <c r="P37" s="6"/>
    </row>
    <row r="38" spans="1:16" ht="24" customHeight="1" x14ac:dyDescent="0.25">
      <c r="A38" s="10"/>
      <c r="B38" s="9"/>
      <c r="C38" s="7"/>
      <c r="D38" s="7"/>
      <c r="E38" s="7"/>
      <c r="F38" s="7"/>
      <c r="G38" s="7"/>
      <c r="H38" s="7"/>
      <c r="I38" s="8"/>
      <c r="J38" s="7"/>
      <c r="K38" s="7"/>
      <c r="L38" s="7"/>
      <c r="M38" s="7"/>
      <c r="N38" s="7"/>
      <c r="O38" s="7"/>
      <c r="P38" s="6"/>
    </row>
    <row r="39" spans="1:16" ht="24" customHeight="1" x14ac:dyDescent="0.25">
      <c r="I39" s="5"/>
    </row>
  </sheetData>
  <dataValidations count="2">
    <dataValidation allowBlank="1" showInputMessage="1" showErrorMessage="1" promptTitle="Expense budget template" prompt="Enter your company name in cell B2._x000a__x000a_Enter your planned expenses and actual expenses on this tab and the next tab._x000a__x000a_When adding or editing line items, make sure you apply the changes in all four data tabs._x000a__x000a_" sqref="A1" xr:uid="{00000000-0002-0000-0000-000001000000}"/>
    <dataValidation allowBlank="1" showInputMessage="1" showErrorMessage="1" prompt="Enter your company name in this cell" sqref="B2" xr:uid="{00000000-0002-0000-00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6AC4-96BF-4C42-AB7B-E162A0D6DE22}">
  <sheetPr>
    <pageSetUpPr fitToPage="1"/>
  </sheetPr>
  <dimension ref="A1:P38"/>
  <sheetViews>
    <sheetView showGridLines="0" tabSelected="1" topLeftCell="A5" zoomScaleNormal="100" workbookViewId="0">
      <selection activeCell="B24" sqref="B24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03"/>
      <c r="B1" s="10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7"/>
      <c r="P1" s="76" t="s">
        <v>13</v>
      </c>
    </row>
    <row r="2" spans="1:16" s="63" customFormat="1" ht="28.5" customHeight="1" x14ac:dyDescent="0.35">
      <c r="A2" s="95"/>
      <c r="B2" s="100" t="str">
        <f>'Planned expenses'!B2</f>
        <v>Market Financial Consulting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65"/>
      <c r="P2" s="64"/>
    </row>
    <row r="3" spans="1:16" s="63" customFormat="1" ht="55.15" customHeight="1" thickBot="1" x14ac:dyDescent="0.3">
      <c r="A3" s="99"/>
      <c r="B3" s="98" t="s">
        <v>54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6"/>
      <c r="P3" s="64"/>
    </row>
    <row r="4" spans="1:16" s="63" customFormat="1" ht="45" customHeight="1" thickTop="1" x14ac:dyDescent="0.25">
      <c r="A4" s="95"/>
      <c r="B4" s="94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92"/>
      <c r="C6" s="90" t="s">
        <v>11</v>
      </c>
      <c r="D6" s="90" t="s">
        <v>10</v>
      </c>
      <c r="E6" s="90" t="s">
        <v>9</v>
      </c>
      <c r="F6" s="90" t="s">
        <v>8</v>
      </c>
      <c r="G6" s="90" t="s">
        <v>7</v>
      </c>
      <c r="H6" s="90" t="s">
        <v>6</v>
      </c>
      <c r="I6" s="91" t="s">
        <v>5</v>
      </c>
      <c r="J6" s="90" t="s">
        <v>4</v>
      </c>
      <c r="K6" s="90" t="s">
        <v>3</v>
      </c>
      <c r="L6" s="90" t="s">
        <v>2</v>
      </c>
      <c r="M6" s="90" t="s">
        <v>1</v>
      </c>
      <c r="N6" s="90" t="s">
        <v>0</v>
      </c>
      <c r="O6" s="89" t="s">
        <v>12</v>
      </c>
      <c r="P6" s="56"/>
    </row>
    <row r="7" spans="1:16" s="41" customFormat="1" ht="24" customHeight="1" x14ac:dyDescent="0.25">
      <c r="A7" s="43"/>
      <c r="B7" s="88" t="s">
        <v>51</v>
      </c>
      <c r="C7" s="86">
        <f t="shared" ref="C7:O7" ca="1" si="0">SUM(INDIRECT("Actual_EmployeeCosts["&amp;C$6&amp;"]"))</f>
        <v>107950</v>
      </c>
      <c r="D7" s="86">
        <f t="shared" ca="1" si="0"/>
        <v>107950</v>
      </c>
      <c r="E7" s="86">
        <f t="shared" ca="1" si="0"/>
        <v>107950</v>
      </c>
      <c r="F7" s="86">
        <f t="shared" ca="1" si="0"/>
        <v>111760</v>
      </c>
      <c r="G7" s="86">
        <f t="shared" ca="1" si="0"/>
        <v>111760</v>
      </c>
      <c r="H7" s="86">
        <f t="shared" ca="1" si="0"/>
        <v>111760</v>
      </c>
      <c r="I7" s="87">
        <f t="shared" ca="1" si="0"/>
        <v>0</v>
      </c>
      <c r="J7" s="86">
        <f t="shared" ca="1" si="0"/>
        <v>0</v>
      </c>
      <c r="K7" s="86">
        <f t="shared" ca="1" si="0"/>
        <v>0</v>
      </c>
      <c r="L7" s="86">
        <f t="shared" ca="1" si="0"/>
        <v>0</v>
      </c>
      <c r="M7" s="86">
        <f t="shared" ca="1" si="0"/>
        <v>0</v>
      </c>
      <c r="N7" s="86">
        <f t="shared" ca="1" si="0"/>
        <v>0</v>
      </c>
      <c r="O7" s="85">
        <f t="shared" ca="1" si="0"/>
        <v>659130</v>
      </c>
      <c r="P7" s="42"/>
    </row>
    <row r="8" spans="1:16" ht="24" hidden="1" customHeight="1" x14ac:dyDescent="0.25">
      <c r="A8" s="10"/>
      <c r="B8" s="84" t="s">
        <v>50</v>
      </c>
      <c r="C8" s="8" t="s">
        <v>29</v>
      </c>
      <c r="D8" s="8" t="s">
        <v>28</v>
      </c>
      <c r="E8" s="8" t="s">
        <v>27</v>
      </c>
      <c r="F8" s="8" t="s">
        <v>26</v>
      </c>
      <c r="G8" s="8" t="s">
        <v>25</v>
      </c>
      <c r="H8" s="8" t="s">
        <v>24</v>
      </c>
      <c r="I8" s="16" t="s">
        <v>23</v>
      </c>
      <c r="J8" s="8" t="s">
        <v>22</v>
      </c>
      <c r="K8" s="8" t="s">
        <v>21</v>
      </c>
      <c r="L8" s="8" t="s">
        <v>20</v>
      </c>
      <c r="M8" s="8" t="s">
        <v>19</v>
      </c>
      <c r="N8" s="8" t="s">
        <v>18</v>
      </c>
      <c r="O8" s="7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19">
        <v>85000</v>
      </c>
      <c r="E9" s="19">
        <v>85000</v>
      </c>
      <c r="F9" s="19">
        <v>88000</v>
      </c>
      <c r="G9" s="19">
        <v>88000</v>
      </c>
      <c r="H9" s="19">
        <v>88000</v>
      </c>
      <c r="I9" s="20"/>
      <c r="J9" s="19"/>
      <c r="K9" s="19"/>
      <c r="L9" s="19"/>
      <c r="M9" s="19"/>
      <c r="N9" s="19"/>
      <c r="O9" s="2">
        <f>SUM(Actual_EmployeeCosts[[#This Row],[JANUARY]:[DECEMBER]])</f>
        <v>519000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19">
        <v>22950</v>
      </c>
      <c r="E10" s="19">
        <v>22950</v>
      </c>
      <c r="F10" s="19">
        <v>23760</v>
      </c>
      <c r="G10" s="19">
        <v>23760</v>
      </c>
      <c r="H10" s="19">
        <v>23760</v>
      </c>
      <c r="I10" s="20"/>
      <c r="J10" s="19"/>
      <c r="K10" s="19"/>
      <c r="L10" s="19"/>
      <c r="M10" s="19"/>
      <c r="N10" s="19"/>
      <c r="O10" s="2">
        <f>SUM(Actual_EmployeeCosts[[#This Row],[JANUARY]:[DECEMBER]])</f>
        <v>140130</v>
      </c>
      <c r="P10" s="6"/>
    </row>
    <row r="11" spans="1:16" s="41" customFormat="1" ht="24" customHeight="1" x14ac:dyDescent="0.25">
      <c r="A11" s="43"/>
      <c r="B11" s="18"/>
      <c r="C11" s="8"/>
      <c r="D11" s="8"/>
      <c r="E11" s="8"/>
      <c r="F11" s="8"/>
      <c r="G11" s="8"/>
      <c r="H11" s="8"/>
      <c r="I11" s="16"/>
      <c r="J11" s="8"/>
      <c r="K11" s="8"/>
      <c r="L11" s="8"/>
      <c r="M11" s="8"/>
      <c r="N11" s="8"/>
      <c r="O11" s="7"/>
      <c r="P11" s="42"/>
    </row>
    <row r="12" spans="1:16" s="41" customFormat="1" ht="24" customHeight="1" x14ac:dyDescent="0.25">
      <c r="A12" s="43"/>
      <c r="B12" s="88" t="s">
        <v>47</v>
      </c>
      <c r="C12" s="86">
        <f t="shared" ref="C12:O12" ca="1" si="1">SUM(INDIRECT("Actual_OfficeCosts["&amp;C$6&amp;"]"))</f>
        <v>11387</v>
      </c>
      <c r="D12" s="86">
        <f t="shared" ca="1" si="1"/>
        <v>11698</v>
      </c>
      <c r="E12" s="86">
        <f t="shared" ca="1" si="1"/>
        <v>11692</v>
      </c>
      <c r="F12" s="86">
        <f t="shared" ca="1" si="1"/>
        <v>11611</v>
      </c>
      <c r="G12" s="86">
        <f t="shared" ca="1" si="1"/>
        <v>11508</v>
      </c>
      <c r="H12" s="86">
        <f t="shared" ca="1" si="1"/>
        <v>11454</v>
      </c>
      <c r="I12" s="87">
        <f t="shared" ca="1" si="1"/>
        <v>0</v>
      </c>
      <c r="J12" s="86">
        <f t="shared" ca="1" si="1"/>
        <v>0</v>
      </c>
      <c r="K12" s="86">
        <f t="shared" ca="1" si="1"/>
        <v>0</v>
      </c>
      <c r="L12" s="86">
        <f t="shared" ca="1" si="1"/>
        <v>0</v>
      </c>
      <c r="M12" s="86">
        <f t="shared" ca="1" si="1"/>
        <v>0</v>
      </c>
      <c r="N12" s="86">
        <f t="shared" ca="1" si="1"/>
        <v>0</v>
      </c>
      <c r="O12" s="85">
        <f t="shared" ca="1" si="1"/>
        <v>69350</v>
      </c>
      <c r="P12" s="42"/>
    </row>
    <row r="13" spans="1:16" ht="24" hidden="1" customHeight="1" x14ac:dyDescent="0.25">
      <c r="A13" s="10"/>
      <c r="B13" s="84" t="s">
        <v>47</v>
      </c>
      <c r="C13" s="8" t="s">
        <v>29</v>
      </c>
      <c r="D13" s="8" t="s">
        <v>28</v>
      </c>
      <c r="E13" s="8" t="s">
        <v>27</v>
      </c>
      <c r="F13" s="8" t="s">
        <v>26</v>
      </c>
      <c r="G13" s="8" t="s">
        <v>25</v>
      </c>
      <c r="H13" s="8" t="s">
        <v>24</v>
      </c>
      <c r="I13" s="16" t="s">
        <v>23</v>
      </c>
      <c r="J13" s="8" t="s">
        <v>22</v>
      </c>
      <c r="K13" s="8" t="s">
        <v>21</v>
      </c>
      <c r="L13" s="8" t="s">
        <v>20</v>
      </c>
      <c r="M13" s="8" t="s">
        <v>19</v>
      </c>
      <c r="N13" s="8" t="s">
        <v>18</v>
      </c>
      <c r="O13" s="7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19">
        <v>9800</v>
      </c>
      <c r="E14" s="19">
        <v>9800</v>
      </c>
      <c r="F14" s="19">
        <v>9800</v>
      </c>
      <c r="G14" s="19">
        <v>9800</v>
      </c>
      <c r="H14" s="19">
        <v>9800</v>
      </c>
      <c r="I14" s="20"/>
      <c r="J14" s="19"/>
      <c r="K14" s="19"/>
      <c r="L14" s="19"/>
      <c r="M14" s="19"/>
      <c r="N14" s="19"/>
      <c r="O14" s="2">
        <f>SUM(Actual_OfficeCosts[[#This Row],[JANUARY]:[DECEMBER]])</f>
        <v>58800</v>
      </c>
      <c r="P14" s="6"/>
    </row>
    <row r="15" spans="1:16" ht="24" customHeight="1" x14ac:dyDescent="0.25">
      <c r="A15" s="10"/>
      <c r="B15" s="22" t="s">
        <v>45</v>
      </c>
      <c r="C15" s="19">
        <v>4</v>
      </c>
      <c r="D15" s="19">
        <v>430</v>
      </c>
      <c r="E15" s="19">
        <v>385</v>
      </c>
      <c r="F15" s="19">
        <v>230</v>
      </c>
      <c r="G15" s="19">
        <v>87</v>
      </c>
      <c r="H15" s="19">
        <v>88</v>
      </c>
      <c r="I15" s="20"/>
      <c r="J15" s="19"/>
      <c r="K15" s="19"/>
      <c r="L15" s="19"/>
      <c r="M15" s="19"/>
      <c r="N15" s="19"/>
      <c r="O15" s="2">
        <f>SUM(Actual_OfficeCosts[[#This Row],[JANUARY]:[DECEMBER]])</f>
        <v>1224</v>
      </c>
      <c r="P15" s="6"/>
    </row>
    <row r="16" spans="1:16" ht="24" customHeight="1" x14ac:dyDescent="0.25">
      <c r="A16" s="10"/>
      <c r="B16" s="22" t="s">
        <v>44</v>
      </c>
      <c r="C16" s="19">
        <v>288</v>
      </c>
      <c r="D16" s="19">
        <v>278</v>
      </c>
      <c r="E16" s="19">
        <v>268</v>
      </c>
      <c r="F16" s="19">
        <v>299</v>
      </c>
      <c r="G16" s="19">
        <v>306</v>
      </c>
      <c r="H16" s="19">
        <v>290</v>
      </c>
      <c r="I16" s="20"/>
      <c r="J16" s="19"/>
      <c r="K16" s="19"/>
      <c r="L16" s="19"/>
      <c r="M16" s="19"/>
      <c r="N16" s="19"/>
      <c r="O16" s="2">
        <f>SUM(Actual_OfficeCosts[[#This Row],[JANUARY]:[DECEMBER]])</f>
        <v>1729</v>
      </c>
      <c r="P16" s="6"/>
    </row>
    <row r="17" spans="1:16" ht="24" customHeight="1" x14ac:dyDescent="0.25">
      <c r="A17" s="10"/>
      <c r="B17" s="22" t="s">
        <v>43</v>
      </c>
      <c r="C17" s="19">
        <v>35</v>
      </c>
      <c r="D17" s="19">
        <v>33</v>
      </c>
      <c r="E17" s="19">
        <v>34</v>
      </c>
      <c r="F17" s="19">
        <v>36</v>
      </c>
      <c r="G17" s="19">
        <v>34</v>
      </c>
      <c r="H17" s="19">
        <v>36</v>
      </c>
      <c r="I17" s="20"/>
      <c r="J17" s="19"/>
      <c r="K17" s="19"/>
      <c r="L17" s="19"/>
      <c r="M17" s="19"/>
      <c r="N17" s="19"/>
      <c r="O17" s="2">
        <f>SUM(Actual_OfficeCosts[[#This Row],[JANUARY]:[DECEMBER]])</f>
        <v>208</v>
      </c>
      <c r="P17" s="6"/>
    </row>
    <row r="18" spans="1:16" ht="24" customHeight="1" x14ac:dyDescent="0.25">
      <c r="A18" s="10"/>
      <c r="B18" s="22" t="s">
        <v>42</v>
      </c>
      <c r="C18" s="19">
        <v>224</v>
      </c>
      <c r="D18" s="19">
        <v>235</v>
      </c>
      <c r="E18" s="19">
        <v>265</v>
      </c>
      <c r="F18" s="19">
        <v>245</v>
      </c>
      <c r="G18" s="19">
        <v>245</v>
      </c>
      <c r="H18" s="19">
        <v>220</v>
      </c>
      <c r="I18" s="20"/>
      <c r="J18" s="19"/>
      <c r="K18" s="19"/>
      <c r="L18" s="19"/>
      <c r="M18" s="19"/>
      <c r="N18" s="19"/>
      <c r="O18" s="2">
        <f>SUM(Actual_OfficeCosts[[#This Row],[JANUARY]:[DECEMBER]])</f>
        <v>1434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19">
        <v>180</v>
      </c>
      <c r="E19" s="19">
        <v>180</v>
      </c>
      <c r="F19" s="19">
        <v>180</v>
      </c>
      <c r="G19" s="19">
        <v>180</v>
      </c>
      <c r="H19" s="19">
        <v>180</v>
      </c>
      <c r="I19" s="20"/>
      <c r="J19" s="19"/>
      <c r="K19" s="19"/>
      <c r="L19" s="19"/>
      <c r="M19" s="19"/>
      <c r="N19" s="19"/>
      <c r="O19" s="2">
        <f>SUM(Actual_OfficeCosts[[#This Row],[JANUARY]:[DECEMBER]])</f>
        <v>1080</v>
      </c>
      <c r="P19" s="6"/>
    </row>
    <row r="20" spans="1:16" ht="24" customHeight="1" x14ac:dyDescent="0.25">
      <c r="A20" s="10"/>
      <c r="B20" s="22" t="s">
        <v>40</v>
      </c>
      <c r="C20" s="19">
        <v>256</v>
      </c>
      <c r="D20" s="19">
        <v>142</v>
      </c>
      <c r="E20" s="19">
        <v>160</v>
      </c>
      <c r="F20" s="19">
        <v>221</v>
      </c>
      <c r="G20" s="19">
        <v>256</v>
      </c>
      <c r="H20" s="19">
        <v>240</v>
      </c>
      <c r="I20" s="20"/>
      <c r="J20" s="19"/>
      <c r="K20" s="19"/>
      <c r="L20" s="19"/>
      <c r="M20" s="19"/>
      <c r="N20" s="19"/>
      <c r="O20" s="2">
        <f>SUM(Actual_OfficeCosts[[#This Row],[JANUARY]:[DECEMBER]])</f>
        <v>1275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19">
        <v>600</v>
      </c>
      <c r="E21" s="19">
        <v>600</v>
      </c>
      <c r="F21" s="19">
        <v>600</v>
      </c>
      <c r="G21" s="19">
        <v>600</v>
      </c>
      <c r="H21" s="19">
        <v>600</v>
      </c>
      <c r="I21" s="20"/>
      <c r="J21" s="19"/>
      <c r="K21" s="19"/>
      <c r="L21" s="19"/>
      <c r="M21" s="19"/>
      <c r="N21" s="19"/>
      <c r="O21" s="2">
        <f>SUM(Actual_OfficeCosts[[#This Row],[JANUARY]:[DECEMBER]])</f>
        <v>3600</v>
      </c>
      <c r="P21" s="42"/>
    </row>
    <row r="22" spans="1:16" ht="24" customHeight="1" x14ac:dyDescent="0.25">
      <c r="A22" s="10"/>
      <c r="B22" s="18"/>
      <c r="C22" s="8"/>
      <c r="D22" s="8"/>
      <c r="E22" s="8"/>
      <c r="F22" s="8"/>
      <c r="G22" s="8"/>
      <c r="H22" s="8"/>
      <c r="I22" s="16"/>
      <c r="J22" s="8"/>
      <c r="K22" s="8"/>
      <c r="L22" s="8"/>
      <c r="M22" s="8"/>
      <c r="N22" s="8"/>
      <c r="O22" s="7"/>
      <c r="P22" s="6"/>
    </row>
    <row r="23" spans="1:16" s="41" customFormat="1" ht="24" customHeight="1" x14ac:dyDescent="0.25">
      <c r="A23" s="43"/>
      <c r="B23" s="88" t="s">
        <v>38</v>
      </c>
      <c r="C23" s="86">
        <f t="shared" ref="C23:O23" ca="1" si="2">SUM(INDIRECT("Actual_MarketingCosts["&amp;C$6&amp;"]"))</f>
        <v>2880</v>
      </c>
      <c r="D23" s="86">
        <f t="shared" ca="1" si="2"/>
        <v>1356</v>
      </c>
      <c r="E23" s="86">
        <f t="shared" ca="1" si="2"/>
        <v>3423</v>
      </c>
      <c r="F23" s="86">
        <f t="shared" ca="1" si="2"/>
        <v>11023</v>
      </c>
      <c r="G23" s="86">
        <f t="shared" ca="1" si="2"/>
        <v>1137</v>
      </c>
      <c r="H23" s="86">
        <f t="shared" ca="1" si="2"/>
        <v>4725</v>
      </c>
      <c r="I23" s="87">
        <f t="shared" ca="1" si="2"/>
        <v>0</v>
      </c>
      <c r="J23" s="86">
        <f t="shared" ca="1" si="2"/>
        <v>0</v>
      </c>
      <c r="K23" s="86">
        <f t="shared" ca="1" si="2"/>
        <v>0</v>
      </c>
      <c r="L23" s="86">
        <f t="shared" ca="1" si="2"/>
        <v>0</v>
      </c>
      <c r="M23" s="86">
        <f t="shared" ca="1" si="2"/>
        <v>0</v>
      </c>
      <c r="N23" s="86">
        <f t="shared" ca="1" si="2"/>
        <v>0</v>
      </c>
      <c r="O23" s="85">
        <f t="shared" ca="1" si="2"/>
        <v>24544</v>
      </c>
      <c r="P23" s="42"/>
    </row>
    <row r="24" spans="1:16" ht="24" hidden="1" customHeight="1" x14ac:dyDescent="0.25">
      <c r="A24" s="10"/>
      <c r="B24" s="84" t="s">
        <v>38</v>
      </c>
      <c r="C24" s="8" t="s">
        <v>29</v>
      </c>
      <c r="D24" s="8" t="s">
        <v>28</v>
      </c>
      <c r="E24" s="8" t="s">
        <v>27</v>
      </c>
      <c r="F24" s="8" t="s">
        <v>26</v>
      </c>
      <c r="G24" s="8" t="s">
        <v>25</v>
      </c>
      <c r="H24" s="8" t="s">
        <v>24</v>
      </c>
      <c r="I24" s="16" t="s">
        <v>23</v>
      </c>
      <c r="J24" s="8" t="s">
        <v>22</v>
      </c>
      <c r="K24" s="8" t="s">
        <v>21</v>
      </c>
      <c r="L24" s="8" t="s">
        <v>20</v>
      </c>
      <c r="M24" s="8" t="s">
        <v>19</v>
      </c>
      <c r="N24" s="8" t="s">
        <v>18</v>
      </c>
      <c r="O24" s="7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19">
        <v>500</v>
      </c>
      <c r="E25" s="19">
        <v>500</v>
      </c>
      <c r="F25" s="19">
        <v>500</v>
      </c>
      <c r="G25" s="19">
        <v>0</v>
      </c>
      <c r="H25" s="19">
        <v>500</v>
      </c>
      <c r="I25" s="20"/>
      <c r="J25" s="19"/>
      <c r="K25" s="19"/>
      <c r="L25" s="19"/>
      <c r="M25" s="19"/>
      <c r="N25" s="19"/>
      <c r="O25" s="2">
        <f>SUM(Actual_MarketingCosts[[#This Row],[JANUARY]:[DECEMBER]])</f>
        <v>2500</v>
      </c>
      <c r="P25" s="6"/>
    </row>
    <row r="26" spans="1:16" ht="24" customHeight="1" x14ac:dyDescent="0.25">
      <c r="A26" s="10"/>
      <c r="B26" s="22" t="s">
        <v>36</v>
      </c>
      <c r="C26" s="19">
        <v>0</v>
      </c>
      <c r="D26" s="19">
        <v>200</v>
      </c>
      <c r="E26" s="19">
        <v>200</v>
      </c>
      <c r="F26" s="19">
        <v>0</v>
      </c>
      <c r="G26" s="19">
        <v>200</v>
      </c>
      <c r="H26" s="19">
        <v>1500</v>
      </c>
      <c r="I26" s="20"/>
      <c r="J26" s="19"/>
      <c r="K26" s="19"/>
      <c r="L26" s="19"/>
      <c r="M26" s="19"/>
      <c r="N26" s="19"/>
      <c r="O26" s="2">
        <f>SUM(Actual_MarketingCosts[[#This Row],[JANUARY]:[DECEMBER]])</f>
        <v>2100</v>
      </c>
      <c r="P26" s="6"/>
    </row>
    <row r="27" spans="1:16" ht="24" customHeight="1" x14ac:dyDescent="0.25">
      <c r="A27" s="10"/>
      <c r="B27" s="22" t="s">
        <v>35</v>
      </c>
      <c r="C27" s="19">
        <v>480</v>
      </c>
      <c r="D27" s="19">
        <v>0</v>
      </c>
      <c r="E27" s="19">
        <v>0</v>
      </c>
      <c r="F27" s="19">
        <v>5500</v>
      </c>
      <c r="G27" s="19">
        <v>0</v>
      </c>
      <c r="H27" s="19">
        <v>0</v>
      </c>
      <c r="I27" s="20"/>
      <c r="J27" s="19"/>
      <c r="K27" s="19"/>
      <c r="L27" s="19"/>
      <c r="M27" s="19"/>
      <c r="N27" s="19"/>
      <c r="O27" s="2">
        <f>SUM(Actual_MarketingCosts[[#This Row],[JANUARY]:[DECEMBER]])</f>
        <v>5980</v>
      </c>
      <c r="P27" s="6"/>
    </row>
    <row r="28" spans="1:16" ht="24" customHeight="1" x14ac:dyDescent="0.25">
      <c r="A28" s="10"/>
      <c r="B28" s="22" t="s">
        <v>34</v>
      </c>
      <c r="C28" s="19">
        <v>100</v>
      </c>
      <c r="D28" s="19">
        <v>500</v>
      </c>
      <c r="E28" s="19">
        <v>0</v>
      </c>
      <c r="F28" s="19">
        <v>100</v>
      </c>
      <c r="G28" s="19">
        <v>600</v>
      </c>
      <c r="H28" s="19">
        <v>180</v>
      </c>
      <c r="I28" s="20"/>
      <c r="J28" s="19"/>
      <c r="K28" s="19"/>
      <c r="L28" s="19"/>
      <c r="M28" s="19"/>
      <c r="N28" s="19"/>
      <c r="O28" s="2">
        <f>SUM(Actual_MarketingCosts[[#This Row],[JANUARY]:[DECEMBER]])</f>
        <v>1480</v>
      </c>
      <c r="P28" s="6"/>
    </row>
    <row r="29" spans="1:16" ht="24" customHeight="1" x14ac:dyDescent="0.25">
      <c r="A29" s="10"/>
      <c r="B29" s="22" t="s">
        <v>33</v>
      </c>
      <c r="C29" s="19">
        <v>1800</v>
      </c>
      <c r="D29" s="19">
        <v>0</v>
      </c>
      <c r="E29" s="19">
        <v>2200</v>
      </c>
      <c r="F29" s="19">
        <v>4700</v>
      </c>
      <c r="G29" s="19">
        <v>150</v>
      </c>
      <c r="H29" s="19">
        <v>2300</v>
      </c>
      <c r="I29" s="20"/>
      <c r="J29" s="19"/>
      <c r="K29" s="19"/>
      <c r="L29" s="19"/>
      <c r="M29" s="19"/>
      <c r="N29" s="19"/>
      <c r="O29" s="2">
        <f>SUM(Actual_MarketingCosts[[#This Row],[JANUARY]:[DECEMBER]])</f>
        <v>11150</v>
      </c>
      <c r="P29" s="6"/>
    </row>
    <row r="30" spans="1:16" ht="24" customHeight="1" x14ac:dyDescent="0.25">
      <c r="A30" s="10"/>
      <c r="B30" s="22" t="s">
        <v>32</v>
      </c>
      <c r="C30" s="19">
        <v>0</v>
      </c>
      <c r="D30" s="19">
        <v>156</v>
      </c>
      <c r="E30" s="19">
        <v>523</v>
      </c>
      <c r="F30" s="19">
        <v>223</v>
      </c>
      <c r="G30" s="19">
        <v>187</v>
      </c>
      <c r="H30" s="19">
        <v>245</v>
      </c>
      <c r="I30" s="20"/>
      <c r="J30" s="19"/>
      <c r="K30" s="19"/>
      <c r="L30" s="19"/>
      <c r="M30" s="19"/>
      <c r="N30" s="19"/>
      <c r="O30" s="2">
        <f>SUM(Actual_MarketingCosts[[#This Row],[JANUARY]:[DECEMBER]])</f>
        <v>1334</v>
      </c>
      <c r="P30" s="6"/>
    </row>
    <row r="31" spans="1:16" ht="24" customHeight="1" x14ac:dyDescent="0.25">
      <c r="A31" s="10"/>
      <c r="B31" s="18"/>
      <c r="C31" s="8"/>
      <c r="D31" s="8"/>
      <c r="E31" s="8"/>
      <c r="F31" s="8"/>
      <c r="G31" s="8"/>
      <c r="H31" s="8"/>
      <c r="I31" s="16"/>
      <c r="J31" s="8"/>
      <c r="K31" s="8"/>
      <c r="L31" s="8"/>
      <c r="M31" s="8"/>
      <c r="N31" s="8"/>
      <c r="O31" s="7"/>
      <c r="P31" s="6"/>
    </row>
    <row r="32" spans="1:16" s="41" customFormat="1" ht="24" customHeight="1" x14ac:dyDescent="0.25">
      <c r="A32" s="43"/>
      <c r="B32" s="88" t="s">
        <v>31</v>
      </c>
      <c r="C32" s="86">
        <f t="shared" ref="C32:O32" ca="1" si="3">SUM(INDIRECT("Actual_TrainingTravel["&amp;C$6&amp;"]"))</f>
        <v>2800</v>
      </c>
      <c r="D32" s="86">
        <f t="shared" ca="1" si="3"/>
        <v>4600</v>
      </c>
      <c r="E32" s="86">
        <f t="shared" ca="1" si="3"/>
        <v>2800</v>
      </c>
      <c r="F32" s="86">
        <f t="shared" ca="1" si="3"/>
        <v>2800</v>
      </c>
      <c r="G32" s="86">
        <f t="shared" ca="1" si="3"/>
        <v>2000</v>
      </c>
      <c r="H32" s="86">
        <f t="shared" ca="1" si="3"/>
        <v>6300</v>
      </c>
      <c r="I32" s="87">
        <f t="shared" ca="1" si="3"/>
        <v>0</v>
      </c>
      <c r="J32" s="86">
        <f t="shared" ca="1" si="3"/>
        <v>0</v>
      </c>
      <c r="K32" s="86">
        <f t="shared" ca="1" si="3"/>
        <v>0</v>
      </c>
      <c r="L32" s="86">
        <f t="shared" ca="1" si="3"/>
        <v>0</v>
      </c>
      <c r="M32" s="86">
        <f t="shared" ca="1" si="3"/>
        <v>0</v>
      </c>
      <c r="N32" s="86">
        <f t="shared" ca="1" si="3"/>
        <v>0</v>
      </c>
      <c r="O32" s="85">
        <f t="shared" ca="1" si="3"/>
        <v>21300</v>
      </c>
      <c r="P32" s="42"/>
    </row>
    <row r="33" spans="1:16" ht="24" hidden="1" customHeight="1" x14ac:dyDescent="0.25">
      <c r="A33" s="10"/>
      <c r="B33" s="84" t="s">
        <v>30</v>
      </c>
      <c r="C33" s="8" t="s">
        <v>29</v>
      </c>
      <c r="D33" s="8" t="s">
        <v>28</v>
      </c>
      <c r="E33" s="8" t="s">
        <v>27</v>
      </c>
      <c r="F33" s="8" t="s">
        <v>26</v>
      </c>
      <c r="G33" s="8" t="s">
        <v>25</v>
      </c>
      <c r="H33" s="8" t="s">
        <v>24</v>
      </c>
      <c r="I33" s="16" t="s">
        <v>23</v>
      </c>
      <c r="J33" s="8" t="s">
        <v>22</v>
      </c>
      <c r="K33" s="8" t="s">
        <v>21</v>
      </c>
      <c r="L33" s="8" t="s">
        <v>20</v>
      </c>
      <c r="M33" s="8" t="s">
        <v>19</v>
      </c>
      <c r="N33" s="8" t="s">
        <v>18</v>
      </c>
      <c r="O33" s="7" t="s">
        <v>17</v>
      </c>
      <c r="P33" s="6"/>
    </row>
    <row r="34" spans="1:16" ht="24" customHeight="1" x14ac:dyDescent="0.25">
      <c r="A34" s="10"/>
      <c r="B34" s="22" t="s">
        <v>16</v>
      </c>
      <c r="C34" s="19">
        <v>1600</v>
      </c>
      <c r="D34" s="19">
        <v>2400</v>
      </c>
      <c r="E34" s="19">
        <v>1400</v>
      </c>
      <c r="F34" s="19">
        <v>1600</v>
      </c>
      <c r="G34" s="19">
        <v>1200</v>
      </c>
      <c r="H34" s="19">
        <v>2800</v>
      </c>
      <c r="I34" s="20"/>
      <c r="J34" s="19"/>
      <c r="K34" s="19"/>
      <c r="L34" s="19"/>
      <c r="M34" s="19"/>
      <c r="N34" s="19"/>
      <c r="O34" s="2">
        <f>SUM(Actual_TrainingTravel[[#This Row],[JANUARY]:[DECEMBER]])</f>
        <v>11000</v>
      </c>
      <c r="P34" s="6"/>
    </row>
    <row r="35" spans="1:16" ht="24" customHeight="1" x14ac:dyDescent="0.25">
      <c r="A35" s="10"/>
      <c r="B35" s="22" t="s">
        <v>15</v>
      </c>
      <c r="C35" s="19">
        <v>1200</v>
      </c>
      <c r="D35" s="19">
        <v>2200</v>
      </c>
      <c r="E35" s="19">
        <v>1400</v>
      </c>
      <c r="F35" s="19">
        <v>1200</v>
      </c>
      <c r="G35" s="19">
        <v>800</v>
      </c>
      <c r="H35" s="19">
        <v>3500</v>
      </c>
      <c r="I35" s="20"/>
      <c r="J35" s="19"/>
      <c r="K35" s="19"/>
      <c r="L35" s="19"/>
      <c r="M35" s="19"/>
      <c r="N35" s="19"/>
      <c r="O35" s="2">
        <f>SUM(Actual_TrainingTravel[[#This Row],[JANUARY]:[DECEMBER]])</f>
        <v>10300</v>
      </c>
      <c r="P35" s="6"/>
    </row>
    <row r="36" spans="1:16" ht="24" customHeight="1" x14ac:dyDescent="0.25">
      <c r="A36" s="10"/>
      <c r="B36" s="18"/>
      <c r="C36" s="8"/>
      <c r="D36" s="8"/>
      <c r="E36" s="8"/>
      <c r="F36" s="8"/>
      <c r="G36" s="8"/>
      <c r="H36" s="8"/>
      <c r="I36" s="16"/>
      <c r="J36" s="8"/>
      <c r="K36" s="8"/>
      <c r="L36" s="8"/>
      <c r="M36" s="8"/>
      <c r="N36" s="8"/>
      <c r="O36" s="7"/>
      <c r="P36" s="6"/>
    </row>
    <row r="37" spans="1:16" ht="36" customHeight="1" x14ac:dyDescent="0.25">
      <c r="A37" s="10"/>
      <c r="B37" s="83" t="s">
        <v>14</v>
      </c>
      <c r="C37" s="81">
        <f t="shared" ref="C37:O37" ca="1" si="4">C7+C12+C23+C32</f>
        <v>125017</v>
      </c>
      <c r="D37" s="81">
        <f t="shared" ca="1" si="4"/>
        <v>125604</v>
      </c>
      <c r="E37" s="81">
        <f t="shared" ca="1" si="4"/>
        <v>125865</v>
      </c>
      <c r="F37" s="81">
        <f t="shared" ca="1" si="4"/>
        <v>137194</v>
      </c>
      <c r="G37" s="81">
        <f t="shared" ca="1" si="4"/>
        <v>126405</v>
      </c>
      <c r="H37" s="81">
        <f t="shared" ca="1" si="4"/>
        <v>134239</v>
      </c>
      <c r="I37" s="82">
        <f t="shared" ca="1" si="4"/>
        <v>0</v>
      </c>
      <c r="J37" s="81">
        <f t="shared" ca="1" si="4"/>
        <v>0</v>
      </c>
      <c r="K37" s="81">
        <f t="shared" ca="1" si="4"/>
        <v>0</v>
      </c>
      <c r="L37" s="81">
        <f t="shared" ca="1" si="4"/>
        <v>0</v>
      </c>
      <c r="M37" s="81">
        <f t="shared" ca="1" si="4"/>
        <v>0</v>
      </c>
      <c r="N37" s="81">
        <f t="shared" ca="1" si="4"/>
        <v>0</v>
      </c>
      <c r="O37" s="80">
        <f t="shared" ca="1" si="4"/>
        <v>774324</v>
      </c>
      <c r="P37" s="6"/>
    </row>
    <row r="38" spans="1:16" ht="24" customHeight="1" x14ac:dyDescent="0.25">
      <c r="A38" s="10"/>
      <c r="B38" s="18"/>
      <c r="C38" s="8"/>
      <c r="D38" s="7"/>
      <c r="E38" s="7"/>
      <c r="F38" s="7"/>
      <c r="G38" s="7"/>
      <c r="H38" s="7"/>
      <c r="I38" s="16"/>
      <c r="J38" s="7"/>
      <c r="K38" s="7"/>
      <c r="L38" s="7"/>
      <c r="M38" s="7"/>
      <c r="N38" s="7"/>
      <c r="O38" s="7"/>
      <c r="P38" s="6"/>
    </row>
  </sheetData>
  <dataValidations count="1">
    <dataValidation allowBlank="1" showInputMessage="1" showErrorMessage="1" prompt="Enter your actual expenses to the tables below._x000a__x000a_When adding or editing line items, make sure you apply the changes in all four data tabs." sqref="A1" xr:uid="{00000000-0002-0000-01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127F-122F-4F27-B72A-C50BE5DF7837}">
  <sheetPr>
    <pageSetUpPr fitToPage="1"/>
  </sheetPr>
  <dimension ref="A1:Q38"/>
  <sheetViews>
    <sheetView showGridLines="0" zoomScaleNormal="100" workbookViewId="0"/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41"/>
      <c r="B1" s="140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7"/>
      <c r="P1" s="76" t="s">
        <v>13</v>
      </c>
    </row>
    <row r="2" spans="1:16" s="63" customFormat="1" ht="28.5" customHeight="1" x14ac:dyDescent="0.35">
      <c r="A2" s="134"/>
      <c r="B2" s="138" t="str">
        <f>'Planned expenses'!B2</f>
        <v>Market Financial Consulting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65"/>
      <c r="P2" s="64"/>
    </row>
    <row r="3" spans="1:16" s="63" customFormat="1" ht="55.15" customHeight="1" thickBot="1" x14ac:dyDescent="0.3">
      <c r="A3" s="137"/>
      <c r="B3" s="136" t="s">
        <v>57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96"/>
      <c r="P3" s="64"/>
    </row>
    <row r="4" spans="1:16" s="63" customFormat="1" ht="45" customHeight="1" thickTop="1" x14ac:dyDescent="0.25">
      <c r="A4" s="134"/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65"/>
      <c r="P4" s="64"/>
    </row>
    <row r="5" spans="1:16" ht="30" customHeight="1" x14ac:dyDescent="0.25">
      <c r="A5" s="10"/>
      <c r="B5" s="131" t="s">
        <v>56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130"/>
      <c r="C6" s="129" t="s">
        <v>11</v>
      </c>
      <c r="D6" s="128" t="s">
        <v>10</v>
      </c>
      <c r="E6" s="127" t="s">
        <v>9</v>
      </c>
      <c r="F6" s="127" t="s">
        <v>8</v>
      </c>
      <c r="G6" s="127" t="s">
        <v>7</v>
      </c>
      <c r="H6" s="127" t="s">
        <v>6</v>
      </c>
      <c r="I6" s="127" t="s">
        <v>5</v>
      </c>
      <c r="J6" s="127" t="s">
        <v>4</v>
      </c>
      <c r="K6" s="127" t="s">
        <v>3</v>
      </c>
      <c r="L6" s="127" t="s">
        <v>2</v>
      </c>
      <c r="M6" s="127" t="s">
        <v>1</v>
      </c>
      <c r="N6" s="126" t="s">
        <v>0</v>
      </c>
      <c r="O6" s="125" t="s">
        <v>12</v>
      </c>
      <c r="P6" s="56"/>
    </row>
    <row r="7" spans="1:16" s="41" customFormat="1" ht="24" customHeight="1" x14ac:dyDescent="0.25">
      <c r="A7" s="43"/>
      <c r="B7" s="124" t="s">
        <v>51</v>
      </c>
      <c r="C7" s="123">
        <f t="shared" ref="C7:O7" ca="1" si="0">SUM(INDIRECT("Var_EmployeeCosts["&amp;C$6&amp;"]"))</f>
        <v>0</v>
      </c>
      <c r="D7" s="123">
        <f t="shared" ca="1" si="0"/>
        <v>0</v>
      </c>
      <c r="E7" s="123">
        <f t="shared" ca="1" si="0"/>
        <v>0</v>
      </c>
      <c r="F7" s="123">
        <f t="shared" ca="1" si="0"/>
        <v>-635</v>
      </c>
      <c r="G7" s="123">
        <f t="shared" ca="1" si="0"/>
        <v>-635</v>
      </c>
      <c r="H7" s="123">
        <f t="shared" ca="1" si="0"/>
        <v>-635</v>
      </c>
      <c r="I7" s="123">
        <f t="shared" ca="1" si="0"/>
        <v>0</v>
      </c>
      <c r="J7" s="123">
        <f t="shared" ca="1" si="0"/>
        <v>0</v>
      </c>
      <c r="K7" s="123">
        <f t="shared" ca="1" si="0"/>
        <v>0</v>
      </c>
      <c r="L7" s="123">
        <f t="shared" ca="1" si="0"/>
        <v>0</v>
      </c>
      <c r="M7" s="123">
        <f t="shared" ca="1" si="0"/>
        <v>0</v>
      </c>
      <c r="N7" s="123">
        <f t="shared" ca="1" si="0"/>
        <v>0</v>
      </c>
      <c r="O7" s="123">
        <f t="shared" ca="1" si="0"/>
        <v>-1905</v>
      </c>
      <c r="P7" s="42"/>
    </row>
    <row r="8" spans="1:16" ht="24" hidden="1" customHeight="1" x14ac:dyDescent="0.25">
      <c r="A8" s="10"/>
      <c r="B8" s="113" t="s">
        <v>50</v>
      </c>
      <c r="C8" s="2" t="s">
        <v>29</v>
      </c>
      <c r="D8" s="2" t="s">
        <v>28</v>
      </c>
      <c r="E8" s="2" t="s">
        <v>27</v>
      </c>
      <c r="F8" s="2" t="s">
        <v>26</v>
      </c>
      <c r="G8" s="2" t="s">
        <v>25</v>
      </c>
      <c r="H8" s="2" t="s">
        <v>24</v>
      </c>
      <c r="I8" s="2" t="s">
        <v>23</v>
      </c>
      <c r="J8" s="2" t="s">
        <v>22</v>
      </c>
      <c r="K8" s="2" t="s">
        <v>21</v>
      </c>
      <c r="L8" s="2" t="s">
        <v>20</v>
      </c>
      <c r="M8" s="2" t="s">
        <v>19</v>
      </c>
      <c r="N8" s="2" t="s">
        <v>18</v>
      </c>
      <c r="O8" s="2" t="s">
        <v>17</v>
      </c>
      <c r="P8" s="6"/>
    </row>
    <row r="9" spans="1:16" ht="24" customHeight="1" x14ac:dyDescent="0.25">
      <c r="A9" s="10"/>
      <c r="B9" s="3" t="s">
        <v>49</v>
      </c>
      <c r="C9" s="2">
        <f t="shared" ref="C9:N10" ca="1" si="1">IF(INDIRECT("Actual_EmployeeCosts["&amp;C$6&amp;"]")="","",INDIRECT("Plan_EmployeeCosts["&amp;C$6&amp;"]")-INDIRECT("Actual_EmployeeCosts["&amp;C$6&amp;"]"))</f>
        <v>0</v>
      </c>
      <c r="D9" s="2">
        <f t="shared" ca="1" si="1"/>
        <v>0</v>
      </c>
      <c r="E9" s="2">
        <f t="shared" ca="1" si="1"/>
        <v>0</v>
      </c>
      <c r="F9" s="2">
        <f t="shared" ca="1" si="1"/>
        <v>-500</v>
      </c>
      <c r="G9" s="2">
        <f t="shared" ca="1" si="1"/>
        <v>-500</v>
      </c>
      <c r="H9" s="2">
        <f t="shared" ca="1" si="1"/>
        <v>-500</v>
      </c>
      <c r="I9" s="2" t="str">
        <f t="shared" ca="1" si="1"/>
        <v/>
      </c>
      <c r="J9" s="2" t="str">
        <f t="shared" ca="1" si="1"/>
        <v/>
      </c>
      <c r="K9" s="2" t="str">
        <f t="shared" ca="1" si="1"/>
        <v/>
      </c>
      <c r="L9" s="2" t="str">
        <f t="shared" ca="1" si="1"/>
        <v/>
      </c>
      <c r="M9" s="2" t="str">
        <f t="shared" ca="1" si="1"/>
        <v/>
      </c>
      <c r="N9" s="2" t="str">
        <f t="shared" ca="1" si="1"/>
        <v/>
      </c>
      <c r="O9" s="2">
        <f ca="1">SUM(Var_EmployeeCosts[[#This Row],[JANUARY]:[DECEMBER]])</f>
        <v>-1500</v>
      </c>
      <c r="P9" s="6"/>
    </row>
    <row r="10" spans="1:16" ht="24" customHeight="1" x14ac:dyDescent="0.25">
      <c r="A10" s="10"/>
      <c r="B10" s="3" t="s">
        <v>48</v>
      </c>
      <c r="C10" s="2">
        <f t="shared" ca="1" si="1"/>
        <v>0</v>
      </c>
      <c r="D10" s="2">
        <f t="shared" ca="1" si="1"/>
        <v>0</v>
      </c>
      <c r="E10" s="2">
        <f t="shared" ca="1" si="1"/>
        <v>0</v>
      </c>
      <c r="F10" s="2">
        <f t="shared" ca="1" si="1"/>
        <v>-135</v>
      </c>
      <c r="G10" s="2">
        <f t="shared" ca="1" si="1"/>
        <v>-135</v>
      </c>
      <c r="H10" s="2">
        <f t="shared" ca="1" si="1"/>
        <v>-135</v>
      </c>
      <c r="I10" s="2" t="str">
        <f t="shared" ca="1" si="1"/>
        <v/>
      </c>
      <c r="J10" s="2" t="str">
        <f t="shared" ca="1" si="1"/>
        <v/>
      </c>
      <c r="K10" s="2" t="str">
        <f t="shared" ca="1" si="1"/>
        <v/>
      </c>
      <c r="L10" s="2" t="str">
        <f t="shared" ca="1" si="1"/>
        <v/>
      </c>
      <c r="M10" s="2" t="str">
        <f t="shared" ca="1" si="1"/>
        <v/>
      </c>
      <c r="N10" s="2" t="str">
        <f t="shared" ca="1" si="1"/>
        <v/>
      </c>
      <c r="O10" s="2">
        <f ca="1">SUM(Var_EmployeeCosts[[#This Row],[JANUARY]:[DECEMBER]])</f>
        <v>-405</v>
      </c>
      <c r="P10" s="6"/>
    </row>
    <row r="11" spans="1:16" s="41" customFormat="1" ht="24" customHeight="1" x14ac:dyDescent="0.25">
      <c r="A11" s="43"/>
      <c r="B11" s="9"/>
      <c r="C11" s="122"/>
      <c r="D11" s="16"/>
      <c r="E11" s="8"/>
      <c r="F11" s="8"/>
      <c r="G11" s="8"/>
      <c r="H11" s="8"/>
      <c r="I11" s="8"/>
      <c r="J11" s="8"/>
      <c r="K11" s="8"/>
      <c r="L11" s="8"/>
      <c r="M11" s="8"/>
      <c r="N11" s="7"/>
      <c r="O11" s="8"/>
      <c r="P11" s="42"/>
    </row>
    <row r="12" spans="1:16" s="41" customFormat="1" ht="24" customHeight="1" x14ac:dyDescent="0.25">
      <c r="A12" s="43"/>
      <c r="B12" s="118" t="s">
        <v>47</v>
      </c>
      <c r="C12" s="121">
        <f t="shared" ref="C12:O12" ca="1" si="2">SUM(INDIRECT("Var_OfficeCosts["&amp;C$6&amp;"]"))</f>
        <v>-17</v>
      </c>
      <c r="D12" s="117">
        <f t="shared" ca="1" si="2"/>
        <v>72</v>
      </c>
      <c r="E12" s="114">
        <f t="shared" ca="1" si="2"/>
        <v>78</v>
      </c>
      <c r="F12" s="114">
        <f t="shared" ca="1" si="2"/>
        <v>-141</v>
      </c>
      <c r="G12" s="114">
        <f t="shared" ca="1" si="2"/>
        <v>-38</v>
      </c>
      <c r="H12" s="114">
        <f t="shared" ca="1" si="2"/>
        <v>16</v>
      </c>
      <c r="I12" s="114">
        <f t="shared" ca="1" si="2"/>
        <v>0</v>
      </c>
      <c r="J12" s="114">
        <f t="shared" ca="1" si="2"/>
        <v>0</v>
      </c>
      <c r="K12" s="114">
        <f t="shared" ca="1" si="2"/>
        <v>0</v>
      </c>
      <c r="L12" s="114">
        <f t="shared" ca="1" si="2"/>
        <v>0</v>
      </c>
      <c r="M12" s="114">
        <f t="shared" ca="1" si="2"/>
        <v>0</v>
      </c>
      <c r="N12" s="115">
        <f t="shared" ca="1" si="2"/>
        <v>0</v>
      </c>
      <c r="O12" s="114">
        <f t="shared" ca="1" si="2"/>
        <v>-30</v>
      </c>
      <c r="P12" s="42"/>
    </row>
    <row r="13" spans="1:16" ht="24" hidden="1" customHeight="1" x14ac:dyDescent="0.25">
      <c r="A13" s="10"/>
      <c r="B13" s="113" t="s">
        <v>47</v>
      </c>
      <c r="C13" s="120" t="s">
        <v>29</v>
      </c>
      <c r="D13" s="26" t="s">
        <v>28</v>
      </c>
      <c r="E13" s="19" t="s">
        <v>27</v>
      </c>
      <c r="F13" s="19" t="s">
        <v>26</v>
      </c>
      <c r="G13" s="19" t="s">
        <v>25</v>
      </c>
      <c r="H13" s="19" t="s">
        <v>24</v>
      </c>
      <c r="I13" s="19" t="s">
        <v>23</v>
      </c>
      <c r="J13" s="19" t="s">
        <v>22</v>
      </c>
      <c r="K13" s="19" t="s">
        <v>21</v>
      </c>
      <c r="L13" s="19" t="s">
        <v>20</v>
      </c>
      <c r="M13" s="19" t="s">
        <v>19</v>
      </c>
      <c r="N13" s="2" t="s">
        <v>18</v>
      </c>
      <c r="O13" s="19" t="s">
        <v>17</v>
      </c>
      <c r="P13" s="6"/>
    </row>
    <row r="14" spans="1:16" ht="24" customHeight="1" x14ac:dyDescent="0.25">
      <c r="A14" s="10"/>
      <c r="B14" s="3" t="s">
        <v>46</v>
      </c>
      <c r="C14" s="112">
        <f t="shared" ref="C14:N21" ca="1" si="3">IF(INDIRECT("Actual_OfficeCosts["&amp;C$6&amp;"]")="","",INDIRECT("Plan_OfficeCosts["&amp;C$6&amp;"]")-INDIRECT("Actual_OfficeCosts["&amp;C$6&amp;"]"))</f>
        <v>0</v>
      </c>
      <c r="D14" s="20">
        <f t="shared" ca="1" si="3"/>
        <v>0</v>
      </c>
      <c r="E14" s="19">
        <f t="shared" ca="1" si="3"/>
        <v>0</v>
      </c>
      <c r="F14" s="19">
        <f t="shared" ca="1" si="3"/>
        <v>0</v>
      </c>
      <c r="G14" s="19">
        <f t="shared" ca="1" si="3"/>
        <v>0</v>
      </c>
      <c r="H14" s="19">
        <f t="shared" ca="1" si="3"/>
        <v>0</v>
      </c>
      <c r="I14" s="19" t="str">
        <f t="shared" ca="1" si="3"/>
        <v/>
      </c>
      <c r="J14" s="19" t="str">
        <f t="shared" ca="1" si="3"/>
        <v/>
      </c>
      <c r="K14" s="19" t="str">
        <f t="shared" ca="1" si="3"/>
        <v/>
      </c>
      <c r="L14" s="19" t="str">
        <f t="shared" ca="1" si="3"/>
        <v/>
      </c>
      <c r="M14" s="19" t="str">
        <f t="shared" ca="1" si="3"/>
        <v/>
      </c>
      <c r="N14" s="2" t="str">
        <f t="shared" ca="1" si="3"/>
        <v/>
      </c>
      <c r="O14" s="19">
        <f ca="1">SUM(Var_OfficeCosts[[#This Row],[JANUARY]:[DECEMBER]])</f>
        <v>0</v>
      </c>
      <c r="P14" s="6"/>
    </row>
    <row r="15" spans="1:16" ht="24" customHeight="1" x14ac:dyDescent="0.25">
      <c r="A15" s="10"/>
      <c r="B15" s="3" t="s">
        <v>45</v>
      </c>
      <c r="C15" s="112">
        <f t="shared" ca="1" si="3"/>
        <v>-4</v>
      </c>
      <c r="D15" s="20">
        <f t="shared" ca="1" si="3"/>
        <v>-30</v>
      </c>
      <c r="E15" s="19">
        <f t="shared" ca="1" si="3"/>
        <v>15</v>
      </c>
      <c r="F15" s="19">
        <f t="shared" ca="1" si="3"/>
        <v>-130</v>
      </c>
      <c r="G15" s="19">
        <f t="shared" ca="1" si="3"/>
        <v>13</v>
      </c>
      <c r="H15" s="19">
        <f t="shared" ca="1" si="3"/>
        <v>12</v>
      </c>
      <c r="I15" s="19" t="str">
        <f t="shared" ca="1" si="3"/>
        <v/>
      </c>
      <c r="J15" s="19" t="str">
        <f t="shared" ca="1" si="3"/>
        <v/>
      </c>
      <c r="K15" s="19" t="str">
        <f t="shared" ca="1" si="3"/>
        <v/>
      </c>
      <c r="L15" s="19" t="str">
        <f t="shared" ca="1" si="3"/>
        <v/>
      </c>
      <c r="M15" s="19" t="str">
        <f t="shared" ca="1" si="3"/>
        <v/>
      </c>
      <c r="N15" s="2" t="str">
        <f t="shared" ca="1" si="3"/>
        <v/>
      </c>
      <c r="O15" s="19">
        <f ca="1">SUM(Var_OfficeCosts[[#This Row],[JANUARY]:[DECEMBER]])</f>
        <v>-124</v>
      </c>
      <c r="P15" s="6"/>
    </row>
    <row r="16" spans="1:16" ht="24" customHeight="1" x14ac:dyDescent="0.25">
      <c r="A16" s="10"/>
      <c r="B16" s="3" t="s">
        <v>44</v>
      </c>
      <c r="C16" s="112">
        <f t="shared" ca="1" si="3"/>
        <v>12</v>
      </c>
      <c r="D16" s="20">
        <f t="shared" ca="1" si="3"/>
        <v>22</v>
      </c>
      <c r="E16" s="19">
        <f t="shared" ca="1" si="3"/>
        <v>32</v>
      </c>
      <c r="F16" s="19">
        <f t="shared" ca="1" si="3"/>
        <v>1</v>
      </c>
      <c r="G16" s="19">
        <f t="shared" ca="1" si="3"/>
        <v>-6</v>
      </c>
      <c r="H16" s="19">
        <f t="shared" ca="1" si="3"/>
        <v>10</v>
      </c>
      <c r="I16" s="19" t="str">
        <f t="shared" ca="1" si="3"/>
        <v/>
      </c>
      <c r="J16" s="19" t="str">
        <f t="shared" ca="1" si="3"/>
        <v/>
      </c>
      <c r="K16" s="19" t="str">
        <f t="shared" ca="1" si="3"/>
        <v/>
      </c>
      <c r="L16" s="19" t="str">
        <f t="shared" ca="1" si="3"/>
        <v/>
      </c>
      <c r="M16" s="19" t="str">
        <f t="shared" ca="1" si="3"/>
        <v/>
      </c>
      <c r="N16" s="2" t="str">
        <f t="shared" ca="1" si="3"/>
        <v/>
      </c>
      <c r="O16" s="19">
        <f ca="1">SUM(Var_OfficeCosts[[#This Row],[JANUARY]:[DECEMBER]])</f>
        <v>71</v>
      </c>
      <c r="P16" s="6"/>
    </row>
    <row r="17" spans="1:17" ht="24" customHeight="1" x14ac:dyDescent="0.25">
      <c r="A17" s="10"/>
      <c r="B17" s="3" t="s">
        <v>43</v>
      </c>
      <c r="C17" s="112">
        <f t="shared" ca="1" si="3"/>
        <v>5</v>
      </c>
      <c r="D17" s="20">
        <f t="shared" ca="1" si="3"/>
        <v>7</v>
      </c>
      <c r="E17" s="19">
        <f t="shared" ca="1" si="3"/>
        <v>6</v>
      </c>
      <c r="F17" s="19">
        <f t="shared" ca="1" si="3"/>
        <v>4</v>
      </c>
      <c r="G17" s="19">
        <f t="shared" ca="1" si="3"/>
        <v>6</v>
      </c>
      <c r="H17" s="19">
        <f t="shared" ca="1" si="3"/>
        <v>4</v>
      </c>
      <c r="I17" s="19" t="str">
        <f t="shared" ca="1" si="3"/>
        <v/>
      </c>
      <c r="J17" s="19" t="str">
        <f t="shared" ca="1" si="3"/>
        <v/>
      </c>
      <c r="K17" s="19" t="str">
        <f t="shared" ca="1" si="3"/>
        <v/>
      </c>
      <c r="L17" s="19" t="str">
        <f t="shared" ca="1" si="3"/>
        <v/>
      </c>
      <c r="M17" s="19" t="str">
        <f t="shared" ca="1" si="3"/>
        <v/>
      </c>
      <c r="N17" s="2" t="str">
        <f t="shared" ca="1" si="3"/>
        <v/>
      </c>
      <c r="O17" s="19">
        <f ca="1">SUM(Var_OfficeCosts[[#This Row],[JANUARY]:[DECEMBER]])</f>
        <v>32</v>
      </c>
      <c r="P17" s="6"/>
    </row>
    <row r="18" spans="1:17" ht="24" customHeight="1" x14ac:dyDescent="0.25">
      <c r="A18" s="10"/>
      <c r="B18" s="3" t="s">
        <v>42</v>
      </c>
      <c r="C18" s="112">
        <f t="shared" ca="1" si="3"/>
        <v>26</v>
      </c>
      <c r="D18" s="20">
        <f t="shared" ca="1" si="3"/>
        <v>15</v>
      </c>
      <c r="E18" s="19">
        <f t="shared" ca="1" si="3"/>
        <v>-15</v>
      </c>
      <c r="F18" s="19">
        <f t="shared" ca="1" si="3"/>
        <v>5</v>
      </c>
      <c r="G18" s="19">
        <f t="shared" ca="1" si="3"/>
        <v>5</v>
      </c>
      <c r="H18" s="19">
        <f t="shared" ca="1" si="3"/>
        <v>30</v>
      </c>
      <c r="I18" s="19" t="str">
        <f t="shared" ca="1" si="3"/>
        <v/>
      </c>
      <c r="J18" s="19" t="str">
        <f t="shared" ca="1" si="3"/>
        <v/>
      </c>
      <c r="K18" s="19" t="str">
        <f t="shared" ca="1" si="3"/>
        <v/>
      </c>
      <c r="L18" s="19" t="str">
        <f t="shared" ca="1" si="3"/>
        <v/>
      </c>
      <c r="M18" s="19" t="str">
        <f t="shared" ca="1" si="3"/>
        <v/>
      </c>
      <c r="N18" s="2" t="str">
        <f t="shared" ca="1" si="3"/>
        <v/>
      </c>
      <c r="O18" s="19">
        <f ca="1">SUM(Var_OfficeCosts[[#This Row],[JANUARY]:[DECEMBER]])</f>
        <v>66</v>
      </c>
      <c r="P18" s="6"/>
    </row>
    <row r="19" spans="1:17" ht="24" customHeight="1" x14ac:dyDescent="0.25">
      <c r="A19" s="10"/>
      <c r="B19" s="3" t="s">
        <v>41</v>
      </c>
      <c r="C19" s="112">
        <f t="shared" ca="1" si="3"/>
        <v>0</v>
      </c>
      <c r="D19" s="20">
        <f t="shared" ca="1" si="3"/>
        <v>0</v>
      </c>
      <c r="E19" s="19">
        <f t="shared" ca="1" si="3"/>
        <v>0</v>
      </c>
      <c r="F19" s="19">
        <f t="shared" ca="1" si="3"/>
        <v>0</v>
      </c>
      <c r="G19" s="19">
        <f t="shared" ca="1" si="3"/>
        <v>0</v>
      </c>
      <c r="H19" s="19">
        <f t="shared" ca="1" si="3"/>
        <v>0</v>
      </c>
      <c r="I19" s="19" t="str">
        <f t="shared" ca="1" si="3"/>
        <v/>
      </c>
      <c r="J19" s="19" t="str">
        <f t="shared" ca="1" si="3"/>
        <v/>
      </c>
      <c r="K19" s="19" t="str">
        <f t="shared" ca="1" si="3"/>
        <v/>
      </c>
      <c r="L19" s="19" t="str">
        <f t="shared" ca="1" si="3"/>
        <v/>
      </c>
      <c r="M19" s="19" t="str">
        <f t="shared" ca="1" si="3"/>
        <v/>
      </c>
      <c r="N19" s="2" t="str">
        <f t="shared" ca="1" si="3"/>
        <v/>
      </c>
      <c r="O19" s="19">
        <f ca="1">SUM(Var_OfficeCosts[[#This Row],[JANUARY]:[DECEMBER]])</f>
        <v>0</v>
      </c>
      <c r="P19" s="6"/>
    </row>
    <row r="20" spans="1:17" ht="24" customHeight="1" x14ac:dyDescent="0.25">
      <c r="A20" s="10"/>
      <c r="B20" s="3" t="s">
        <v>40</v>
      </c>
      <c r="C20" s="112">
        <f t="shared" ca="1" si="3"/>
        <v>-56</v>
      </c>
      <c r="D20" s="20">
        <f t="shared" ca="1" si="3"/>
        <v>58</v>
      </c>
      <c r="E20" s="19">
        <f t="shared" ca="1" si="3"/>
        <v>40</v>
      </c>
      <c r="F20" s="19">
        <f t="shared" ca="1" si="3"/>
        <v>-21</v>
      </c>
      <c r="G20" s="19">
        <f t="shared" ca="1" si="3"/>
        <v>-56</v>
      </c>
      <c r="H20" s="19">
        <f t="shared" ca="1" si="3"/>
        <v>-40</v>
      </c>
      <c r="I20" s="19" t="str">
        <f t="shared" ca="1" si="3"/>
        <v/>
      </c>
      <c r="J20" s="19" t="str">
        <f t="shared" ca="1" si="3"/>
        <v/>
      </c>
      <c r="K20" s="19" t="str">
        <f t="shared" ca="1" si="3"/>
        <v/>
      </c>
      <c r="L20" s="19" t="str">
        <f t="shared" ca="1" si="3"/>
        <v/>
      </c>
      <c r="M20" s="19" t="str">
        <f t="shared" ca="1" si="3"/>
        <v/>
      </c>
      <c r="N20" s="2" t="str">
        <f t="shared" ca="1" si="3"/>
        <v/>
      </c>
      <c r="O20" s="19">
        <f ca="1">SUM(Var_OfficeCosts[[#This Row],[JANUARY]:[DECEMBER]])</f>
        <v>-75</v>
      </c>
      <c r="P20" s="6"/>
    </row>
    <row r="21" spans="1:17" s="41" customFormat="1" ht="24" customHeight="1" x14ac:dyDescent="0.25">
      <c r="A21" s="43"/>
      <c r="B21" s="3" t="s">
        <v>39</v>
      </c>
      <c r="C21" s="112">
        <f t="shared" ca="1" si="3"/>
        <v>0</v>
      </c>
      <c r="D21" s="20">
        <f t="shared" ca="1" si="3"/>
        <v>0</v>
      </c>
      <c r="E21" s="19">
        <f t="shared" ca="1" si="3"/>
        <v>0</v>
      </c>
      <c r="F21" s="19">
        <f t="shared" ca="1" si="3"/>
        <v>0</v>
      </c>
      <c r="G21" s="19">
        <f t="shared" ca="1" si="3"/>
        <v>0</v>
      </c>
      <c r="H21" s="19">
        <f t="shared" ca="1" si="3"/>
        <v>0</v>
      </c>
      <c r="I21" s="19" t="str">
        <f t="shared" ca="1" si="3"/>
        <v/>
      </c>
      <c r="J21" s="19" t="str">
        <f t="shared" ca="1" si="3"/>
        <v/>
      </c>
      <c r="K21" s="19" t="str">
        <f t="shared" ca="1" si="3"/>
        <v/>
      </c>
      <c r="L21" s="19" t="str">
        <f t="shared" ca="1" si="3"/>
        <v/>
      </c>
      <c r="M21" s="19" t="str">
        <f t="shared" ca="1" si="3"/>
        <v/>
      </c>
      <c r="N21" s="2" t="str">
        <f t="shared" ca="1" si="3"/>
        <v/>
      </c>
      <c r="O21" s="19">
        <f ca="1">SUM(Var_OfficeCosts[[#This Row],[JANUARY]:[DECEMBER]])</f>
        <v>0</v>
      </c>
      <c r="P21" s="42"/>
    </row>
    <row r="22" spans="1:17" ht="24" customHeight="1" x14ac:dyDescent="0.25">
      <c r="A22" s="10"/>
      <c r="B22" s="9"/>
      <c r="C22" s="111"/>
      <c r="D22" s="16"/>
      <c r="E22" s="8"/>
      <c r="F22" s="8"/>
      <c r="G22" s="8"/>
      <c r="H22" s="8"/>
      <c r="I22" s="8"/>
      <c r="J22" s="8"/>
      <c r="K22" s="8"/>
      <c r="L22" s="8"/>
      <c r="M22" s="8"/>
      <c r="N22" s="7"/>
      <c r="O22" s="8"/>
      <c r="P22" s="6"/>
      <c r="Q22" s="119"/>
    </row>
    <row r="23" spans="1:17" s="41" customFormat="1" ht="24" customHeight="1" x14ac:dyDescent="0.25">
      <c r="A23" s="43"/>
      <c r="B23" s="118" t="s">
        <v>38</v>
      </c>
      <c r="C23" s="117">
        <f t="shared" ref="C23:O23" ca="1" si="4">SUM(INDIRECT("Var_MarketingCosts["&amp;C$6&amp;"]"))</f>
        <v>5220</v>
      </c>
      <c r="D23" s="116">
        <f t="shared" ca="1" si="4"/>
        <v>1744</v>
      </c>
      <c r="E23" s="114">
        <f t="shared" ca="1" si="4"/>
        <v>-323</v>
      </c>
      <c r="F23" s="114">
        <f t="shared" ca="1" si="4"/>
        <v>77</v>
      </c>
      <c r="G23" s="114">
        <f t="shared" ca="1" si="4"/>
        <v>1963</v>
      </c>
      <c r="H23" s="114">
        <f t="shared" ca="1" si="4"/>
        <v>-825</v>
      </c>
      <c r="I23" s="114">
        <f t="shared" ca="1" si="4"/>
        <v>0</v>
      </c>
      <c r="J23" s="114">
        <f t="shared" ca="1" si="4"/>
        <v>0</v>
      </c>
      <c r="K23" s="114">
        <f t="shared" ca="1" si="4"/>
        <v>0</v>
      </c>
      <c r="L23" s="114">
        <f t="shared" ca="1" si="4"/>
        <v>0</v>
      </c>
      <c r="M23" s="114">
        <f t="shared" ca="1" si="4"/>
        <v>0</v>
      </c>
      <c r="N23" s="115">
        <f t="shared" ca="1" si="4"/>
        <v>0</v>
      </c>
      <c r="O23" s="114">
        <f t="shared" ca="1" si="4"/>
        <v>7856</v>
      </c>
      <c r="P23" s="42"/>
    </row>
    <row r="24" spans="1:17" ht="24" hidden="1" customHeight="1" x14ac:dyDescent="0.25">
      <c r="A24" s="10"/>
      <c r="B24" s="113" t="s">
        <v>38</v>
      </c>
      <c r="C24" s="112" t="s">
        <v>29</v>
      </c>
      <c r="D24" s="20" t="s">
        <v>28</v>
      </c>
      <c r="E24" s="19" t="s">
        <v>27</v>
      </c>
      <c r="F24" s="19" t="s">
        <v>26</v>
      </c>
      <c r="G24" s="19" t="s">
        <v>25</v>
      </c>
      <c r="H24" s="19" t="s">
        <v>24</v>
      </c>
      <c r="I24" s="19" t="s">
        <v>23</v>
      </c>
      <c r="J24" s="19" t="s">
        <v>22</v>
      </c>
      <c r="K24" s="19" t="s">
        <v>21</v>
      </c>
      <c r="L24" s="19" t="s">
        <v>20</v>
      </c>
      <c r="M24" s="19" t="s">
        <v>19</v>
      </c>
      <c r="N24" s="2" t="s">
        <v>18</v>
      </c>
      <c r="O24" s="19" t="s">
        <v>17</v>
      </c>
      <c r="P24" s="6"/>
    </row>
    <row r="25" spans="1:17" ht="24" customHeight="1" x14ac:dyDescent="0.25">
      <c r="A25" s="10"/>
      <c r="B25" s="3" t="s">
        <v>37</v>
      </c>
      <c r="C25" s="112">
        <f t="shared" ref="C25:N30" ca="1" si="5">IF(INDIRECT("Actual_MarketingCosts["&amp;C$6&amp;"]")="","",INDIRECT("Plan_MarketingCosts["&amp;C$6&amp;"]")-INDIRECT("Actual_MarketingCosts["&amp;C$6&amp;"]"))</f>
        <v>0</v>
      </c>
      <c r="D25" s="20">
        <f t="shared" ca="1" si="5"/>
        <v>0</v>
      </c>
      <c r="E25" s="19">
        <f t="shared" ca="1" si="5"/>
        <v>0</v>
      </c>
      <c r="F25" s="19">
        <f t="shared" ca="1" si="5"/>
        <v>0</v>
      </c>
      <c r="G25" s="19">
        <f t="shared" ca="1" si="5"/>
        <v>500</v>
      </c>
      <c r="H25" s="19">
        <f t="shared" ca="1" si="5"/>
        <v>0</v>
      </c>
      <c r="I25" s="19" t="str">
        <f t="shared" ca="1" si="5"/>
        <v/>
      </c>
      <c r="J25" s="19" t="str">
        <f t="shared" ca="1" si="5"/>
        <v/>
      </c>
      <c r="K25" s="19" t="str">
        <f t="shared" ca="1" si="5"/>
        <v/>
      </c>
      <c r="L25" s="19" t="str">
        <f t="shared" ca="1" si="5"/>
        <v/>
      </c>
      <c r="M25" s="19" t="str">
        <f t="shared" ca="1" si="5"/>
        <v/>
      </c>
      <c r="N25" s="2" t="str">
        <f t="shared" ca="1" si="5"/>
        <v/>
      </c>
      <c r="O25" s="19">
        <f ca="1">SUM(Var_MarketingCosts[[#This Row],[JANUARY]:[DECEMBER]])</f>
        <v>500</v>
      </c>
      <c r="P25" s="6"/>
    </row>
    <row r="26" spans="1:17" ht="24" customHeight="1" x14ac:dyDescent="0.25">
      <c r="A26" s="10"/>
      <c r="B26" s="3" t="s">
        <v>36</v>
      </c>
      <c r="C26" s="112">
        <f t="shared" ca="1" si="5"/>
        <v>200</v>
      </c>
      <c r="D26" s="20">
        <f t="shared" ca="1" si="5"/>
        <v>0</v>
      </c>
      <c r="E26" s="19">
        <f t="shared" ca="1" si="5"/>
        <v>0</v>
      </c>
      <c r="F26" s="19">
        <f t="shared" ca="1" si="5"/>
        <v>200</v>
      </c>
      <c r="G26" s="19">
        <f t="shared" ca="1" si="5"/>
        <v>0</v>
      </c>
      <c r="H26" s="19">
        <f t="shared" ca="1" si="5"/>
        <v>-500</v>
      </c>
      <c r="I26" s="19" t="str">
        <f t="shared" ca="1" si="5"/>
        <v/>
      </c>
      <c r="J26" s="19" t="str">
        <f t="shared" ca="1" si="5"/>
        <v/>
      </c>
      <c r="K26" s="19" t="str">
        <f t="shared" ca="1" si="5"/>
        <v/>
      </c>
      <c r="L26" s="19" t="str">
        <f t="shared" ca="1" si="5"/>
        <v/>
      </c>
      <c r="M26" s="19" t="str">
        <f t="shared" ca="1" si="5"/>
        <v/>
      </c>
      <c r="N26" s="2" t="str">
        <f t="shared" ca="1" si="5"/>
        <v/>
      </c>
      <c r="O26" s="19">
        <f ca="1">SUM(Var_MarketingCosts[[#This Row],[JANUARY]:[DECEMBER]])</f>
        <v>-100</v>
      </c>
      <c r="P26" s="6"/>
    </row>
    <row r="27" spans="1:17" ht="24" customHeight="1" x14ac:dyDescent="0.25">
      <c r="A27" s="10"/>
      <c r="B27" s="3" t="s">
        <v>35</v>
      </c>
      <c r="C27" s="112">
        <f t="shared" ca="1" si="5"/>
        <v>4520</v>
      </c>
      <c r="D27" s="20">
        <f t="shared" ca="1" si="5"/>
        <v>0</v>
      </c>
      <c r="E27" s="19">
        <f t="shared" ca="1" si="5"/>
        <v>0</v>
      </c>
      <c r="F27" s="19">
        <f t="shared" ca="1" si="5"/>
        <v>-500</v>
      </c>
      <c r="G27" s="19">
        <f t="shared" ca="1" si="5"/>
        <v>0</v>
      </c>
      <c r="H27" s="19">
        <f t="shared" ca="1" si="5"/>
        <v>0</v>
      </c>
      <c r="I27" s="19" t="str">
        <f t="shared" ca="1" si="5"/>
        <v/>
      </c>
      <c r="J27" s="19" t="str">
        <f t="shared" ca="1" si="5"/>
        <v/>
      </c>
      <c r="K27" s="19" t="str">
        <f t="shared" ca="1" si="5"/>
        <v/>
      </c>
      <c r="L27" s="19" t="str">
        <f t="shared" ca="1" si="5"/>
        <v/>
      </c>
      <c r="M27" s="19" t="str">
        <f t="shared" ca="1" si="5"/>
        <v/>
      </c>
      <c r="N27" s="2" t="str">
        <f t="shared" ca="1" si="5"/>
        <v/>
      </c>
      <c r="O27" s="19">
        <f ca="1">SUM(Var_MarketingCosts[[#This Row],[JANUARY]:[DECEMBER]])</f>
        <v>4020</v>
      </c>
      <c r="P27" s="6"/>
    </row>
    <row r="28" spans="1:17" ht="24" customHeight="1" x14ac:dyDescent="0.25">
      <c r="A28" s="10"/>
      <c r="B28" s="3" t="s">
        <v>34</v>
      </c>
      <c r="C28" s="112">
        <f t="shared" ca="1" si="5"/>
        <v>100</v>
      </c>
      <c r="D28" s="20">
        <f t="shared" ca="1" si="5"/>
        <v>-300</v>
      </c>
      <c r="E28" s="19">
        <f t="shared" ca="1" si="5"/>
        <v>200</v>
      </c>
      <c r="F28" s="19">
        <f t="shared" ca="1" si="5"/>
        <v>100</v>
      </c>
      <c r="G28" s="19">
        <f t="shared" ca="1" si="5"/>
        <v>-400</v>
      </c>
      <c r="H28" s="19">
        <f t="shared" ca="1" si="5"/>
        <v>20</v>
      </c>
      <c r="I28" s="19" t="str">
        <f t="shared" ca="1" si="5"/>
        <v/>
      </c>
      <c r="J28" s="19" t="str">
        <f t="shared" ca="1" si="5"/>
        <v/>
      </c>
      <c r="K28" s="19" t="str">
        <f t="shared" ca="1" si="5"/>
        <v/>
      </c>
      <c r="L28" s="19" t="str">
        <f t="shared" ca="1" si="5"/>
        <v/>
      </c>
      <c r="M28" s="19" t="str">
        <f t="shared" ca="1" si="5"/>
        <v/>
      </c>
      <c r="N28" s="2" t="str">
        <f t="shared" ca="1" si="5"/>
        <v/>
      </c>
      <c r="O28" s="19">
        <f ca="1">SUM(Var_MarketingCosts[[#This Row],[JANUARY]:[DECEMBER]])</f>
        <v>-280</v>
      </c>
      <c r="P28" s="6"/>
    </row>
    <row r="29" spans="1:17" ht="24" customHeight="1" x14ac:dyDescent="0.25">
      <c r="A29" s="10"/>
      <c r="B29" s="3" t="s">
        <v>33</v>
      </c>
      <c r="C29" s="112">
        <f t="shared" ca="1" si="5"/>
        <v>200</v>
      </c>
      <c r="D29" s="20">
        <f t="shared" ca="1" si="5"/>
        <v>2000</v>
      </c>
      <c r="E29" s="19">
        <f t="shared" ca="1" si="5"/>
        <v>-200</v>
      </c>
      <c r="F29" s="19">
        <f t="shared" ca="1" si="5"/>
        <v>300</v>
      </c>
      <c r="G29" s="19">
        <f t="shared" ca="1" si="5"/>
        <v>1850</v>
      </c>
      <c r="H29" s="19">
        <f t="shared" ca="1" si="5"/>
        <v>-300</v>
      </c>
      <c r="I29" s="19" t="str">
        <f t="shared" ca="1" si="5"/>
        <v/>
      </c>
      <c r="J29" s="19" t="str">
        <f t="shared" ca="1" si="5"/>
        <v/>
      </c>
      <c r="K29" s="19" t="str">
        <f t="shared" ca="1" si="5"/>
        <v/>
      </c>
      <c r="L29" s="19" t="str">
        <f t="shared" ca="1" si="5"/>
        <v/>
      </c>
      <c r="M29" s="19" t="str">
        <f t="shared" ca="1" si="5"/>
        <v/>
      </c>
      <c r="N29" s="2" t="str">
        <f t="shared" ca="1" si="5"/>
        <v/>
      </c>
      <c r="O29" s="19">
        <f ca="1">SUM(Var_MarketingCosts[[#This Row],[JANUARY]:[DECEMBER]])</f>
        <v>3850</v>
      </c>
      <c r="P29" s="6"/>
    </row>
    <row r="30" spans="1:17" ht="24" customHeight="1" x14ac:dyDescent="0.25">
      <c r="A30" s="10"/>
      <c r="B30" s="3" t="s">
        <v>32</v>
      </c>
      <c r="C30" s="112">
        <f t="shared" ca="1" si="5"/>
        <v>200</v>
      </c>
      <c r="D30" s="20">
        <f t="shared" ca="1" si="5"/>
        <v>44</v>
      </c>
      <c r="E30" s="19">
        <f t="shared" ca="1" si="5"/>
        <v>-323</v>
      </c>
      <c r="F30" s="19">
        <f t="shared" ca="1" si="5"/>
        <v>-23</v>
      </c>
      <c r="G30" s="19">
        <f t="shared" ca="1" si="5"/>
        <v>13</v>
      </c>
      <c r="H30" s="19">
        <f t="shared" ca="1" si="5"/>
        <v>-45</v>
      </c>
      <c r="I30" s="19" t="str">
        <f t="shared" ca="1" si="5"/>
        <v/>
      </c>
      <c r="J30" s="19" t="str">
        <f t="shared" ca="1" si="5"/>
        <v/>
      </c>
      <c r="K30" s="19" t="str">
        <f t="shared" ca="1" si="5"/>
        <v/>
      </c>
      <c r="L30" s="19" t="str">
        <f t="shared" ca="1" si="5"/>
        <v/>
      </c>
      <c r="M30" s="19" t="str">
        <f t="shared" ca="1" si="5"/>
        <v/>
      </c>
      <c r="N30" s="2" t="str">
        <f t="shared" ca="1" si="5"/>
        <v/>
      </c>
      <c r="O30" s="19">
        <f ca="1">SUM(Var_MarketingCosts[[#This Row],[JANUARY]:[DECEMBER]])</f>
        <v>-134</v>
      </c>
      <c r="P30" s="6"/>
    </row>
    <row r="31" spans="1:17" ht="24" customHeight="1" x14ac:dyDescent="0.25">
      <c r="A31" s="10"/>
      <c r="C31" s="112"/>
      <c r="D31" s="20"/>
      <c r="E31" s="19"/>
      <c r="F31" s="19"/>
      <c r="G31" s="19"/>
      <c r="H31" s="19"/>
      <c r="I31" s="19"/>
      <c r="J31" s="19"/>
      <c r="K31" s="19"/>
      <c r="L31" s="19"/>
      <c r="M31" s="19"/>
      <c r="O31" s="19"/>
      <c r="P31" s="6"/>
    </row>
    <row r="32" spans="1:17" s="41" customFormat="1" ht="24" customHeight="1" x14ac:dyDescent="0.25">
      <c r="A32" s="43"/>
      <c r="B32" s="118" t="s">
        <v>31</v>
      </c>
      <c r="C32" s="117">
        <f t="shared" ref="C32:O32" ca="1" si="6">SUM(INDIRECT("Var_TrainingTravel["&amp;C$6&amp;"]"))</f>
        <v>1200</v>
      </c>
      <c r="D32" s="116">
        <f t="shared" ca="1" si="6"/>
        <v>-600</v>
      </c>
      <c r="E32" s="114">
        <f t="shared" ca="1" si="6"/>
        <v>1200</v>
      </c>
      <c r="F32" s="114">
        <f t="shared" ca="1" si="6"/>
        <v>1200</v>
      </c>
      <c r="G32" s="114">
        <f t="shared" ca="1" si="6"/>
        <v>2000</v>
      </c>
      <c r="H32" s="114">
        <f t="shared" ca="1" si="6"/>
        <v>-2300</v>
      </c>
      <c r="I32" s="114">
        <f t="shared" ca="1" si="6"/>
        <v>0</v>
      </c>
      <c r="J32" s="114">
        <f t="shared" ca="1" si="6"/>
        <v>0</v>
      </c>
      <c r="K32" s="114">
        <f t="shared" ca="1" si="6"/>
        <v>0</v>
      </c>
      <c r="L32" s="114">
        <f t="shared" ca="1" si="6"/>
        <v>0</v>
      </c>
      <c r="M32" s="114">
        <f t="shared" ca="1" si="6"/>
        <v>0</v>
      </c>
      <c r="N32" s="115">
        <f t="shared" ca="1" si="6"/>
        <v>0</v>
      </c>
      <c r="O32" s="114">
        <f t="shared" ca="1" si="6"/>
        <v>2700</v>
      </c>
      <c r="P32" s="42"/>
    </row>
    <row r="33" spans="1:16" ht="24" hidden="1" customHeight="1" x14ac:dyDescent="0.25">
      <c r="A33" s="10"/>
      <c r="B33" s="113" t="s">
        <v>30</v>
      </c>
      <c r="C33" s="112" t="s">
        <v>29</v>
      </c>
      <c r="D33" s="20" t="s">
        <v>28</v>
      </c>
      <c r="E33" s="19" t="s">
        <v>27</v>
      </c>
      <c r="F33" s="19" t="s">
        <v>26</v>
      </c>
      <c r="G33" s="19" t="s">
        <v>25</v>
      </c>
      <c r="H33" s="19" t="s">
        <v>24</v>
      </c>
      <c r="I33" s="19" t="s">
        <v>23</v>
      </c>
      <c r="J33" s="19" t="s">
        <v>22</v>
      </c>
      <c r="K33" s="19" t="s">
        <v>21</v>
      </c>
      <c r="L33" s="19" t="s">
        <v>20</v>
      </c>
      <c r="M33" s="19" t="s">
        <v>19</v>
      </c>
      <c r="N33" s="2" t="s">
        <v>18</v>
      </c>
      <c r="O33" s="19" t="s">
        <v>17</v>
      </c>
      <c r="P33" s="6"/>
    </row>
    <row r="34" spans="1:16" ht="24" customHeight="1" x14ac:dyDescent="0.25">
      <c r="A34" s="10"/>
      <c r="B34" s="3" t="s">
        <v>16</v>
      </c>
      <c r="C34" s="112">
        <f t="shared" ref="C34:N35" ca="1" si="7">IF(INDIRECT("Actual_TrainingTravel["&amp;C$6&amp;"]")="","",INDIRECT("Plan_TrainingTravel["&amp;C$6&amp;"]")-INDIRECT("Actual_TrainingTravel["&amp;C$6&amp;"]"))</f>
        <v>400</v>
      </c>
      <c r="D34" s="20">
        <f t="shared" ca="1" si="7"/>
        <v>-400</v>
      </c>
      <c r="E34" s="19">
        <f t="shared" ca="1" si="7"/>
        <v>600</v>
      </c>
      <c r="F34" s="19">
        <f t="shared" ca="1" si="7"/>
        <v>400</v>
      </c>
      <c r="G34" s="19">
        <f t="shared" ca="1" si="7"/>
        <v>800</v>
      </c>
      <c r="H34" s="19">
        <f t="shared" ca="1" si="7"/>
        <v>-800</v>
      </c>
      <c r="I34" s="19" t="str">
        <f t="shared" ca="1" si="7"/>
        <v/>
      </c>
      <c r="J34" s="19" t="str">
        <f t="shared" ca="1" si="7"/>
        <v/>
      </c>
      <c r="K34" s="19" t="str">
        <f t="shared" ca="1" si="7"/>
        <v/>
      </c>
      <c r="L34" s="19" t="str">
        <f t="shared" ca="1" si="7"/>
        <v/>
      </c>
      <c r="M34" s="19" t="str">
        <f t="shared" ca="1" si="7"/>
        <v/>
      </c>
      <c r="N34" s="2" t="str">
        <f t="shared" ca="1" si="7"/>
        <v/>
      </c>
      <c r="O34" s="19">
        <f ca="1">SUM(Var_TrainingTravel[[#This Row],[JANUARY]:[DECEMBER]])</f>
        <v>1000</v>
      </c>
      <c r="P34" s="6"/>
    </row>
    <row r="35" spans="1:16" ht="24" customHeight="1" x14ac:dyDescent="0.25">
      <c r="A35" s="10"/>
      <c r="B35" s="3" t="s">
        <v>15</v>
      </c>
      <c r="C35" s="112">
        <f t="shared" ca="1" si="7"/>
        <v>800</v>
      </c>
      <c r="D35" s="20">
        <f t="shared" ca="1" si="7"/>
        <v>-200</v>
      </c>
      <c r="E35" s="19">
        <f t="shared" ca="1" si="7"/>
        <v>600</v>
      </c>
      <c r="F35" s="19">
        <f t="shared" ca="1" si="7"/>
        <v>800</v>
      </c>
      <c r="G35" s="19">
        <f t="shared" ca="1" si="7"/>
        <v>1200</v>
      </c>
      <c r="H35" s="19">
        <f t="shared" ca="1" si="7"/>
        <v>-1500</v>
      </c>
      <c r="I35" s="19" t="str">
        <f t="shared" ca="1" si="7"/>
        <v/>
      </c>
      <c r="J35" s="19" t="str">
        <f t="shared" ca="1" si="7"/>
        <v/>
      </c>
      <c r="K35" s="19" t="str">
        <f t="shared" ca="1" si="7"/>
        <v/>
      </c>
      <c r="L35" s="19" t="str">
        <f t="shared" ca="1" si="7"/>
        <v/>
      </c>
      <c r="M35" s="19" t="str">
        <f t="shared" ca="1" si="7"/>
        <v/>
      </c>
      <c r="N35" s="2" t="str">
        <f t="shared" ca="1" si="7"/>
        <v/>
      </c>
      <c r="O35" s="19">
        <f ca="1">SUM(Var_TrainingTravel[[#This Row],[JANUARY]:[DECEMBER]])</f>
        <v>1700</v>
      </c>
      <c r="P35" s="6"/>
    </row>
    <row r="36" spans="1:16" ht="24" customHeight="1" x14ac:dyDescent="0.25">
      <c r="A36" s="10"/>
      <c r="B36" s="9"/>
      <c r="C36" s="111"/>
      <c r="D36" s="16"/>
      <c r="E36" s="8"/>
      <c r="F36" s="8"/>
      <c r="G36" s="8"/>
      <c r="H36" s="8"/>
      <c r="I36" s="8"/>
      <c r="J36" s="8"/>
      <c r="K36" s="8"/>
      <c r="L36" s="8"/>
      <c r="M36" s="8"/>
      <c r="N36" s="7"/>
      <c r="O36" s="8"/>
      <c r="P36" s="6"/>
    </row>
    <row r="37" spans="1:16" ht="36" customHeight="1" x14ac:dyDescent="0.25">
      <c r="A37" s="10"/>
      <c r="B37" s="110" t="s">
        <v>55</v>
      </c>
      <c r="C37" s="109">
        <f t="shared" ref="C37:O37" ca="1" si="8">C7+C12+C23+C32</f>
        <v>6403</v>
      </c>
      <c r="D37" s="108">
        <f t="shared" ca="1" si="8"/>
        <v>1216</v>
      </c>
      <c r="E37" s="106">
        <f t="shared" ca="1" si="8"/>
        <v>955</v>
      </c>
      <c r="F37" s="106">
        <f t="shared" ca="1" si="8"/>
        <v>501</v>
      </c>
      <c r="G37" s="106">
        <f t="shared" ca="1" si="8"/>
        <v>3290</v>
      </c>
      <c r="H37" s="107">
        <f t="shared" ca="1" si="8"/>
        <v>-3744</v>
      </c>
      <c r="I37" s="106">
        <f t="shared" ca="1" si="8"/>
        <v>0</v>
      </c>
      <c r="J37" s="106">
        <f t="shared" ca="1" si="8"/>
        <v>0</v>
      </c>
      <c r="K37" s="106">
        <f t="shared" ca="1" si="8"/>
        <v>0</v>
      </c>
      <c r="L37" s="106">
        <f t="shared" ca="1" si="8"/>
        <v>0</v>
      </c>
      <c r="M37" s="106">
        <f t="shared" ca="1" si="8"/>
        <v>0</v>
      </c>
      <c r="N37" s="105">
        <f t="shared" ca="1" si="8"/>
        <v>0</v>
      </c>
      <c r="O37" s="104">
        <f t="shared" ca="1" si="8"/>
        <v>8621</v>
      </c>
      <c r="P37" s="6"/>
    </row>
    <row r="38" spans="1:16" ht="24" customHeight="1" x14ac:dyDescent="0.25">
      <c r="A38" s="10"/>
      <c r="B38" s="9"/>
      <c r="C38" s="7"/>
      <c r="D38" s="1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/>
    </row>
  </sheetData>
  <conditionalFormatting sqref="B7:O7 B9:O12 B14:O23 B25:O32 B34:O36">
    <cfRule type="cellIs" dxfId="4" priority="5" operator="lessThan">
      <formula>0</formula>
    </cfRule>
  </conditionalFormatting>
  <conditionalFormatting sqref="B37:O37">
    <cfRule type="cellIs" dxfId="3" priority="1" operator="lessThan">
      <formula>0</formula>
    </cfRule>
  </conditionalFormatting>
  <conditionalFormatting sqref="C12:O12">
    <cfRule type="cellIs" dxfId="2" priority="4" operator="lessThan">
      <formula>0</formula>
    </cfRule>
  </conditionalFormatting>
  <conditionalFormatting sqref="C23:O23">
    <cfRule type="cellIs" dxfId="1" priority="3" operator="lessThan">
      <formula>0</formula>
    </cfRule>
  </conditionalFormatting>
  <conditionalFormatting sqref="C32:O32">
    <cfRule type="cellIs" dxfId="0" priority="2" operator="lessThan">
      <formula>0</formula>
    </cfRule>
  </conditionalFormatting>
  <dataValidations count="1">
    <dataValidation allowBlank="1" showInputMessage="1" showErrorMessage="1" prompt="Data for this tab is auto calculated from the planned expenses tab and actual expenses tab._x000a__x000a_When adding or editing line items, make sure you apply the changes in all four data tabs." sqref="A1" xr:uid="{00000000-0002-0000-02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4943A8C4-128A-4BDD-AD67-E76CE78DEDFB}"/>
</file>

<file path=customXml/itemProps2.xml><?xml version="1.0" encoding="utf-8"?>
<ds:datastoreItem xmlns:ds="http://schemas.openxmlformats.org/officeDocument/2006/customXml" ds:itemID="{981D6A8B-5D7E-427C-B8BB-B0C9805D181F}"/>
</file>

<file path=customXml/itemProps3.xml><?xml version="1.0" encoding="utf-8"?>
<ds:datastoreItem xmlns:ds="http://schemas.openxmlformats.org/officeDocument/2006/customXml" ds:itemID="{806126A6-5246-4F7D-8597-B856CA89DEA3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expenses</vt:lpstr>
      <vt:lpstr>Actual expenses</vt:lpstr>
      <vt:lpstr>Expense variances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2025-05-12T13:22:43Z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