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ebextensions/webextension1.xml" ContentType="application/vnd.ms-office.webextensio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webextensions/taskpanes.xml" ContentType="application/vnd.ms-office.webextensiontaskpan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xl/tables/table8.xml" ContentType="application/vnd.openxmlformats-officedocument.spreadsheetml.table+xml"/>
  <Override PartName="/xl/tables/table7.xml" ContentType="application/vnd.openxmlformats-officedocument.spreadsheetml.table+xml"/>
  <Override PartName="/xl/tables/table6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5"/>
  <workbookPr hidePivotFieldList="1"/>
  <mc:AlternateContent xmlns:mc="http://schemas.openxmlformats.org/markup-compatibility/2006">
    <mc:Choice Requires="x15">
      <x15ac:absPath xmlns:x15ac="http://schemas.microsoft.com/office/spreadsheetml/2010/11/ac" url="https://microsoft-my.sharepoint-df.com/personal/aldotson_microsoft_com/Documents/TestSpreadsheets/"/>
    </mc:Choice>
  </mc:AlternateContent>
  <xr:revisionPtr revIDLastSave="0" documentId="8_{9F1813AB-3D9D-4588-B63B-A7EF72621790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Planned expenses" sheetId="12819" r:id="rId1"/>
    <sheet name="Actual expenses" sheetId="12820" r:id="rId2"/>
    <sheet name="Expense variances" sheetId="12821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2821" l="1"/>
  <c r="C9" i="12821"/>
  <c r="D9" i="12821"/>
  <c r="E9" i="12821"/>
  <c r="F9" i="12821"/>
  <c r="G9" i="12821"/>
  <c r="H9" i="12821"/>
  <c r="I9" i="12821"/>
  <c r="J9" i="12821"/>
  <c r="K9" i="12821"/>
  <c r="L9" i="12821"/>
  <c r="M9" i="12821"/>
  <c r="N9" i="12821"/>
  <c r="C10" i="12821"/>
  <c r="O10" i="12821" s="1"/>
  <c r="D10" i="12821"/>
  <c r="E10" i="12821"/>
  <c r="F10" i="12821"/>
  <c r="G10" i="12821"/>
  <c r="H10" i="12821"/>
  <c r="I10" i="12821"/>
  <c r="J10" i="12821"/>
  <c r="K10" i="12821"/>
  <c r="L10" i="12821"/>
  <c r="M10" i="12821"/>
  <c r="N10" i="12821"/>
  <c r="C14" i="12821"/>
  <c r="D14" i="12821"/>
  <c r="E14" i="12821"/>
  <c r="F14" i="12821"/>
  <c r="G14" i="12821"/>
  <c r="H14" i="12821"/>
  <c r="I14" i="12821"/>
  <c r="J14" i="12821"/>
  <c r="K14" i="12821"/>
  <c r="L14" i="12821"/>
  <c r="M14" i="12821"/>
  <c r="N14" i="12821"/>
  <c r="C15" i="12821"/>
  <c r="O15" i="12821" s="1"/>
  <c r="D15" i="12821"/>
  <c r="E15" i="12821"/>
  <c r="F15" i="12821"/>
  <c r="G15" i="12821"/>
  <c r="H15" i="12821"/>
  <c r="I15" i="12821"/>
  <c r="J15" i="12821"/>
  <c r="K15" i="12821"/>
  <c r="L15" i="12821"/>
  <c r="M15" i="12821"/>
  <c r="N15" i="12821"/>
  <c r="C16" i="12821"/>
  <c r="O16" i="12821" s="1"/>
  <c r="D16" i="12821"/>
  <c r="E16" i="12821"/>
  <c r="F16" i="12821"/>
  <c r="G16" i="12821"/>
  <c r="H16" i="12821"/>
  <c r="I16" i="12821"/>
  <c r="J16" i="12821"/>
  <c r="K16" i="12821"/>
  <c r="L16" i="12821"/>
  <c r="M16" i="12821"/>
  <c r="N16" i="12821"/>
  <c r="C17" i="12821"/>
  <c r="O17" i="12821" s="1"/>
  <c r="D17" i="12821"/>
  <c r="E17" i="12821"/>
  <c r="F17" i="12821"/>
  <c r="G17" i="12821"/>
  <c r="H17" i="12821"/>
  <c r="I17" i="12821"/>
  <c r="J17" i="12821"/>
  <c r="K17" i="12821"/>
  <c r="L17" i="12821"/>
  <c r="M17" i="12821"/>
  <c r="N17" i="12821"/>
  <c r="C18" i="12821"/>
  <c r="O18" i="12821" s="1"/>
  <c r="D18" i="12821"/>
  <c r="E18" i="12821"/>
  <c r="F18" i="12821"/>
  <c r="G18" i="12821"/>
  <c r="H18" i="12821"/>
  <c r="I18" i="12821"/>
  <c r="J18" i="12821"/>
  <c r="K18" i="12821"/>
  <c r="L18" i="12821"/>
  <c r="M18" i="12821"/>
  <c r="N18" i="12821"/>
  <c r="C19" i="12821"/>
  <c r="O19" i="12821" s="1"/>
  <c r="D19" i="12821"/>
  <c r="E19" i="12821"/>
  <c r="F19" i="12821"/>
  <c r="G19" i="12821"/>
  <c r="H19" i="12821"/>
  <c r="I19" i="12821"/>
  <c r="J19" i="12821"/>
  <c r="K19" i="12821"/>
  <c r="L19" i="12821"/>
  <c r="M19" i="12821"/>
  <c r="N19" i="12821"/>
  <c r="C20" i="12821"/>
  <c r="O20" i="12821" s="1"/>
  <c r="D20" i="12821"/>
  <c r="E20" i="12821"/>
  <c r="F20" i="12821"/>
  <c r="G20" i="12821"/>
  <c r="H20" i="12821"/>
  <c r="I20" i="12821"/>
  <c r="J20" i="12821"/>
  <c r="K20" i="12821"/>
  <c r="L20" i="12821"/>
  <c r="M20" i="12821"/>
  <c r="N20" i="12821"/>
  <c r="C21" i="12821"/>
  <c r="O21" i="12821" s="1"/>
  <c r="D21" i="12821"/>
  <c r="E21" i="12821"/>
  <c r="F21" i="12821"/>
  <c r="G21" i="12821"/>
  <c r="H21" i="12821"/>
  <c r="I21" i="12821"/>
  <c r="J21" i="12821"/>
  <c r="K21" i="12821"/>
  <c r="L21" i="12821"/>
  <c r="M21" i="12821"/>
  <c r="N21" i="12821"/>
  <c r="C25" i="12821"/>
  <c r="D25" i="12821"/>
  <c r="E25" i="12821"/>
  <c r="F25" i="12821"/>
  <c r="G25" i="12821"/>
  <c r="H25" i="12821"/>
  <c r="I25" i="12821"/>
  <c r="J25" i="12821"/>
  <c r="K25" i="12821"/>
  <c r="L25" i="12821"/>
  <c r="M25" i="12821"/>
  <c r="N25" i="12821"/>
  <c r="C26" i="12821"/>
  <c r="O26" i="12821" s="1"/>
  <c r="D26" i="12821"/>
  <c r="E26" i="12821"/>
  <c r="F26" i="12821"/>
  <c r="G26" i="12821"/>
  <c r="H26" i="12821"/>
  <c r="I26" i="12821"/>
  <c r="J26" i="12821"/>
  <c r="K26" i="12821"/>
  <c r="L26" i="12821"/>
  <c r="M26" i="12821"/>
  <c r="N26" i="12821"/>
  <c r="C27" i="12821"/>
  <c r="O27" i="12821" s="1"/>
  <c r="D27" i="12821"/>
  <c r="E27" i="12821"/>
  <c r="F27" i="12821"/>
  <c r="G27" i="12821"/>
  <c r="H27" i="12821"/>
  <c r="I27" i="12821"/>
  <c r="J27" i="12821"/>
  <c r="K27" i="12821"/>
  <c r="L27" i="12821"/>
  <c r="M27" i="12821"/>
  <c r="N27" i="12821"/>
  <c r="C28" i="12821"/>
  <c r="O28" i="12821" s="1"/>
  <c r="D28" i="12821"/>
  <c r="E28" i="12821"/>
  <c r="F28" i="12821"/>
  <c r="G28" i="12821"/>
  <c r="H28" i="12821"/>
  <c r="I28" i="12821"/>
  <c r="J28" i="12821"/>
  <c r="K28" i="12821"/>
  <c r="L28" i="12821"/>
  <c r="M28" i="12821"/>
  <c r="N28" i="12821"/>
  <c r="C29" i="12821"/>
  <c r="O29" i="12821" s="1"/>
  <c r="D29" i="12821"/>
  <c r="E29" i="12821"/>
  <c r="F29" i="12821"/>
  <c r="G29" i="12821"/>
  <c r="H29" i="12821"/>
  <c r="I29" i="12821"/>
  <c r="J29" i="12821"/>
  <c r="K29" i="12821"/>
  <c r="L29" i="12821"/>
  <c r="M29" i="12821"/>
  <c r="N29" i="12821"/>
  <c r="C30" i="12821"/>
  <c r="O30" i="12821" s="1"/>
  <c r="D30" i="12821"/>
  <c r="E30" i="12821"/>
  <c r="F30" i="12821"/>
  <c r="G30" i="12821"/>
  <c r="H30" i="12821"/>
  <c r="I30" i="12821"/>
  <c r="J30" i="12821"/>
  <c r="K30" i="12821"/>
  <c r="L30" i="12821"/>
  <c r="M30" i="12821"/>
  <c r="N30" i="12821"/>
  <c r="C34" i="12821"/>
  <c r="D34" i="12821"/>
  <c r="E34" i="12821"/>
  <c r="F34" i="12821"/>
  <c r="G34" i="12821"/>
  <c r="H34" i="12821"/>
  <c r="I34" i="12821"/>
  <c r="J34" i="12821"/>
  <c r="K34" i="12821"/>
  <c r="L34" i="12821"/>
  <c r="M34" i="12821"/>
  <c r="N34" i="12821"/>
  <c r="C35" i="12821"/>
  <c r="O35" i="12821" s="1"/>
  <c r="D35" i="12821"/>
  <c r="E35" i="12821"/>
  <c r="F35" i="12821"/>
  <c r="G35" i="12821"/>
  <c r="H35" i="12821"/>
  <c r="I35" i="12821"/>
  <c r="J35" i="12821"/>
  <c r="J32" i="12821" s="1"/>
  <c r="K35" i="12821"/>
  <c r="L35" i="12821"/>
  <c r="M35" i="12821"/>
  <c r="M32" i="12821" s="1"/>
  <c r="N35" i="12821"/>
  <c r="B2" i="12820"/>
  <c r="C7" i="12820"/>
  <c r="C37" i="12820" s="1"/>
  <c r="D7" i="12820"/>
  <c r="D37" i="12820" s="1"/>
  <c r="E7" i="12820"/>
  <c r="E37" i="12820" s="1"/>
  <c r="F7" i="12820"/>
  <c r="F37" i="12820" s="1"/>
  <c r="G7" i="12820"/>
  <c r="G37" i="12820" s="1"/>
  <c r="H7" i="12820"/>
  <c r="H37" i="12820" s="1"/>
  <c r="I7" i="12820"/>
  <c r="I37" i="12820" s="1"/>
  <c r="J7" i="12820"/>
  <c r="J37" i="12820" s="1"/>
  <c r="K7" i="12820"/>
  <c r="K37" i="12820" s="1"/>
  <c r="L7" i="12820"/>
  <c r="L37" i="12820" s="1"/>
  <c r="M7" i="12820"/>
  <c r="M37" i="12820" s="1"/>
  <c r="N7" i="12820"/>
  <c r="N37" i="12820" s="1"/>
  <c r="O7" i="12820"/>
  <c r="O37" i="12820" s="1"/>
  <c r="O9" i="12820"/>
  <c r="O10" i="12820"/>
  <c r="C12" i="12820"/>
  <c r="D12" i="12820"/>
  <c r="E12" i="12820"/>
  <c r="F12" i="12820"/>
  <c r="G12" i="12820"/>
  <c r="H12" i="12820"/>
  <c r="I12" i="12820"/>
  <c r="J12" i="12820"/>
  <c r="K12" i="12820"/>
  <c r="L12" i="12820"/>
  <c r="M12" i="12820"/>
  <c r="N12" i="12820"/>
  <c r="O12" i="12820"/>
  <c r="O14" i="12820"/>
  <c r="O15" i="12820"/>
  <c r="O16" i="12820"/>
  <c r="O17" i="12820"/>
  <c r="O18" i="12820"/>
  <c r="O19" i="12820"/>
  <c r="O20" i="12820"/>
  <c r="O21" i="12820"/>
  <c r="C23" i="12820"/>
  <c r="D23" i="12820"/>
  <c r="E23" i="12820"/>
  <c r="F23" i="12820"/>
  <c r="G23" i="12820"/>
  <c r="H23" i="12820"/>
  <c r="I23" i="12820"/>
  <c r="J23" i="12820"/>
  <c r="K23" i="12820"/>
  <c r="L23" i="12820"/>
  <c r="M23" i="12820"/>
  <c r="N23" i="12820"/>
  <c r="O23" i="12820"/>
  <c r="O25" i="12820"/>
  <c r="O26" i="12820"/>
  <c r="O27" i="12820"/>
  <c r="O28" i="12820"/>
  <c r="O29" i="12820"/>
  <c r="O30" i="12820"/>
  <c r="C32" i="12820"/>
  <c r="D32" i="12820"/>
  <c r="E32" i="12820"/>
  <c r="F32" i="12820"/>
  <c r="G32" i="12820"/>
  <c r="H32" i="12820"/>
  <c r="I32" i="12820"/>
  <c r="J32" i="12820"/>
  <c r="K32" i="12820"/>
  <c r="L32" i="12820"/>
  <c r="M32" i="12820"/>
  <c r="N32" i="12820"/>
  <c r="O32" i="12820"/>
  <c r="O34" i="12820"/>
  <c r="O35" i="12820"/>
  <c r="C7" i="12819"/>
  <c r="C37" i="12819" s="1"/>
  <c r="D7" i="12819"/>
  <c r="D37" i="12819" s="1"/>
  <c r="E7" i="12819"/>
  <c r="E37" i="12819" s="1"/>
  <c r="F7" i="12819"/>
  <c r="F37" i="12819" s="1"/>
  <c r="G7" i="12819"/>
  <c r="G37" i="12819" s="1"/>
  <c r="H7" i="12819"/>
  <c r="H37" i="12819" s="1"/>
  <c r="I7" i="12819"/>
  <c r="I37" i="12819" s="1"/>
  <c r="J7" i="12819"/>
  <c r="J37" i="12819" s="1"/>
  <c r="K7" i="12819"/>
  <c r="K37" i="12819" s="1"/>
  <c r="L7" i="12819"/>
  <c r="L37" i="12819" s="1"/>
  <c r="M7" i="12819"/>
  <c r="M37" i="12819" s="1"/>
  <c r="N7" i="12819"/>
  <c r="N37" i="12819" s="1"/>
  <c r="O7" i="12819"/>
  <c r="O37" i="12819" s="1"/>
  <c r="O9" i="12819"/>
  <c r="O10" i="12819"/>
  <c r="C12" i="12819"/>
  <c r="D12" i="12819"/>
  <c r="E12" i="12819"/>
  <c r="F12" i="12819"/>
  <c r="G12" i="12819"/>
  <c r="H12" i="12819"/>
  <c r="I12" i="12819"/>
  <c r="J12" i="12819"/>
  <c r="K12" i="12819"/>
  <c r="L12" i="12819"/>
  <c r="M12" i="12819"/>
  <c r="N12" i="12819"/>
  <c r="O12" i="12819"/>
  <c r="O14" i="12819"/>
  <c r="O15" i="12819"/>
  <c r="O16" i="12819"/>
  <c r="O17" i="12819"/>
  <c r="O18" i="12819"/>
  <c r="O19" i="12819"/>
  <c r="O20" i="12819"/>
  <c r="O21" i="12819"/>
  <c r="C23" i="12819"/>
  <c r="D23" i="12819"/>
  <c r="E23" i="12819"/>
  <c r="F23" i="12819"/>
  <c r="G23" i="12819"/>
  <c r="H23" i="12819"/>
  <c r="I23" i="12819"/>
  <c r="J23" i="12819"/>
  <c r="K23" i="12819"/>
  <c r="L23" i="12819"/>
  <c r="M23" i="12819"/>
  <c r="N23" i="12819"/>
  <c r="O23" i="12819"/>
  <c r="O25" i="12819"/>
  <c r="O26" i="12819"/>
  <c r="O27" i="12819"/>
  <c r="O28" i="12819"/>
  <c r="O29" i="12819"/>
  <c r="O30" i="12819"/>
  <c r="C32" i="12819"/>
  <c r="D32" i="12819"/>
  <c r="E32" i="12819"/>
  <c r="F32" i="12819"/>
  <c r="G32" i="12819"/>
  <c r="H32" i="12819"/>
  <c r="I32" i="12819"/>
  <c r="J32" i="12819"/>
  <c r="K32" i="12819"/>
  <c r="L32" i="12819"/>
  <c r="M32" i="12819"/>
  <c r="N32" i="12819"/>
  <c r="O32" i="12819"/>
  <c r="O34" i="12819"/>
  <c r="O35" i="12819"/>
  <c r="E7" i="12821" l="1"/>
  <c r="F7" i="12821"/>
  <c r="G7" i="12821"/>
  <c r="H7" i="12821"/>
  <c r="J7" i="12821"/>
  <c r="K7" i="12821"/>
  <c r="L7" i="12821"/>
  <c r="M7" i="12821"/>
  <c r="N7" i="12821"/>
  <c r="D7" i="12821"/>
  <c r="D37" i="12821" s="1"/>
  <c r="I7" i="12821"/>
  <c r="I37" i="12821" s="1"/>
  <c r="D12" i="12821"/>
  <c r="E12" i="12821"/>
  <c r="E37" i="12821" s="1"/>
  <c r="F12" i="12821"/>
  <c r="F37" i="12821" s="1"/>
  <c r="G12" i="12821"/>
  <c r="G37" i="12821" s="1"/>
  <c r="H12" i="12821"/>
  <c r="H37" i="12821" s="1"/>
  <c r="I12" i="12821"/>
  <c r="J12" i="12821"/>
  <c r="J37" i="12821" s="1"/>
  <c r="K12" i="12821"/>
  <c r="K37" i="12821" s="1"/>
  <c r="L12" i="12821"/>
  <c r="L37" i="12821" s="1"/>
  <c r="M12" i="12821"/>
  <c r="M37" i="12821" s="1"/>
  <c r="N12" i="12821"/>
  <c r="N37" i="12821" s="1"/>
  <c r="D23" i="12821"/>
  <c r="E23" i="12821"/>
  <c r="F23" i="12821"/>
  <c r="G23" i="12821"/>
  <c r="H23" i="12821"/>
  <c r="I23" i="12821"/>
  <c r="J23" i="12821"/>
  <c r="K23" i="12821"/>
  <c r="L23" i="12821"/>
  <c r="M23" i="12821"/>
  <c r="N23" i="12821"/>
  <c r="D32" i="12821"/>
  <c r="E32" i="12821"/>
  <c r="F32" i="12821"/>
  <c r="G32" i="12821"/>
  <c r="H32" i="12821"/>
  <c r="I32" i="12821"/>
  <c r="K32" i="12821"/>
  <c r="L32" i="12821"/>
  <c r="N32" i="12821"/>
  <c r="O9" i="12821"/>
  <c r="O7" i="12821" s="1"/>
  <c r="O37" i="12821" s="1"/>
  <c r="C7" i="12821"/>
  <c r="C37" i="12821" s="1"/>
  <c r="C12" i="12821"/>
  <c r="O14" i="12821"/>
  <c r="O12" i="12821" s="1"/>
  <c r="O25" i="12821"/>
  <c r="O23" i="12821" s="1"/>
  <c r="C23" i="12821"/>
  <c r="C32" i="12821"/>
  <c r="O34" i="12821"/>
  <c r="O32" i="12821" s="1"/>
</calcChain>
</file>

<file path=xl/sharedStrings.xml><?xml version="1.0" encoding="utf-8"?>
<sst xmlns="http://schemas.openxmlformats.org/spreadsheetml/2006/main" count="285" uniqueCount="59">
  <si>
    <t>December</t>
  </si>
  <si>
    <t>November</t>
  </si>
  <si>
    <t>October</t>
  </si>
  <si>
    <t>September</t>
  </si>
  <si>
    <t>August</t>
  </si>
  <si>
    <t>July</t>
  </si>
  <si>
    <t>June</t>
  </si>
  <si>
    <t>May</t>
  </si>
  <si>
    <t>April</t>
  </si>
  <si>
    <t>March</t>
  </si>
  <si>
    <t>February</t>
  </si>
  <si>
    <t>January</t>
  </si>
  <si>
    <t>Total</t>
  </si>
  <si>
    <t xml:space="preserve"> </t>
  </si>
  <si>
    <t>MONTHLY TOTAL</t>
  </si>
  <si>
    <t>Travel costs</t>
  </si>
  <si>
    <t>Training classes</t>
  </si>
  <si>
    <t>TOTAL</t>
  </si>
  <si>
    <t>DECEMBER</t>
  </si>
  <si>
    <t>NOVEMBER</t>
  </si>
  <si>
    <t>OCTOBER</t>
  </si>
  <si>
    <t>SEPTEMBER</t>
  </si>
  <si>
    <t>AUGUST</t>
  </si>
  <si>
    <t>JULY</t>
  </si>
  <si>
    <t>JUNE</t>
  </si>
  <si>
    <t>MAY</t>
  </si>
  <si>
    <t>APRIL</t>
  </si>
  <si>
    <t>MARCH</t>
  </si>
  <si>
    <t>FEBRUARY</t>
  </si>
  <si>
    <t>JANUARY</t>
  </si>
  <si>
    <t>TRAINING/TRAVEL</t>
  </si>
  <si>
    <t>TRAINING / TRAVEL</t>
  </si>
  <si>
    <t>Miscellaneous expenses</t>
  </si>
  <si>
    <t>Marketing events</t>
  </si>
  <si>
    <t>Collateral printing</t>
  </si>
  <si>
    <t>Collateral preparation</t>
  </si>
  <si>
    <t>Web site updates</t>
  </si>
  <si>
    <t>Web site hosting</t>
  </si>
  <si>
    <t>MARKETING COSTS</t>
  </si>
  <si>
    <t>Security</t>
  </si>
  <si>
    <t>Office supplies</t>
  </si>
  <si>
    <t>Internet access</t>
  </si>
  <si>
    <t>Telephone</t>
  </si>
  <si>
    <t>Water</t>
  </si>
  <si>
    <t>Electric</t>
  </si>
  <si>
    <t>Gas</t>
  </si>
  <si>
    <t>Office lease</t>
  </si>
  <si>
    <t>OFFICE COSTS</t>
  </si>
  <si>
    <t>Benefits</t>
  </si>
  <si>
    <t>Wages</t>
  </si>
  <si>
    <t xml:space="preserve"> EMPLOYEE COSTS</t>
  </si>
  <si>
    <t>EMPLOYEE COSTS</t>
  </si>
  <si>
    <t>PLANNED EXPENSES</t>
  </si>
  <si>
    <t>Market Financial Consulting</t>
  </si>
  <si>
    <t>ACTUAL EXPENSES</t>
  </si>
  <si>
    <t>MONTHLY VARIANCE</t>
  </si>
  <si>
    <t xml:space="preserve">  Note: negative values mean actual expense is higher than planned expense</t>
  </si>
  <si>
    <t>EXPENSE VARIANCES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</si>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</sst>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3"/>
      <name val="Calibri"/>
      <family val="2"/>
      <scheme val="minor"/>
    </font>
    <font>
      <b/>
      <sz val="18"/>
      <color theme="4" tint="-0.2499465926084170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theme="3"/>
      <name val="Calibri"/>
      <scheme val="minor"/>
    </font>
    <font>
      <sz val="11"/>
      <color rgb="FFFA7D00"/>
      <name val="Calibri"/>
      <scheme val="minor"/>
    </font>
    <font>
      <sz val="11"/>
      <color rgb="FFFF0000"/>
      <name val="Calibri"/>
      <scheme val="minor"/>
    </font>
    <font>
      <i/>
      <sz val="11"/>
      <color rgb="FF7F7F7F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2"/>
      <color theme="9" tint="-0.499984740745262"/>
      <name val="Times New Roman"/>
      <family val="1"/>
    </font>
    <font>
      <sz val="14"/>
      <color rgb="FFFF0000"/>
      <name val="Times New Roman"/>
      <family val="1"/>
    </font>
    <font>
      <sz val="11"/>
      <name val="Calibri"/>
      <family val="2"/>
      <scheme val="minor"/>
    </font>
    <font>
      <b/>
      <sz val="16"/>
      <color theme="3" tint="0.89996032593768116"/>
      <name val="Calibri"/>
      <family val="2"/>
      <scheme val="minor"/>
    </font>
    <font>
      <sz val="36"/>
      <color theme="3" tint="0.24994659260841701"/>
      <name val="Calibri Light"/>
      <family val="2"/>
      <scheme val="major"/>
    </font>
    <font>
      <b/>
      <sz val="24"/>
      <color theme="5" tint="-0.24994659260841701"/>
      <name val="Calibri Light"/>
      <family val="2"/>
      <scheme val="major"/>
    </font>
    <font>
      <b/>
      <sz val="12"/>
      <color theme="3" tint="0.24994659260841701"/>
      <name val="Calibri Light"/>
      <family val="2"/>
      <scheme val="major"/>
    </font>
    <font>
      <sz val="10"/>
      <color theme="1"/>
      <name val="Calibri"/>
      <family val="2"/>
    </font>
    <font>
      <b/>
      <sz val="15"/>
      <color theme="3"/>
      <name val="Calibri Light"/>
      <family val="2"/>
      <scheme val="major"/>
    </font>
    <font>
      <sz val="11"/>
      <color rgb="FFFFFFFF"/>
      <name val="Calibri"/>
      <family val="2"/>
      <scheme val="minor"/>
    </font>
    <font>
      <sz val="14"/>
      <color theme="1"/>
      <name val="Arial"/>
      <family val="2"/>
    </font>
    <font>
      <sz val="14"/>
      <color rgb="FF00008B"/>
      <name val="Arial"/>
      <family val="2"/>
    </font>
    <font>
      <sz val="10"/>
      <name val="Arial"/>
    </font>
    <font>
      <sz val="10"/>
      <name val="Arial"/>
      <family val="2"/>
    </font>
    <font>
      <b/>
      <sz val="18"/>
      <color theme="0"/>
      <name val="Calibri Light"/>
      <family val="2"/>
      <scheme val="major"/>
    </font>
    <font>
      <b/>
      <sz val="22"/>
      <color theme="3"/>
      <name val="Calibri"/>
      <family val="2"/>
      <scheme val="minor"/>
    </font>
    <font>
      <b/>
      <i/>
      <sz val="22"/>
      <color theme="7" tint="-0.24994659260841701"/>
      <name val="Calibri Light"/>
      <family val="1"/>
      <scheme val="major"/>
    </font>
    <font>
      <b/>
      <i/>
      <sz val="16"/>
      <color theme="7" tint="-0.24994659260841701"/>
      <name val="Calibri Light"/>
      <family val="1"/>
      <scheme val="major"/>
    </font>
    <font>
      <sz val="11"/>
      <color theme="1" tint="0.14999847407452621"/>
      <name val="Calibri"/>
      <family val="1"/>
      <scheme val="minor"/>
    </font>
    <font>
      <b/>
      <sz val="11"/>
      <name val="Calibri"/>
      <family val="1"/>
      <scheme val="minor"/>
    </font>
    <font>
      <b/>
      <sz val="13"/>
      <name val="Calibri Light"/>
      <family val="2"/>
      <scheme val="major"/>
    </font>
    <font>
      <sz val="11"/>
      <color theme="1"/>
      <name val="Calibri"/>
      <family val="1"/>
      <scheme val="minor"/>
    </font>
    <font>
      <sz val="13"/>
      <color theme="1"/>
      <name val="Calibri Light"/>
      <family val="2"/>
      <scheme val="major"/>
    </font>
    <font>
      <sz val="12"/>
      <color theme="1" tint="0.14999847407452621"/>
      <name val="Calibri Light"/>
      <family val="2"/>
      <scheme val="major"/>
    </font>
    <font>
      <b/>
      <sz val="12"/>
      <name val="Calibri Light"/>
      <family val="2"/>
      <scheme val="major"/>
    </font>
    <font>
      <sz val="12"/>
      <name val="Calibri Light"/>
      <family val="2"/>
      <scheme val="major"/>
    </font>
    <font>
      <sz val="28"/>
      <color theme="1" tint="0.14999847407452621"/>
      <name val="Calibri Light"/>
      <family val="2"/>
      <scheme val="major"/>
    </font>
    <font>
      <b/>
      <sz val="28"/>
      <color theme="8" tint="-0.499984740745262"/>
      <name val="Calibri Light"/>
      <family val="2"/>
      <scheme val="major"/>
    </font>
    <font>
      <sz val="36"/>
      <color theme="1" tint="0.14999847407452621"/>
      <name val="Calibri Light"/>
      <family val="2"/>
      <scheme val="major"/>
    </font>
    <font>
      <b/>
      <sz val="36"/>
      <color theme="1"/>
      <name val="Calibri Light"/>
      <family val="2"/>
      <scheme val="major"/>
    </font>
    <font>
      <sz val="18"/>
      <color theme="1"/>
      <name val="Calibri Light"/>
      <family val="2"/>
      <scheme val="major"/>
    </font>
    <font>
      <sz val="8"/>
      <color theme="1" tint="0.14999847407452621"/>
      <name val="Calibri"/>
      <family val="1"/>
      <scheme val="minor"/>
    </font>
    <font>
      <b/>
      <sz val="11"/>
      <color theme="1"/>
      <name val="Calibri"/>
      <family val="1"/>
      <scheme val="minor"/>
    </font>
    <font>
      <b/>
      <sz val="13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  <font>
      <b/>
      <sz val="28"/>
      <color theme="9" tint="-0.499984740745262"/>
      <name val="Calibri Light"/>
      <family val="2"/>
      <scheme val="major"/>
    </font>
    <font>
      <sz val="18"/>
      <color theme="1" tint="4.9989318521683403E-2"/>
      <name val="Calibri Light"/>
      <family val="2"/>
      <scheme val="major"/>
    </font>
    <font>
      <sz val="10"/>
      <color theme="1" tint="0.34998626667073579"/>
      <name val="Calibri Light"/>
      <family val="2"/>
      <scheme val="major"/>
    </font>
    <font>
      <b/>
      <sz val="28"/>
      <color theme="5" tint="-0.499984740745262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rgb="FFFFFFC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2499465926084170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ADD8E6"/>
      </patternFill>
    </fill>
    <fill>
      <patternFill patternType="solid">
        <fgColor rgb="FF006400"/>
      </patternFill>
    </fill>
    <fill>
      <patternFill patternType="solid">
        <fgColor rgb="FFFFD700"/>
      </patternFill>
    </fill>
    <fill>
      <patternFill patternType="solid">
        <fgColor rgb="FF8B0000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3" tint="0.24994659260841701"/>
      </bottom>
      <diagonal/>
    </border>
    <border>
      <left/>
      <right/>
      <top/>
      <bottom style="thick">
        <color theme="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dotted">
        <color theme="3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/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/>
      <diagonal/>
    </border>
    <border>
      <left style="thin">
        <color theme="4" tint="0.79998168889431442"/>
      </left>
      <right style="thin">
        <color theme="0" tint="-4.9989318521683403E-2"/>
      </right>
      <top/>
      <bottom/>
      <diagonal/>
    </border>
    <border>
      <left style="thin">
        <color theme="4" tint="0.79998168889431442"/>
      </left>
      <right style="thin">
        <color theme="4" tint="0.79998168889431442"/>
      </right>
      <top/>
      <bottom/>
      <diagonal/>
    </border>
    <border>
      <left/>
      <right style="thin">
        <color theme="4" tint="0.79998168889431442"/>
      </right>
      <top/>
      <bottom/>
      <diagonal/>
    </border>
    <border>
      <left style="thin">
        <color theme="4" tint="0.59996337778862885"/>
      </left>
      <right style="thin">
        <color theme="0" tint="-4.9989318521683403E-2"/>
      </right>
      <top/>
      <bottom/>
      <diagonal/>
    </border>
    <border>
      <left style="thin">
        <color theme="4" tint="0.59996337778862885"/>
      </left>
      <right style="thin">
        <color theme="4" tint="0.59996337778862885"/>
      </right>
      <top/>
      <bottom/>
      <diagonal/>
    </border>
    <border>
      <left/>
      <right style="thin">
        <color theme="4" tint="0.59996337778862885"/>
      </right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/>
      </top>
      <bottom style="thin">
        <color theme="0"/>
      </bottom>
      <diagonal/>
    </border>
    <border>
      <left/>
      <right style="thin">
        <color theme="0" tint="-4.9989318521683403E-2"/>
      </right>
      <top style="thin">
        <color theme="0"/>
      </top>
      <bottom style="thin">
        <color theme="0"/>
      </bottom>
      <diagonal/>
    </border>
    <border>
      <left style="thin">
        <color theme="0" tint="-4.9989318521683403E-2"/>
      </left>
      <right/>
      <top style="thin">
        <color theme="0"/>
      </top>
      <bottom style="thin">
        <color theme="0"/>
      </bottom>
      <diagonal/>
    </border>
    <border>
      <left style="thin">
        <color theme="4" tint="0.79998168889431442"/>
      </left>
      <right style="thin">
        <color theme="0" tint="-4.9989318521683403E-2"/>
      </right>
      <top style="thin">
        <color theme="0"/>
      </top>
      <bottom style="thin">
        <color theme="0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0"/>
      </top>
      <bottom style="thin">
        <color theme="0"/>
      </bottom>
      <diagonal/>
    </border>
    <border>
      <left/>
      <right style="thin">
        <color theme="4" tint="0.79998168889431442"/>
      </right>
      <top style="thin">
        <color theme="0"/>
      </top>
      <bottom style="thin">
        <color theme="0"/>
      </bottom>
      <diagonal/>
    </border>
    <border>
      <left/>
      <right/>
      <top style="thin">
        <color theme="0" tint="-4.9989318521683403E-2"/>
      </top>
      <bottom/>
      <diagonal/>
    </border>
    <border>
      <left/>
      <right style="thin">
        <color theme="0" tint="-4.9989318521683403E-2"/>
      </right>
      <top/>
      <bottom style="thin">
        <color theme="0"/>
      </bottom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/>
      <bottom style="thick">
        <color auto="1"/>
      </bottom>
      <diagonal/>
    </border>
    <border>
      <left style="thin">
        <color theme="0"/>
      </left>
      <right style="thin">
        <color theme="0" tint="-4.9989318521683403E-2"/>
      </right>
      <top/>
      <bottom/>
      <diagonal/>
    </border>
    <border>
      <left style="thin">
        <color theme="0"/>
      </left>
      <right style="thin">
        <color theme="0" tint="-4.9989318521683403E-2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/>
      </left>
      <right style="thin">
        <color theme="4" tint="0.59996337778862885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 tint="-4.9989318521683403E-2"/>
      </right>
      <top/>
      <bottom style="thin">
        <color theme="0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</borders>
  <cellStyleXfs count="63">
    <xf numFmtId="0" fontId="0" fillId="0" borderId="0"/>
    <xf numFmtId="0" fontId="4" fillId="0" borderId="0">
      <alignment horizontal="left" vertical="center"/>
    </xf>
    <xf numFmtId="0" fontId="5" fillId="0" borderId="0" applyNumberFormat="0" applyFill="0" applyBorder="0" applyProtection="0">
      <alignment vertical="top"/>
    </xf>
    <xf numFmtId="0" fontId="6" fillId="5" borderId="0" applyNumberFormat="0" applyBorder="0" applyProtection="0">
      <alignment horizontal="center" vertical="center"/>
    </xf>
    <xf numFmtId="0" fontId="3" fillId="6" borderId="0" applyNumberFormat="0" applyProtection="0">
      <alignment horizontal="right" vertical="center" indent="1"/>
    </xf>
    <xf numFmtId="0" fontId="3" fillId="7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8" borderId="0" applyNumberFormat="0" applyBorder="0" applyAlignment="0" applyProtection="0"/>
    <xf numFmtId="0" fontId="3" fillId="4" borderId="0" applyNumberFormat="0" applyBorder="0" applyAlignment="0" applyProtection="0"/>
    <xf numFmtId="0" fontId="7" fillId="0" borderId="0">
      <alignment horizontal="center"/>
    </xf>
    <xf numFmtId="0" fontId="2" fillId="0" borderId="0" applyNumberFormat="0" applyFill="0" applyBorder="0">
      <alignment horizontal="left" vertical="center" wrapText="1" indent="2"/>
    </xf>
    <xf numFmtId="1" fontId="2" fillId="0" borderId="0" applyFill="0" applyBorder="0" applyProtection="0">
      <alignment horizontal="center" vertical="center"/>
    </xf>
    <xf numFmtId="0" fontId="8" fillId="0" borderId="1" applyNumberFormat="0" applyFill="0" applyAlignment="0" applyProtection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0" applyNumberFormat="0" applyFill="0" applyBorder="0" applyAlignment="0" applyProtection="0"/>
    <xf numFmtId="0" fontId="2" fillId="9" borderId="3" applyNumberFormat="0" applyFont="0" applyAlignment="0" applyProtection="0"/>
    <xf numFmtId="0" fontId="11" fillId="0" borderId="0" applyNumberFormat="0" applyFill="0" applyBorder="0" applyAlignment="0" applyProtection="0"/>
    <xf numFmtId="0" fontId="12" fillId="0" borderId="4" applyNumberFormat="0" applyFill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3" fillId="5" borderId="0" applyNumberFormat="0" applyBorder="0" applyAlignment="0" applyProtection="0"/>
    <xf numFmtId="0" fontId="14" fillId="14" borderId="5"/>
    <xf numFmtId="0" fontId="15" fillId="15" borderId="0"/>
    <xf numFmtId="0" fontId="2" fillId="5" borderId="0" applyNumberFormat="0" applyBorder="0" applyAlignment="0" applyProtection="0"/>
    <xf numFmtId="0" fontId="16" fillId="5" borderId="0">
      <alignment vertical="center" wrapText="1"/>
    </xf>
    <xf numFmtId="0" fontId="17" fillId="16" borderId="0" applyNumberFormat="0" applyProtection="0">
      <alignment vertical="center"/>
    </xf>
    <xf numFmtId="0" fontId="18" fillId="5" borderId="0" applyNumberFormat="0" applyBorder="0" applyAlignment="0" applyProtection="0"/>
    <xf numFmtId="0" fontId="19" fillId="16" borderId="0" applyNumberFormat="0" applyFill="0" applyProtection="0">
      <alignment horizontal="left" vertical="center"/>
    </xf>
    <xf numFmtId="0" fontId="20" fillId="17" borderId="6" applyNumberFormat="0" applyProtection="0">
      <alignment horizontal="left"/>
    </xf>
    <xf numFmtId="0" fontId="21" fillId="0" borderId="0"/>
    <xf numFmtId="0" fontId="2" fillId="0" borderId="0">
      <alignment wrapText="1"/>
    </xf>
    <xf numFmtId="10" fontId="2" fillId="0" borderId="0" applyFont="0" applyFill="0" applyBorder="0" applyProtection="0">
      <alignment horizontal="right"/>
    </xf>
    <xf numFmtId="8" fontId="2" fillId="0" borderId="0" applyFont="0" applyFill="0" applyBorder="0" applyProtection="0">
      <alignment horizontal="right"/>
    </xf>
    <xf numFmtId="0" fontId="22" fillId="0" borderId="7">
      <alignment horizontal="left"/>
    </xf>
    <xf numFmtId="0" fontId="22" fillId="0" borderId="7">
      <alignment horizontal="left" vertical="center"/>
    </xf>
    <xf numFmtId="0" fontId="21" fillId="0" borderId="0"/>
    <xf numFmtId="0" fontId="25" fillId="18" borderId="8">
      <alignment vertical="top"/>
    </xf>
    <xf numFmtId="0" fontId="24" fillId="0" borderId="0">
      <alignment vertical="top"/>
    </xf>
    <xf numFmtId="0" fontId="23" fillId="19" borderId="0">
      <alignment vertical="top"/>
    </xf>
    <xf numFmtId="0" fontId="23" fillId="20" borderId="0">
      <alignment vertical="top"/>
    </xf>
    <xf numFmtId="0" fontId="23" fillId="21" borderId="0">
      <alignment vertical="top"/>
    </xf>
    <xf numFmtId="0" fontId="26" fillId="0" borderId="0"/>
    <xf numFmtId="44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" fillId="0" borderId="0">
      <alignment horizontal="left"/>
    </xf>
    <xf numFmtId="164" fontId="2" fillId="0" borderId="0">
      <alignment horizontal="left"/>
    </xf>
    <xf numFmtId="14" fontId="2" fillId="0" borderId="0">
      <alignment horizontal="left"/>
    </xf>
    <xf numFmtId="0" fontId="28" fillId="22" borderId="0" applyNumberFormat="0" applyBorder="0" applyProtection="0">
      <alignment horizontal="left" vertical="center" indent="3"/>
    </xf>
    <xf numFmtId="9" fontId="16" fillId="0" borderId="0" applyFill="0" applyBorder="0" applyProtection="0">
      <alignment horizontal="right"/>
    </xf>
    <xf numFmtId="42" fontId="16" fillId="0" borderId="0" applyFill="0" applyBorder="0" applyAlignment="0" applyProtection="0"/>
    <xf numFmtId="0" fontId="2" fillId="0" borderId="0">
      <alignment horizontal="right" wrapText="1" indent="1"/>
    </xf>
    <xf numFmtId="0" fontId="29" fillId="0" borderId="0" applyNumberFormat="0" applyFill="0" applyBorder="0" applyProtection="0">
      <alignment vertical="center"/>
    </xf>
    <xf numFmtId="0" fontId="30" fillId="0" borderId="0" applyFill="0" applyProtection="0">
      <alignment horizontal="right" vertical="center"/>
    </xf>
    <xf numFmtId="42" fontId="16" fillId="23" borderId="9" applyNumberFormat="0" applyFont="0" applyAlignment="0"/>
    <xf numFmtId="0" fontId="31" fillId="0" borderId="10" applyProtection="0">
      <alignment vertical="center"/>
    </xf>
    <xf numFmtId="0" fontId="23" fillId="19" borderId="0">
      <alignment vertical="top"/>
    </xf>
    <xf numFmtId="0" fontId="23" fillId="20" borderId="0">
      <alignment vertical="top"/>
    </xf>
    <xf numFmtId="0" fontId="23" fillId="21" borderId="0">
      <alignment vertical="top"/>
    </xf>
  </cellStyleXfs>
  <cellXfs count="142">
    <xf numFmtId="0" fontId="0" fillId="0" borderId="0" xfId="0"/>
    <xf numFmtId="0" fontId="32" fillId="0" borderId="0" xfId="0" applyFont="1" applyAlignment="1">
      <alignment horizontal="left" vertical="center"/>
    </xf>
    <xf numFmtId="44" fontId="32" fillId="0" borderId="0" xfId="0" applyNumberFormat="1" applyFont="1" applyAlignment="1">
      <alignment horizontal="left" vertical="center"/>
    </xf>
    <xf numFmtId="0" fontId="32" fillId="0" borderId="0" xfId="0" applyFont="1" applyAlignment="1">
      <alignment horizontal="left" vertical="center" indent="2"/>
    </xf>
    <xf numFmtId="0" fontId="32" fillId="0" borderId="0" xfId="0" applyFont="1" applyAlignment="1">
      <alignment horizontal="center" vertical="center"/>
    </xf>
    <xf numFmtId="44" fontId="32" fillId="0" borderId="11" xfId="0" applyNumberFormat="1" applyFont="1" applyBorder="1" applyAlignment="1">
      <alignment horizontal="left" vertical="center"/>
    </xf>
    <xf numFmtId="0" fontId="32" fillId="24" borderId="0" xfId="0" applyFont="1" applyFill="1" applyAlignment="1">
      <alignment horizontal="left" vertical="center"/>
    </xf>
    <xf numFmtId="44" fontId="32" fillId="24" borderId="0" xfId="0" applyNumberFormat="1" applyFont="1" applyFill="1" applyAlignment="1">
      <alignment horizontal="left" vertical="center"/>
    </xf>
    <xf numFmtId="44" fontId="32" fillId="24" borderId="12" xfId="0" applyNumberFormat="1" applyFont="1" applyFill="1" applyBorder="1" applyAlignment="1">
      <alignment horizontal="left" vertical="center"/>
    </xf>
    <xf numFmtId="0" fontId="32" fillId="24" borderId="0" xfId="0" applyFont="1" applyFill="1" applyAlignment="1">
      <alignment horizontal="left" vertical="center" indent="2"/>
    </xf>
    <xf numFmtId="0" fontId="32" fillId="24" borderId="0" xfId="0" applyFont="1" applyFill="1" applyAlignment="1">
      <alignment horizontal="center" vertical="center"/>
    </xf>
    <xf numFmtId="44" fontId="33" fillId="23" borderId="0" xfId="0" applyNumberFormat="1" applyFont="1" applyFill="1" applyAlignment="1">
      <alignment horizontal="left" vertical="center"/>
    </xf>
    <xf numFmtId="44" fontId="33" fillId="23" borderId="12" xfId="0" applyNumberFormat="1" applyFont="1" applyFill="1" applyBorder="1" applyAlignment="1">
      <alignment horizontal="left" vertical="center"/>
    </xf>
    <xf numFmtId="44" fontId="33" fillId="23" borderId="13" xfId="0" applyNumberFormat="1" applyFont="1" applyFill="1" applyBorder="1" applyAlignment="1">
      <alignment horizontal="left" vertical="center"/>
    </xf>
    <xf numFmtId="44" fontId="33" fillId="23" borderId="14" xfId="0" applyNumberFormat="1" applyFont="1" applyFill="1" applyBorder="1" applyAlignment="1">
      <alignment horizontal="left" vertical="center"/>
    </xf>
    <xf numFmtId="0" fontId="34" fillId="23" borderId="13" xfId="0" applyFont="1" applyFill="1" applyBorder="1" applyAlignment="1">
      <alignment horizontal="left" vertical="center" indent="1"/>
    </xf>
    <xf numFmtId="44" fontId="32" fillId="24" borderId="13" xfId="0" applyNumberFormat="1" applyFont="1" applyFill="1" applyBorder="1" applyAlignment="1">
      <alignment horizontal="left" vertical="center"/>
    </xf>
    <xf numFmtId="44" fontId="32" fillId="24" borderId="15" xfId="0" applyNumberFormat="1" applyFont="1" applyFill="1" applyBorder="1" applyAlignment="1">
      <alignment horizontal="left" vertical="center"/>
    </xf>
    <xf numFmtId="0" fontId="32" fillId="24" borderId="13" xfId="0" applyFont="1" applyFill="1" applyBorder="1" applyAlignment="1">
      <alignment horizontal="left" vertical="center" indent="2"/>
    </xf>
    <xf numFmtId="44" fontId="32" fillId="0" borderId="12" xfId="0" applyNumberFormat="1" applyFont="1" applyBorder="1" applyAlignment="1">
      <alignment horizontal="left" vertical="center"/>
    </xf>
    <xf numFmtId="44" fontId="32" fillId="0" borderId="13" xfId="0" applyNumberFormat="1" applyFont="1" applyBorder="1" applyAlignment="1">
      <alignment horizontal="left" vertical="center"/>
    </xf>
    <xf numFmtId="44" fontId="32" fillId="0" borderId="15" xfId="0" applyNumberFormat="1" applyFont="1" applyBorder="1" applyAlignment="1">
      <alignment horizontal="left" vertical="center"/>
    </xf>
    <xf numFmtId="0" fontId="32" fillId="0" borderId="13" xfId="0" applyFont="1" applyBorder="1" applyAlignment="1">
      <alignment horizontal="left" vertical="center" indent="2"/>
    </xf>
    <xf numFmtId="44" fontId="32" fillId="0" borderId="16" xfId="0" applyNumberFormat="1" applyFont="1" applyBorder="1" applyAlignment="1">
      <alignment horizontal="left" vertical="center"/>
    </xf>
    <xf numFmtId="44" fontId="32" fillId="0" borderId="17" xfId="0" applyNumberFormat="1" applyFont="1" applyBorder="1" applyAlignment="1">
      <alignment horizontal="left" vertical="center"/>
    </xf>
    <xf numFmtId="44" fontId="32" fillId="0" borderId="18" xfId="0" applyNumberFormat="1" applyFont="1" applyBorder="1" applyAlignment="1">
      <alignment horizontal="left" vertical="center"/>
    </xf>
    <xf numFmtId="44" fontId="32" fillId="0" borderId="19" xfId="0" applyNumberFormat="1" applyFont="1" applyBorder="1" applyAlignment="1">
      <alignment horizontal="left" vertical="center"/>
    </xf>
    <xf numFmtId="44" fontId="32" fillId="0" borderId="20" xfId="0" applyNumberFormat="1" applyFont="1" applyBorder="1" applyAlignment="1">
      <alignment horizontal="left" vertical="center"/>
    </xf>
    <xf numFmtId="44" fontId="32" fillId="0" borderId="21" xfId="0" applyNumberFormat="1" applyFont="1" applyBorder="1" applyAlignment="1">
      <alignment horizontal="left" vertical="center"/>
    </xf>
    <xf numFmtId="0" fontId="32" fillId="0" borderId="13" xfId="0" applyFont="1" applyBorder="1" applyAlignment="1">
      <alignment horizontal="left" vertical="center" indent="1"/>
    </xf>
    <xf numFmtId="44" fontId="35" fillId="25" borderId="0" xfId="0" applyNumberFormat="1" applyFont="1" applyFill="1" applyAlignment="1">
      <alignment horizontal="left" vertical="center"/>
    </xf>
    <xf numFmtId="44" fontId="35" fillId="25" borderId="12" xfId="0" applyNumberFormat="1" applyFont="1" applyFill="1" applyBorder="1" applyAlignment="1">
      <alignment horizontal="left" vertical="center"/>
    </xf>
    <xf numFmtId="44" fontId="35" fillId="25" borderId="13" xfId="0" applyNumberFormat="1" applyFont="1" applyFill="1" applyBorder="1" applyAlignment="1">
      <alignment horizontal="left" vertical="center"/>
    </xf>
    <xf numFmtId="44" fontId="35" fillId="25" borderId="15" xfId="0" applyNumberFormat="1" applyFont="1" applyFill="1" applyBorder="1" applyAlignment="1">
      <alignment horizontal="left" vertical="center"/>
    </xf>
    <xf numFmtId="44" fontId="35" fillId="25" borderId="16" xfId="0" applyNumberFormat="1" applyFont="1" applyFill="1" applyBorder="1" applyAlignment="1">
      <alignment horizontal="left" vertical="center"/>
    </xf>
    <xf numFmtId="44" fontId="35" fillId="25" borderId="17" xfId="0" applyNumberFormat="1" applyFont="1" applyFill="1" applyBorder="1" applyAlignment="1">
      <alignment horizontal="left" vertical="center"/>
    </xf>
    <xf numFmtId="44" fontId="35" fillId="25" borderId="18" xfId="0" applyNumberFormat="1" applyFont="1" applyFill="1" applyBorder="1" applyAlignment="1">
      <alignment horizontal="left" vertical="center"/>
    </xf>
    <xf numFmtId="0" fontId="36" fillId="25" borderId="13" xfId="0" applyFont="1" applyFill="1" applyBorder="1" applyAlignment="1">
      <alignment horizontal="left" vertical="center" indent="1"/>
    </xf>
    <xf numFmtId="44" fontId="32" fillId="24" borderId="16" xfId="0" applyNumberFormat="1" applyFont="1" applyFill="1" applyBorder="1" applyAlignment="1">
      <alignment horizontal="left" vertical="center"/>
    </xf>
    <xf numFmtId="44" fontId="32" fillId="24" borderId="17" xfId="0" applyNumberFormat="1" applyFont="1" applyFill="1" applyBorder="1" applyAlignment="1">
      <alignment horizontal="left" vertical="center"/>
    </xf>
    <xf numFmtId="44" fontId="32" fillId="24" borderId="18" xfId="0" applyNumberFormat="1" applyFont="1" applyFill="1" applyBorder="1" applyAlignment="1">
      <alignment horizontal="left" vertical="center"/>
    </xf>
    <xf numFmtId="0" fontId="35" fillId="0" borderId="0" xfId="0" applyFont="1" applyAlignment="1">
      <alignment horizontal="left" vertical="center"/>
    </xf>
    <xf numFmtId="0" fontId="35" fillId="24" borderId="0" xfId="0" applyFont="1" applyFill="1" applyAlignment="1">
      <alignment horizontal="left" vertical="center"/>
    </xf>
    <xf numFmtId="0" fontId="35" fillId="24" borderId="0" xfId="0" applyFont="1" applyFill="1" applyAlignment="1">
      <alignment horizontal="center" vertical="center"/>
    </xf>
    <xf numFmtId="44" fontId="35" fillId="25" borderId="22" xfId="0" applyNumberFormat="1" applyFont="1" applyFill="1" applyBorder="1" applyAlignment="1">
      <alignment horizontal="left" vertical="center"/>
    </xf>
    <xf numFmtId="44" fontId="35" fillId="25" borderId="23" xfId="0" applyNumberFormat="1" applyFont="1" applyFill="1" applyBorder="1" applyAlignment="1">
      <alignment horizontal="left" vertical="center"/>
    </xf>
    <xf numFmtId="44" fontId="35" fillId="25" borderId="24" xfId="0" applyNumberFormat="1" applyFont="1" applyFill="1" applyBorder="1" applyAlignment="1">
      <alignment horizontal="left" vertical="center"/>
    </xf>
    <xf numFmtId="44" fontId="35" fillId="25" borderId="25" xfId="0" applyNumberFormat="1" applyFont="1" applyFill="1" applyBorder="1" applyAlignment="1">
      <alignment horizontal="left" vertical="center"/>
    </xf>
    <xf numFmtId="44" fontId="35" fillId="25" borderId="26" xfId="0" applyNumberFormat="1" applyFont="1" applyFill="1" applyBorder="1" applyAlignment="1">
      <alignment horizontal="left" vertical="center"/>
    </xf>
    <xf numFmtId="44" fontId="35" fillId="25" borderId="27" xfId="0" applyNumberFormat="1" applyFont="1" applyFill="1" applyBorder="1" applyAlignment="1">
      <alignment horizontal="left" vertical="center"/>
    </xf>
    <xf numFmtId="44" fontId="35" fillId="25" borderId="28" xfId="0" applyNumberFormat="1" applyFont="1" applyFill="1" applyBorder="1" applyAlignment="1">
      <alignment horizontal="left" vertical="center"/>
    </xf>
    <xf numFmtId="0" fontId="36" fillId="25" borderId="24" xfId="0" applyFont="1" applyFill="1" applyBorder="1" applyAlignment="1">
      <alignment horizontal="left" vertical="center" indent="1"/>
    </xf>
    <xf numFmtId="44" fontId="32" fillId="24" borderId="29" xfId="0" applyNumberFormat="1" applyFont="1" applyFill="1" applyBorder="1" applyAlignment="1">
      <alignment horizontal="left" vertical="center"/>
    </xf>
    <xf numFmtId="44" fontId="32" fillId="24" borderId="30" xfId="0" applyNumberFormat="1" applyFont="1" applyFill="1" applyBorder="1" applyAlignment="1">
      <alignment horizontal="left" vertical="center"/>
    </xf>
    <xf numFmtId="44" fontId="35" fillId="25" borderId="31" xfId="0" applyNumberFormat="1" applyFont="1" applyFill="1" applyBorder="1" applyAlignment="1">
      <alignment horizontal="left" vertical="center"/>
    </xf>
    <xf numFmtId="0" fontId="37" fillId="0" borderId="0" xfId="0" applyFont="1" applyAlignment="1">
      <alignment horizontal="center" vertical="center"/>
    </xf>
    <xf numFmtId="0" fontId="37" fillId="24" borderId="0" xfId="0" applyFont="1" applyFill="1" applyAlignment="1">
      <alignment horizontal="center" vertical="center"/>
    </xf>
    <xf numFmtId="44" fontId="38" fillId="23" borderId="32" xfId="0" applyNumberFormat="1" applyFont="1" applyFill="1" applyBorder="1" applyAlignment="1">
      <alignment horizontal="center" vertical="center"/>
    </xf>
    <xf numFmtId="44" fontId="38" fillId="23" borderId="33" xfId="0" applyNumberFormat="1" applyFont="1" applyFill="1" applyBorder="1" applyAlignment="1">
      <alignment horizontal="center" vertical="center"/>
    </xf>
    <xf numFmtId="44" fontId="38" fillId="23" borderId="30" xfId="0" applyNumberFormat="1" applyFont="1" applyFill="1" applyBorder="1" applyAlignment="1">
      <alignment horizontal="center" vertical="center"/>
    </xf>
    <xf numFmtId="44" fontId="38" fillId="23" borderId="34" xfId="0" applyNumberFormat="1" applyFont="1" applyFill="1" applyBorder="1" applyAlignment="1">
      <alignment horizontal="center" vertical="center"/>
    </xf>
    <xf numFmtId="44" fontId="38" fillId="23" borderId="35" xfId="0" applyNumberFormat="1" applyFont="1" applyFill="1" applyBorder="1" applyAlignment="1">
      <alignment horizontal="center" vertical="center"/>
    </xf>
    <xf numFmtId="0" fontId="39" fillId="23" borderId="30" xfId="0" applyFont="1" applyFill="1" applyBorder="1" applyAlignment="1">
      <alignment horizontal="left" vertical="center" indent="2"/>
    </xf>
    <xf numFmtId="0" fontId="40" fillId="0" borderId="0" xfId="0" applyFont="1" applyAlignment="1">
      <alignment vertical="center"/>
    </xf>
    <xf numFmtId="0" fontId="40" fillId="24" borderId="0" xfId="0" applyFont="1" applyFill="1" applyAlignment="1">
      <alignment vertical="center"/>
    </xf>
    <xf numFmtId="44" fontId="40" fillId="24" borderId="0" xfId="0" applyNumberFormat="1" applyFont="1" applyFill="1" applyAlignment="1">
      <alignment vertical="center"/>
    </xf>
    <xf numFmtId="44" fontId="40" fillId="26" borderId="0" xfId="0" applyNumberFormat="1" applyFont="1" applyFill="1" applyAlignment="1">
      <alignment vertical="center"/>
    </xf>
    <xf numFmtId="0" fontId="41" fillId="26" borderId="0" xfId="0" applyFont="1" applyFill="1" applyAlignment="1">
      <alignment vertical="top"/>
    </xf>
    <xf numFmtId="0" fontId="40" fillId="26" borderId="0" xfId="0" applyFont="1" applyFill="1" applyAlignment="1">
      <alignment vertical="center"/>
    </xf>
    <xf numFmtId="0" fontId="42" fillId="0" borderId="0" xfId="0" applyFont="1" applyAlignment="1">
      <alignment vertical="center"/>
    </xf>
    <xf numFmtId="0" fontId="42" fillId="24" borderId="0" xfId="0" applyFont="1" applyFill="1" applyAlignment="1">
      <alignment vertical="center"/>
    </xf>
    <xf numFmtId="44" fontId="42" fillId="24" borderId="36" xfId="0" applyNumberFormat="1" applyFont="1" applyFill="1" applyBorder="1" applyAlignment="1">
      <alignment vertical="center"/>
    </xf>
    <xf numFmtId="44" fontId="42" fillId="26" borderId="36" xfId="0" applyNumberFormat="1" applyFont="1" applyFill="1" applyBorder="1" applyAlignment="1">
      <alignment vertical="center"/>
    </xf>
    <xf numFmtId="0" fontId="43" fillId="26" borderId="36" xfId="0" applyFont="1" applyFill="1" applyBorder="1" applyAlignment="1">
      <alignment vertical="center"/>
    </xf>
    <xf numFmtId="0" fontId="42" fillId="26" borderId="36" xfId="0" applyFont="1" applyFill="1" applyBorder="1" applyAlignment="1">
      <alignment vertical="center"/>
    </xf>
    <xf numFmtId="0" fontId="44" fillId="26" borderId="0" xfId="0" applyFont="1" applyFill="1"/>
    <xf numFmtId="0" fontId="45" fillId="24" borderId="0" xfId="0" applyFont="1" applyFill="1" applyAlignment="1">
      <alignment horizontal="left" vertical="center"/>
    </xf>
    <xf numFmtId="44" fontId="32" fillId="26" borderId="0" xfId="0" applyNumberFormat="1" applyFont="1" applyFill="1" applyAlignment="1">
      <alignment horizontal="left" vertical="center"/>
    </xf>
    <xf numFmtId="0" fontId="32" fillId="26" borderId="0" xfId="0" applyFont="1" applyFill="1" applyAlignment="1">
      <alignment horizontal="left" vertical="center" indent="2"/>
    </xf>
    <xf numFmtId="0" fontId="32" fillId="26" borderId="0" xfId="0" applyFont="1" applyFill="1" applyAlignment="1">
      <alignment horizontal="center" vertical="center"/>
    </xf>
    <xf numFmtId="44" fontId="46" fillId="27" borderId="0" xfId="0" applyNumberFormat="1" applyFont="1" applyFill="1" applyAlignment="1">
      <alignment horizontal="left" vertical="center"/>
    </xf>
    <xf numFmtId="44" fontId="46" fillId="27" borderId="12" xfId="0" applyNumberFormat="1" applyFont="1" applyFill="1" applyBorder="1" applyAlignment="1">
      <alignment horizontal="left" vertical="center"/>
    </xf>
    <xf numFmtId="44" fontId="46" fillId="27" borderId="13" xfId="0" applyNumberFormat="1" applyFont="1" applyFill="1" applyBorder="1" applyAlignment="1">
      <alignment horizontal="left" vertical="center"/>
    </xf>
    <xf numFmtId="0" fontId="47" fillId="27" borderId="13" xfId="0" applyFont="1" applyFill="1" applyBorder="1" applyAlignment="1">
      <alignment horizontal="left" vertical="center" indent="1"/>
    </xf>
    <xf numFmtId="0" fontId="32" fillId="24" borderId="13" xfId="0" applyFont="1" applyFill="1" applyBorder="1" applyAlignment="1">
      <alignment horizontal="left" vertical="center" indent="1"/>
    </xf>
    <xf numFmtId="44" fontId="35" fillId="28" borderId="22" xfId="0" applyNumberFormat="1" applyFont="1" applyFill="1" applyBorder="1" applyAlignment="1">
      <alignment horizontal="left" vertical="center"/>
    </xf>
    <xf numFmtId="44" fontId="35" fillId="28" borderId="23" xfId="0" applyNumberFormat="1" applyFont="1" applyFill="1" applyBorder="1" applyAlignment="1">
      <alignment horizontal="left" vertical="center"/>
    </xf>
    <xf numFmtId="44" fontId="35" fillId="28" borderId="24" xfId="0" applyNumberFormat="1" applyFont="1" applyFill="1" applyBorder="1" applyAlignment="1">
      <alignment horizontal="left" vertical="center"/>
    </xf>
    <xf numFmtId="0" fontId="36" fillId="28" borderId="24" xfId="0" applyFont="1" applyFill="1" applyBorder="1" applyAlignment="1">
      <alignment horizontal="left" vertical="center" indent="1"/>
    </xf>
    <xf numFmtId="44" fontId="48" fillId="27" borderId="32" xfId="0" applyNumberFormat="1" applyFont="1" applyFill="1" applyBorder="1" applyAlignment="1">
      <alignment horizontal="center" vertical="center"/>
    </xf>
    <xf numFmtId="44" fontId="48" fillId="27" borderId="33" xfId="0" applyNumberFormat="1" applyFont="1" applyFill="1" applyBorder="1" applyAlignment="1">
      <alignment horizontal="center" vertical="center"/>
    </xf>
    <xf numFmtId="44" fontId="48" fillId="27" borderId="30" xfId="0" applyNumberFormat="1" applyFont="1" applyFill="1" applyBorder="1" applyAlignment="1">
      <alignment horizontal="center" vertical="center"/>
    </xf>
    <xf numFmtId="0" fontId="49" fillId="27" borderId="30" xfId="0" applyFont="1" applyFill="1" applyBorder="1" applyAlignment="1">
      <alignment horizontal="left" vertical="center" indent="2"/>
    </xf>
    <xf numFmtId="44" fontId="40" fillId="29" borderId="0" xfId="0" applyNumberFormat="1" applyFont="1" applyFill="1" applyAlignment="1">
      <alignment vertical="center"/>
    </xf>
    <xf numFmtId="0" fontId="50" fillId="29" borderId="0" xfId="0" applyFont="1" applyFill="1" applyAlignment="1">
      <alignment vertical="center"/>
    </xf>
    <xf numFmtId="0" fontId="40" fillId="29" borderId="0" xfId="0" applyFont="1" applyFill="1" applyAlignment="1">
      <alignment vertical="center"/>
    </xf>
    <xf numFmtId="44" fontId="40" fillId="24" borderId="36" xfId="0" applyNumberFormat="1" applyFont="1" applyFill="1" applyBorder="1" applyAlignment="1">
      <alignment vertical="center"/>
    </xf>
    <xf numFmtId="44" fontId="40" fillId="29" borderId="36" xfId="0" applyNumberFormat="1" applyFont="1" applyFill="1" applyBorder="1" applyAlignment="1">
      <alignment vertical="center"/>
    </xf>
    <xf numFmtId="0" fontId="43" fillId="29" borderId="36" xfId="0" applyFont="1" applyFill="1" applyBorder="1" applyAlignment="1">
      <alignment vertical="center"/>
    </xf>
    <xf numFmtId="0" fontId="40" fillId="29" borderId="36" xfId="0" applyFont="1" applyFill="1" applyBorder="1" applyAlignment="1">
      <alignment vertical="center"/>
    </xf>
    <xf numFmtId="0" fontId="51" fillId="29" borderId="0" xfId="0" applyFont="1" applyFill="1"/>
    <xf numFmtId="44" fontId="32" fillId="29" borderId="0" xfId="0" applyNumberFormat="1" applyFont="1" applyFill="1" applyAlignment="1">
      <alignment horizontal="left" vertical="center"/>
    </xf>
    <xf numFmtId="0" fontId="32" fillId="29" borderId="0" xfId="0" applyFont="1" applyFill="1" applyAlignment="1">
      <alignment horizontal="left" vertical="center" indent="2"/>
    </xf>
    <xf numFmtId="0" fontId="32" fillId="29" borderId="0" xfId="0" applyFont="1" applyFill="1" applyAlignment="1">
      <alignment horizontal="center" vertical="center"/>
    </xf>
    <xf numFmtId="44" fontId="46" fillId="30" borderId="11" xfId="0" applyNumberFormat="1" applyFont="1" applyFill="1" applyBorder="1" applyAlignment="1">
      <alignment horizontal="left" vertical="center"/>
    </xf>
    <xf numFmtId="44" fontId="46" fillId="30" borderId="0" xfId="0" applyNumberFormat="1" applyFont="1" applyFill="1" applyAlignment="1">
      <alignment horizontal="left" vertical="center"/>
    </xf>
    <xf numFmtId="44" fontId="46" fillId="30" borderId="12" xfId="0" applyNumberFormat="1" applyFont="1" applyFill="1" applyBorder="1" applyAlignment="1">
      <alignment horizontal="left" vertical="center"/>
    </xf>
    <xf numFmtId="44" fontId="46" fillId="0" borderId="12" xfId="0" applyNumberFormat="1" applyFont="1" applyBorder="1" applyAlignment="1">
      <alignment horizontal="left" vertical="center"/>
    </xf>
    <xf numFmtId="44" fontId="46" fillId="0" borderId="13" xfId="0" applyNumberFormat="1" applyFont="1" applyBorder="1" applyAlignment="1">
      <alignment horizontal="left" vertical="center"/>
    </xf>
    <xf numFmtId="44" fontId="46" fillId="30" borderId="37" xfId="0" applyNumberFormat="1" applyFont="1" applyFill="1" applyBorder="1" applyAlignment="1">
      <alignment horizontal="left" vertical="center"/>
    </xf>
    <xf numFmtId="0" fontId="47" fillId="30" borderId="0" xfId="0" applyFont="1" applyFill="1" applyAlignment="1">
      <alignment horizontal="left" vertical="center" indent="1"/>
    </xf>
    <xf numFmtId="44" fontId="32" fillId="24" borderId="37" xfId="0" applyNumberFormat="1" applyFont="1" applyFill="1" applyBorder="1" applyAlignment="1">
      <alignment horizontal="left" vertical="center"/>
    </xf>
    <xf numFmtId="44" fontId="32" fillId="0" borderId="37" xfId="0" applyNumberFormat="1" applyFont="1" applyBorder="1" applyAlignment="1">
      <alignment horizontal="left" vertical="center"/>
    </xf>
    <xf numFmtId="0" fontId="32" fillId="0" borderId="0" xfId="0" applyFont="1" applyAlignment="1">
      <alignment horizontal="left" vertical="center" indent="1"/>
    </xf>
    <xf numFmtId="44" fontId="35" fillId="31" borderId="23" xfId="0" applyNumberFormat="1" applyFont="1" applyFill="1" applyBorder="1" applyAlignment="1">
      <alignment horizontal="left" vertical="center"/>
    </xf>
    <xf numFmtId="44" fontId="35" fillId="31" borderId="22" xfId="0" applyNumberFormat="1" applyFont="1" applyFill="1" applyBorder="1" applyAlignment="1">
      <alignment horizontal="left" vertical="center"/>
    </xf>
    <xf numFmtId="44" fontId="35" fillId="31" borderId="24" xfId="0" applyNumberFormat="1" applyFont="1" applyFill="1" applyBorder="1" applyAlignment="1">
      <alignment horizontal="left" vertical="center"/>
    </xf>
    <xf numFmtId="44" fontId="35" fillId="31" borderId="38" xfId="0" applyNumberFormat="1" applyFont="1" applyFill="1" applyBorder="1" applyAlignment="1">
      <alignment horizontal="left" vertical="center"/>
    </xf>
    <xf numFmtId="0" fontId="36" fillId="31" borderId="22" xfId="0" applyFont="1" applyFill="1" applyBorder="1" applyAlignment="1">
      <alignment horizontal="left" vertical="center" indent="1"/>
    </xf>
    <xf numFmtId="0" fontId="32" fillId="0" borderId="39" xfId="0" applyFont="1" applyBorder="1" applyAlignment="1">
      <alignment horizontal="left" vertical="center"/>
    </xf>
    <xf numFmtId="44" fontId="32" fillId="0" borderId="40" xfId="0" applyNumberFormat="1" applyFont="1" applyBorder="1" applyAlignment="1">
      <alignment horizontal="left" vertical="center"/>
    </xf>
    <xf numFmtId="44" fontId="35" fillId="31" borderId="41" xfId="0" applyNumberFormat="1" applyFont="1" applyFill="1" applyBorder="1" applyAlignment="1">
      <alignment horizontal="left" vertical="center"/>
    </xf>
    <xf numFmtId="44" fontId="32" fillId="24" borderId="42" xfId="0" applyNumberFormat="1" applyFont="1" applyFill="1" applyBorder="1" applyAlignment="1">
      <alignment horizontal="left" vertical="center"/>
    </xf>
    <xf numFmtId="44" fontId="35" fillId="31" borderId="0" xfId="0" applyNumberFormat="1" applyFont="1" applyFill="1" applyAlignment="1">
      <alignment horizontal="left" vertical="center"/>
    </xf>
    <xf numFmtId="0" fontId="36" fillId="31" borderId="0" xfId="0" applyFont="1" applyFill="1" applyAlignment="1">
      <alignment horizontal="left" vertical="center" indent="1"/>
    </xf>
    <xf numFmtId="44" fontId="48" fillId="30" borderId="43" xfId="0" applyNumberFormat="1" applyFont="1" applyFill="1" applyBorder="1" applyAlignment="1">
      <alignment horizontal="center" vertical="center"/>
    </xf>
    <xf numFmtId="44" fontId="48" fillId="30" borderId="0" xfId="0" applyNumberFormat="1" applyFont="1" applyFill="1" applyAlignment="1">
      <alignment horizontal="center" vertical="center"/>
    </xf>
    <xf numFmtId="44" fontId="48" fillId="30" borderId="12" xfId="0" applyNumberFormat="1" applyFont="1" applyFill="1" applyBorder="1" applyAlignment="1">
      <alignment horizontal="center" vertical="center"/>
    </xf>
    <xf numFmtId="44" fontId="48" fillId="30" borderId="13" xfId="0" applyNumberFormat="1" applyFont="1" applyFill="1" applyBorder="1" applyAlignment="1">
      <alignment horizontal="center" vertical="center"/>
    </xf>
    <xf numFmtId="44" fontId="48" fillId="30" borderId="37" xfId="0" applyNumberFormat="1" applyFont="1" applyFill="1" applyBorder="1" applyAlignment="1">
      <alignment horizontal="center" vertical="center"/>
    </xf>
    <xf numFmtId="0" fontId="49" fillId="30" borderId="0" xfId="0" applyFont="1" applyFill="1" applyAlignment="1">
      <alignment horizontal="left" vertical="center" indent="2"/>
    </xf>
    <xf numFmtId="0" fontId="52" fillId="24" borderId="0" xfId="0" applyFont="1" applyFill="1" applyAlignment="1">
      <alignment vertical="top"/>
    </xf>
    <xf numFmtId="44" fontId="40" fillId="32" borderId="0" xfId="0" applyNumberFormat="1" applyFont="1" applyFill="1" applyAlignment="1">
      <alignment vertical="center"/>
    </xf>
    <xf numFmtId="0" fontId="53" fillId="32" borderId="0" xfId="0" applyFont="1" applyFill="1" applyAlignment="1">
      <alignment vertical="center"/>
    </xf>
    <xf numFmtId="0" fontId="40" fillId="32" borderId="0" xfId="0" applyFont="1" applyFill="1" applyAlignment="1">
      <alignment vertical="center"/>
    </xf>
    <xf numFmtId="44" fontId="40" fillId="32" borderId="36" xfId="0" applyNumberFormat="1" applyFont="1" applyFill="1" applyBorder="1" applyAlignment="1">
      <alignment vertical="center"/>
    </xf>
    <xf numFmtId="0" fontId="43" fillId="32" borderId="36" xfId="0" applyFont="1" applyFill="1" applyBorder="1" applyAlignment="1">
      <alignment vertical="center"/>
    </xf>
    <xf numFmtId="0" fontId="40" fillId="32" borderId="36" xfId="0" applyFont="1" applyFill="1" applyBorder="1" applyAlignment="1">
      <alignment vertical="center"/>
    </xf>
    <xf numFmtId="0" fontId="44" fillId="32" borderId="0" xfId="0" applyFont="1" applyFill="1"/>
    <xf numFmtId="44" fontId="32" fillId="32" borderId="0" xfId="0" applyNumberFormat="1" applyFont="1" applyFill="1" applyAlignment="1">
      <alignment horizontal="left" vertical="center"/>
    </xf>
    <xf numFmtId="0" fontId="32" fillId="32" borderId="0" xfId="0" applyFont="1" applyFill="1" applyAlignment="1">
      <alignment horizontal="left" vertical="center" indent="2"/>
    </xf>
    <xf numFmtId="0" fontId="32" fillId="32" borderId="0" xfId="0" applyFont="1" applyFill="1" applyAlignment="1">
      <alignment horizontal="center" vertical="center"/>
    </xf>
  </cellXfs>
  <cellStyles count="63">
    <cellStyle name="20% - Accent3 2" xfId="25" xr:uid="{8D66FD0D-9C1C-4D3E-BC12-BA9641D3EAA2}"/>
    <cellStyle name="20% - Accent3 2 2" xfId="28" xr:uid="{4B365979-DB74-4F4B-8780-A2E976BCA9B4}"/>
    <cellStyle name="40% - Accent2 2" xfId="6" xr:uid="{AEC2E56B-37F6-4E3E-87DA-648980F56347}"/>
    <cellStyle name="40% - Accent3" xfId="21" builtinId="39" hidden="1"/>
    <cellStyle name="40% - Accent4 2" xfId="8" xr:uid="{AFCDF111-DEFD-46AB-A0E2-6FD1C97D2596}"/>
    <cellStyle name="40% - Accent5" xfId="23" builtinId="47" hidden="1"/>
    <cellStyle name="40% - Accent5 2" xfId="9" xr:uid="{E3C0136A-6F24-4E50-820D-160E3C814114}"/>
    <cellStyle name="40% - Accent6" xfId="24" builtinId="51" hidden="1"/>
    <cellStyle name="40% - Accent6 2" xfId="5" xr:uid="{40808280-1BC6-41B1-8F8C-D832F0D379CC}"/>
    <cellStyle name="60% - Accent1" xfId="20" builtinId="32" hidden="1"/>
    <cellStyle name="60% - Accent3 2" xfId="7" xr:uid="{3DA01BB3-75BC-4637-BBD8-0EC21FFECC0B}"/>
    <cellStyle name="60% - Accent4" xfId="22" builtinId="44" hidden="1"/>
    <cellStyle name="Amount" xfId="50" xr:uid="{2B2DAB88-0CFB-44FE-8D75-707B73E4CAC1}"/>
    <cellStyle name="Comma 2" xfId="48" xr:uid="{717FEC85-3040-43E4-9EB3-B42A14F4AF1B}"/>
    <cellStyle name="Completed" xfId="60" xr:uid="{0486869A-AB0A-4AD7-A999-FF397AB87418}"/>
    <cellStyle name="CompletedStyle" xfId="43" xr:uid="{7721BF33-7286-4759-A96A-FA6142D98C7C}"/>
    <cellStyle name="Cost of Sales fill" xfId="58" xr:uid="{660115C1-325C-4B3A-8CCB-9DDCFF31F47A}"/>
    <cellStyle name="Currency [0] 2" xfId="54" xr:uid="{552CF18A-F0C3-4D99-92A8-79E6855018EB}"/>
    <cellStyle name="Currency 2" xfId="37" xr:uid="{CF202E81-A09D-4391-AAB0-53FA4574589D}"/>
    <cellStyle name="Currency 3" xfId="47" xr:uid="{EC499F26-8963-4A05-B36E-15EF863D84C4}"/>
    <cellStyle name="Date" xfId="51" xr:uid="{C0BE2D64-C356-4B83-BE83-1867B34502E1}"/>
    <cellStyle name="Employee" xfId="11" xr:uid="{F997F03C-9ECF-4F25-B550-F8E54BD136BA}"/>
    <cellStyle name="Explanatory Text" xfId="18" builtinId="53" hidden="1"/>
    <cellStyle name="Fail" xfId="27" xr:uid="{97FB36AA-3AE8-4093-BFE0-EA07BDE89E74}"/>
    <cellStyle name="FailStyle" xfId="42" xr:uid="{8B38ABAB-725D-4C39-BFDE-2CAACE2F7633}"/>
    <cellStyle name="Heading 1 2" xfId="30" xr:uid="{FB77E352-9F3A-458F-8692-8A07A69A3477}"/>
    <cellStyle name="Heading 1 3" xfId="38" xr:uid="{94EC47F4-D843-4743-8F90-015801600FB5}"/>
    <cellStyle name="Heading 1 4" xfId="59" xr:uid="{AE241910-11B7-4F7A-BD47-D771205975D2}"/>
    <cellStyle name="Heading 2 2" xfId="3" xr:uid="{23B094B3-C1B9-424B-BC6F-B76B9C76A142}"/>
    <cellStyle name="Heading 2 3" xfId="32" xr:uid="{9DC10DB5-E2A7-4DB1-8382-4ADF8C37DB78}"/>
    <cellStyle name="Heading 2 4" xfId="57" xr:uid="{61D39F78-2B72-4334-B38C-01F7EE32E888}"/>
    <cellStyle name="Heading 3" xfId="13" builtinId="18" hidden="1"/>
    <cellStyle name="Heading 3 2" xfId="4" xr:uid="{5DA3A759-0359-4D33-9060-C5C22D99F550}"/>
    <cellStyle name="Heading 4" xfId="14" builtinId="19" hidden="1"/>
    <cellStyle name="Heading 5" xfId="33" xr:uid="{4E2EAE5A-DCA8-43C2-8A77-498FA9017DCA}"/>
    <cellStyle name="Label" xfId="10" xr:uid="{2115EE7A-EC20-44A7-B2C3-2FE16B5AE0E7}"/>
    <cellStyle name="Linked Cell" xfId="15" builtinId="24" hidden="1"/>
    <cellStyle name="Missed" xfId="62" xr:uid="{4EF1B877-C0E0-4DE5-92F4-473EB8187481}"/>
    <cellStyle name="MissedStyle" xfId="45" xr:uid="{052E8A8D-C470-437A-A5AA-4C06F4F324D0}"/>
    <cellStyle name="Normal" xfId="0" builtinId="0"/>
    <cellStyle name="Normal 2" xfId="1" xr:uid="{4F8F4149-5776-485F-80CC-8F0CE4A1FC46}"/>
    <cellStyle name="Normal 2 2" xfId="40" xr:uid="{540FA493-5BE6-42AA-AD15-D37A07D9904B}"/>
    <cellStyle name="Normal 3" xfId="29" xr:uid="{49DD79AA-2228-4968-90EB-F1E4BAFF807D}"/>
    <cellStyle name="Normal 4" xfId="34" xr:uid="{083F010D-3DAD-422C-8150-7C68769F781E}"/>
    <cellStyle name="Normal 5" xfId="35" xr:uid="{BA9985F2-1667-49C6-81C3-A79B78C940C4}"/>
    <cellStyle name="Normal 6" xfId="46" xr:uid="{88A646EE-41F8-4D31-8D13-53D74EBDD7CC}"/>
    <cellStyle name="Normal 7" xfId="49" xr:uid="{CB1C76FA-B11B-46AD-8F2A-02C85A65FE3D}"/>
    <cellStyle name="Note" xfId="17" builtinId="10" hidden="1"/>
    <cellStyle name="Partial" xfId="61" xr:uid="{F6C16742-0C4C-4E16-8FDA-6CF6E5BF6B18}"/>
    <cellStyle name="PartialStyle" xfId="44" xr:uid="{37A010A4-A860-4191-AD43-4BB594C61BBF}"/>
    <cellStyle name="Pass" xfId="26" xr:uid="{C3E2B216-DC83-4D3F-92E3-A23AF7058BA2}"/>
    <cellStyle name="PassStyle" xfId="41" xr:uid="{97739B54-3F4E-4C59-A3C0-E357DA6EA56F}"/>
    <cellStyle name="Percent 2" xfId="36" xr:uid="{4EEAD8AF-9929-4418-810C-BE36576A4CA3}"/>
    <cellStyle name="Percent 3" xfId="53" xr:uid="{902E5F5A-A825-4070-A7A2-31C664E8EF3A}"/>
    <cellStyle name="Table Details" xfId="55" xr:uid="{ACC56B9E-9D00-49D9-AE86-380343872E8B}"/>
    <cellStyle name="Title 2" xfId="2" xr:uid="{2D9C389B-7ABB-435C-85FF-05C25C25FE61}"/>
    <cellStyle name="Title 3" xfId="31" xr:uid="{9B35F092-4556-4E01-9D33-0CCD19D1F9F5}"/>
    <cellStyle name="Title 4" xfId="39" xr:uid="{53BD5709-7902-47F0-B817-8F564E8AD417}"/>
    <cellStyle name="Title 5" xfId="52" xr:uid="{E37D5C4B-2CC7-4B3D-A530-51EC0FF0D4F1}"/>
    <cellStyle name="Title 6" xfId="56" xr:uid="{31CA1EF1-0BB0-4AA8-837F-12A16B906427}"/>
    <cellStyle name="Total" xfId="19" builtinId="25" hidden="1"/>
    <cellStyle name="Total 2" xfId="12" xr:uid="{655E70BD-6F3F-4AC0-8A17-647580A41F64}"/>
    <cellStyle name="Warning Text" xfId="16" builtinId="11" hidden="1"/>
  </cellStyles>
  <dxfs count="245">
    <dxf>
      <font>
        <color rgb="FFC00000"/>
      </font>
    </dxf>
    <dxf>
      <font>
        <color rgb="FFC00000"/>
      </font>
    </dxf>
    <dxf>
      <font>
        <color rgb="FFC00000"/>
      </font>
    </dxf>
    <dxf>
      <fill>
        <patternFill>
          <bgColor theme="5" tint="-0.24994659260841701"/>
        </patternFill>
      </fill>
    </dxf>
    <dxf>
      <font>
        <color rgb="FFC0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62626"/>
        <name val="Palatino Linotype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62626"/>
        <name val="Palatino Linotype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62626"/>
        <name val="Palatino Linotype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62626"/>
        <name val="Palatino Linotype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5" tint="0.79998168889431442"/>
        </left>
        <right style="thin">
          <color theme="5" tint="0.79998168889431442"/>
        </right>
        <top/>
        <bottom/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2" justifyLastLine="0" shrinkToFit="0" readingOrder="0"/>
      <border diagonalUp="0" diagonalDown="0" outline="0">
        <left/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62626"/>
        <name val="Palatino Linotype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1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1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1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1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1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1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2" justifyLastLine="0" shrinkToFit="0" readingOrder="0"/>
      <border diagonalUp="0" diagonalDown="0" outline="0">
        <left/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62626"/>
        <name val="Palatino Linotype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2" justifyLastLine="0" shrinkToFit="0" readingOrder="0"/>
      <border diagonalUp="0" diagonalDown="0" outline="0">
        <left/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62626"/>
        <name val="Palatino Linotype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2" justifyLastLine="0" shrinkToFit="0" readingOrder="0"/>
      <border diagonalUp="0" diagonalDown="0" outline="0">
        <left/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62626"/>
        <name val="Palatino Linotype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9" tint="0.79998168889431442"/>
        </left>
        <right style="thin">
          <color theme="9" tint="0.79998168889431442"/>
        </right>
        <top/>
        <bottom/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2" justifyLastLine="0" shrinkToFit="0" readingOrder="0"/>
      <border diagonalUp="0" diagonalDown="0">
        <left/>
        <right style="thin">
          <color theme="0" tint="-4.9989318521683403E-2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2" justifyLastLine="0" shrinkToFit="0" readingOrder="0"/>
      <border diagonalUp="0" diagonalDown="0">
        <left/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2" justifyLastLine="0" shrinkToFit="0" readingOrder="0"/>
      <border diagonalUp="0" diagonalDown="0">
        <left/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2" justifyLastLine="0" shrinkToFit="0" readingOrder="0"/>
      <border diagonalUp="0" diagonalDown="0">
        <left/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4" tint="0.79998168889431442"/>
        </left>
        <right style="thin">
          <color theme="4" tint="0.79998168889431442"/>
        </right>
        <top/>
        <bottom/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3" defaultTableStyle="TableStyleMedium2" defaultPivotStyle="PivotStyleLight16">
    <tableStyle name="List" pivot="0" count="4" xr9:uid="{FBD82DBC-E7B9-49C4-8F8C-8BED5B914048}">
      <tableStyleElement type="wholeTable" dxfId="244"/>
      <tableStyleElement type="headerRow" dxfId="243"/>
      <tableStyleElement type="totalRow" dxfId="242"/>
      <tableStyleElement type="firstRowStripe" dxfId="241"/>
    </tableStyle>
    <tableStyle name="List 2" pivot="0" count="4" xr9:uid="{A2D2F14E-A08F-498B-8699-76A32CA5C75C}">
      <tableStyleElement type="wholeTable" dxfId="164"/>
      <tableStyleElement type="headerRow" dxfId="163"/>
      <tableStyleElement type="totalRow" dxfId="162"/>
      <tableStyleElement type="firstRowStripe" dxfId="161"/>
    </tableStyle>
    <tableStyle name="List 3" pivot="0" count="4" xr9:uid="{1C684F5C-508B-4C94-86F5-773C047021E3}">
      <tableStyleElement type="wholeTable" dxfId="84"/>
      <tableStyleElement type="headerRow" dxfId="83"/>
      <tableStyleElement type="totalRow" dxfId="82"/>
      <tableStyleElement type="firstRowStripe" dxfId="8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6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136768</xdr:colOff>
      <xdr:row>0</xdr:row>
      <xdr:rowOff>0</xdr:rowOff>
    </xdr:from>
    <xdr:to>
      <xdr:col>14</xdr:col>
      <xdr:colOff>637135</xdr:colOff>
      <xdr:row>2</xdr:row>
      <xdr:rowOff>501596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B390F315-2E8F-4250-9E9F-BAFDA655BAED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>
          <a:off x="9099793" y="0"/>
          <a:ext cx="7072617" cy="1625546"/>
          <a:chOff x="9107525" y="0"/>
          <a:chExt cx="7065290" cy="1615288"/>
        </a:xfrm>
      </xdr:grpSpPr>
      <xdr:pic>
        <xdr:nvPicPr>
          <xdr:cNvPr id="3" name="Graphic 2">
            <a:extLst>
              <a:ext uri="{FF2B5EF4-FFF2-40B4-BE49-F238E27FC236}">
                <a16:creationId xmlns:a16="http://schemas.microsoft.com/office/drawing/2014/main" id="{C84790BC-07F1-5E2E-9794-581DD554B02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13364869" y="0"/>
            <a:ext cx="2807946" cy="1615288"/>
          </a:xfrm>
          <a:prstGeom prst="rect">
            <a:avLst/>
          </a:prstGeom>
        </xdr:spPr>
      </xdr:pic>
      <xdr:pic>
        <xdr:nvPicPr>
          <xdr:cNvPr id="4" name="Graphic 3">
            <a:extLst>
              <a:ext uri="{FF2B5EF4-FFF2-40B4-BE49-F238E27FC236}">
                <a16:creationId xmlns:a16="http://schemas.microsoft.com/office/drawing/2014/main" id="{ABC0F341-88A0-96D6-AC80-A5DFEBF80B2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10643807" y="0"/>
            <a:ext cx="2808309" cy="1615288"/>
          </a:xfrm>
          <a:prstGeom prst="rect">
            <a:avLst/>
          </a:prstGeom>
        </xdr:spPr>
      </xdr:pic>
      <xdr:sp macro="" textlink="">
        <xdr:nvSpPr>
          <xdr:cNvPr id="5" name="Graphic 9">
            <a:extLst>
              <a:ext uri="{FF2B5EF4-FFF2-40B4-BE49-F238E27FC236}">
                <a16:creationId xmlns:a16="http://schemas.microsoft.com/office/drawing/2014/main" id="{1F8CDE83-61F3-24DE-F5B8-4261190BEA1B}"/>
              </a:ext>
            </a:extLst>
          </xdr:cNvPr>
          <xdr:cNvSpPr/>
        </xdr:nvSpPr>
        <xdr:spPr>
          <a:xfrm>
            <a:off x="9107525" y="0"/>
            <a:ext cx="2382566" cy="1198720"/>
          </a:xfrm>
          <a:custGeom>
            <a:avLst/>
            <a:gdLst>
              <a:gd name="connsiteX0" fmla="*/ 1200150 w 2400300"/>
              <a:gd name="connsiteY0" fmla="*/ 1200150 h 1200150"/>
              <a:gd name="connsiteX1" fmla="*/ 2400300 w 2400300"/>
              <a:gd name="connsiteY1" fmla="*/ 0 h 1200150"/>
              <a:gd name="connsiteX2" fmla="*/ 0 w 2400300"/>
              <a:gd name="connsiteY2" fmla="*/ 0 h 1200150"/>
              <a:gd name="connsiteX3" fmla="*/ 1200150 w 2400300"/>
              <a:gd name="connsiteY3" fmla="*/ 1200150 h 12001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2400300" h="1200150">
                <a:moveTo>
                  <a:pt x="1200150" y="1200150"/>
                </a:moveTo>
                <a:cubicBezTo>
                  <a:pt x="1863090" y="1200150"/>
                  <a:pt x="2400300" y="662940"/>
                  <a:pt x="2400300" y="0"/>
                </a:cubicBezTo>
                <a:lnTo>
                  <a:pt x="0" y="0"/>
                </a:lnTo>
                <a:cubicBezTo>
                  <a:pt x="0" y="662940"/>
                  <a:pt x="537210" y="1200150"/>
                  <a:pt x="1200150" y="1200150"/>
                </a:cubicBezTo>
                <a:close/>
              </a:path>
            </a:pathLst>
          </a:custGeom>
          <a:solidFill>
            <a:srgbClr val="000000">
              <a:alpha val="50000"/>
            </a:srgbClr>
          </a:solidFill>
          <a:ln w="9525" cap="flat">
            <a:noFill/>
            <a:prstDash val="solid"/>
            <a:miter/>
          </a:ln>
        </xdr:spPr>
        <xdr:txBody>
          <a:bodyPr rtlCol="0" anchor="ctr"/>
          <a:lstStyle/>
          <a:p>
            <a:endParaRPr lang="en-US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117226</xdr:colOff>
      <xdr:row>0</xdr:row>
      <xdr:rowOff>0</xdr:rowOff>
    </xdr:from>
    <xdr:to>
      <xdr:col>14</xdr:col>
      <xdr:colOff>617593</xdr:colOff>
      <xdr:row>2</xdr:row>
      <xdr:rowOff>501596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1366FD2E-0903-49FC-BAFB-B163B163D051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>
          <a:off x="9080251" y="0"/>
          <a:ext cx="7072617" cy="1625546"/>
          <a:chOff x="9107525" y="0"/>
          <a:chExt cx="7065290" cy="1615288"/>
        </a:xfrm>
      </xdr:grpSpPr>
      <xdr:pic>
        <xdr:nvPicPr>
          <xdr:cNvPr id="3" name="Graphic 2">
            <a:extLst>
              <a:ext uri="{FF2B5EF4-FFF2-40B4-BE49-F238E27FC236}">
                <a16:creationId xmlns:a16="http://schemas.microsoft.com/office/drawing/2014/main" id="{120A669D-B497-D60D-B797-1F33CB59AAE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13364869" y="0"/>
            <a:ext cx="2807946" cy="1615288"/>
          </a:xfrm>
          <a:prstGeom prst="rect">
            <a:avLst/>
          </a:prstGeom>
        </xdr:spPr>
      </xdr:pic>
      <xdr:pic>
        <xdr:nvPicPr>
          <xdr:cNvPr id="4" name="Graphic 3">
            <a:extLst>
              <a:ext uri="{FF2B5EF4-FFF2-40B4-BE49-F238E27FC236}">
                <a16:creationId xmlns:a16="http://schemas.microsoft.com/office/drawing/2014/main" id="{C75D51A0-FF24-2F71-9D98-AFFF3AEAA6D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10643807" y="0"/>
            <a:ext cx="2808309" cy="1615288"/>
          </a:xfrm>
          <a:prstGeom prst="rect">
            <a:avLst/>
          </a:prstGeom>
        </xdr:spPr>
      </xdr:pic>
      <xdr:sp macro="" textlink="">
        <xdr:nvSpPr>
          <xdr:cNvPr id="5" name="Graphic 9">
            <a:extLst>
              <a:ext uri="{FF2B5EF4-FFF2-40B4-BE49-F238E27FC236}">
                <a16:creationId xmlns:a16="http://schemas.microsoft.com/office/drawing/2014/main" id="{161E445D-416D-30D6-BE29-9A679A46AAC9}"/>
              </a:ext>
            </a:extLst>
          </xdr:cNvPr>
          <xdr:cNvSpPr/>
        </xdr:nvSpPr>
        <xdr:spPr>
          <a:xfrm>
            <a:off x="9107525" y="0"/>
            <a:ext cx="2382566" cy="1198720"/>
          </a:xfrm>
          <a:custGeom>
            <a:avLst/>
            <a:gdLst>
              <a:gd name="connsiteX0" fmla="*/ 1200150 w 2400300"/>
              <a:gd name="connsiteY0" fmla="*/ 1200150 h 1200150"/>
              <a:gd name="connsiteX1" fmla="*/ 2400300 w 2400300"/>
              <a:gd name="connsiteY1" fmla="*/ 0 h 1200150"/>
              <a:gd name="connsiteX2" fmla="*/ 0 w 2400300"/>
              <a:gd name="connsiteY2" fmla="*/ 0 h 1200150"/>
              <a:gd name="connsiteX3" fmla="*/ 1200150 w 2400300"/>
              <a:gd name="connsiteY3" fmla="*/ 1200150 h 12001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2400300" h="1200150">
                <a:moveTo>
                  <a:pt x="1200150" y="1200150"/>
                </a:moveTo>
                <a:cubicBezTo>
                  <a:pt x="1863090" y="1200150"/>
                  <a:pt x="2400300" y="662940"/>
                  <a:pt x="2400300" y="0"/>
                </a:cubicBezTo>
                <a:lnTo>
                  <a:pt x="0" y="0"/>
                </a:lnTo>
                <a:cubicBezTo>
                  <a:pt x="0" y="662940"/>
                  <a:pt x="537210" y="1200150"/>
                  <a:pt x="1200150" y="1200150"/>
                </a:cubicBezTo>
                <a:close/>
              </a:path>
            </a:pathLst>
          </a:custGeom>
          <a:solidFill>
            <a:srgbClr val="000000">
              <a:alpha val="50000"/>
            </a:srgbClr>
          </a:solidFill>
          <a:ln w="9525" cap="flat">
            <a:noFill/>
            <a:prstDash val="solid"/>
            <a:miter/>
          </a:ln>
        </xdr:spPr>
        <xdr:txBody>
          <a:bodyPr rtlCol="0" anchor="ctr"/>
          <a:lstStyle/>
          <a:p>
            <a:endParaRPr lang="en-US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139371</xdr:colOff>
      <xdr:row>0</xdr:row>
      <xdr:rowOff>0</xdr:rowOff>
    </xdr:from>
    <xdr:to>
      <xdr:col>14</xdr:col>
      <xdr:colOff>639738</xdr:colOff>
      <xdr:row>2</xdr:row>
      <xdr:rowOff>501596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CAB964AD-F68F-4374-8443-ADCB932CA33E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>
          <a:off x="9102396" y="0"/>
          <a:ext cx="7072617" cy="1625546"/>
          <a:chOff x="9107525" y="0"/>
          <a:chExt cx="7065290" cy="1615288"/>
        </a:xfrm>
      </xdr:grpSpPr>
      <xdr:pic>
        <xdr:nvPicPr>
          <xdr:cNvPr id="3" name="Graphic 2">
            <a:extLst>
              <a:ext uri="{FF2B5EF4-FFF2-40B4-BE49-F238E27FC236}">
                <a16:creationId xmlns:a16="http://schemas.microsoft.com/office/drawing/2014/main" id="{3479CD9A-0543-BEE7-97FE-7FC642DEA6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13364869" y="0"/>
            <a:ext cx="2807946" cy="1615288"/>
          </a:xfrm>
          <a:prstGeom prst="rect">
            <a:avLst/>
          </a:prstGeom>
        </xdr:spPr>
      </xdr:pic>
      <xdr:pic>
        <xdr:nvPicPr>
          <xdr:cNvPr id="4" name="Graphic 3">
            <a:extLst>
              <a:ext uri="{FF2B5EF4-FFF2-40B4-BE49-F238E27FC236}">
                <a16:creationId xmlns:a16="http://schemas.microsoft.com/office/drawing/2014/main" id="{36F99915-D9CA-5628-226D-3F73F9922D1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10643807" y="0"/>
            <a:ext cx="2808309" cy="1615288"/>
          </a:xfrm>
          <a:prstGeom prst="rect">
            <a:avLst/>
          </a:prstGeom>
        </xdr:spPr>
      </xdr:pic>
      <xdr:sp macro="" textlink="">
        <xdr:nvSpPr>
          <xdr:cNvPr id="5" name="Graphic 9">
            <a:extLst>
              <a:ext uri="{FF2B5EF4-FFF2-40B4-BE49-F238E27FC236}">
                <a16:creationId xmlns:a16="http://schemas.microsoft.com/office/drawing/2014/main" id="{2AE2C4BA-340C-5E6B-694C-E3C7786A411F}"/>
              </a:ext>
            </a:extLst>
          </xdr:cNvPr>
          <xdr:cNvSpPr/>
        </xdr:nvSpPr>
        <xdr:spPr>
          <a:xfrm>
            <a:off x="9107525" y="0"/>
            <a:ext cx="2382566" cy="1198720"/>
          </a:xfrm>
          <a:custGeom>
            <a:avLst/>
            <a:gdLst>
              <a:gd name="connsiteX0" fmla="*/ 1200150 w 2400300"/>
              <a:gd name="connsiteY0" fmla="*/ 1200150 h 1200150"/>
              <a:gd name="connsiteX1" fmla="*/ 2400300 w 2400300"/>
              <a:gd name="connsiteY1" fmla="*/ 0 h 1200150"/>
              <a:gd name="connsiteX2" fmla="*/ 0 w 2400300"/>
              <a:gd name="connsiteY2" fmla="*/ 0 h 1200150"/>
              <a:gd name="connsiteX3" fmla="*/ 1200150 w 2400300"/>
              <a:gd name="connsiteY3" fmla="*/ 1200150 h 12001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2400300" h="1200150">
                <a:moveTo>
                  <a:pt x="1200150" y="1200150"/>
                </a:moveTo>
                <a:cubicBezTo>
                  <a:pt x="1863090" y="1200150"/>
                  <a:pt x="2400300" y="662940"/>
                  <a:pt x="2400300" y="0"/>
                </a:cubicBezTo>
                <a:lnTo>
                  <a:pt x="0" y="0"/>
                </a:lnTo>
                <a:cubicBezTo>
                  <a:pt x="0" y="662940"/>
                  <a:pt x="537210" y="1200150"/>
                  <a:pt x="1200150" y="1200150"/>
                </a:cubicBezTo>
                <a:close/>
              </a:path>
            </a:pathLst>
          </a:custGeom>
          <a:solidFill>
            <a:srgbClr val="000000">
              <a:alpha val="50000"/>
            </a:srgbClr>
          </a:solidFill>
          <a:ln w="9525" cap="flat">
            <a:noFill/>
            <a:prstDash val="solid"/>
            <a:miter/>
          </a:ln>
        </xdr:spPr>
        <xdr:txBody>
          <a:bodyPr rtlCol="0" anchor="ctr"/>
          <a:lstStyle/>
          <a:p>
            <a:endParaRPr lang="en-US"/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3855752-9E6D-4E24-B21E-C57A822FA6AB}" name="Plan_EmployeeCosts" displayName="Plan_EmployeeCosts" ref="B8:O10" totalsRowShown="0" headerRowDxfId="240" dataDxfId="239">
  <autoFilter ref="B8:O10" xr:uid="{00000000-0009-0000-0100-000001000000}"/>
  <tableColumns count="14">
    <tableColumn id="1" xr3:uid="{00000000-0010-0000-0000-000001000000}" name=" EMPLOYEE COSTS" dataDxfId="238"/>
    <tableColumn id="2" xr3:uid="{00000000-0010-0000-0000-000002000000}" name="JANUARY" dataDxfId="236" totalsRowDxfId="237"/>
    <tableColumn id="3" xr3:uid="{00000000-0010-0000-0000-000003000000}" name="FEBRUARY" dataDxfId="234" totalsRowDxfId="235"/>
    <tableColumn id="4" xr3:uid="{00000000-0010-0000-0000-000004000000}" name="MARCH" dataDxfId="232" totalsRowDxfId="233"/>
    <tableColumn id="5" xr3:uid="{00000000-0010-0000-0000-000005000000}" name="APRIL" dataDxfId="230" totalsRowDxfId="231"/>
    <tableColumn id="6" xr3:uid="{00000000-0010-0000-0000-000006000000}" name="MAY" dataDxfId="228" totalsRowDxfId="229"/>
    <tableColumn id="7" xr3:uid="{00000000-0010-0000-0000-000007000000}" name="JUNE" dataDxfId="226" totalsRowDxfId="227"/>
    <tableColumn id="8" xr3:uid="{00000000-0010-0000-0000-000008000000}" name="JULY" dataDxfId="224" totalsRowDxfId="225"/>
    <tableColumn id="9" xr3:uid="{00000000-0010-0000-0000-000009000000}" name="AUGUST" dataDxfId="222" totalsRowDxfId="223"/>
    <tableColumn id="10" xr3:uid="{00000000-0010-0000-0000-00000A000000}" name="SEPTEMBER" dataDxfId="220" totalsRowDxfId="221"/>
    <tableColumn id="11" xr3:uid="{00000000-0010-0000-0000-00000B000000}" name="OCTOBER" dataDxfId="218" totalsRowDxfId="219"/>
    <tableColumn id="12" xr3:uid="{00000000-0010-0000-0000-00000C000000}" name="NOVEMBER" dataDxfId="216" totalsRowDxfId="217"/>
    <tableColumn id="13" xr3:uid="{00000000-0010-0000-0000-00000D000000}" name="DECEMBER" dataDxfId="214" totalsRowDxfId="215"/>
    <tableColumn id="14" xr3:uid="{00000000-0010-0000-0000-00000E000000}" name="TOTAL" dataDxfId="213">
      <calculatedColumnFormula>SUM(Plan_EmployeeCosts[[#This Row],[JANUARY]:[DECEMBER]])</calculatedColumnFormula>
    </tableColumn>
  </tableColumns>
  <tableStyleInfo name="List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3740C793-F66C-4A38-B67B-843C6C7D76AD}" name="Var_OfficeCosts" displayName="Var_OfficeCosts" ref="B13:O21" totalsRowShown="0" headerRowDxfId="52" dataDxfId="51">
  <autoFilter ref="B13:O21" xr:uid="{00000000-0009-0000-0100-00000D000000}"/>
  <tableColumns count="14">
    <tableColumn id="1" xr3:uid="{00000000-0010-0000-0900-000001000000}" name="OFFICE COSTS" dataDxfId="50"/>
    <tableColumn id="2" xr3:uid="{00000000-0010-0000-0900-000002000000}" name="JANUARY" dataDxfId="49">
      <calculatedColumnFormula>IF(INDIRECT("Actual_OfficeCosts["&amp;C$6&amp;"]")="","",INDIRECT("Plan_OfficeCosts["&amp;C$6&amp;"]")-INDIRECT("Actual_OfficeCosts["&amp;C$6&amp;"]"))</calculatedColumnFormula>
    </tableColumn>
    <tableColumn id="3" xr3:uid="{00000000-0010-0000-0900-000003000000}" name="FEBRUARY" dataDxfId="48">
      <calculatedColumnFormula>IF(INDIRECT("Actual_OfficeCosts["&amp;D$6&amp;"]")="","",INDIRECT("Plan_OfficeCosts["&amp;D$6&amp;"]")-INDIRECT("Actual_OfficeCosts["&amp;D$6&amp;"]"))</calculatedColumnFormula>
    </tableColumn>
    <tableColumn id="4" xr3:uid="{00000000-0010-0000-0900-000004000000}" name="MARCH" dataDxfId="47">
      <calculatedColumnFormula>IF(INDIRECT("Actual_OfficeCosts["&amp;E$6&amp;"]")="","",INDIRECT("Plan_OfficeCosts["&amp;E$6&amp;"]")-INDIRECT("Actual_OfficeCosts["&amp;E$6&amp;"]"))</calculatedColumnFormula>
    </tableColumn>
    <tableColumn id="5" xr3:uid="{00000000-0010-0000-0900-000005000000}" name="APRIL" dataDxfId="46">
      <calculatedColumnFormula>IF(INDIRECT("Actual_OfficeCosts["&amp;F$6&amp;"]")="","",INDIRECT("Plan_OfficeCosts["&amp;F$6&amp;"]")-INDIRECT("Actual_OfficeCosts["&amp;F$6&amp;"]"))</calculatedColumnFormula>
    </tableColumn>
    <tableColumn id="6" xr3:uid="{00000000-0010-0000-0900-000006000000}" name="MAY" dataDxfId="45">
      <calculatedColumnFormula>IF(INDIRECT("Actual_OfficeCosts["&amp;G$6&amp;"]")="","",INDIRECT("Plan_OfficeCosts["&amp;G$6&amp;"]")-INDIRECT("Actual_OfficeCosts["&amp;G$6&amp;"]"))</calculatedColumnFormula>
    </tableColumn>
    <tableColumn id="7" xr3:uid="{00000000-0010-0000-0900-000007000000}" name="JUNE" dataDxfId="44">
      <calculatedColumnFormula>IF(INDIRECT("Actual_OfficeCosts["&amp;H$6&amp;"]")="","",INDIRECT("Plan_OfficeCosts["&amp;H$6&amp;"]")-INDIRECT("Actual_OfficeCosts["&amp;H$6&amp;"]"))</calculatedColumnFormula>
    </tableColumn>
    <tableColumn id="8" xr3:uid="{00000000-0010-0000-0900-000008000000}" name="JULY" dataDxfId="43">
      <calculatedColumnFormula>IF(INDIRECT("Actual_OfficeCosts["&amp;I$6&amp;"]")="","",INDIRECT("Plan_OfficeCosts["&amp;I$6&amp;"]")-INDIRECT("Actual_OfficeCosts["&amp;I$6&amp;"]"))</calculatedColumnFormula>
    </tableColumn>
    <tableColumn id="9" xr3:uid="{00000000-0010-0000-0900-000009000000}" name="AUGUST" dataDxfId="42">
      <calculatedColumnFormula>IF(INDIRECT("Actual_OfficeCosts["&amp;J$6&amp;"]")="","",INDIRECT("Plan_OfficeCosts["&amp;J$6&amp;"]")-INDIRECT("Actual_OfficeCosts["&amp;J$6&amp;"]"))</calculatedColumnFormula>
    </tableColumn>
    <tableColumn id="10" xr3:uid="{00000000-0010-0000-0900-00000A000000}" name="SEPTEMBER" dataDxfId="41">
      <calculatedColumnFormula>IF(INDIRECT("Actual_OfficeCosts["&amp;K$6&amp;"]")="","",INDIRECT("Plan_OfficeCosts["&amp;K$6&amp;"]")-INDIRECT("Actual_OfficeCosts["&amp;K$6&amp;"]"))</calculatedColumnFormula>
    </tableColumn>
    <tableColumn id="11" xr3:uid="{00000000-0010-0000-0900-00000B000000}" name="OCTOBER" dataDxfId="40">
      <calculatedColumnFormula>IF(INDIRECT("Actual_OfficeCosts["&amp;L$6&amp;"]")="","",INDIRECT("Plan_OfficeCosts["&amp;L$6&amp;"]")-INDIRECT("Actual_OfficeCosts["&amp;L$6&amp;"]"))</calculatedColumnFormula>
    </tableColumn>
    <tableColumn id="12" xr3:uid="{00000000-0010-0000-0900-00000C000000}" name="NOVEMBER" dataDxfId="39">
      <calculatedColumnFormula>IF(INDIRECT("Actual_OfficeCosts["&amp;M$6&amp;"]")="","",INDIRECT("Plan_OfficeCosts["&amp;M$6&amp;"]")-INDIRECT("Actual_OfficeCosts["&amp;M$6&amp;"]"))</calculatedColumnFormula>
    </tableColumn>
    <tableColumn id="13" xr3:uid="{00000000-0010-0000-0900-00000D000000}" name="DECEMBER" dataDxfId="38">
      <calculatedColumnFormula>IF(INDIRECT("Actual_OfficeCosts["&amp;N$6&amp;"]")="","",INDIRECT("Plan_OfficeCosts["&amp;N$6&amp;"]")-INDIRECT("Actual_OfficeCosts["&amp;N$6&amp;"]"))</calculatedColumnFormula>
    </tableColumn>
    <tableColumn id="14" xr3:uid="{00000000-0010-0000-0900-00000E000000}" name="TOTAL" dataDxfId="37">
      <calculatedColumnFormula>SUM(Var_OfficeCosts[[#This Row],[JANUARY]:[DECEMBER]])</calculatedColumnFormula>
    </tableColumn>
  </tableColumns>
  <tableStyleInfo name="List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D9FCAC84-A112-4C16-AF58-54F5E3E967BE}" name="Var_MarketingCosts" displayName="Var_MarketingCosts" ref="B24:O30" totalsRowShown="0" headerRowDxfId="36" dataDxfId="35">
  <autoFilter ref="B24:O30" xr:uid="{00000000-0009-0000-0100-00000E000000}"/>
  <tableColumns count="14">
    <tableColumn id="1" xr3:uid="{00000000-0010-0000-0A00-000001000000}" name="MARKETING COSTS" dataDxfId="34"/>
    <tableColumn id="2" xr3:uid="{00000000-0010-0000-0A00-000002000000}" name="JANUARY" dataDxfId="33">
      <calculatedColumnFormula>IF(INDIRECT("Actual_MarketingCosts["&amp;C$6&amp;"]")="","",INDIRECT("Plan_MarketingCosts["&amp;C$6&amp;"]")-INDIRECT("Actual_MarketingCosts["&amp;C$6&amp;"]"))</calculatedColumnFormula>
    </tableColumn>
    <tableColumn id="3" xr3:uid="{00000000-0010-0000-0A00-000003000000}" name="FEBRUARY" dataDxfId="32">
      <calculatedColumnFormula>IF(INDIRECT("Actual_MarketingCosts["&amp;D$6&amp;"]")="","",INDIRECT("Plan_MarketingCosts["&amp;D$6&amp;"]")-INDIRECT("Actual_MarketingCosts["&amp;D$6&amp;"]"))</calculatedColumnFormula>
    </tableColumn>
    <tableColumn id="4" xr3:uid="{00000000-0010-0000-0A00-000004000000}" name="MARCH" dataDxfId="31">
      <calculatedColumnFormula>IF(INDIRECT("Actual_MarketingCosts["&amp;E$6&amp;"]")="","",INDIRECT("Plan_MarketingCosts["&amp;E$6&amp;"]")-INDIRECT("Actual_MarketingCosts["&amp;E$6&amp;"]"))</calculatedColumnFormula>
    </tableColumn>
    <tableColumn id="5" xr3:uid="{00000000-0010-0000-0A00-000005000000}" name="APRIL" dataDxfId="30">
      <calculatedColumnFormula>IF(INDIRECT("Actual_MarketingCosts["&amp;F$6&amp;"]")="","",INDIRECT("Plan_MarketingCosts["&amp;F$6&amp;"]")-INDIRECT("Actual_MarketingCosts["&amp;F$6&amp;"]"))</calculatedColumnFormula>
    </tableColumn>
    <tableColumn id="6" xr3:uid="{00000000-0010-0000-0A00-000006000000}" name="MAY" dataDxfId="29">
      <calculatedColumnFormula>IF(INDIRECT("Actual_MarketingCosts["&amp;G$6&amp;"]")="","",INDIRECT("Plan_MarketingCosts["&amp;G$6&amp;"]")-INDIRECT("Actual_MarketingCosts["&amp;G$6&amp;"]"))</calculatedColumnFormula>
    </tableColumn>
    <tableColumn id="7" xr3:uid="{00000000-0010-0000-0A00-000007000000}" name="JUNE" dataDxfId="28">
      <calculatedColumnFormula>IF(INDIRECT("Actual_MarketingCosts["&amp;H$6&amp;"]")="","",INDIRECT("Plan_MarketingCosts["&amp;H$6&amp;"]")-INDIRECT("Actual_MarketingCosts["&amp;H$6&amp;"]"))</calculatedColumnFormula>
    </tableColumn>
    <tableColumn id="8" xr3:uid="{00000000-0010-0000-0A00-000008000000}" name="JULY" dataDxfId="27">
      <calculatedColumnFormula>IF(INDIRECT("Actual_MarketingCosts["&amp;I$6&amp;"]")="","",INDIRECT("Plan_MarketingCosts["&amp;I$6&amp;"]")-INDIRECT("Actual_MarketingCosts["&amp;I$6&amp;"]"))</calculatedColumnFormula>
    </tableColumn>
    <tableColumn id="9" xr3:uid="{00000000-0010-0000-0A00-000009000000}" name="AUGUST" dataDxfId="26">
      <calculatedColumnFormula>IF(INDIRECT("Actual_MarketingCosts["&amp;J$6&amp;"]")="","",INDIRECT("Plan_MarketingCosts["&amp;J$6&amp;"]")-INDIRECT("Actual_MarketingCosts["&amp;J$6&amp;"]"))</calculatedColumnFormula>
    </tableColumn>
    <tableColumn id="10" xr3:uid="{00000000-0010-0000-0A00-00000A000000}" name="SEPTEMBER" dataDxfId="25">
      <calculatedColumnFormula>IF(INDIRECT("Actual_MarketingCosts["&amp;K$6&amp;"]")="","",INDIRECT("Plan_MarketingCosts["&amp;K$6&amp;"]")-INDIRECT("Actual_MarketingCosts["&amp;K$6&amp;"]"))</calculatedColumnFormula>
    </tableColumn>
    <tableColumn id="11" xr3:uid="{00000000-0010-0000-0A00-00000B000000}" name="OCTOBER" dataDxfId="24">
      <calculatedColumnFormula>IF(INDIRECT("Actual_MarketingCosts["&amp;L$6&amp;"]")="","",INDIRECT("Plan_MarketingCosts["&amp;L$6&amp;"]")-INDIRECT("Actual_MarketingCosts["&amp;L$6&amp;"]"))</calculatedColumnFormula>
    </tableColumn>
    <tableColumn id="12" xr3:uid="{00000000-0010-0000-0A00-00000C000000}" name="NOVEMBER" dataDxfId="23">
      <calculatedColumnFormula>IF(INDIRECT("Actual_MarketingCosts["&amp;M$6&amp;"]")="","",INDIRECT("Plan_MarketingCosts["&amp;M$6&amp;"]")-INDIRECT("Actual_MarketingCosts["&amp;M$6&amp;"]"))</calculatedColumnFormula>
    </tableColumn>
    <tableColumn id="13" xr3:uid="{00000000-0010-0000-0A00-00000D000000}" name="DECEMBER" dataDxfId="22">
      <calculatedColumnFormula>IF(INDIRECT("Actual_MarketingCosts["&amp;N$6&amp;"]")="","",INDIRECT("Plan_MarketingCosts["&amp;N$6&amp;"]")-INDIRECT("Actual_MarketingCosts["&amp;N$6&amp;"]"))</calculatedColumnFormula>
    </tableColumn>
    <tableColumn id="14" xr3:uid="{00000000-0010-0000-0A00-00000E000000}" name="TOTAL" dataDxfId="21">
      <calculatedColumnFormula>SUM(Var_MarketingCosts[[#This Row],[JANUARY]:[DECEMBER]])</calculatedColumnFormula>
    </tableColumn>
  </tableColumns>
  <tableStyleInfo name="List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B1302B28-A57E-4F1B-8C14-9E7E8BD22EE5}" name="Var_TrainingTravel" displayName="Var_TrainingTravel" ref="B33:O35" totalsRowShown="0" headerRowDxfId="20" dataDxfId="19">
  <autoFilter ref="B33:O35" xr:uid="{00000000-0009-0000-0100-00000F000000}"/>
  <tableColumns count="14">
    <tableColumn id="1" xr3:uid="{00000000-0010-0000-0B00-000001000000}" name="TRAINING/TRAVEL" dataDxfId="18"/>
    <tableColumn id="2" xr3:uid="{00000000-0010-0000-0B00-000002000000}" name="JANUARY" dataDxfId="17">
      <calculatedColumnFormula>IF(INDIRECT("Actual_TrainingTravel["&amp;C$6&amp;"]")="","",INDIRECT("Plan_TrainingTravel["&amp;C$6&amp;"]")-INDIRECT("Actual_TrainingTravel["&amp;C$6&amp;"]"))</calculatedColumnFormula>
    </tableColumn>
    <tableColumn id="3" xr3:uid="{00000000-0010-0000-0B00-000003000000}" name="FEBRUARY" dataDxfId="16">
      <calculatedColumnFormula>IF(INDIRECT("Actual_TrainingTravel["&amp;D$6&amp;"]")="","",INDIRECT("Plan_TrainingTravel["&amp;D$6&amp;"]")-INDIRECT("Actual_TrainingTravel["&amp;D$6&amp;"]"))</calculatedColumnFormula>
    </tableColumn>
    <tableColumn id="4" xr3:uid="{00000000-0010-0000-0B00-000004000000}" name="MARCH" dataDxfId="15">
      <calculatedColumnFormula>IF(INDIRECT("Actual_TrainingTravel["&amp;E$6&amp;"]")="","",INDIRECT("Plan_TrainingTravel["&amp;E$6&amp;"]")-INDIRECT("Actual_TrainingTravel["&amp;E$6&amp;"]"))</calculatedColumnFormula>
    </tableColumn>
    <tableColumn id="5" xr3:uid="{00000000-0010-0000-0B00-000005000000}" name="APRIL" dataDxfId="14">
      <calculatedColumnFormula>IF(INDIRECT("Actual_TrainingTravel["&amp;F$6&amp;"]")="","",INDIRECT("Plan_TrainingTravel["&amp;F$6&amp;"]")-INDIRECT("Actual_TrainingTravel["&amp;F$6&amp;"]"))</calculatedColumnFormula>
    </tableColumn>
    <tableColumn id="6" xr3:uid="{00000000-0010-0000-0B00-000006000000}" name="MAY" dataDxfId="13">
      <calculatedColumnFormula>IF(INDIRECT("Actual_TrainingTravel["&amp;G$6&amp;"]")="","",INDIRECT("Plan_TrainingTravel["&amp;G$6&amp;"]")-INDIRECT("Actual_TrainingTravel["&amp;G$6&amp;"]"))</calculatedColumnFormula>
    </tableColumn>
    <tableColumn id="7" xr3:uid="{00000000-0010-0000-0B00-000007000000}" name="JUNE" dataDxfId="12">
      <calculatedColumnFormula>IF(INDIRECT("Actual_TrainingTravel["&amp;H$6&amp;"]")="","",INDIRECT("Plan_TrainingTravel["&amp;H$6&amp;"]")-INDIRECT("Actual_TrainingTravel["&amp;H$6&amp;"]"))</calculatedColumnFormula>
    </tableColumn>
    <tableColumn id="8" xr3:uid="{00000000-0010-0000-0B00-000008000000}" name="JULY" dataDxfId="11">
      <calculatedColumnFormula>IF(INDIRECT("Actual_TrainingTravel["&amp;I$6&amp;"]")="","",INDIRECT("Plan_TrainingTravel["&amp;I$6&amp;"]")-INDIRECT("Actual_TrainingTravel["&amp;I$6&amp;"]"))</calculatedColumnFormula>
    </tableColumn>
    <tableColumn id="9" xr3:uid="{00000000-0010-0000-0B00-000009000000}" name="AUGUST" dataDxfId="10">
      <calculatedColumnFormula>IF(INDIRECT("Actual_TrainingTravel["&amp;J$6&amp;"]")="","",INDIRECT("Plan_TrainingTravel["&amp;J$6&amp;"]")-INDIRECT("Actual_TrainingTravel["&amp;J$6&amp;"]"))</calculatedColumnFormula>
    </tableColumn>
    <tableColumn id="10" xr3:uid="{00000000-0010-0000-0B00-00000A000000}" name="SEPTEMBER" dataDxfId="9">
      <calculatedColumnFormula>IF(INDIRECT("Actual_TrainingTravel["&amp;K$6&amp;"]")="","",INDIRECT("Plan_TrainingTravel["&amp;K$6&amp;"]")-INDIRECT("Actual_TrainingTravel["&amp;K$6&amp;"]"))</calculatedColumnFormula>
    </tableColumn>
    <tableColumn id="11" xr3:uid="{00000000-0010-0000-0B00-00000B000000}" name="OCTOBER" dataDxfId="8">
      <calculatedColumnFormula>IF(INDIRECT("Actual_TrainingTravel["&amp;L$6&amp;"]")="","",INDIRECT("Plan_TrainingTravel["&amp;L$6&amp;"]")-INDIRECT("Actual_TrainingTravel["&amp;L$6&amp;"]"))</calculatedColumnFormula>
    </tableColumn>
    <tableColumn id="12" xr3:uid="{00000000-0010-0000-0B00-00000C000000}" name="NOVEMBER" dataDxfId="7">
      <calculatedColumnFormula>IF(INDIRECT("Actual_TrainingTravel["&amp;M$6&amp;"]")="","",INDIRECT("Plan_TrainingTravel["&amp;M$6&amp;"]")-INDIRECT("Actual_TrainingTravel["&amp;M$6&amp;"]"))</calculatedColumnFormula>
    </tableColumn>
    <tableColumn id="13" xr3:uid="{00000000-0010-0000-0B00-00000D000000}" name="DECEMBER" dataDxfId="6">
      <calculatedColumnFormula>IF(INDIRECT("Actual_TrainingTravel["&amp;N$6&amp;"]")="","",INDIRECT("Plan_TrainingTravel["&amp;N$6&amp;"]")-INDIRECT("Actual_TrainingTravel["&amp;N$6&amp;"]"))</calculatedColumnFormula>
    </tableColumn>
    <tableColumn id="14" xr3:uid="{00000000-0010-0000-0B00-00000E000000}" name="TOTAL" dataDxfId="5">
      <calculatedColumnFormula>SUM(Var_TrainingTravel[[#This Row],[JANUARY]:[DECEMBER]])</calculatedColumnFormula>
    </tableColumn>
  </tableColumns>
  <tableStyleInfo name="List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C5232DE9-78CC-462D-8D69-ED9B7360D4A9}" name="Plan_OfficeCosts" displayName="Plan_OfficeCosts" ref="B13:O21" totalsRowShown="0" headerRowDxfId="212" dataDxfId="211">
  <autoFilter ref="B13:O21" xr:uid="{00000000-0009-0000-0100-000002000000}"/>
  <tableColumns count="14">
    <tableColumn id="1" xr3:uid="{00000000-0010-0000-0100-000001000000}" name="OFFICE COSTS" dataDxfId="210"/>
    <tableColumn id="2" xr3:uid="{00000000-0010-0000-0100-000002000000}" name="JANUARY" dataDxfId="209"/>
    <tableColumn id="3" xr3:uid="{00000000-0010-0000-0100-000003000000}" name="FEBRUARY" dataDxfId="208"/>
    <tableColumn id="4" xr3:uid="{00000000-0010-0000-0100-000004000000}" name="MARCH" dataDxfId="207"/>
    <tableColumn id="5" xr3:uid="{00000000-0010-0000-0100-000005000000}" name="APRIL" dataDxfId="206"/>
    <tableColumn id="6" xr3:uid="{00000000-0010-0000-0100-000006000000}" name="MAY" dataDxfId="205"/>
    <tableColumn id="7" xr3:uid="{00000000-0010-0000-0100-000007000000}" name="JUNE" dataDxfId="204"/>
    <tableColumn id="8" xr3:uid="{00000000-0010-0000-0100-000008000000}" name="JULY" dataDxfId="203"/>
    <tableColumn id="9" xr3:uid="{00000000-0010-0000-0100-000009000000}" name="AUGUST" dataDxfId="202"/>
    <tableColumn id="10" xr3:uid="{00000000-0010-0000-0100-00000A000000}" name="SEPTEMBER" dataDxfId="201"/>
    <tableColumn id="11" xr3:uid="{00000000-0010-0000-0100-00000B000000}" name="OCTOBER" dataDxfId="200"/>
    <tableColumn id="12" xr3:uid="{00000000-0010-0000-0100-00000C000000}" name="NOVEMBER" dataDxfId="199"/>
    <tableColumn id="13" xr3:uid="{00000000-0010-0000-0100-00000D000000}" name="DECEMBER" dataDxfId="198"/>
    <tableColumn id="14" xr3:uid="{00000000-0010-0000-0100-00000E000000}" name="TOTAL" dataDxfId="197">
      <calculatedColumnFormula>SUM(Plan_OfficeCosts[[#This Row],[JANUARY]:[DECEMBER]])</calculatedColumnFormula>
    </tableColumn>
  </tableColumns>
  <tableStyleInfo name="List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CB1940A2-E077-4EE7-9D8C-B3592BE67D3C}" name="Plan_MarketingCosts" displayName="Plan_MarketingCosts" ref="B24:O30" totalsRowShown="0" headerRowDxfId="196" dataDxfId="195">
  <autoFilter ref="B24:O30" xr:uid="{00000000-0009-0000-0100-000003000000}"/>
  <tableColumns count="14">
    <tableColumn id="1" xr3:uid="{00000000-0010-0000-0200-000001000000}" name="MARKETING COSTS" dataDxfId="194"/>
    <tableColumn id="2" xr3:uid="{00000000-0010-0000-0200-000002000000}" name="JANUARY" dataDxfId="193"/>
    <tableColumn id="3" xr3:uid="{00000000-0010-0000-0200-000003000000}" name="FEBRUARY" dataDxfId="192"/>
    <tableColumn id="4" xr3:uid="{00000000-0010-0000-0200-000004000000}" name="MARCH" dataDxfId="191"/>
    <tableColumn id="5" xr3:uid="{00000000-0010-0000-0200-000005000000}" name="APRIL" dataDxfId="190"/>
    <tableColumn id="6" xr3:uid="{00000000-0010-0000-0200-000006000000}" name="MAY" dataDxfId="189"/>
    <tableColumn id="7" xr3:uid="{00000000-0010-0000-0200-000007000000}" name="JUNE" dataDxfId="188"/>
    <tableColumn id="8" xr3:uid="{00000000-0010-0000-0200-000008000000}" name="JULY" dataDxfId="187"/>
    <tableColumn id="9" xr3:uid="{00000000-0010-0000-0200-000009000000}" name="AUGUST" dataDxfId="186"/>
    <tableColumn id="10" xr3:uid="{00000000-0010-0000-0200-00000A000000}" name="SEPTEMBER" dataDxfId="185"/>
    <tableColumn id="11" xr3:uid="{00000000-0010-0000-0200-00000B000000}" name="OCTOBER" dataDxfId="184"/>
    <tableColumn id="12" xr3:uid="{00000000-0010-0000-0200-00000C000000}" name="NOVEMBER" dataDxfId="183"/>
    <tableColumn id="13" xr3:uid="{00000000-0010-0000-0200-00000D000000}" name="DECEMBER" dataDxfId="182"/>
    <tableColumn id="14" xr3:uid="{00000000-0010-0000-0200-00000E000000}" name="TOTAL" dataDxfId="181">
      <calculatedColumnFormula>SUM(Plan_MarketingCosts[[#This Row],[JANUARY]:[DECEMBER]])</calculatedColumnFormula>
    </tableColumn>
  </tableColumns>
  <tableStyleInfo name="List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B07D39D7-9C8D-40DB-A836-8972CCE52380}" name="Plan_TrainingTravel" displayName="Plan_TrainingTravel" ref="B33:O35" totalsRowShown="0" headerRowDxfId="180" dataDxfId="179">
  <autoFilter ref="B33:O35" xr:uid="{00000000-0009-0000-0100-000006000000}"/>
  <tableColumns count="14">
    <tableColumn id="1" xr3:uid="{00000000-0010-0000-0300-000001000000}" name="TRAINING/TRAVEL" dataDxfId="178"/>
    <tableColumn id="2" xr3:uid="{00000000-0010-0000-0300-000002000000}" name="JANUARY" dataDxfId="177"/>
    <tableColumn id="3" xr3:uid="{00000000-0010-0000-0300-000003000000}" name="FEBRUARY" dataDxfId="176"/>
    <tableColumn id="4" xr3:uid="{00000000-0010-0000-0300-000004000000}" name="MARCH" dataDxfId="175"/>
    <tableColumn id="5" xr3:uid="{00000000-0010-0000-0300-000005000000}" name="APRIL" dataDxfId="174"/>
    <tableColumn id="6" xr3:uid="{00000000-0010-0000-0300-000006000000}" name="MAY" dataDxfId="173"/>
    <tableColumn id="7" xr3:uid="{00000000-0010-0000-0300-000007000000}" name="JUNE" dataDxfId="172"/>
    <tableColumn id="8" xr3:uid="{00000000-0010-0000-0300-000008000000}" name="JULY" dataDxfId="171"/>
    <tableColumn id="9" xr3:uid="{00000000-0010-0000-0300-000009000000}" name="AUGUST" dataDxfId="170"/>
    <tableColumn id="10" xr3:uid="{00000000-0010-0000-0300-00000A000000}" name="SEPTEMBER" dataDxfId="169"/>
    <tableColumn id="11" xr3:uid="{00000000-0010-0000-0300-00000B000000}" name="OCTOBER" dataDxfId="168"/>
    <tableColumn id="12" xr3:uid="{00000000-0010-0000-0300-00000C000000}" name="NOVEMBER" dataDxfId="167"/>
    <tableColumn id="13" xr3:uid="{00000000-0010-0000-0300-00000D000000}" name="DECEMBER" dataDxfId="166"/>
    <tableColumn id="14" xr3:uid="{00000000-0010-0000-0300-00000E000000}" name="TOTAL" dataDxfId="165">
      <calculatedColumnFormula>SUM(Plan_TrainingTravel[[#This Row],[JANUARY]:[DECEMBER]])</calculatedColumnFormula>
    </tableColumn>
  </tableColumns>
  <tableStyleInfo name="List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D530877-241E-4EB3-AFAD-3B351C0C5DC3}" name="Actual_EmployeeCosts" displayName="Actual_EmployeeCosts" ref="B8:O10" totalsRowShown="0" headerRowDxfId="160" dataDxfId="159">
  <autoFilter ref="B8:O10" xr:uid="{00000000-0009-0000-0100-000008000000}"/>
  <tableColumns count="14">
    <tableColumn id="1" xr3:uid="{00000000-0010-0000-0400-000001000000}" name=" EMPLOYEE COSTS" dataDxfId="158"/>
    <tableColumn id="2" xr3:uid="{00000000-0010-0000-0400-000002000000}" name="JANUARY" dataDxfId="156" totalsRowDxfId="157"/>
    <tableColumn id="3" xr3:uid="{00000000-0010-0000-0400-000003000000}" name="FEBRUARY" dataDxfId="154" totalsRowDxfId="155"/>
    <tableColumn id="4" xr3:uid="{00000000-0010-0000-0400-000004000000}" name="MARCH" dataDxfId="152" totalsRowDxfId="153"/>
    <tableColumn id="5" xr3:uid="{00000000-0010-0000-0400-000005000000}" name="APRIL" dataDxfId="150" totalsRowDxfId="151"/>
    <tableColumn id="6" xr3:uid="{00000000-0010-0000-0400-000006000000}" name="MAY" dataDxfId="148" totalsRowDxfId="149"/>
    <tableColumn id="7" xr3:uid="{00000000-0010-0000-0400-000007000000}" name="JUNE" dataDxfId="146" totalsRowDxfId="147"/>
    <tableColumn id="8" xr3:uid="{00000000-0010-0000-0400-000008000000}" name="JULY" dataDxfId="144" totalsRowDxfId="145"/>
    <tableColumn id="9" xr3:uid="{00000000-0010-0000-0400-000009000000}" name="AUGUST" dataDxfId="142" totalsRowDxfId="143"/>
    <tableColumn id="10" xr3:uid="{00000000-0010-0000-0400-00000A000000}" name="SEPTEMBER" dataDxfId="140" totalsRowDxfId="141"/>
    <tableColumn id="11" xr3:uid="{00000000-0010-0000-0400-00000B000000}" name="OCTOBER" dataDxfId="138" totalsRowDxfId="139"/>
    <tableColumn id="12" xr3:uid="{00000000-0010-0000-0400-00000C000000}" name="NOVEMBER" dataDxfId="136" totalsRowDxfId="137"/>
    <tableColumn id="13" xr3:uid="{00000000-0010-0000-0400-00000D000000}" name="DECEMBER" dataDxfId="134" totalsRowDxfId="135"/>
    <tableColumn id="14" xr3:uid="{00000000-0010-0000-0400-00000E000000}" name="TOTAL" dataDxfId="133">
      <calculatedColumnFormula>SUM(Actual_EmployeeCosts[[#This Row],[JANUARY]:[DECEMBER]])</calculatedColumnFormula>
    </tableColumn>
  </tableColumns>
  <tableStyleInfo name="List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216E1100-44B7-48A3-A0B5-7FE59CEDE1FF}" name="Actual_OfficeCosts" displayName="Actual_OfficeCosts" ref="B13:O21" totalsRowShown="0" headerRowDxfId="132" dataDxfId="131">
  <autoFilter ref="B13:O21" xr:uid="{00000000-0009-0000-0100-000009000000}"/>
  <tableColumns count="14">
    <tableColumn id="1" xr3:uid="{00000000-0010-0000-0500-000001000000}" name="OFFICE COSTS" dataDxfId="130"/>
    <tableColumn id="2" xr3:uid="{00000000-0010-0000-0500-000002000000}" name="JANUARY" dataDxfId="129"/>
    <tableColumn id="3" xr3:uid="{00000000-0010-0000-0500-000003000000}" name="FEBRUARY" dataDxfId="128"/>
    <tableColumn id="4" xr3:uid="{00000000-0010-0000-0500-000004000000}" name="MARCH" dataDxfId="127"/>
    <tableColumn id="5" xr3:uid="{00000000-0010-0000-0500-000005000000}" name="APRIL" dataDxfId="126"/>
    <tableColumn id="6" xr3:uid="{00000000-0010-0000-0500-000006000000}" name="MAY" dataDxfId="125"/>
    <tableColumn id="7" xr3:uid="{00000000-0010-0000-0500-000007000000}" name="JUNE" dataDxfId="124"/>
    <tableColumn id="8" xr3:uid="{00000000-0010-0000-0500-000008000000}" name="JULY" dataDxfId="123"/>
    <tableColumn id="9" xr3:uid="{00000000-0010-0000-0500-000009000000}" name="AUGUST" dataDxfId="122"/>
    <tableColumn id="10" xr3:uid="{00000000-0010-0000-0500-00000A000000}" name="SEPTEMBER" dataDxfId="121"/>
    <tableColumn id="11" xr3:uid="{00000000-0010-0000-0500-00000B000000}" name="OCTOBER" dataDxfId="120"/>
    <tableColumn id="12" xr3:uid="{00000000-0010-0000-0500-00000C000000}" name="NOVEMBER" dataDxfId="119"/>
    <tableColumn id="13" xr3:uid="{00000000-0010-0000-0500-00000D000000}" name="DECEMBER" dataDxfId="118"/>
    <tableColumn id="14" xr3:uid="{00000000-0010-0000-0500-00000E000000}" name="TOTAL" dataDxfId="117">
      <calculatedColumnFormula>SUM(Actual_OfficeCosts[[#This Row],[JANUARY]:[DECEMBER]])</calculatedColumnFormula>
    </tableColumn>
  </tableColumns>
  <tableStyleInfo name="List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11693B2A-2897-4D7B-8AAB-31777D3A8408}" name="Actual_MarketingCosts" displayName="Actual_MarketingCosts" ref="B24:O30" totalsRowShown="0" headerRowDxfId="116" dataDxfId="115">
  <autoFilter ref="B24:O30" xr:uid="{00000000-000C-0000-FFFF-FFFF06000000}"/>
  <tableColumns count="14">
    <tableColumn id="1" xr3:uid="{00000000-0010-0000-0600-000001000000}" name="MARKETING COSTS" dataDxfId="114"/>
    <tableColumn id="2" xr3:uid="{00000000-0010-0000-0600-000002000000}" name="JANUARY" dataDxfId="113"/>
    <tableColumn id="3" xr3:uid="{00000000-0010-0000-0600-000003000000}" name="FEBRUARY" dataDxfId="112"/>
    <tableColumn id="4" xr3:uid="{00000000-0010-0000-0600-000004000000}" name="MARCH" dataDxfId="111"/>
    <tableColumn id="5" xr3:uid="{00000000-0010-0000-0600-000005000000}" name="APRIL" dataDxfId="110"/>
    <tableColumn id="6" xr3:uid="{00000000-0010-0000-0600-000006000000}" name="MAY" dataDxfId="109"/>
    <tableColumn id="7" xr3:uid="{00000000-0010-0000-0600-000007000000}" name="JUNE" dataDxfId="108"/>
    <tableColumn id="8" xr3:uid="{00000000-0010-0000-0600-000008000000}" name="JULY" dataDxfId="107"/>
    <tableColumn id="9" xr3:uid="{00000000-0010-0000-0600-000009000000}" name="AUGUST" dataDxfId="106"/>
    <tableColumn id="10" xr3:uid="{00000000-0010-0000-0600-00000A000000}" name="SEPTEMBER" dataDxfId="105"/>
    <tableColumn id="11" xr3:uid="{00000000-0010-0000-0600-00000B000000}" name="OCTOBER" dataDxfId="104"/>
    <tableColumn id="12" xr3:uid="{00000000-0010-0000-0600-00000C000000}" name="NOVEMBER" dataDxfId="103"/>
    <tableColumn id="13" xr3:uid="{00000000-0010-0000-0600-00000D000000}" name="DECEMBER" dataDxfId="102"/>
    <tableColumn id="14" xr3:uid="{00000000-0010-0000-0600-00000E000000}" name="TOTAL" dataDxfId="101">
      <calculatedColumnFormula>SUM(Actual_MarketingCosts[[#This Row],[JANUARY]:[DECEMBER]])</calculatedColumnFormula>
    </tableColumn>
  </tableColumns>
  <tableStyleInfo name="List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FEF8064B-9E55-4132-A35B-01C90BC4CFC8}" name="Actual_TrainingTravel" displayName="Actual_TrainingTravel" ref="B33:O35" totalsRowShown="0" headerRowDxfId="100" dataDxfId="99">
  <autoFilter ref="B33:O35" xr:uid="{00000000-0009-0000-0100-00000B000000}"/>
  <tableColumns count="14">
    <tableColumn id="1" xr3:uid="{00000000-0010-0000-0700-000001000000}" name="TRAINING/TRAVEL" dataDxfId="98"/>
    <tableColumn id="2" xr3:uid="{00000000-0010-0000-0700-000002000000}" name="JANUARY" dataDxfId="97"/>
    <tableColumn id="3" xr3:uid="{00000000-0010-0000-0700-000003000000}" name="FEBRUARY" dataDxfId="96"/>
    <tableColumn id="4" xr3:uid="{00000000-0010-0000-0700-000004000000}" name="MARCH" dataDxfId="95"/>
    <tableColumn id="5" xr3:uid="{00000000-0010-0000-0700-000005000000}" name="APRIL" dataDxfId="94"/>
    <tableColumn id="6" xr3:uid="{00000000-0010-0000-0700-000006000000}" name="MAY" dataDxfId="93"/>
    <tableColumn id="7" xr3:uid="{00000000-0010-0000-0700-000007000000}" name="JUNE" dataDxfId="92"/>
    <tableColumn id="8" xr3:uid="{00000000-0010-0000-0700-000008000000}" name="JULY" dataDxfId="91"/>
    <tableColumn id="9" xr3:uid="{00000000-0010-0000-0700-000009000000}" name="AUGUST" dataDxfId="90"/>
    <tableColumn id="10" xr3:uid="{00000000-0010-0000-0700-00000A000000}" name="SEPTEMBER" dataDxfId="89"/>
    <tableColumn id="11" xr3:uid="{00000000-0010-0000-0700-00000B000000}" name="OCTOBER" dataDxfId="88"/>
    <tableColumn id="12" xr3:uid="{00000000-0010-0000-0700-00000C000000}" name="NOVEMBER" dataDxfId="87"/>
    <tableColumn id="13" xr3:uid="{00000000-0010-0000-0700-00000D000000}" name="DECEMBER" dataDxfId="86"/>
    <tableColumn id="14" xr3:uid="{00000000-0010-0000-0700-00000E000000}" name="TOTAL" dataDxfId="85">
      <calculatedColumnFormula>SUM(Actual_TrainingTravel[[#This Row],[JANUARY]:[DECEMBER]])</calculatedColumnFormula>
    </tableColumn>
  </tableColumns>
  <tableStyleInfo name="List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EC0AFAF9-3050-4EE9-8B06-B172D3F355EB}" name="Var_EmployeeCosts" displayName="Var_EmployeeCosts" ref="B8:O10" totalsRowShown="0" headerRowDxfId="80" dataDxfId="79">
  <autoFilter ref="B8:O10" xr:uid="{00000000-000C-0000-FFFF-FFFF08000000}"/>
  <tableColumns count="14">
    <tableColumn id="1" xr3:uid="{00000000-0010-0000-0800-000001000000}" name=" EMPLOYEE COSTS" dataDxfId="78"/>
    <tableColumn id="2" xr3:uid="{00000000-0010-0000-0800-000002000000}" name="JANUARY" dataDxfId="76" totalsRowDxfId="77">
      <calculatedColumnFormula>IF(INDIRECT("Actual_EmployeeCosts["&amp;C$6&amp;"]")="","",INDIRECT("Plan_EmployeeCosts["&amp;C$6&amp;"]")-INDIRECT("Actual_EmployeeCosts["&amp;C$6&amp;"]"))</calculatedColumnFormula>
    </tableColumn>
    <tableColumn id="3" xr3:uid="{00000000-0010-0000-0800-000003000000}" name="FEBRUARY" dataDxfId="74" totalsRowDxfId="75">
      <calculatedColumnFormula>IF(INDIRECT("Actual_EmployeeCosts["&amp;D$6&amp;"]")="","",INDIRECT("Plan_EmployeeCosts["&amp;D$6&amp;"]")-INDIRECT("Actual_EmployeeCosts["&amp;D$6&amp;"]"))</calculatedColumnFormula>
    </tableColumn>
    <tableColumn id="4" xr3:uid="{00000000-0010-0000-0800-000004000000}" name="MARCH" dataDxfId="72" totalsRowDxfId="73">
      <calculatedColumnFormula>IF(INDIRECT("Actual_EmployeeCosts["&amp;E$6&amp;"]")="","",INDIRECT("Plan_EmployeeCosts["&amp;E$6&amp;"]")-INDIRECT("Actual_EmployeeCosts["&amp;E$6&amp;"]"))</calculatedColumnFormula>
    </tableColumn>
    <tableColumn id="5" xr3:uid="{00000000-0010-0000-0800-000005000000}" name="APRIL" dataDxfId="70" totalsRowDxfId="71">
      <calculatedColumnFormula>IF(INDIRECT("Actual_EmployeeCosts["&amp;F$6&amp;"]")="","",INDIRECT("Plan_EmployeeCosts["&amp;F$6&amp;"]")-INDIRECT("Actual_EmployeeCosts["&amp;F$6&amp;"]"))</calculatedColumnFormula>
    </tableColumn>
    <tableColumn id="6" xr3:uid="{00000000-0010-0000-0800-000006000000}" name="MAY" dataDxfId="68" totalsRowDxfId="69">
      <calculatedColumnFormula>IF(INDIRECT("Actual_EmployeeCosts["&amp;G$6&amp;"]")="","",INDIRECT("Plan_EmployeeCosts["&amp;G$6&amp;"]")-INDIRECT("Actual_EmployeeCosts["&amp;G$6&amp;"]"))</calculatedColumnFormula>
    </tableColumn>
    <tableColumn id="7" xr3:uid="{00000000-0010-0000-0800-000007000000}" name="JUNE" dataDxfId="66" totalsRowDxfId="67">
      <calculatedColumnFormula>IF(INDIRECT("Actual_EmployeeCosts["&amp;H$6&amp;"]")="","",INDIRECT("Plan_EmployeeCosts["&amp;H$6&amp;"]")-INDIRECT("Actual_EmployeeCosts["&amp;H$6&amp;"]"))</calculatedColumnFormula>
    </tableColumn>
    <tableColumn id="8" xr3:uid="{00000000-0010-0000-0800-000008000000}" name="JULY" dataDxfId="64" totalsRowDxfId="65">
      <calculatedColumnFormula>IF(INDIRECT("Actual_EmployeeCosts["&amp;I$6&amp;"]")="","",INDIRECT("Plan_EmployeeCosts["&amp;I$6&amp;"]")-INDIRECT("Actual_EmployeeCosts["&amp;I$6&amp;"]"))</calculatedColumnFormula>
    </tableColumn>
    <tableColumn id="9" xr3:uid="{00000000-0010-0000-0800-000009000000}" name="AUGUST" dataDxfId="62" totalsRowDxfId="63">
      <calculatedColumnFormula>IF(INDIRECT("Actual_EmployeeCosts["&amp;J$6&amp;"]")="","",INDIRECT("Plan_EmployeeCosts["&amp;J$6&amp;"]")-INDIRECT("Actual_EmployeeCosts["&amp;J$6&amp;"]"))</calculatedColumnFormula>
    </tableColumn>
    <tableColumn id="10" xr3:uid="{00000000-0010-0000-0800-00000A000000}" name="SEPTEMBER" dataDxfId="60" totalsRowDxfId="61">
      <calculatedColumnFormula>IF(INDIRECT("Actual_EmployeeCosts["&amp;K$6&amp;"]")="","",INDIRECT("Plan_EmployeeCosts["&amp;K$6&amp;"]")-INDIRECT("Actual_EmployeeCosts["&amp;K$6&amp;"]"))</calculatedColumnFormula>
    </tableColumn>
    <tableColumn id="11" xr3:uid="{00000000-0010-0000-0800-00000B000000}" name="OCTOBER" dataDxfId="58" totalsRowDxfId="59">
      <calculatedColumnFormula>IF(INDIRECT("Actual_EmployeeCosts["&amp;L$6&amp;"]")="","",INDIRECT("Plan_EmployeeCosts["&amp;L$6&amp;"]")-INDIRECT("Actual_EmployeeCosts["&amp;L$6&amp;"]"))</calculatedColumnFormula>
    </tableColumn>
    <tableColumn id="12" xr3:uid="{00000000-0010-0000-0800-00000C000000}" name="NOVEMBER" dataDxfId="56" totalsRowDxfId="57">
      <calculatedColumnFormula>IF(INDIRECT("Actual_EmployeeCosts["&amp;M$6&amp;"]")="","",INDIRECT("Plan_EmployeeCosts["&amp;M$6&amp;"]")-INDIRECT("Actual_EmployeeCosts["&amp;M$6&amp;"]"))</calculatedColumnFormula>
    </tableColumn>
    <tableColumn id="13" xr3:uid="{00000000-0010-0000-0800-00000D000000}" name="DECEMBER" dataDxfId="54" totalsRowDxfId="55">
      <calculatedColumnFormula>IF(INDIRECT("Actual_EmployeeCosts["&amp;N$6&amp;"]")="","",INDIRECT("Plan_EmployeeCosts["&amp;N$6&amp;"]")-INDIRECT("Actual_EmployeeCosts["&amp;N$6&amp;"]"))</calculatedColumnFormula>
    </tableColumn>
    <tableColumn id="14" xr3:uid="{00000000-0010-0000-0800-00000E000000}" name="TOTAL" dataDxfId="53">
      <calculatedColumnFormula>SUM(Var_EmployeeCosts[[#This Row],[JANUARY]:[DECEMBER]])</calculatedColumnFormula>
    </tableColumn>
  </tableColumns>
  <tableStyleInfo name="Lis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876" row="9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E9287C3-8091-4653-BC6B-6B0CB26FAF5D}">
  <we:reference id="WA104380862" version="3.0.0.0" store="Omex" storeType="OMEX"/>
  <we:alternateReferences>
    <we:reference id="WA104380862" version="3.0.0.0" store="WA104380862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85ABE-3EC2-4870-840D-7EB546AB7EBD}">
  <sheetPr>
    <pageSetUpPr fitToPage="1"/>
  </sheetPr>
  <dimension ref="A1:P39"/>
  <sheetViews>
    <sheetView showGridLines="0" tabSelected="1" topLeftCell="A4" zoomScaleNormal="100" workbookViewId="0">
      <selection activeCell="C12" sqref="C12:H21"/>
    </sheetView>
  </sheetViews>
  <sheetFormatPr defaultColWidth="19" defaultRowHeight="24" customHeight="1" x14ac:dyDescent="0.25"/>
  <cols>
    <col min="1" max="1" width="3.140625" style="4" customWidth="1"/>
    <col min="2" max="2" width="32.7109375" style="3" customWidth="1"/>
    <col min="3" max="15" width="16.42578125" style="2" customWidth="1"/>
    <col min="16" max="16" width="3.140625" style="1" customWidth="1"/>
    <col min="17" max="16384" width="19" style="1"/>
  </cols>
  <sheetData>
    <row r="1" spans="1:16" ht="60" customHeight="1" x14ac:dyDescent="0.25">
      <c r="A1" s="79"/>
      <c r="B1" s="78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"/>
      <c r="P1" s="76" t="s">
        <v>13</v>
      </c>
    </row>
    <row r="2" spans="1:16" s="63" customFormat="1" ht="28.5" customHeight="1" x14ac:dyDescent="0.35">
      <c r="A2" s="68"/>
      <c r="B2" s="75" t="s">
        <v>53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5"/>
      <c r="P2" s="64"/>
    </row>
    <row r="3" spans="1:16" s="69" customFormat="1" ht="55.15" customHeight="1" thickBot="1" x14ac:dyDescent="0.3">
      <c r="A3" s="74"/>
      <c r="B3" s="73" t="s">
        <v>52</v>
      </c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1"/>
      <c r="P3" s="70"/>
    </row>
    <row r="4" spans="1:16" s="63" customFormat="1" ht="45" customHeight="1" thickTop="1" x14ac:dyDescent="0.25">
      <c r="A4" s="68"/>
      <c r="B4" s="67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5"/>
      <c r="P4" s="64"/>
    </row>
    <row r="5" spans="1:16" ht="30" customHeight="1" x14ac:dyDescent="0.25">
      <c r="A5" s="10"/>
      <c r="B5" s="9"/>
      <c r="C5" s="7"/>
      <c r="D5" s="7"/>
      <c r="E5" s="7"/>
      <c r="F5" s="7"/>
      <c r="G5" s="16"/>
      <c r="H5" s="7"/>
      <c r="I5" s="7"/>
      <c r="J5" s="16"/>
      <c r="K5" s="7"/>
      <c r="L5" s="16"/>
      <c r="M5" s="7"/>
      <c r="N5" s="7"/>
      <c r="O5" s="7"/>
      <c r="P5" s="6"/>
    </row>
    <row r="6" spans="1:16" s="55" customFormat="1" ht="36" customHeight="1" x14ac:dyDescent="0.25">
      <c r="A6" s="56"/>
      <c r="B6" s="62"/>
      <c r="C6" s="58" t="s">
        <v>11</v>
      </c>
      <c r="D6" s="57" t="s">
        <v>10</v>
      </c>
      <c r="E6" s="61" t="s">
        <v>9</v>
      </c>
      <c r="F6" s="59" t="s">
        <v>8</v>
      </c>
      <c r="G6" s="59" t="s">
        <v>7</v>
      </c>
      <c r="H6" s="57" t="s">
        <v>6</v>
      </c>
      <c r="I6" s="60" t="s">
        <v>5</v>
      </c>
      <c r="J6" s="59" t="s">
        <v>4</v>
      </c>
      <c r="K6" s="58" t="s">
        <v>3</v>
      </c>
      <c r="L6" s="59" t="s">
        <v>2</v>
      </c>
      <c r="M6" s="58" t="s">
        <v>1</v>
      </c>
      <c r="N6" s="58" t="s">
        <v>0</v>
      </c>
      <c r="O6" s="57" t="s">
        <v>12</v>
      </c>
      <c r="P6" s="56"/>
    </row>
    <row r="7" spans="1:16" s="41" customFormat="1" ht="24" customHeight="1" x14ac:dyDescent="0.25">
      <c r="A7" s="43"/>
      <c r="B7" s="51" t="s">
        <v>51</v>
      </c>
      <c r="C7" s="45">
        <f ca="1">SUM(INDIRECT("Plan_EmployeeCosts["&amp;C$6&amp;"]"))</f>
        <v>107950</v>
      </c>
      <c r="D7" s="50">
        <f ca="1">SUM(INDIRECT("Plan_EmployeeCosts["&amp;D$6&amp;"]"))</f>
        <v>107950</v>
      </c>
      <c r="E7" s="54">
        <f ca="1">SUM(INDIRECT("Plan_EmployeeCosts["&amp;E$6&amp;"]"))</f>
        <v>107950</v>
      </c>
      <c r="F7" s="48">
        <f ca="1">SUM(INDIRECT("Plan_EmployeeCosts["&amp;F$6&amp;"]"))</f>
        <v>111125</v>
      </c>
      <c r="G7" s="46">
        <f ca="1">SUM(INDIRECT("Plan_EmployeeCosts["&amp;G$6&amp;"]"))</f>
        <v>111125</v>
      </c>
      <c r="H7" s="44">
        <f ca="1">SUM(INDIRECT("Plan_EmployeeCosts["&amp;H$6&amp;"]"))</f>
        <v>111125</v>
      </c>
      <c r="I7" s="45">
        <f ca="1">SUM(INDIRECT("Plan_EmployeeCosts["&amp;I$6&amp;"]"))</f>
        <v>111125</v>
      </c>
      <c r="J7" s="46">
        <f ca="1">SUM(INDIRECT("Plan_EmployeeCosts["&amp;J$6&amp;"]"))</f>
        <v>117348</v>
      </c>
      <c r="K7" s="45">
        <f ca="1">SUM(INDIRECT("Plan_EmployeeCosts["&amp;K$6&amp;"]"))</f>
        <v>117348</v>
      </c>
      <c r="L7" s="46">
        <f ca="1">SUM(INDIRECT("Plan_EmployeeCosts["&amp;L$6&amp;"]"))</f>
        <v>117348</v>
      </c>
      <c r="M7" s="45">
        <f ca="1">SUM(INDIRECT("Plan_EmployeeCosts["&amp;M$6&amp;"]"))</f>
        <v>117348</v>
      </c>
      <c r="N7" s="45">
        <f ca="1">SUM(INDIRECT("Plan_EmployeeCosts["&amp;N$6&amp;"]"))</f>
        <v>117348</v>
      </c>
      <c r="O7" s="44">
        <f ca="1">SUM(INDIRECT("Plan_EmployeeCosts["&amp;O$6&amp;"]"))</f>
        <v>1355090</v>
      </c>
      <c r="P7" s="42"/>
    </row>
    <row r="8" spans="1:16" ht="24" hidden="1" customHeight="1" x14ac:dyDescent="0.25">
      <c r="A8" s="10"/>
      <c r="B8" s="29" t="s">
        <v>50</v>
      </c>
      <c r="C8" s="19" t="s">
        <v>29</v>
      </c>
      <c r="D8" s="28" t="s">
        <v>28</v>
      </c>
      <c r="E8" s="27" t="s">
        <v>27</v>
      </c>
      <c r="F8" s="26" t="s">
        <v>26</v>
      </c>
      <c r="G8" s="20" t="s">
        <v>25</v>
      </c>
      <c r="H8" s="2" t="s">
        <v>24</v>
      </c>
      <c r="I8" s="19" t="s">
        <v>23</v>
      </c>
      <c r="J8" s="20" t="s">
        <v>22</v>
      </c>
      <c r="K8" s="19" t="s">
        <v>21</v>
      </c>
      <c r="L8" s="20" t="s">
        <v>20</v>
      </c>
      <c r="M8" s="19" t="s">
        <v>19</v>
      </c>
      <c r="N8" s="19" t="s">
        <v>18</v>
      </c>
      <c r="O8" s="2" t="s">
        <v>17</v>
      </c>
      <c r="P8" s="6"/>
    </row>
    <row r="9" spans="1:16" ht="24" customHeight="1" x14ac:dyDescent="0.25">
      <c r="A9" s="10"/>
      <c r="B9" s="22" t="s">
        <v>49</v>
      </c>
      <c r="C9" s="19">
        <v>85000</v>
      </c>
      <c r="D9" s="25">
        <v>85000</v>
      </c>
      <c r="E9" s="24">
        <v>85000</v>
      </c>
      <c r="F9" s="23">
        <v>87500</v>
      </c>
      <c r="G9" s="20">
        <v>87500</v>
      </c>
      <c r="H9" s="2">
        <v>87500</v>
      </c>
      <c r="I9" s="19">
        <v>87500</v>
      </c>
      <c r="J9" s="20">
        <v>92400</v>
      </c>
      <c r="K9" s="19">
        <v>92400</v>
      </c>
      <c r="L9" s="20">
        <v>92400</v>
      </c>
      <c r="M9" s="19">
        <v>92400</v>
      </c>
      <c r="N9" s="19">
        <v>92400</v>
      </c>
      <c r="O9" s="2">
        <f>SUM(Plan_EmployeeCosts[[#This Row],[JANUARY]:[DECEMBER]])</f>
        <v>1067000</v>
      </c>
      <c r="P9" s="6"/>
    </row>
    <row r="10" spans="1:16" ht="24" customHeight="1" x14ac:dyDescent="0.25">
      <c r="A10" s="10"/>
      <c r="B10" s="22" t="s">
        <v>48</v>
      </c>
      <c r="C10" s="19">
        <v>22950</v>
      </c>
      <c r="D10" s="25">
        <v>22950</v>
      </c>
      <c r="E10" s="24">
        <v>22950</v>
      </c>
      <c r="F10" s="23">
        <v>23625</v>
      </c>
      <c r="G10" s="20">
        <v>23625</v>
      </c>
      <c r="H10" s="2">
        <v>23625</v>
      </c>
      <c r="I10" s="19">
        <v>23625</v>
      </c>
      <c r="J10" s="20">
        <v>24948</v>
      </c>
      <c r="K10" s="19">
        <v>24948</v>
      </c>
      <c r="L10" s="20">
        <v>24948</v>
      </c>
      <c r="M10" s="19">
        <v>24948</v>
      </c>
      <c r="N10" s="19">
        <v>24948</v>
      </c>
      <c r="O10" s="2">
        <f>SUM(Plan_EmployeeCosts[[#This Row],[JANUARY]:[DECEMBER]])</f>
        <v>288090</v>
      </c>
      <c r="P10" s="6"/>
    </row>
    <row r="11" spans="1:16" s="41" customFormat="1" ht="24" customHeight="1" x14ac:dyDescent="0.25">
      <c r="A11" s="43"/>
      <c r="B11" s="18"/>
      <c r="C11" s="8"/>
      <c r="D11" s="40"/>
      <c r="E11" s="39"/>
      <c r="F11" s="38"/>
      <c r="G11" s="53"/>
      <c r="H11" s="52"/>
      <c r="I11" s="8"/>
      <c r="J11" s="16"/>
      <c r="K11" s="8"/>
      <c r="L11" s="16"/>
      <c r="M11" s="8"/>
      <c r="N11" s="8"/>
      <c r="O11" s="7"/>
      <c r="P11" s="42"/>
    </row>
    <row r="12" spans="1:16" s="41" customFormat="1" ht="24" customHeight="1" x14ac:dyDescent="0.25">
      <c r="A12" s="43"/>
      <c r="B12" s="51" t="s">
        <v>47</v>
      </c>
      <c r="C12" s="45">
        <f ca="1">SUM(INDIRECT("Plan_OfficeCosts["&amp;C$6&amp;"]"))</f>
        <v>11370</v>
      </c>
      <c r="D12" s="50">
        <f ca="1">SUM(INDIRECT("Plan_OfficeCosts["&amp;D$6&amp;"]"))</f>
        <v>11770</v>
      </c>
      <c r="E12" s="49">
        <f ca="1">SUM(INDIRECT("Plan_OfficeCosts["&amp;E$6&amp;"]"))</f>
        <v>11770</v>
      </c>
      <c r="F12" s="48">
        <f ca="1">SUM(INDIRECT("Plan_OfficeCosts["&amp;F$6&amp;"]"))</f>
        <v>11470</v>
      </c>
      <c r="G12" s="44">
        <f ca="1">SUM(INDIRECT("Plan_OfficeCosts["&amp;G$6&amp;"]"))</f>
        <v>11470</v>
      </c>
      <c r="H12" s="47">
        <f ca="1">SUM(INDIRECT("Plan_OfficeCosts["&amp;H$6&amp;"]"))</f>
        <v>11470</v>
      </c>
      <c r="I12" s="45">
        <f ca="1">SUM(INDIRECT("Plan_OfficeCosts["&amp;I$6&amp;"]"))</f>
        <v>11470</v>
      </c>
      <c r="J12" s="46">
        <f ca="1">SUM(INDIRECT("Plan_OfficeCosts["&amp;J$6&amp;"]"))</f>
        <v>11470</v>
      </c>
      <c r="K12" s="45">
        <f ca="1">SUM(INDIRECT("Plan_OfficeCosts["&amp;K$6&amp;"]"))</f>
        <v>11470</v>
      </c>
      <c r="L12" s="46">
        <f ca="1">SUM(INDIRECT("Plan_OfficeCosts["&amp;L$6&amp;"]"))</f>
        <v>11470</v>
      </c>
      <c r="M12" s="45">
        <f ca="1">SUM(INDIRECT("Plan_OfficeCosts["&amp;M$6&amp;"]"))</f>
        <v>11770</v>
      </c>
      <c r="N12" s="45">
        <f ca="1">SUM(INDIRECT("Plan_OfficeCosts["&amp;N$6&amp;"]"))</f>
        <v>11770</v>
      </c>
      <c r="O12" s="44">
        <f ca="1">SUM(INDIRECT("Plan_OfficeCosts["&amp;O$6&amp;"]"))</f>
        <v>138740</v>
      </c>
      <c r="P12" s="42"/>
    </row>
    <row r="13" spans="1:16" ht="24" hidden="1" customHeight="1" x14ac:dyDescent="0.25">
      <c r="A13" s="10"/>
      <c r="B13" s="29" t="s">
        <v>47</v>
      </c>
      <c r="C13" s="19" t="s">
        <v>29</v>
      </c>
      <c r="D13" s="28" t="s">
        <v>28</v>
      </c>
      <c r="E13" s="27" t="s">
        <v>27</v>
      </c>
      <c r="F13" s="26" t="s">
        <v>26</v>
      </c>
      <c r="G13" s="2" t="s">
        <v>25</v>
      </c>
      <c r="H13" s="21" t="s">
        <v>24</v>
      </c>
      <c r="I13" s="19" t="s">
        <v>23</v>
      </c>
      <c r="J13" s="20" t="s">
        <v>22</v>
      </c>
      <c r="K13" s="19" t="s">
        <v>21</v>
      </c>
      <c r="L13" s="20" t="s">
        <v>20</v>
      </c>
      <c r="M13" s="19" t="s">
        <v>19</v>
      </c>
      <c r="N13" s="19" t="s">
        <v>18</v>
      </c>
      <c r="O13" s="2" t="s">
        <v>17</v>
      </c>
      <c r="P13" s="6"/>
    </row>
    <row r="14" spans="1:16" ht="24" customHeight="1" x14ac:dyDescent="0.25">
      <c r="A14" s="10"/>
      <c r="B14" s="22" t="s">
        <v>46</v>
      </c>
      <c r="C14" s="19">
        <v>9800</v>
      </c>
      <c r="D14" s="25">
        <v>9800</v>
      </c>
      <c r="E14" s="24">
        <v>9800</v>
      </c>
      <c r="F14" s="23">
        <v>9800</v>
      </c>
      <c r="G14" s="2">
        <v>9800</v>
      </c>
      <c r="H14" s="21">
        <v>9800</v>
      </c>
      <c r="I14" s="19">
        <v>9800</v>
      </c>
      <c r="J14" s="20">
        <v>9800</v>
      </c>
      <c r="K14" s="19">
        <v>9800</v>
      </c>
      <c r="L14" s="20">
        <v>9800</v>
      </c>
      <c r="M14" s="19">
        <v>9800</v>
      </c>
      <c r="N14" s="19">
        <v>9800</v>
      </c>
      <c r="O14" s="2">
        <f>SUM(Plan_OfficeCosts[[#This Row],[JANUARY]:[DECEMBER]])</f>
        <v>117600</v>
      </c>
      <c r="P14" s="6"/>
    </row>
    <row r="15" spans="1:16" ht="24" customHeight="1" x14ac:dyDescent="0.25">
      <c r="A15" s="10"/>
      <c r="B15" s="22" t="s">
        <v>45</v>
      </c>
      <c r="C15" s="19">
        <v>0</v>
      </c>
      <c r="D15" s="25">
        <v>400</v>
      </c>
      <c r="E15" s="24">
        <v>400</v>
      </c>
      <c r="F15" s="23">
        <v>100</v>
      </c>
      <c r="G15" s="2">
        <v>100</v>
      </c>
      <c r="H15" s="21">
        <v>100</v>
      </c>
      <c r="I15" s="19">
        <v>100</v>
      </c>
      <c r="J15" s="20">
        <v>100</v>
      </c>
      <c r="K15" s="19">
        <v>100</v>
      </c>
      <c r="L15" s="20">
        <v>100</v>
      </c>
      <c r="M15" s="19">
        <v>400</v>
      </c>
      <c r="N15" s="19">
        <v>400</v>
      </c>
      <c r="O15" s="2">
        <f>SUM(Plan_OfficeCosts[[#This Row],[JANUARY]:[DECEMBER]])</f>
        <v>2300</v>
      </c>
      <c r="P15" s="6"/>
    </row>
    <row r="16" spans="1:16" ht="24" customHeight="1" x14ac:dyDescent="0.25">
      <c r="A16" s="10"/>
      <c r="B16" s="22" t="s">
        <v>44</v>
      </c>
      <c r="C16" s="19">
        <v>300</v>
      </c>
      <c r="D16" s="25">
        <v>300</v>
      </c>
      <c r="E16" s="24">
        <v>300</v>
      </c>
      <c r="F16" s="23">
        <v>300</v>
      </c>
      <c r="G16" s="2">
        <v>300</v>
      </c>
      <c r="H16" s="21">
        <v>300</v>
      </c>
      <c r="I16" s="19">
        <v>300</v>
      </c>
      <c r="J16" s="20">
        <v>300</v>
      </c>
      <c r="K16" s="19">
        <v>300</v>
      </c>
      <c r="L16" s="20">
        <v>300</v>
      </c>
      <c r="M16" s="19">
        <v>300</v>
      </c>
      <c r="N16" s="19">
        <v>300</v>
      </c>
      <c r="O16" s="2">
        <f>SUM(Plan_OfficeCosts[[#This Row],[JANUARY]:[DECEMBER]])</f>
        <v>3600</v>
      </c>
      <c r="P16" s="6"/>
    </row>
    <row r="17" spans="1:16" ht="24" customHeight="1" x14ac:dyDescent="0.25">
      <c r="A17" s="10"/>
      <c r="B17" s="22" t="s">
        <v>43</v>
      </c>
      <c r="C17" s="19">
        <v>40</v>
      </c>
      <c r="D17" s="25">
        <v>40</v>
      </c>
      <c r="E17" s="24">
        <v>40</v>
      </c>
      <c r="F17" s="23">
        <v>40</v>
      </c>
      <c r="G17" s="2">
        <v>40</v>
      </c>
      <c r="H17" s="21">
        <v>40</v>
      </c>
      <c r="I17" s="19">
        <v>40</v>
      </c>
      <c r="J17" s="20">
        <v>40</v>
      </c>
      <c r="K17" s="19">
        <v>40</v>
      </c>
      <c r="L17" s="20">
        <v>40</v>
      </c>
      <c r="M17" s="19">
        <v>40</v>
      </c>
      <c r="N17" s="19">
        <v>40</v>
      </c>
      <c r="O17" s="2">
        <f>SUM(Plan_OfficeCosts[[#This Row],[JANUARY]:[DECEMBER]])</f>
        <v>480</v>
      </c>
      <c r="P17" s="6"/>
    </row>
    <row r="18" spans="1:16" ht="24" customHeight="1" x14ac:dyDescent="0.25">
      <c r="A18" s="10"/>
      <c r="B18" s="22" t="s">
        <v>42</v>
      </c>
      <c r="C18" s="19">
        <v>250</v>
      </c>
      <c r="D18" s="25">
        <v>250</v>
      </c>
      <c r="E18" s="24">
        <v>250</v>
      </c>
      <c r="F18" s="23">
        <v>250</v>
      </c>
      <c r="G18" s="2">
        <v>250</v>
      </c>
      <c r="H18" s="21">
        <v>250</v>
      </c>
      <c r="I18" s="19">
        <v>250</v>
      </c>
      <c r="J18" s="20">
        <v>250</v>
      </c>
      <c r="K18" s="19">
        <v>250</v>
      </c>
      <c r="L18" s="20">
        <v>250</v>
      </c>
      <c r="M18" s="19">
        <v>250</v>
      </c>
      <c r="N18" s="19">
        <v>250</v>
      </c>
      <c r="O18" s="2">
        <f>SUM(Plan_OfficeCosts[[#This Row],[JANUARY]:[DECEMBER]])</f>
        <v>3000</v>
      </c>
      <c r="P18" s="6"/>
    </row>
    <row r="19" spans="1:16" ht="24" customHeight="1" x14ac:dyDescent="0.25">
      <c r="A19" s="10"/>
      <c r="B19" s="22" t="s">
        <v>41</v>
      </c>
      <c r="C19" s="19">
        <v>180</v>
      </c>
      <c r="D19" s="25">
        <v>180</v>
      </c>
      <c r="E19" s="24">
        <v>180</v>
      </c>
      <c r="F19" s="23">
        <v>180</v>
      </c>
      <c r="G19" s="2">
        <v>180</v>
      </c>
      <c r="H19" s="21">
        <v>180</v>
      </c>
      <c r="I19" s="19">
        <v>180</v>
      </c>
      <c r="J19" s="20">
        <v>180</v>
      </c>
      <c r="K19" s="19">
        <v>180</v>
      </c>
      <c r="L19" s="20">
        <v>180</v>
      </c>
      <c r="M19" s="19">
        <v>180</v>
      </c>
      <c r="N19" s="19">
        <v>180</v>
      </c>
      <c r="O19" s="2">
        <f>SUM(Plan_OfficeCosts[[#This Row],[JANUARY]:[DECEMBER]])</f>
        <v>2160</v>
      </c>
      <c r="P19" s="6"/>
    </row>
    <row r="20" spans="1:16" ht="24" customHeight="1" x14ac:dyDescent="0.25">
      <c r="A20" s="10"/>
      <c r="B20" s="22" t="s">
        <v>40</v>
      </c>
      <c r="C20" s="19">
        <v>200</v>
      </c>
      <c r="D20" s="25">
        <v>200</v>
      </c>
      <c r="E20" s="24">
        <v>200</v>
      </c>
      <c r="F20" s="23">
        <v>200</v>
      </c>
      <c r="G20" s="2">
        <v>200</v>
      </c>
      <c r="H20" s="21">
        <v>200</v>
      </c>
      <c r="I20" s="19">
        <v>200</v>
      </c>
      <c r="J20" s="20">
        <v>200</v>
      </c>
      <c r="K20" s="19">
        <v>200</v>
      </c>
      <c r="L20" s="20">
        <v>200</v>
      </c>
      <c r="M20" s="19">
        <v>200</v>
      </c>
      <c r="N20" s="19">
        <v>200</v>
      </c>
      <c r="O20" s="2">
        <f>SUM(Plan_OfficeCosts[[#This Row],[JANUARY]:[DECEMBER]])</f>
        <v>2400</v>
      </c>
      <c r="P20" s="6"/>
    </row>
    <row r="21" spans="1:16" s="41" customFormat="1" ht="24" customHeight="1" x14ac:dyDescent="0.25">
      <c r="A21" s="43"/>
      <c r="B21" s="22" t="s">
        <v>39</v>
      </c>
      <c r="C21" s="19">
        <v>600</v>
      </c>
      <c r="D21" s="25">
        <v>600</v>
      </c>
      <c r="E21" s="24">
        <v>600</v>
      </c>
      <c r="F21" s="23">
        <v>600</v>
      </c>
      <c r="G21" s="2">
        <v>600</v>
      </c>
      <c r="H21" s="21">
        <v>600</v>
      </c>
      <c r="I21" s="19">
        <v>600</v>
      </c>
      <c r="J21" s="20">
        <v>600</v>
      </c>
      <c r="K21" s="19">
        <v>600</v>
      </c>
      <c r="L21" s="20">
        <v>600</v>
      </c>
      <c r="M21" s="19">
        <v>600</v>
      </c>
      <c r="N21" s="19">
        <v>600</v>
      </c>
      <c r="O21" s="2">
        <f>SUM(Plan_OfficeCosts[[#This Row],[JANUARY]:[DECEMBER]])</f>
        <v>7200</v>
      </c>
      <c r="P21" s="42"/>
    </row>
    <row r="22" spans="1:16" ht="24" customHeight="1" x14ac:dyDescent="0.25">
      <c r="A22" s="10"/>
      <c r="B22" s="18"/>
      <c r="C22" s="8"/>
      <c r="D22" s="40"/>
      <c r="E22" s="39"/>
      <c r="F22" s="38"/>
      <c r="G22" s="7"/>
      <c r="H22" s="17"/>
      <c r="I22" s="8"/>
      <c r="J22" s="8"/>
      <c r="K22" s="8"/>
      <c r="L22" s="16"/>
      <c r="M22" s="8"/>
      <c r="N22" s="8"/>
      <c r="O22" s="7"/>
      <c r="P22" s="6"/>
    </row>
    <row r="23" spans="1:16" ht="24" customHeight="1" x14ac:dyDescent="0.25">
      <c r="A23" s="10"/>
      <c r="B23" s="37" t="s">
        <v>38</v>
      </c>
      <c r="C23" s="31">
        <f ca="1">SUM(INDIRECT("Plan_MarketingCosts["&amp;C$6&amp;"]"))</f>
        <v>8100</v>
      </c>
      <c r="D23" s="36">
        <f ca="1">SUM(INDIRECT("Plan_MarketingCosts["&amp;D$6&amp;"]"))</f>
        <v>3100</v>
      </c>
      <c r="E23" s="35">
        <f ca="1">SUM(INDIRECT("Plan_MarketingCosts["&amp;E$6&amp;"]"))</f>
        <v>3100</v>
      </c>
      <c r="F23" s="34">
        <f ca="1">SUM(INDIRECT("Plan_MarketingCosts["&amp;F$6&amp;"]"))</f>
        <v>11100</v>
      </c>
      <c r="G23" s="30">
        <f ca="1">SUM(INDIRECT("Plan_MarketingCosts["&amp;G$6&amp;"]"))</f>
        <v>3100</v>
      </c>
      <c r="H23" s="33">
        <f ca="1">SUM(INDIRECT("Plan_MarketingCosts["&amp;H$6&amp;"]"))</f>
        <v>3900</v>
      </c>
      <c r="I23" s="31">
        <f ca="1">SUM(INDIRECT("Plan_MarketingCosts["&amp;I$6&amp;"]"))</f>
        <v>8100</v>
      </c>
      <c r="J23" s="31">
        <f ca="1">SUM(INDIRECT("Plan_MarketingCosts["&amp;J$6&amp;"]"))</f>
        <v>6100</v>
      </c>
      <c r="K23" s="31">
        <f ca="1">SUM(INDIRECT("Plan_MarketingCosts["&amp;K$6&amp;"]"))</f>
        <v>3100</v>
      </c>
      <c r="L23" s="32">
        <f ca="1">SUM(INDIRECT("Plan_MarketingCosts["&amp;L$6&amp;"]"))</f>
        <v>8100</v>
      </c>
      <c r="M23" s="31">
        <f ca="1">SUM(INDIRECT("Plan_MarketingCosts["&amp;M$6&amp;"]"))</f>
        <v>3100</v>
      </c>
      <c r="N23" s="31">
        <f ca="1">SUM(INDIRECT("Plan_MarketingCosts["&amp;N$6&amp;"]"))</f>
        <v>6900</v>
      </c>
      <c r="O23" s="30">
        <f ca="1">SUM(INDIRECT("Plan_MarketingCosts["&amp;O$6&amp;"]"))</f>
        <v>67800</v>
      </c>
      <c r="P23" s="6"/>
    </row>
    <row r="24" spans="1:16" ht="24" hidden="1" customHeight="1" x14ac:dyDescent="0.25">
      <c r="A24" s="10"/>
      <c r="B24" s="29" t="s">
        <v>38</v>
      </c>
      <c r="C24" s="19" t="s">
        <v>29</v>
      </c>
      <c r="D24" s="28" t="s">
        <v>28</v>
      </c>
      <c r="E24" s="27" t="s">
        <v>27</v>
      </c>
      <c r="F24" s="26" t="s">
        <v>26</v>
      </c>
      <c r="G24" s="2" t="s">
        <v>25</v>
      </c>
      <c r="H24" s="21" t="s">
        <v>24</v>
      </c>
      <c r="I24" s="19" t="s">
        <v>23</v>
      </c>
      <c r="J24" s="19" t="s">
        <v>22</v>
      </c>
      <c r="K24" s="19" t="s">
        <v>21</v>
      </c>
      <c r="L24" s="20" t="s">
        <v>20</v>
      </c>
      <c r="M24" s="19" t="s">
        <v>19</v>
      </c>
      <c r="N24" s="19" t="s">
        <v>18</v>
      </c>
      <c r="O24" s="2" t="s">
        <v>17</v>
      </c>
      <c r="P24" s="6"/>
    </row>
    <row r="25" spans="1:16" ht="24" customHeight="1" x14ac:dyDescent="0.25">
      <c r="A25" s="10"/>
      <c r="B25" s="22" t="s">
        <v>37</v>
      </c>
      <c r="C25" s="19">
        <v>500</v>
      </c>
      <c r="D25" s="25">
        <v>500</v>
      </c>
      <c r="E25" s="24">
        <v>500</v>
      </c>
      <c r="F25" s="23">
        <v>500</v>
      </c>
      <c r="G25" s="2">
        <v>500</v>
      </c>
      <c r="H25" s="21">
        <v>500</v>
      </c>
      <c r="I25" s="19">
        <v>500</v>
      </c>
      <c r="J25" s="19">
        <v>500</v>
      </c>
      <c r="K25" s="19">
        <v>500</v>
      </c>
      <c r="L25" s="20">
        <v>500</v>
      </c>
      <c r="M25" s="19">
        <v>500</v>
      </c>
      <c r="N25" s="19">
        <v>500</v>
      </c>
      <c r="O25" s="2">
        <f>SUM(Plan_MarketingCosts[[#This Row],[JANUARY]:[DECEMBER]])</f>
        <v>6000</v>
      </c>
      <c r="P25" s="6"/>
    </row>
    <row r="26" spans="1:16" ht="24" customHeight="1" x14ac:dyDescent="0.25">
      <c r="A26" s="10"/>
      <c r="B26" s="22" t="s">
        <v>36</v>
      </c>
      <c r="C26" s="19">
        <v>200</v>
      </c>
      <c r="D26" s="25">
        <v>200</v>
      </c>
      <c r="E26" s="24">
        <v>200</v>
      </c>
      <c r="F26" s="23">
        <v>200</v>
      </c>
      <c r="G26" s="2">
        <v>200</v>
      </c>
      <c r="H26" s="21">
        <v>1000</v>
      </c>
      <c r="I26" s="19">
        <v>200</v>
      </c>
      <c r="J26" s="19">
        <v>200</v>
      </c>
      <c r="K26" s="19">
        <v>200</v>
      </c>
      <c r="L26" s="20">
        <v>200</v>
      </c>
      <c r="M26" s="19">
        <v>200</v>
      </c>
      <c r="N26" s="19">
        <v>1000</v>
      </c>
      <c r="O26" s="2">
        <f>SUM(Plan_MarketingCosts[[#This Row],[JANUARY]:[DECEMBER]])</f>
        <v>4000</v>
      </c>
      <c r="P26" s="6"/>
    </row>
    <row r="27" spans="1:16" ht="24" customHeight="1" x14ac:dyDescent="0.25">
      <c r="A27" s="10"/>
      <c r="B27" s="22" t="s">
        <v>35</v>
      </c>
      <c r="C27" s="19">
        <v>5000</v>
      </c>
      <c r="D27" s="25">
        <v>0</v>
      </c>
      <c r="E27" s="24">
        <v>0</v>
      </c>
      <c r="F27" s="23">
        <v>5000</v>
      </c>
      <c r="G27" s="2">
        <v>0</v>
      </c>
      <c r="H27" s="21">
        <v>0</v>
      </c>
      <c r="I27" s="19">
        <v>5000</v>
      </c>
      <c r="J27" s="19">
        <v>0</v>
      </c>
      <c r="K27" s="19">
        <v>0</v>
      </c>
      <c r="L27" s="20">
        <v>5000</v>
      </c>
      <c r="M27" s="19">
        <v>0</v>
      </c>
      <c r="N27" s="19">
        <v>0</v>
      </c>
      <c r="O27" s="2">
        <f>SUM(Plan_MarketingCosts[[#This Row],[JANUARY]:[DECEMBER]])</f>
        <v>20000</v>
      </c>
      <c r="P27" s="6"/>
    </row>
    <row r="28" spans="1:16" ht="24" customHeight="1" x14ac:dyDescent="0.25">
      <c r="A28" s="10"/>
      <c r="B28" s="22" t="s">
        <v>34</v>
      </c>
      <c r="C28" s="19">
        <v>200</v>
      </c>
      <c r="D28" s="25">
        <v>200</v>
      </c>
      <c r="E28" s="24">
        <v>200</v>
      </c>
      <c r="F28" s="23">
        <v>200</v>
      </c>
      <c r="G28" s="2">
        <v>200</v>
      </c>
      <c r="H28" s="21">
        <v>200</v>
      </c>
      <c r="I28" s="19">
        <v>200</v>
      </c>
      <c r="J28" s="19">
        <v>200</v>
      </c>
      <c r="K28" s="19">
        <v>200</v>
      </c>
      <c r="L28" s="20">
        <v>200</v>
      </c>
      <c r="M28" s="19">
        <v>200</v>
      </c>
      <c r="N28" s="19">
        <v>200</v>
      </c>
      <c r="O28" s="2">
        <f>SUM(Plan_MarketingCosts[[#This Row],[JANUARY]:[DECEMBER]])</f>
        <v>2400</v>
      </c>
      <c r="P28" s="6"/>
    </row>
    <row r="29" spans="1:16" ht="24" customHeight="1" x14ac:dyDescent="0.25">
      <c r="A29" s="10"/>
      <c r="B29" s="22" t="s">
        <v>33</v>
      </c>
      <c r="C29" s="19">
        <v>2000</v>
      </c>
      <c r="D29" s="25">
        <v>2000</v>
      </c>
      <c r="E29" s="24">
        <v>2000</v>
      </c>
      <c r="F29" s="23">
        <v>5000</v>
      </c>
      <c r="G29" s="2">
        <v>2000</v>
      </c>
      <c r="H29" s="21">
        <v>2000</v>
      </c>
      <c r="I29" s="19">
        <v>2000</v>
      </c>
      <c r="J29" s="19">
        <v>5000</v>
      </c>
      <c r="K29" s="19">
        <v>2000</v>
      </c>
      <c r="L29" s="20">
        <v>2000</v>
      </c>
      <c r="M29" s="19">
        <v>2000</v>
      </c>
      <c r="N29" s="19">
        <v>5000</v>
      </c>
      <c r="O29" s="2">
        <f>SUM(Plan_MarketingCosts[[#This Row],[JANUARY]:[DECEMBER]])</f>
        <v>33000</v>
      </c>
      <c r="P29" s="6"/>
    </row>
    <row r="30" spans="1:16" ht="24" customHeight="1" x14ac:dyDescent="0.25">
      <c r="A30" s="10"/>
      <c r="B30" s="22" t="s">
        <v>32</v>
      </c>
      <c r="C30" s="19">
        <v>200</v>
      </c>
      <c r="D30" s="25">
        <v>200</v>
      </c>
      <c r="E30" s="24">
        <v>200</v>
      </c>
      <c r="F30" s="23">
        <v>200</v>
      </c>
      <c r="G30" s="2">
        <v>200</v>
      </c>
      <c r="H30" s="21">
        <v>200</v>
      </c>
      <c r="I30" s="19">
        <v>200</v>
      </c>
      <c r="J30" s="19">
        <v>200</v>
      </c>
      <c r="K30" s="19">
        <v>200</v>
      </c>
      <c r="L30" s="20">
        <v>200</v>
      </c>
      <c r="M30" s="19">
        <v>200</v>
      </c>
      <c r="N30" s="19">
        <v>200</v>
      </c>
      <c r="O30" s="2">
        <f>SUM(Plan_MarketingCosts[[#This Row],[JANUARY]:[DECEMBER]])</f>
        <v>2400</v>
      </c>
      <c r="P30" s="6"/>
    </row>
    <row r="31" spans="1:16" ht="24" customHeight="1" x14ac:dyDescent="0.25">
      <c r="A31" s="10"/>
      <c r="B31" s="18"/>
      <c r="C31" s="8"/>
      <c r="D31" s="40"/>
      <c r="E31" s="39"/>
      <c r="F31" s="38"/>
      <c r="G31" s="7"/>
      <c r="H31" s="17"/>
      <c r="I31" s="8"/>
      <c r="J31" s="8"/>
      <c r="K31" s="8"/>
      <c r="L31" s="16"/>
      <c r="M31" s="8"/>
      <c r="N31" s="8"/>
      <c r="O31" s="7"/>
      <c r="P31" s="6"/>
    </row>
    <row r="32" spans="1:16" ht="24" customHeight="1" x14ac:dyDescent="0.25">
      <c r="A32" s="10"/>
      <c r="B32" s="37" t="s">
        <v>31</v>
      </c>
      <c r="C32" s="31">
        <f ca="1">SUM(INDIRECT("Plan_TrainingTravel["&amp;C$6&amp;"]"))</f>
        <v>4000</v>
      </c>
      <c r="D32" s="36">
        <f ca="1">SUM(INDIRECT("Plan_TrainingTravel["&amp;D$6&amp;"]"))</f>
        <v>4000</v>
      </c>
      <c r="E32" s="35">
        <f ca="1">SUM(INDIRECT("Plan_TrainingTravel["&amp;E$6&amp;"]"))</f>
        <v>4000</v>
      </c>
      <c r="F32" s="34">
        <f ca="1">SUM(INDIRECT("Plan_TrainingTravel["&amp;F$6&amp;"]"))</f>
        <v>4000</v>
      </c>
      <c r="G32" s="30">
        <f ca="1">SUM(INDIRECT("Plan_TrainingTravel["&amp;G$6&amp;"]"))</f>
        <v>4000</v>
      </c>
      <c r="H32" s="33">
        <f ca="1">SUM(INDIRECT("Plan_TrainingTravel["&amp;H$6&amp;"]"))</f>
        <v>4000</v>
      </c>
      <c r="I32" s="31">
        <f ca="1">SUM(INDIRECT("Plan_TrainingTravel["&amp;I$6&amp;"]"))</f>
        <v>4000</v>
      </c>
      <c r="J32" s="31">
        <f ca="1">SUM(INDIRECT("Plan_TrainingTravel["&amp;J$6&amp;"]"))</f>
        <v>4000</v>
      </c>
      <c r="K32" s="31">
        <f ca="1">SUM(INDIRECT("Plan_TrainingTravel["&amp;K$6&amp;"]"))</f>
        <v>4000</v>
      </c>
      <c r="L32" s="32">
        <f ca="1">SUM(INDIRECT("Plan_TrainingTravel["&amp;L$6&amp;"]"))</f>
        <v>4000</v>
      </c>
      <c r="M32" s="31">
        <f ca="1">SUM(INDIRECT("Plan_TrainingTravel["&amp;M$6&amp;"]"))</f>
        <v>4000</v>
      </c>
      <c r="N32" s="31">
        <f ca="1">SUM(INDIRECT("Plan_TrainingTravel["&amp;N$6&amp;"]"))</f>
        <v>4000</v>
      </c>
      <c r="O32" s="30">
        <f ca="1">SUM(INDIRECT("Plan_TrainingTravel["&amp;O$6&amp;"]"))</f>
        <v>48000</v>
      </c>
      <c r="P32" s="6"/>
    </row>
    <row r="33" spans="1:16" ht="24" hidden="1" customHeight="1" x14ac:dyDescent="0.25">
      <c r="A33" s="10"/>
      <c r="B33" s="29" t="s">
        <v>30</v>
      </c>
      <c r="C33" s="19" t="s">
        <v>29</v>
      </c>
      <c r="D33" s="28" t="s">
        <v>28</v>
      </c>
      <c r="E33" s="27" t="s">
        <v>27</v>
      </c>
      <c r="F33" s="26" t="s">
        <v>26</v>
      </c>
      <c r="G33" s="2" t="s">
        <v>25</v>
      </c>
      <c r="H33" s="21" t="s">
        <v>24</v>
      </c>
      <c r="I33" s="19" t="s">
        <v>23</v>
      </c>
      <c r="J33" s="19" t="s">
        <v>22</v>
      </c>
      <c r="K33" s="19" t="s">
        <v>21</v>
      </c>
      <c r="L33" s="20" t="s">
        <v>20</v>
      </c>
      <c r="M33" s="19" t="s">
        <v>19</v>
      </c>
      <c r="N33" s="19" t="s">
        <v>18</v>
      </c>
      <c r="O33" s="2" t="s">
        <v>17</v>
      </c>
      <c r="P33" s="6"/>
    </row>
    <row r="34" spans="1:16" ht="24" customHeight="1" x14ac:dyDescent="0.25">
      <c r="A34" s="10"/>
      <c r="B34" s="22" t="s">
        <v>16</v>
      </c>
      <c r="C34" s="19">
        <v>2000</v>
      </c>
      <c r="D34" s="25">
        <v>2000</v>
      </c>
      <c r="E34" s="24">
        <v>2000</v>
      </c>
      <c r="F34" s="23">
        <v>2000</v>
      </c>
      <c r="G34" s="2">
        <v>2000</v>
      </c>
      <c r="H34" s="21">
        <v>2000</v>
      </c>
      <c r="I34" s="19">
        <v>2000</v>
      </c>
      <c r="J34" s="19">
        <v>2000</v>
      </c>
      <c r="K34" s="19">
        <v>2000</v>
      </c>
      <c r="L34" s="20">
        <v>2000</v>
      </c>
      <c r="M34" s="19">
        <v>2000</v>
      </c>
      <c r="N34" s="19">
        <v>2000</v>
      </c>
      <c r="O34" s="2">
        <f>SUM(Plan_TrainingTravel[[#This Row],[JANUARY]:[DECEMBER]])</f>
        <v>24000</v>
      </c>
      <c r="P34" s="6"/>
    </row>
    <row r="35" spans="1:16" ht="24" customHeight="1" x14ac:dyDescent="0.25">
      <c r="A35" s="10"/>
      <c r="B35" s="22" t="s">
        <v>15</v>
      </c>
      <c r="C35" s="19">
        <v>2000</v>
      </c>
      <c r="D35" s="19">
        <v>2000</v>
      </c>
      <c r="E35" s="20">
        <v>2000</v>
      </c>
      <c r="F35" s="20">
        <v>2000</v>
      </c>
      <c r="G35" s="2">
        <v>2000</v>
      </c>
      <c r="H35" s="21">
        <v>2000</v>
      </c>
      <c r="I35" s="19">
        <v>2000</v>
      </c>
      <c r="J35" s="19">
        <v>2000</v>
      </c>
      <c r="K35" s="19">
        <v>2000</v>
      </c>
      <c r="L35" s="20">
        <v>2000</v>
      </c>
      <c r="M35" s="19">
        <v>2000</v>
      </c>
      <c r="N35" s="19">
        <v>2000</v>
      </c>
      <c r="O35" s="2">
        <f>SUM(Plan_TrainingTravel[[#This Row],[JANUARY]:[DECEMBER]])</f>
        <v>24000</v>
      </c>
      <c r="P35" s="6"/>
    </row>
    <row r="36" spans="1:16" ht="24" customHeight="1" x14ac:dyDescent="0.25">
      <c r="A36" s="10"/>
      <c r="B36" s="18"/>
      <c r="C36" s="8"/>
      <c r="D36" s="8"/>
      <c r="E36" s="16"/>
      <c r="F36" s="16"/>
      <c r="G36" s="7"/>
      <c r="H36" s="17"/>
      <c r="I36" s="8"/>
      <c r="J36" s="8"/>
      <c r="K36" s="8"/>
      <c r="L36" s="16"/>
      <c r="M36" s="8"/>
      <c r="N36" s="8"/>
      <c r="O36" s="7"/>
      <c r="P36" s="6"/>
    </row>
    <row r="37" spans="1:16" ht="36" customHeight="1" x14ac:dyDescent="0.25">
      <c r="A37" s="10"/>
      <c r="B37" s="15" t="s">
        <v>14</v>
      </c>
      <c r="C37" s="12">
        <f ca="1">C7+C12+C23+C32</f>
        <v>131420</v>
      </c>
      <c r="D37" s="12">
        <f ca="1">D7+D12+D23+D32</f>
        <v>126820</v>
      </c>
      <c r="E37" s="13">
        <f ca="1">E7+E12+E23+E32</f>
        <v>126820</v>
      </c>
      <c r="F37" s="13">
        <f ca="1">F7+F12+F23+F32</f>
        <v>137695</v>
      </c>
      <c r="G37" s="11">
        <f ca="1">G7+G12+G23+G32</f>
        <v>129695</v>
      </c>
      <c r="H37" s="14">
        <f ca="1">H7+H12+H23+H32</f>
        <v>130495</v>
      </c>
      <c r="I37" s="12">
        <f ca="1">I7+I12+I23+I32</f>
        <v>134695</v>
      </c>
      <c r="J37" s="12">
        <f ca="1">J7+J12+J23+J32</f>
        <v>138918</v>
      </c>
      <c r="K37" s="12">
        <f ca="1">K7+K12+K23+K32</f>
        <v>135918</v>
      </c>
      <c r="L37" s="13">
        <f ca="1">L7+L12+L23+L32</f>
        <v>140918</v>
      </c>
      <c r="M37" s="12">
        <f ca="1">M7+M12+M23+M32</f>
        <v>136218</v>
      </c>
      <c r="N37" s="12">
        <f ca="1">N7+N12+N23+N32</f>
        <v>140018</v>
      </c>
      <c r="O37" s="11">
        <f ca="1">O7+O12+O23+O32</f>
        <v>1609630</v>
      </c>
      <c r="P37" s="6"/>
    </row>
    <row r="38" spans="1:16" ht="24" customHeight="1" x14ac:dyDescent="0.25">
      <c r="A38" s="10"/>
      <c r="B38" s="9"/>
      <c r="C38" s="7"/>
      <c r="D38" s="7"/>
      <c r="E38" s="7"/>
      <c r="F38" s="7"/>
      <c r="G38" s="7"/>
      <c r="H38" s="7"/>
      <c r="I38" s="8"/>
      <c r="J38" s="7"/>
      <c r="K38" s="7"/>
      <c r="L38" s="7"/>
      <c r="M38" s="7"/>
      <c r="N38" s="7"/>
      <c r="O38" s="7"/>
      <c r="P38" s="6"/>
    </row>
    <row r="39" spans="1:16" ht="24" customHeight="1" x14ac:dyDescent="0.25">
      <c r="I39" s="5"/>
    </row>
  </sheetData>
  <dataValidations count="2">
    <dataValidation allowBlank="1" showInputMessage="1" showErrorMessage="1" promptTitle="Expense budget template" prompt="Enter your company name in cell B2._x000a__x000a_Enter your planned expenses and actual expenses on this tab and the next tab._x000a__x000a_When adding or editing line items, make sure you apply the changes in all four data tabs._x000a__x000a_" sqref="A1" xr:uid="{00000000-0002-0000-0000-000001000000}"/>
    <dataValidation allowBlank="1" showInputMessage="1" showErrorMessage="1" prompt="Enter your company name in this cell" sqref="B2" xr:uid="{00000000-0002-0000-0000-000000000000}"/>
  </dataValidations>
  <printOptions horizontalCentered="1"/>
  <pageMargins left="0.3" right="0.3" top="0.5" bottom="0.5" header="0.3" footer="0.3"/>
  <pageSetup scale="61" orientation="landscape" r:id="rId1"/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5AA84-8AC8-43D0-A2BB-43F2DAFD2DD1}">
  <sheetPr>
    <pageSetUpPr fitToPage="1"/>
  </sheetPr>
  <dimension ref="A1:P38"/>
  <sheetViews>
    <sheetView showGridLines="0" topLeftCell="A4" zoomScaleNormal="100" workbookViewId="0">
      <selection activeCell="H14" sqref="H14"/>
    </sheetView>
  </sheetViews>
  <sheetFormatPr defaultColWidth="19" defaultRowHeight="24" customHeight="1" x14ac:dyDescent="0.25"/>
  <cols>
    <col min="1" max="1" width="3.140625" style="4" customWidth="1"/>
    <col min="2" max="2" width="32.7109375" style="3" customWidth="1"/>
    <col min="3" max="15" width="16.42578125" style="2" customWidth="1"/>
    <col min="16" max="16" width="3.140625" style="1" customWidth="1"/>
    <col min="17" max="16384" width="19" style="1"/>
  </cols>
  <sheetData>
    <row r="1" spans="1:16" ht="60" customHeight="1" x14ac:dyDescent="0.25">
      <c r="A1" s="103"/>
      <c r="B1" s="102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7"/>
      <c r="P1" s="76" t="s">
        <v>13</v>
      </c>
    </row>
    <row r="2" spans="1:16" s="63" customFormat="1" ht="28.5" customHeight="1" x14ac:dyDescent="0.35">
      <c r="A2" s="95"/>
      <c r="B2" s="100" t="str">
        <f>'Planned expenses'!B2</f>
        <v>Market Financial Consulting</v>
      </c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65"/>
      <c r="P2" s="64"/>
    </row>
    <row r="3" spans="1:16" s="63" customFormat="1" ht="55.15" customHeight="1" thickBot="1" x14ac:dyDescent="0.3">
      <c r="A3" s="99"/>
      <c r="B3" s="98" t="s">
        <v>54</v>
      </c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6"/>
      <c r="P3" s="64"/>
    </row>
    <row r="4" spans="1:16" s="63" customFormat="1" ht="45" customHeight="1" thickTop="1" x14ac:dyDescent="0.25">
      <c r="A4" s="95"/>
      <c r="B4" s="94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65"/>
      <c r="P4" s="64"/>
    </row>
    <row r="5" spans="1:16" ht="30" customHeight="1" x14ac:dyDescent="0.25">
      <c r="A5" s="10"/>
      <c r="B5" s="9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6"/>
    </row>
    <row r="6" spans="1:16" s="55" customFormat="1" ht="36" customHeight="1" x14ac:dyDescent="0.25">
      <c r="A6" s="56"/>
      <c r="B6" s="92"/>
      <c r="C6" s="90" t="s">
        <v>11</v>
      </c>
      <c r="D6" s="90" t="s">
        <v>10</v>
      </c>
      <c r="E6" s="90" t="s">
        <v>9</v>
      </c>
      <c r="F6" s="90" t="s">
        <v>8</v>
      </c>
      <c r="G6" s="90" t="s">
        <v>7</v>
      </c>
      <c r="H6" s="90" t="s">
        <v>6</v>
      </c>
      <c r="I6" s="91" t="s">
        <v>5</v>
      </c>
      <c r="J6" s="90" t="s">
        <v>4</v>
      </c>
      <c r="K6" s="90" t="s">
        <v>3</v>
      </c>
      <c r="L6" s="90" t="s">
        <v>2</v>
      </c>
      <c r="M6" s="90" t="s">
        <v>1</v>
      </c>
      <c r="N6" s="90" t="s">
        <v>0</v>
      </c>
      <c r="O6" s="89" t="s">
        <v>12</v>
      </c>
      <c r="P6" s="56"/>
    </row>
    <row r="7" spans="1:16" s="41" customFormat="1" ht="24" customHeight="1" x14ac:dyDescent="0.25">
      <c r="A7" s="43"/>
      <c r="B7" s="88" t="s">
        <v>51</v>
      </c>
      <c r="C7" s="86">
        <f ca="1">SUM(INDIRECT("Actual_EmployeeCosts["&amp;C$6&amp;"]"))</f>
        <v>107950</v>
      </c>
      <c r="D7" s="86">
        <f ca="1">SUM(INDIRECT("Actual_EmployeeCosts["&amp;D$6&amp;"]"))</f>
        <v>107950</v>
      </c>
      <c r="E7" s="86">
        <f ca="1">SUM(INDIRECT("Actual_EmployeeCosts["&amp;E$6&amp;"]"))</f>
        <v>107950</v>
      </c>
      <c r="F7" s="86">
        <f ca="1">SUM(INDIRECT("Actual_EmployeeCosts["&amp;F$6&amp;"]"))</f>
        <v>111760</v>
      </c>
      <c r="G7" s="86">
        <f ca="1">SUM(INDIRECT("Actual_EmployeeCosts["&amp;G$6&amp;"]"))</f>
        <v>111760</v>
      </c>
      <c r="H7" s="86">
        <f ca="1">SUM(INDIRECT("Actual_EmployeeCosts["&amp;H$6&amp;"]"))</f>
        <v>111760</v>
      </c>
      <c r="I7" s="87">
        <f ca="1">SUM(INDIRECT("Actual_EmployeeCosts["&amp;I$6&amp;"]"))</f>
        <v>0</v>
      </c>
      <c r="J7" s="86">
        <f ca="1">SUM(INDIRECT("Actual_EmployeeCosts["&amp;J$6&amp;"]"))</f>
        <v>0</v>
      </c>
      <c r="K7" s="86">
        <f ca="1">SUM(INDIRECT("Actual_EmployeeCosts["&amp;K$6&amp;"]"))</f>
        <v>0</v>
      </c>
      <c r="L7" s="86">
        <f ca="1">SUM(INDIRECT("Actual_EmployeeCosts["&amp;L$6&amp;"]"))</f>
        <v>0</v>
      </c>
      <c r="M7" s="86">
        <f ca="1">SUM(INDIRECT("Actual_EmployeeCosts["&amp;M$6&amp;"]"))</f>
        <v>0</v>
      </c>
      <c r="N7" s="86">
        <f ca="1">SUM(INDIRECT("Actual_EmployeeCosts["&amp;N$6&amp;"]"))</f>
        <v>0</v>
      </c>
      <c r="O7" s="85">
        <f ca="1">SUM(INDIRECT("Actual_EmployeeCosts["&amp;O$6&amp;"]"))</f>
        <v>659130</v>
      </c>
      <c r="P7" s="42"/>
    </row>
    <row r="8" spans="1:16" ht="24" hidden="1" customHeight="1" x14ac:dyDescent="0.25">
      <c r="A8" s="10"/>
      <c r="B8" s="84" t="s">
        <v>50</v>
      </c>
      <c r="C8" s="8" t="s">
        <v>29</v>
      </c>
      <c r="D8" s="8" t="s">
        <v>28</v>
      </c>
      <c r="E8" s="8" t="s">
        <v>27</v>
      </c>
      <c r="F8" s="8" t="s">
        <v>26</v>
      </c>
      <c r="G8" s="8" t="s">
        <v>25</v>
      </c>
      <c r="H8" s="8" t="s">
        <v>24</v>
      </c>
      <c r="I8" s="16" t="s">
        <v>23</v>
      </c>
      <c r="J8" s="8" t="s">
        <v>22</v>
      </c>
      <c r="K8" s="8" t="s">
        <v>21</v>
      </c>
      <c r="L8" s="8" t="s">
        <v>20</v>
      </c>
      <c r="M8" s="8" t="s">
        <v>19</v>
      </c>
      <c r="N8" s="8" t="s">
        <v>18</v>
      </c>
      <c r="O8" s="7" t="s">
        <v>17</v>
      </c>
      <c r="P8" s="6"/>
    </row>
    <row r="9" spans="1:16" ht="24" customHeight="1" x14ac:dyDescent="0.25">
      <c r="A9" s="10"/>
      <c r="B9" s="22" t="s">
        <v>49</v>
      </c>
      <c r="C9" s="19">
        <v>85000</v>
      </c>
      <c r="D9" s="19">
        <v>85000</v>
      </c>
      <c r="E9" s="19">
        <v>85000</v>
      </c>
      <c r="F9" s="19">
        <v>88000</v>
      </c>
      <c r="G9" s="19">
        <v>88000</v>
      </c>
      <c r="H9" s="19">
        <v>88000</v>
      </c>
      <c r="I9" s="20"/>
      <c r="J9" s="19"/>
      <c r="K9" s="19"/>
      <c r="L9" s="19"/>
      <c r="M9" s="19"/>
      <c r="N9" s="19"/>
      <c r="O9" s="2">
        <f>SUM(Actual_EmployeeCosts[[#This Row],[JANUARY]:[DECEMBER]])</f>
        <v>519000</v>
      </c>
      <c r="P9" s="6"/>
    </row>
    <row r="10" spans="1:16" ht="24" customHeight="1" x14ac:dyDescent="0.25">
      <c r="A10" s="10"/>
      <c r="B10" s="22" t="s">
        <v>48</v>
      </c>
      <c r="C10" s="19">
        <v>22950</v>
      </c>
      <c r="D10" s="19">
        <v>22950</v>
      </c>
      <c r="E10" s="19">
        <v>22950</v>
      </c>
      <c r="F10" s="19">
        <v>23760</v>
      </c>
      <c r="G10" s="19">
        <v>23760</v>
      </c>
      <c r="H10" s="19">
        <v>23760</v>
      </c>
      <c r="I10" s="20"/>
      <c r="J10" s="19"/>
      <c r="K10" s="19"/>
      <c r="L10" s="19"/>
      <c r="M10" s="19"/>
      <c r="N10" s="19"/>
      <c r="O10" s="2">
        <f>SUM(Actual_EmployeeCosts[[#This Row],[JANUARY]:[DECEMBER]])</f>
        <v>140130</v>
      </c>
      <c r="P10" s="6"/>
    </row>
    <row r="11" spans="1:16" s="41" customFormat="1" ht="24" customHeight="1" x14ac:dyDescent="0.25">
      <c r="A11" s="43"/>
      <c r="B11" s="18"/>
      <c r="C11" s="8"/>
      <c r="D11" s="8"/>
      <c r="E11" s="8"/>
      <c r="F11" s="8"/>
      <c r="G11" s="8"/>
      <c r="H11" s="8"/>
      <c r="I11" s="16"/>
      <c r="J11" s="8"/>
      <c r="K11" s="8"/>
      <c r="L11" s="8"/>
      <c r="M11" s="8"/>
      <c r="N11" s="8"/>
      <c r="O11" s="7"/>
      <c r="P11" s="42"/>
    </row>
    <row r="12" spans="1:16" s="41" customFormat="1" ht="24" customHeight="1" x14ac:dyDescent="0.25">
      <c r="A12" s="43"/>
      <c r="B12" s="88" t="s">
        <v>47</v>
      </c>
      <c r="C12" s="86">
        <f ca="1">SUM(INDIRECT("Actual_OfficeCosts["&amp;C$6&amp;"]"))</f>
        <v>11387</v>
      </c>
      <c r="D12" s="86">
        <f ca="1">SUM(INDIRECT("Actual_OfficeCosts["&amp;D$6&amp;"]"))</f>
        <v>11698</v>
      </c>
      <c r="E12" s="86">
        <f ca="1">SUM(INDIRECT("Actual_OfficeCosts["&amp;E$6&amp;"]"))</f>
        <v>11692</v>
      </c>
      <c r="F12" s="86">
        <f ca="1">SUM(INDIRECT("Actual_OfficeCosts["&amp;F$6&amp;"]"))</f>
        <v>11611</v>
      </c>
      <c r="G12" s="86">
        <f ca="1">SUM(INDIRECT("Actual_OfficeCosts["&amp;G$6&amp;"]"))</f>
        <v>11508</v>
      </c>
      <c r="H12" s="86">
        <f ca="1">SUM(INDIRECT("Actual_OfficeCosts["&amp;H$6&amp;"]"))</f>
        <v>11454</v>
      </c>
      <c r="I12" s="87">
        <f ca="1">SUM(INDIRECT("Actual_OfficeCosts["&amp;I$6&amp;"]"))</f>
        <v>0</v>
      </c>
      <c r="J12" s="86">
        <f ca="1">SUM(INDIRECT("Actual_OfficeCosts["&amp;J$6&amp;"]"))</f>
        <v>0</v>
      </c>
      <c r="K12" s="86">
        <f ca="1">SUM(INDIRECT("Actual_OfficeCosts["&amp;K$6&amp;"]"))</f>
        <v>0</v>
      </c>
      <c r="L12" s="86">
        <f ca="1">SUM(INDIRECT("Actual_OfficeCosts["&amp;L$6&amp;"]"))</f>
        <v>0</v>
      </c>
      <c r="M12" s="86">
        <f ca="1">SUM(INDIRECT("Actual_OfficeCosts["&amp;M$6&amp;"]"))</f>
        <v>0</v>
      </c>
      <c r="N12" s="86">
        <f ca="1">SUM(INDIRECT("Actual_OfficeCosts["&amp;N$6&amp;"]"))</f>
        <v>0</v>
      </c>
      <c r="O12" s="85">
        <f ca="1">SUM(INDIRECT("Actual_OfficeCosts["&amp;O$6&amp;"]"))</f>
        <v>69350</v>
      </c>
      <c r="P12" s="42"/>
    </row>
    <row r="13" spans="1:16" ht="24" hidden="1" customHeight="1" x14ac:dyDescent="0.25">
      <c r="A13" s="10"/>
      <c r="B13" s="84" t="s">
        <v>47</v>
      </c>
      <c r="C13" s="8" t="s">
        <v>29</v>
      </c>
      <c r="D13" s="8" t="s">
        <v>28</v>
      </c>
      <c r="E13" s="8" t="s">
        <v>27</v>
      </c>
      <c r="F13" s="8" t="s">
        <v>26</v>
      </c>
      <c r="G13" s="8" t="s">
        <v>25</v>
      </c>
      <c r="H13" s="8" t="s">
        <v>24</v>
      </c>
      <c r="I13" s="16" t="s">
        <v>23</v>
      </c>
      <c r="J13" s="8" t="s">
        <v>22</v>
      </c>
      <c r="K13" s="8" t="s">
        <v>21</v>
      </c>
      <c r="L13" s="8" t="s">
        <v>20</v>
      </c>
      <c r="M13" s="8" t="s">
        <v>19</v>
      </c>
      <c r="N13" s="8" t="s">
        <v>18</v>
      </c>
      <c r="O13" s="7" t="s">
        <v>17</v>
      </c>
      <c r="P13" s="6"/>
    </row>
    <row r="14" spans="1:16" ht="24" customHeight="1" x14ac:dyDescent="0.25">
      <c r="A14" s="10"/>
      <c r="B14" s="22" t="s">
        <v>46</v>
      </c>
      <c r="C14" s="19">
        <v>9800</v>
      </c>
      <c r="D14" s="19">
        <v>9800</v>
      </c>
      <c r="E14" s="19">
        <v>9800</v>
      </c>
      <c r="F14" s="19">
        <v>9800</v>
      </c>
      <c r="G14" s="19">
        <v>9800</v>
      </c>
      <c r="H14" s="19">
        <v>9800</v>
      </c>
      <c r="I14" s="20"/>
      <c r="J14" s="19"/>
      <c r="K14" s="19"/>
      <c r="L14" s="19"/>
      <c r="M14" s="19"/>
      <c r="N14" s="19"/>
      <c r="O14" s="2">
        <f>SUM(Actual_OfficeCosts[[#This Row],[JANUARY]:[DECEMBER]])</f>
        <v>58800</v>
      </c>
      <c r="P14" s="6"/>
    </row>
    <row r="15" spans="1:16" ht="24" customHeight="1" x14ac:dyDescent="0.25">
      <c r="A15" s="10"/>
      <c r="B15" s="22" t="s">
        <v>45</v>
      </c>
      <c r="C15" s="19">
        <v>4</v>
      </c>
      <c r="D15" s="19">
        <v>430</v>
      </c>
      <c r="E15" s="19">
        <v>385</v>
      </c>
      <c r="F15" s="19">
        <v>230</v>
      </c>
      <c r="G15" s="19">
        <v>87</v>
      </c>
      <c r="H15" s="19">
        <v>88</v>
      </c>
      <c r="I15" s="20"/>
      <c r="J15" s="19"/>
      <c r="K15" s="19"/>
      <c r="L15" s="19"/>
      <c r="M15" s="19"/>
      <c r="N15" s="19"/>
      <c r="O15" s="2">
        <f>SUM(Actual_OfficeCosts[[#This Row],[JANUARY]:[DECEMBER]])</f>
        <v>1224</v>
      </c>
      <c r="P15" s="6"/>
    </row>
    <row r="16" spans="1:16" ht="24" customHeight="1" x14ac:dyDescent="0.25">
      <c r="A16" s="10"/>
      <c r="B16" s="22" t="s">
        <v>44</v>
      </c>
      <c r="C16" s="19">
        <v>288</v>
      </c>
      <c r="D16" s="19">
        <v>278</v>
      </c>
      <c r="E16" s="19">
        <v>268</v>
      </c>
      <c r="F16" s="19">
        <v>299</v>
      </c>
      <c r="G16" s="19">
        <v>306</v>
      </c>
      <c r="H16" s="19">
        <v>290</v>
      </c>
      <c r="I16" s="20"/>
      <c r="J16" s="19"/>
      <c r="K16" s="19"/>
      <c r="L16" s="19"/>
      <c r="M16" s="19"/>
      <c r="N16" s="19"/>
      <c r="O16" s="2">
        <f>SUM(Actual_OfficeCosts[[#This Row],[JANUARY]:[DECEMBER]])</f>
        <v>1729</v>
      </c>
      <c r="P16" s="6"/>
    </row>
    <row r="17" spans="1:16" ht="24" customHeight="1" x14ac:dyDescent="0.25">
      <c r="A17" s="10"/>
      <c r="B17" s="22" t="s">
        <v>43</v>
      </c>
      <c r="C17" s="19">
        <v>35</v>
      </c>
      <c r="D17" s="19">
        <v>33</v>
      </c>
      <c r="E17" s="19">
        <v>34</v>
      </c>
      <c r="F17" s="19">
        <v>36</v>
      </c>
      <c r="G17" s="19">
        <v>34</v>
      </c>
      <c r="H17" s="19">
        <v>36</v>
      </c>
      <c r="I17" s="20"/>
      <c r="J17" s="19"/>
      <c r="K17" s="19"/>
      <c r="L17" s="19"/>
      <c r="M17" s="19"/>
      <c r="N17" s="19"/>
      <c r="O17" s="2">
        <f>SUM(Actual_OfficeCosts[[#This Row],[JANUARY]:[DECEMBER]])</f>
        <v>208</v>
      </c>
      <c r="P17" s="6"/>
    </row>
    <row r="18" spans="1:16" ht="24" customHeight="1" x14ac:dyDescent="0.25">
      <c r="A18" s="10"/>
      <c r="B18" s="22" t="s">
        <v>42</v>
      </c>
      <c r="C18" s="19">
        <v>224</v>
      </c>
      <c r="D18" s="19">
        <v>235</v>
      </c>
      <c r="E18" s="19">
        <v>265</v>
      </c>
      <c r="F18" s="19">
        <v>245</v>
      </c>
      <c r="G18" s="19">
        <v>245</v>
      </c>
      <c r="H18" s="19">
        <v>220</v>
      </c>
      <c r="I18" s="20"/>
      <c r="J18" s="19"/>
      <c r="K18" s="19"/>
      <c r="L18" s="19"/>
      <c r="M18" s="19"/>
      <c r="N18" s="19"/>
      <c r="O18" s="2">
        <f>SUM(Actual_OfficeCosts[[#This Row],[JANUARY]:[DECEMBER]])</f>
        <v>1434</v>
      </c>
      <c r="P18" s="6"/>
    </row>
    <row r="19" spans="1:16" ht="24" customHeight="1" x14ac:dyDescent="0.25">
      <c r="A19" s="10"/>
      <c r="B19" s="22" t="s">
        <v>41</v>
      </c>
      <c r="C19" s="19">
        <v>180</v>
      </c>
      <c r="D19" s="19">
        <v>180</v>
      </c>
      <c r="E19" s="19">
        <v>180</v>
      </c>
      <c r="F19" s="19">
        <v>180</v>
      </c>
      <c r="G19" s="19">
        <v>180</v>
      </c>
      <c r="H19" s="19">
        <v>180</v>
      </c>
      <c r="I19" s="20"/>
      <c r="J19" s="19"/>
      <c r="K19" s="19"/>
      <c r="L19" s="19"/>
      <c r="M19" s="19"/>
      <c r="N19" s="19"/>
      <c r="O19" s="2">
        <f>SUM(Actual_OfficeCosts[[#This Row],[JANUARY]:[DECEMBER]])</f>
        <v>1080</v>
      </c>
      <c r="P19" s="6"/>
    </row>
    <row r="20" spans="1:16" ht="24" customHeight="1" x14ac:dyDescent="0.25">
      <c r="A20" s="10"/>
      <c r="B20" s="22" t="s">
        <v>40</v>
      </c>
      <c r="C20" s="19">
        <v>256</v>
      </c>
      <c r="D20" s="19">
        <v>142</v>
      </c>
      <c r="E20" s="19">
        <v>160</v>
      </c>
      <c r="F20" s="19">
        <v>221</v>
      </c>
      <c r="G20" s="19">
        <v>256</v>
      </c>
      <c r="H20" s="19">
        <v>240</v>
      </c>
      <c r="I20" s="20"/>
      <c r="J20" s="19"/>
      <c r="K20" s="19"/>
      <c r="L20" s="19"/>
      <c r="M20" s="19"/>
      <c r="N20" s="19"/>
      <c r="O20" s="2">
        <f>SUM(Actual_OfficeCosts[[#This Row],[JANUARY]:[DECEMBER]])</f>
        <v>1275</v>
      </c>
      <c r="P20" s="6"/>
    </row>
    <row r="21" spans="1:16" s="41" customFormat="1" ht="24" customHeight="1" x14ac:dyDescent="0.25">
      <c r="A21" s="43"/>
      <c r="B21" s="22" t="s">
        <v>39</v>
      </c>
      <c r="C21" s="19">
        <v>600</v>
      </c>
      <c r="D21" s="19">
        <v>600</v>
      </c>
      <c r="E21" s="19">
        <v>600</v>
      </c>
      <c r="F21" s="19">
        <v>600</v>
      </c>
      <c r="G21" s="19">
        <v>600</v>
      </c>
      <c r="H21" s="19">
        <v>600</v>
      </c>
      <c r="I21" s="20"/>
      <c r="J21" s="19"/>
      <c r="K21" s="19"/>
      <c r="L21" s="19"/>
      <c r="M21" s="19"/>
      <c r="N21" s="19"/>
      <c r="O21" s="2">
        <f>SUM(Actual_OfficeCosts[[#This Row],[JANUARY]:[DECEMBER]])</f>
        <v>3600</v>
      </c>
      <c r="P21" s="42"/>
    </row>
    <row r="22" spans="1:16" ht="24" customHeight="1" x14ac:dyDescent="0.25">
      <c r="A22" s="10"/>
      <c r="B22" s="18"/>
      <c r="C22" s="8"/>
      <c r="D22" s="8"/>
      <c r="E22" s="8"/>
      <c r="F22" s="8"/>
      <c r="G22" s="8"/>
      <c r="H22" s="8"/>
      <c r="I22" s="16"/>
      <c r="J22" s="8"/>
      <c r="K22" s="8"/>
      <c r="L22" s="8"/>
      <c r="M22" s="8"/>
      <c r="N22" s="8"/>
      <c r="O22" s="7"/>
      <c r="P22" s="6"/>
    </row>
    <row r="23" spans="1:16" s="41" customFormat="1" ht="24" customHeight="1" x14ac:dyDescent="0.25">
      <c r="A23" s="43"/>
      <c r="B23" s="88" t="s">
        <v>38</v>
      </c>
      <c r="C23" s="86">
        <f ca="1">SUM(INDIRECT("Actual_MarketingCosts["&amp;C$6&amp;"]"))</f>
        <v>7100</v>
      </c>
      <c r="D23" s="86">
        <f ca="1">SUM(INDIRECT("Actual_MarketingCosts["&amp;D$6&amp;"]"))</f>
        <v>1000</v>
      </c>
      <c r="E23" s="86">
        <f ca="1">SUM(INDIRECT("Actual_MarketingCosts["&amp;E$6&amp;"]"))</f>
        <v>3223</v>
      </c>
      <c r="F23" s="86">
        <f ca="1">SUM(INDIRECT("Actual_MarketingCosts["&amp;F$6&amp;"]"))</f>
        <v>10700</v>
      </c>
      <c r="G23" s="86">
        <f ca="1">SUM(INDIRECT("Actual_MarketingCosts["&amp;G$6&amp;"]"))</f>
        <v>2100</v>
      </c>
      <c r="H23" s="86">
        <f ca="1">SUM(INDIRECT("Actual_MarketingCosts["&amp;H$6&amp;"]"))</f>
        <v>4300</v>
      </c>
      <c r="I23" s="87">
        <f ca="1">SUM(INDIRECT("Actual_MarketingCosts["&amp;I$6&amp;"]"))</f>
        <v>0</v>
      </c>
      <c r="J23" s="86">
        <f ca="1">SUM(INDIRECT("Actual_MarketingCosts["&amp;J$6&amp;"]"))</f>
        <v>0</v>
      </c>
      <c r="K23" s="86">
        <f ca="1">SUM(INDIRECT("Actual_MarketingCosts["&amp;K$6&amp;"]"))</f>
        <v>0</v>
      </c>
      <c r="L23" s="86">
        <f ca="1">SUM(INDIRECT("Actual_MarketingCosts["&amp;L$6&amp;"]"))</f>
        <v>0</v>
      </c>
      <c r="M23" s="86">
        <f ca="1">SUM(INDIRECT("Actual_MarketingCosts["&amp;M$6&amp;"]"))</f>
        <v>0</v>
      </c>
      <c r="N23" s="86">
        <f ca="1">SUM(INDIRECT("Actual_MarketingCosts["&amp;N$6&amp;"]"))</f>
        <v>0</v>
      </c>
      <c r="O23" s="85">
        <f ca="1">SUM(INDIRECT("Actual_MarketingCosts["&amp;O$6&amp;"]"))</f>
        <v>28423</v>
      </c>
      <c r="P23" s="42"/>
    </row>
    <row r="24" spans="1:16" ht="24" hidden="1" customHeight="1" x14ac:dyDescent="0.25">
      <c r="A24" s="10"/>
      <c r="B24" s="84" t="s">
        <v>38</v>
      </c>
      <c r="C24" s="8" t="s">
        <v>29</v>
      </c>
      <c r="D24" s="8" t="s">
        <v>28</v>
      </c>
      <c r="E24" s="8" t="s">
        <v>27</v>
      </c>
      <c r="F24" s="8" t="s">
        <v>26</v>
      </c>
      <c r="G24" s="8" t="s">
        <v>25</v>
      </c>
      <c r="H24" s="8" t="s">
        <v>24</v>
      </c>
      <c r="I24" s="16" t="s">
        <v>23</v>
      </c>
      <c r="J24" s="8" t="s">
        <v>22</v>
      </c>
      <c r="K24" s="8" t="s">
        <v>21</v>
      </c>
      <c r="L24" s="8" t="s">
        <v>20</v>
      </c>
      <c r="M24" s="8" t="s">
        <v>19</v>
      </c>
      <c r="N24" s="8" t="s">
        <v>18</v>
      </c>
      <c r="O24" s="7" t="s">
        <v>17</v>
      </c>
      <c r="P24" s="6"/>
    </row>
    <row r="25" spans="1:16" ht="24" customHeight="1" x14ac:dyDescent="0.25">
      <c r="A25" s="10"/>
      <c r="B25" s="22" t="s">
        <v>37</v>
      </c>
      <c r="C25" s="19">
        <v>500</v>
      </c>
      <c r="D25" s="19">
        <v>500</v>
      </c>
      <c r="E25" s="19">
        <v>500</v>
      </c>
      <c r="F25" s="19">
        <v>500</v>
      </c>
      <c r="G25" s="19">
        <v>0</v>
      </c>
      <c r="H25" s="19">
        <v>500</v>
      </c>
      <c r="I25" s="19"/>
      <c r="J25" s="19"/>
      <c r="K25" s="19"/>
      <c r="L25" s="19"/>
      <c r="M25" s="19"/>
      <c r="N25" s="19"/>
      <c r="O25" s="2">
        <f>SUM(Actual_MarketingCosts[[#This Row],[JANUARY]:[DECEMBER]])</f>
        <v>2500</v>
      </c>
      <c r="P25" s="6"/>
    </row>
    <row r="26" spans="1:16" ht="24" customHeight="1" x14ac:dyDescent="0.25">
      <c r="A26" s="10" t="s">
        <v>58</v>
      </c>
      <c r="B26" s="22" t="s">
        <v>36</v>
      </c>
      <c r="C26" s="19">
        <v>0</v>
      </c>
      <c r="D26" s="19">
        <v>0</v>
      </c>
      <c r="E26" s="19">
        <v>0</v>
      </c>
      <c r="F26" s="19">
        <v>0</v>
      </c>
      <c r="G26" s="19">
        <v>0</v>
      </c>
      <c r="H26" s="19">
        <v>1500</v>
      </c>
      <c r="I26" s="19"/>
      <c r="J26" s="19"/>
      <c r="K26" s="19"/>
      <c r="L26" s="19"/>
      <c r="M26" s="19"/>
      <c r="N26" s="19"/>
      <c r="O26" s="2">
        <f>SUM(Actual_MarketingCosts[[#This Row],[JANUARY]:[DECEMBER]])</f>
        <v>1500</v>
      </c>
      <c r="P26" s="6"/>
    </row>
    <row r="27" spans="1:16" ht="24" hidden="1" customHeight="1" x14ac:dyDescent="0.25">
      <c r="A27" s="10"/>
      <c r="B27" s="22" t="s">
        <v>35</v>
      </c>
      <c r="C27" s="19">
        <v>4800</v>
      </c>
      <c r="D27" s="19">
        <v>0</v>
      </c>
      <c r="E27" s="19">
        <v>0</v>
      </c>
      <c r="F27" s="19">
        <v>5500</v>
      </c>
      <c r="G27" s="19">
        <v>0</v>
      </c>
      <c r="H27" s="19">
        <v>0</v>
      </c>
      <c r="I27" s="19"/>
      <c r="J27" s="19"/>
      <c r="K27" s="19"/>
      <c r="L27" s="19"/>
      <c r="M27" s="19"/>
      <c r="N27" s="19"/>
      <c r="O27" s="2">
        <f>SUM(Actual_MarketingCosts[[#This Row],[JANUARY]:[DECEMBER]])</f>
        <v>10300</v>
      </c>
      <c r="P27" s="6"/>
    </row>
    <row r="28" spans="1:16" ht="24" customHeight="1" x14ac:dyDescent="0.25">
      <c r="A28" s="10"/>
      <c r="B28" s="22" t="s">
        <v>34</v>
      </c>
      <c r="C28" s="19">
        <v>0</v>
      </c>
      <c r="D28" s="19">
        <v>500</v>
      </c>
      <c r="E28" s="19">
        <v>0</v>
      </c>
      <c r="F28" s="19">
        <v>0</v>
      </c>
      <c r="G28" s="19">
        <v>600</v>
      </c>
      <c r="H28" s="19">
        <v>0</v>
      </c>
      <c r="I28" s="19"/>
      <c r="J28" s="19"/>
      <c r="K28" s="19"/>
      <c r="L28" s="19"/>
      <c r="M28" s="19"/>
      <c r="N28" s="19"/>
      <c r="O28" s="2">
        <f>SUM(Actual_MarketingCosts[[#This Row],[JANUARY]:[DECEMBER]])</f>
        <v>1100</v>
      </c>
      <c r="P28" s="6"/>
    </row>
    <row r="29" spans="1:16" ht="24" customHeight="1" x14ac:dyDescent="0.25">
      <c r="A29" s="10"/>
      <c r="B29" s="22" t="s">
        <v>33</v>
      </c>
      <c r="C29" s="19">
        <v>1800</v>
      </c>
      <c r="D29" s="19">
        <v>0</v>
      </c>
      <c r="E29" s="19">
        <v>2200</v>
      </c>
      <c r="F29" s="19">
        <v>4700</v>
      </c>
      <c r="G29" s="19">
        <v>1500</v>
      </c>
      <c r="H29" s="19">
        <v>2300</v>
      </c>
      <c r="I29" s="19"/>
      <c r="J29" s="19"/>
      <c r="K29" s="19"/>
      <c r="L29" s="19"/>
      <c r="M29" s="19"/>
      <c r="N29" s="19"/>
      <c r="O29" s="2">
        <f>SUM(Actual_MarketingCosts[[#This Row],[JANUARY]:[DECEMBER]])</f>
        <v>12500</v>
      </c>
      <c r="P29" s="6"/>
    </row>
    <row r="30" spans="1:16" ht="24" customHeight="1" x14ac:dyDescent="0.25">
      <c r="A30" s="10"/>
      <c r="B30" s="22" t="s">
        <v>32</v>
      </c>
      <c r="C30" s="19">
        <v>0</v>
      </c>
      <c r="D30" s="19">
        <v>0</v>
      </c>
      <c r="E30" s="19">
        <v>523</v>
      </c>
      <c r="F30" s="19">
        <v>0</v>
      </c>
      <c r="G30" s="19">
        <v>0</v>
      </c>
      <c r="H30" s="19">
        <v>0</v>
      </c>
      <c r="I30" s="19"/>
      <c r="J30" s="19"/>
      <c r="K30" s="19"/>
      <c r="L30" s="19"/>
      <c r="M30" s="19"/>
      <c r="N30" s="19"/>
      <c r="O30" s="2">
        <f>SUM(Actual_MarketingCosts[[#This Row],[JANUARY]:[DECEMBER]])</f>
        <v>523</v>
      </c>
      <c r="P30" s="6"/>
    </row>
    <row r="31" spans="1:16" ht="24" customHeight="1" x14ac:dyDescent="0.25">
      <c r="A31" s="10"/>
      <c r="B31" s="18"/>
      <c r="C31" s="8"/>
      <c r="D31" s="8"/>
      <c r="E31" s="8"/>
      <c r="F31" s="8"/>
      <c r="G31" s="8"/>
      <c r="H31" s="8"/>
      <c r="I31" s="16"/>
      <c r="J31" s="8"/>
      <c r="K31" s="8"/>
      <c r="L31" s="8"/>
      <c r="M31" s="8"/>
      <c r="N31" s="8"/>
      <c r="O31" s="7"/>
      <c r="P31" s="6"/>
    </row>
    <row r="32" spans="1:16" s="41" customFormat="1" ht="24" customHeight="1" x14ac:dyDescent="0.25">
      <c r="A32" s="43"/>
      <c r="B32" s="88" t="s">
        <v>31</v>
      </c>
      <c r="C32" s="86">
        <f ca="1">SUM(INDIRECT("Actual_TrainingTravel["&amp;C$6&amp;"]"))</f>
        <v>2800</v>
      </c>
      <c r="D32" s="86">
        <f ca="1">SUM(INDIRECT("Actual_TrainingTravel["&amp;D$6&amp;"]"))</f>
        <v>4600</v>
      </c>
      <c r="E32" s="86">
        <f ca="1">SUM(INDIRECT("Actual_TrainingTravel["&amp;E$6&amp;"]"))</f>
        <v>2800</v>
      </c>
      <c r="F32" s="86">
        <f ca="1">SUM(INDIRECT("Actual_TrainingTravel["&amp;F$6&amp;"]"))</f>
        <v>2800</v>
      </c>
      <c r="G32" s="86">
        <f ca="1">SUM(INDIRECT("Actual_TrainingTravel["&amp;G$6&amp;"]"))</f>
        <v>2000</v>
      </c>
      <c r="H32" s="86">
        <f ca="1">SUM(INDIRECT("Actual_TrainingTravel["&amp;H$6&amp;"]"))</f>
        <v>6300</v>
      </c>
      <c r="I32" s="87">
        <f ca="1">SUM(INDIRECT("Actual_TrainingTravel["&amp;I$6&amp;"]"))</f>
        <v>0</v>
      </c>
      <c r="J32" s="86">
        <f ca="1">SUM(INDIRECT("Actual_TrainingTravel["&amp;J$6&amp;"]"))</f>
        <v>0</v>
      </c>
      <c r="K32" s="86">
        <f ca="1">SUM(INDIRECT("Actual_TrainingTravel["&amp;K$6&amp;"]"))</f>
        <v>0</v>
      </c>
      <c r="L32" s="86">
        <f ca="1">SUM(INDIRECT("Actual_TrainingTravel["&amp;L$6&amp;"]"))</f>
        <v>0</v>
      </c>
      <c r="M32" s="86">
        <f ca="1">SUM(INDIRECT("Actual_TrainingTravel["&amp;M$6&amp;"]"))</f>
        <v>0</v>
      </c>
      <c r="N32" s="86">
        <f ca="1">SUM(INDIRECT("Actual_TrainingTravel["&amp;N$6&amp;"]"))</f>
        <v>0</v>
      </c>
      <c r="O32" s="85">
        <f ca="1">SUM(INDIRECT("Actual_TrainingTravel["&amp;O$6&amp;"]"))</f>
        <v>21300</v>
      </c>
      <c r="P32" s="42"/>
    </row>
    <row r="33" spans="1:16" ht="24" hidden="1" customHeight="1" x14ac:dyDescent="0.25">
      <c r="A33" s="10"/>
      <c r="B33" s="84" t="s">
        <v>30</v>
      </c>
      <c r="C33" s="8" t="s">
        <v>29</v>
      </c>
      <c r="D33" s="8" t="s">
        <v>28</v>
      </c>
      <c r="E33" s="8" t="s">
        <v>27</v>
      </c>
      <c r="F33" s="8" t="s">
        <v>26</v>
      </c>
      <c r="G33" s="8" t="s">
        <v>25</v>
      </c>
      <c r="H33" s="8" t="s">
        <v>24</v>
      </c>
      <c r="I33" s="16" t="s">
        <v>23</v>
      </c>
      <c r="J33" s="8" t="s">
        <v>22</v>
      </c>
      <c r="K33" s="8" t="s">
        <v>21</v>
      </c>
      <c r="L33" s="8" t="s">
        <v>20</v>
      </c>
      <c r="M33" s="8" t="s">
        <v>19</v>
      </c>
      <c r="N33" s="8" t="s">
        <v>18</v>
      </c>
      <c r="O33" s="7" t="s">
        <v>17</v>
      </c>
      <c r="P33" s="6"/>
    </row>
    <row r="34" spans="1:16" ht="24" customHeight="1" x14ac:dyDescent="0.25">
      <c r="A34" s="10"/>
      <c r="B34" s="22" t="s">
        <v>16</v>
      </c>
      <c r="C34" s="19">
        <v>1600</v>
      </c>
      <c r="D34" s="19">
        <v>2400</v>
      </c>
      <c r="E34" s="19">
        <v>1400</v>
      </c>
      <c r="F34" s="19">
        <v>1600</v>
      </c>
      <c r="G34" s="19">
        <v>1200</v>
      </c>
      <c r="H34" s="19">
        <v>2800</v>
      </c>
      <c r="I34" s="20"/>
      <c r="J34" s="19"/>
      <c r="K34" s="19"/>
      <c r="L34" s="19"/>
      <c r="M34" s="19"/>
      <c r="N34" s="19"/>
      <c r="O34" s="2">
        <f>SUM(Actual_TrainingTravel[[#This Row],[JANUARY]:[DECEMBER]])</f>
        <v>11000</v>
      </c>
      <c r="P34" s="6"/>
    </row>
    <row r="35" spans="1:16" ht="24" customHeight="1" x14ac:dyDescent="0.25">
      <c r="A35" s="10"/>
      <c r="B35" s="22" t="s">
        <v>15</v>
      </c>
      <c r="C35" s="19">
        <v>1200</v>
      </c>
      <c r="D35" s="19">
        <v>2200</v>
      </c>
      <c r="E35" s="19">
        <v>1400</v>
      </c>
      <c r="F35" s="19">
        <v>1200</v>
      </c>
      <c r="G35" s="19">
        <v>800</v>
      </c>
      <c r="H35" s="19">
        <v>3500</v>
      </c>
      <c r="I35" s="20"/>
      <c r="J35" s="19"/>
      <c r="K35" s="19"/>
      <c r="L35" s="19"/>
      <c r="M35" s="19"/>
      <c r="N35" s="19"/>
      <c r="O35" s="2">
        <f>SUM(Actual_TrainingTravel[[#This Row],[JANUARY]:[DECEMBER]])</f>
        <v>10300</v>
      </c>
      <c r="P35" s="6"/>
    </row>
    <row r="36" spans="1:16" ht="24" customHeight="1" x14ac:dyDescent="0.25">
      <c r="A36" s="10"/>
      <c r="B36" s="18"/>
      <c r="C36" s="8"/>
      <c r="D36" s="8"/>
      <c r="E36" s="8"/>
      <c r="F36" s="8"/>
      <c r="G36" s="8"/>
      <c r="H36" s="8"/>
      <c r="I36" s="16"/>
      <c r="J36" s="8"/>
      <c r="K36" s="8"/>
      <c r="L36" s="8"/>
      <c r="M36" s="8"/>
      <c r="N36" s="8"/>
      <c r="O36" s="7"/>
      <c r="P36" s="6"/>
    </row>
    <row r="37" spans="1:16" ht="36" customHeight="1" x14ac:dyDescent="0.25">
      <c r="A37" s="10"/>
      <c r="B37" s="83" t="s">
        <v>14</v>
      </c>
      <c r="C37" s="81">
        <f ca="1">C7+C12+C23+C32</f>
        <v>129237</v>
      </c>
      <c r="D37" s="81">
        <f ca="1">D7+D12+D23+D32</f>
        <v>125248</v>
      </c>
      <c r="E37" s="81">
        <f ca="1">E7+E12+E23+E32</f>
        <v>125665</v>
      </c>
      <c r="F37" s="81">
        <f ca="1">F7+F12+F23+F32</f>
        <v>136871</v>
      </c>
      <c r="G37" s="81">
        <f ca="1">G7+G12+G23+G32</f>
        <v>127368</v>
      </c>
      <c r="H37" s="81">
        <f ca="1">H7+H12+H23+H32</f>
        <v>133814</v>
      </c>
      <c r="I37" s="82">
        <f ca="1">I7+I12+I23+I32</f>
        <v>0</v>
      </c>
      <c r="J37" s="81">
        <f ca="1">J7+J12+J23+J32</f>
        <v>0</v>
      </c>
      <c r="K37" s="81">
        <f ca="1">K7+K12+K23+K32</f>
        <v>0</v>
      </c>
      <c r="L37" s="81">
        <f ca="1">L7+L12+L23+L32</f>
        <v>0</v>
      </c>
      <c r="M37" s="81">
        <f ca="1">M7+M12+M23+M32</f>
        <v>0</v>
      </c>
      <c r="N37" s="81">
        <f ca="1">N7+N12+N23+N32</f>
        <v>0</v>
      </c>
      <c r="O37" s="80">
        <f ca="1">O7+O12+O23+O32</f>
        <v>778203</v>
      </c>
      <c r="P37" s="6"/>
    </row>
    <row r="38" spans="1:16" ht="24" customHeight="1" x14ac:dyDescent="0.25">
      <c r="A38" s="10"/>
      <c r="B38" s="18"/>
      <c r="C38" s="8"/>
      <c r="D38" s="7"/>
      <c r="E38" s="7"/>
      <c r="F38" s="7"/>
      <c r="G38" s="7"/>
      <c r="H38" s="7"/>
      <c r="I38" s="16"/>
      <c r="J38" s="7"/>
      <c r="K38" s="7"/>
      <c r="L38" s="7"/>
      <c r="M38" s="7"/>
      <c r="N38" s="7"/>
      <c r="O38" s="7"/>
      <c r="P38" s="6"/>
    </row>
  </sheetData>
  <dataValidations count="1">
    <dataValidation allowBlank="1" showInputMessage="1" showErrorMessage="1" prompt="Enter your actual expenses to the tables below._x000a__x000a_When adding or editing line items, make sure you apply the changes in all four data tabs." sqref="A1" xr:uid="{00000000-0002-0000-0100-000000000000}"/>
  </dataValidations>
  <printOptions horizontalCentered="1"/>
  <pageMargins left="0.3" right="0.3" top="0.5" bottom="0.5" header="0.3" footer="0.3"/>
  <pageSetup scale="61" orientation="landscape" r:id="rId1"/>
  <drawing r:id="rId2"/>
  <tableParts count="4"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FE99E-B2E7-4FDD-BC2F-2B1EEBBBB0B3}">
  <sheetPr>
    <pageSetUpPr fitToPage="1"/>
  </sheetPr>
  <dimension ref="A1:Q38"/>
  <sheetViews>
    <sheetView showGridLines="0" zoomScaleNormal="100" workbookViewId="0">
      <selection activeCell="H15" sqref="H15:H20"/>
    </sheetView>
  </sheetViews>
  <sheetFormatPr defaultColWidth="19" defaultRowHeight="24" customHeight="1" x14ac:dyDescent="0.25"/>
  <cols>
    <col min="1" max="1" width="3.140625" style="4" customWidth="1"/>
    <col min="2" max="2" width="32.7109375" style="3" customWidth="1"/>
    <col min="3" max="15" width="16.42578125" style="2" customWidth="1"/>
    <col min="16" max="16" width="3.140625" style="1" customWidth="1"/>
    <col min="17" max="16384" width="19" style="1"/>
  </cols>
  <sheetData>
    <row r="1" spans="1:16" ht="60" customHeight="1" x14ac:dyDescent="0.25">
      <c r="A1" s="141"/>
      <c r="B1" s="140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7"/>
      <c r="P1" s="76" t="s">
        <v>13</v>
      </c>
    </row>
    <row r="2" spans="1:16" s="63" customFormat="1" ht="28.5" customHeight="1" x14ac:dyDescent="0.35">
      <c r="A2" s="134"/>
      <c r="B2" s="138" t="str">
        <f>'Planned expenses'!B2</f>
        <v>Market Financial Consulting</v>
      </c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65"/>
      <c r="P2" s="64"/>
    </row>
    <row r="3" spans="1:16" s="63" customFormat="1" ht="55.15" customHeight="1" thickBot="1" x14ac:dyDescent="0.3">
      <c r="A3" s="137"/>
      <c r="B3" s="136" t="s">
        <v>57</v>
      </c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96"/>
      <c r="P3" s="64"/>
    </row>
    <row r="4" spans="1:16" s="63" customFormat="1" ht="45" customHeight="1" thickTop="1" x14ac:dyDescent="0.25">
      <c r="A4" s="134"/>
      <c r="B4" s="133"/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65"/>
      <c r="P4" s="64"/>
    </row>
    <row r="5" spans="1:16" ht="30" customHeight="1" x14ac:dyDescent="0.25">
      <c r="A5" s="10"/>
      <c r="B5" s="131" t="s">
        <v>56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6"/>
    </row>
    <row r="6" spans="1:16" s="55" customFormat="1" ht="36" customHeight="1" x14ac:dyDescent="0.25">
      <c r="A6" s="56"/>
      <c r="B6" s="130"/>
      <c r="C6" s="129" t="s">
        <v>11</v>
      </c>
      <c r="D6" s="128" t="s">
        <v>10</v>
      </c>
      <c r="E6" s="127" t="s">
        <v>9</v>
      </c>
      <c r="F6" s="127" t="s">
        <v>8</v>
      </c>
      <c r="G6" s="127" t="s">
        <v>7</v>
      </c>
      <c r="H6" s="127" t="s">
        <v>6</v>
      </c>
      <c r="I6" s="127" t="s">
        <v>5</v>
      </c>
      <c r="J6" s="127" t="s">
        <v>4</v>
      </c>
      <c r="K6" s="127" t="s">
        <v>3</v>
      </c>
      <c r="L6" s="127" t="s">
        <v>2</v>
      </c>
      <c r="M6" s="127" t="s">
        <v>1</v>
      </c>
      <c r="N6" s="126" t="s">
        <v>0</v>
      </c>
      <c r="O6" s="125" t="s">
        <v>12</v>
      </c>
      <c r="P6" s="56"/>
    </row>
    <row r="7" spans="1:16" s="41" customFormat="1" ht="24" customHeight="1" x14ac:dyDescent="0.25">
      <c r="A7" s="43"/>
      <c r="B7" s="124" t="s">
        <v>51</v>
      </c>
      <c r="C7" s="123">
        <f ca="1">SUM(INDIRECT("Var_EmployeeCosts["&amp;C$6&amp;"]"))</f>
        <v>0</v>
      </c>
      <c r="D7" s="123">
        <f ca="1">SUM(INDIRECT("Var_EmployeeCosts["&amp;D$6&amp;"]"))</f>
        <v>0</v>
      </c>
      <c r="E7" s="123">
        <f ca="1">SUM(INDIRECT("Var_EmployeeCosts["&amp;E$6&amp;"]"))</f>
        <v>0</v>
      </c>
      <c r="F7" s="123">
        <f ca="1">SUM(INDIRECT("Var_EmployeeCosts["&amp;F$6&amp;"]"))</f>
        <v>-635</v>
      </c>
      <c r="G7" s="123">
        <f ca="1">SUM(INDIRECT("Var_EmployeeCosts["&amp;G$6&amp;"]"))</f>
        <v>-635</v>
      </c>
      <c r="H7" s="123">
        <f ca="1">SUM(INDIRECT("Var_EmployeeCosts["&amp;H$6&amp;"]"))</f>
        <v>-635</v>
      </c>
      <c r="I7" s="123">
        <f ca="1">SUM(INDIRECT("Var_EmployeeCosts["&amp;I$6&amp;"]"))</f>
        <v>0</v>
      </c>
      <c r="J7" s="123">
        <f ca="1">SUM(INDIRECT("Var_EmployeeCosts["&amp;J$6&amp;"]"))</f>
        <v>0</v>
      </c>
      <c r="K7" s="123">
        <f ca="1">SUM(INDIRECT("Var_EmployeeCosts["&amp;K$6&amp;"]"))</f>
        <v>0</v>
      </c>
      <c r="L7" s="123">
        <f ca="1">SUM(INDIRECT("Var_EmployeeCosts["&amp;L$6&amp;"]"))</f>
        <v>0</v>
      </c>
      <c r="M7" s="123">
        <f ca="1">SUM(INDIRECT("Var_EmployeeCosts["&amp;M$6&amp;"]"))</f>
        <v>0</v>
      </c>
      <c r="N7" s="123">
        <f ca="1">SUM(INDIRECT("Var_EmployeeCosts["&amp;N$6&amp;"]"))</f>
        <v>0</v>
      </c>
      <c r="O7" s="123">
        <f ca="1">SUM(INDIRECT("Var_EmployeeCosts["&amp;O$6&amp;"]"))</f>
        <v>-1905</v>
      </c>
      <c r="P7" s="42"/>
    </row>
    <row r="8" spans="1:16" ht="24" hidden="1" customHeight="1" x14ac:dyDescent="0.25">
      <c r="A8" s="10"/>
      <c r="B8" s="113" t="s">
        <v>50</v>
      </c>
      <c r="C8" s="2" t="s">
        <v>29</v>
      </c>
      <c r="D8" s="2" t="s">
        <v>28</v>
      </c>
      <c r="E8" s="2" t="s">
        <v>27</v>
      </c>
      <c r="F8" s="2" t="s">
        <v>26</v>
      </c>
      <c r="G8" s="2" t="s">
        <v>25</v>
      </c>
      <c r="H8" s="2" t="s">
        <v>24</v>
      </c>
      <c r="I8" s="2" t="s">
        <v>23</v>
      </c>
      <c r="J8" s="2" t="s">
        <v>22</v>
      </c>
      <c r="K8" s="2" t="s">
        <v>21</v>
      </c>
      <c r="L8" s="2" t="s">
        <v>20</v>
      </c>
      <c r="M8" s="2" t="s">
        <v>19</v>
      </c>
      <c r="N8" s="2" t="s">
        <v>18</v>
      </c>
      <c r="O8" s="2" t="s">
        <v>17</v>
      </c>
      <c r="P8" s="6"/>
    </row>
    <row r="9" spans="1:16" ht="24" customHeight="1" x14ac:dyDescent="0.25">
      <c r="A9" s="10"/>
      <c r="B9" s="3" t="s">
        <v>49</v>
      </c>
      <c r="C9" s="2">
        <f ca="1">IF(INDIRECT("Actual_EmployeeCosts["&amp;C$6&amp;"]")="","",INDIRECT("Plan_EmployeeCosts["&amp;C$6&amp;"]")-INDIRECT("Actual_EmployeeCosts["&amp;C$6&amp;"]"))</f>
        <v>0</v>
      </c>
      <c r="D9" s="2">
        <f ca="1">IF(INDIRECT("Actual_EmployeeCosts["&amp;D$6&amp;"]")="","",INDIRECT("Plan_EmployeeCosts["&amp;D$6&amp;"]")-INDIRECT("Actual_EmployeeCosts["&amp;D$6&amp;"]"))</f>
        <v>0</v>
      </c>
      <c r="E9" s="2">
        <f ca="1">IF(INDIRECT("Actual_EmployeeCosts["&amp;E$6&amp;"]")="","",INDIRECT("Plan_EmployeeCosts["&amp;E$6&amp;"]")-INDIRECT("Actual_EmployeeCosts["&amp;E$6&amp;"]"))</f>
        <v>0</v>
      </c>
      <c r="F9" s="2">
        <f ca="1">IF(INDIRECT("Actual_EmployeeCosts["&amp;F$6&amp;"]")="","",INDIRECT("Plan_EmployeeCosts["&amp;F$6&amp;"]")-INDIRECT("Actual_EmployeeCosts["&amp;F$6&amp;"]"))</f>
        <v>-500</v>
      </c>
      <c r="G9" s="2">
        <f ca="1">IF(INDIRECT("Actual_EmployeeCosts["&amp;G$6&amp;"]")="","",INDIRECT("Plan_EmployeeCosts["&amp;G$6&amp;"]")-INDIRECT("Actual_EmployeeCosts["&amp;G$6&amp;"]"))</f>
        <v>-500</v>
      </c>
      <c r="H9" s="2">
        <f ca="1">IF(INDIRECT("Actual_EmployeeCosts["&amp;H$6&amp;"]")="","",INDIRECT("Plan_EmployeeCosts["&amp;H$6&amp;"]")-INDIRECT("Actual_EmployeeCosts["&amp;H$6&amp;"]"))</f>
        <v>-500</v>
      </c>
      <c r="I9" s="2" t="str">
        <f ca="1">IF(INDIRECT("Actual_EmployeeCosts["&amp;I$6&amp;"]")="","",INDIRECT("Plan_EmployeeCosts["&amp;I$6&amp;"]")-INDIRECT("Actual_EmployeeCosts["&amp;I$6&amp;"]"))</f>
        <v/>
      </c>
      <c r="J9" s="2" t="str">
        <f ca="1">IF(INDIRECT("Actual_EmployeeCosts["&amp;J$6&amp;"]")="","",INDIRECT("Plan_EmployeeCosts["&amp;J$6&amp;"]")-INDIRECT("Actual_EmployeeCosts["&amp;J$6&amp;"]"))</f>
        <v/>
      </c>
      <c r="K9" s="2" t="str">
        <f ca="1">IF(INDIRECT("Actual_EmployeeCosts["&amp;K$6&amp;"]")="","",INDIRECT("Plan_EmployeeCosts["&amp;K$6&amp;"]")-INDIRECT("Actual_EmployeeCosts["&amp;K$6&amp;"]"))</f>
        <v/>
      </c>
      <c r="L9" s="2" t="str">
        <f ca="1">IF(INDIRECT("Actual_EmployeeCosts["&amp;L$6&amp;"]")="","",INDIRECT("Plan_EmployeeCosts["&amp;L$6&amp;"]")-INDIRECT("Actual_EmployeeCosts["&amp;L$6&amp;"]"))</f>
        <v/>
      </c>
      <c r="M9" s="2" t="str">
        <f ca="1">IF(INDIRECT("Actual_EmployeeCosts["&amp;M$6&amp;"]")="","",INDIRECT("Plan_EmployeeCosts["&amp;M$6&amp;"]")-INDIRECT("Actual_EmployeeCosts["&amp;M$6&amp;"]"))</f>
        <v/>
      </c>
      <c r="N9" s="2" t="str">
        <f ca="1">IF(INDIRECT("Actual_EmployeeCosts["&amp;N$6&amp;"]")="","",INDIRECT("Plan_EmployeeCosts["&amp;N$6&amp;"]")-INDIRECT("Actual_EmployeeCosts["&amp;N$6&amp;"]"))</f>
        <v/>
      </c>
      <c r="O9" s="2">
        <f ca="1">SUM(Var_EmployeeCosts[[#This Row],[JANUARY]:[DECEMBER]])</f>
        <v>-1500</v>
      </c>
      <c r="P9" s="6"/>
    </row>
    <row r="10" spans="1:16" ht="24" customHeight="1" x14ac:dyDescent="0.25">
      <c r="A10" s="10"/>
      <c r="B10" s="3" t="s">
        <v>48</v>
      </c>
      <c r="C10" s="2">
        <f ca="1">IF(INDIRECT("Actual_EmployeeCosts["&amp;C$6&amp;"]")="","",INDIRECT("Plan_EmployeeCosts["&amp;C$6&amp;"]")-INDIRECT("Actual_EmployeeCosts["&amp;C$6&amp;"]"))</f>
        <v>0</v>
      </c>
      <c r="D10" s="2">
        <f ca="1">IF(INDIRECT("Actual_EmployeeCosts["&amp;D$6&amp;"]")="","",INDIRECT("Plan_EmployeeCosts["&amp;D$6&amp;"]")-INDIRECT("Actual_EmployeeCosts["&amp;D$6&amp;"]"))</f>
        <v>0</v>
      </c>
      <c r="E10" s="2">
        <f ca="1">IF(INDIRECT("Actual_EmployeeCosts["&amp;E$6&amp;"]")="","",INDIRECT("Plan_EmployeeCosts["&amp;E$6&amp;"]")-INDIRECT("Actual_EmployeeCosts["&amp;E$6&amp;"]"))</f>
        <v>0</v>
      </c>
      <c r="F10" s="2">
        <f ca="1">IF(INDIRECT("Actual_EmployeeCosts["&amp;F$6&amp;"]")="","",INDIRECT("Plan_EmployeeCosts["&amp;F$6&amp;"]")-INDIRECT("Actual_EmployeeCosts["&amp;F$6&amp;"]"))</f>
        <v>-135</v>
      </c>
      <c r="G10" s="2">
        <f ca="1">IF(INDIRECT("Actual_EmployeeCosts["&amp;G$6&amp;"]")="","",INDIRECT("Plan_EmployeeCosts["&amp;G$6&amp;"]")-INDIRECT("Actual_EmployeeCosts["&amp;G$6&amp;"]"))</f>
        <v>-135</v>
      </c>
      <c r="H10" s="2">
        <f ca="1">IF(INDIRECT("Actual_EmployeeCosts["&amp;H$6&amp;"]")="","",INDIRECT("Plan_EmployeeCosts["&amp;H$6&amp;"]")-INDIRECT("Actual_EmployeeCosts["&amp;H$6&amp;"]"))</f>
        <v>-135</v>
      </c>
      <c r="I10" s="2" t="str">
        <f ca="1">IF(INDIRECT("Actual_EmployeeCosts["&amp;I$6&amp;"]")="","",INDIRECT("Plan_EmployeeCosts["&amp;I$6&amp;"]")-INDIRECT("Actual_EmployeeCosts["&amp;I$6&amp;"]"))</f>
        <v/>
      </c>
      <c r="J10" s="2" t="str">
        <f ca="1">IF(INDIRECT("Actual_EmployeeCosts["&amp;J$6&amp;"]")="","",INDIRECT("Plan_EmployeeCosts["&amp;J$6&amp;"]")-INDIRECT("Actual_EmployeeCosts["&amp;J$6&amp;"]"))</f>
        <v/>
      </c>
      <c r="K10" s="2" t="str">
        <f ca="1">IF(INDIRECT("Actual_EmployeeCosts["&amp;K$6&amp;"]")="","",INDIRECT("Plan_EmployeeCosts["&amp;K$6&amp;"]")-INDIRECT("Actual_EmployeeCosts["&amp;K$6&amp;"]"))</f>
        <v/>
      </c>
      <c r="L10" s="2" t="str">
        <f ca="1">IF(INDIRECT("Actual_EmployeeCosts["&amp;L$6&amp;"]")="","",INDIRECT("Plan_EmployeeCosts["&amp;L$6&amp;"]")-INDIRECT("Actual_EmployeeCosts["&amp;L$6&amp;"]"))</f>
        <v/>
      </c>
      <c r="M10" s="2" t="str">
        <f ca="1">IF(INDIRECT("Actual_EmployeeCosts["&amp;M$6&amp;"]")="","",INDIRECT("Plan_EmployeeCosts["&amp;M$6&amp;"]")-INDIRECT("Actual_EmployeeCosts["&amp;M$6&amp;"]"))</f>
        <v/>
      </c>
      <c r="N10" s="2" t="str">
        <f ca="1">IF(INDIRECT("Actual_EmployeeCosts["&amp;N$6&amp;"]")="","",INDIRECT("Plan_EmployeeCosts["&amp;N$6&amp;"]")-INDIRECT("Actual_EmployeeCosts["&amp;N$6&amp;"]"))</f>
        <v/>
      </c>
      <c r="O10" s="2">
        <f ca="1">SUM(Var_EmployeeCosts[[#This Row],[JANUARY]:[DECEMBER]])</f>
        <v>-405</v>
      </c>
      <c r="P10" s="6"/>
    </row>
    <row r="11" spans="1:16" s="41" customFormat="1" ht="24" customHeight="1" x14ac:dyDescent="0.25">
      <c r="A11" s="43"/>
      <c r="B11" s="9"/>
      <c r="C11" s="122"/>
      <c r="D11" s="16"/>
      <c r="E11" s="8"/>
      <c r="F11" s="8"/>
      <c r="G11" s="8"/>
      <c r="H11" s="8"/>
      <c r="I11" s="8"/>
      <c r="J11" s="8"/>
      <c r="K11" s="8"/>
      <c r="L11" s="8"/>
      <c r="M11" s="8"/>
      <c r="N11" s="7"/>
      <c r="O11" s="8"/>
      <c r="P11" s="42"/>
    </row>
    <row r="12" spans="1:16" s="41" customFormat="1" ht="24" customHeight="1" x14ac:dyDescent="0.25">
      <c r="A12" s="43"/>
      <c r="B12" s="118" t="s">
        <v>47</v>
      </c>
      <c r="C12" s="121">
        <f ca="1">SUM(INDIRECT("Var_OfficeCosts["&amp;C$6&amp;"]"))</f>
        <v>-17</v>
      </c>
      <c r="D12" s="117">
        <f ca="1">SUM(INDIRECT("Var_OfficeCosts["&amp;D$6&amp;"]"))</f>
        <v>72</v>
      </c>
      <c r="E12" s="114">
        <f ca="1">SUM(INDIRECT("Var_OfficeCosts["&amp;E$6&amp;"]"))</f>
        <v>78</v>
      </c>
      <c r="F12" s="114">
        <f ca="1">SUM(INDIRECT("Var_OfficeCosts["&amp;F$6&amp;"]"))</f>
        <v>-141</v>
      </c>
      <c r="G12" s="114">
        <f ca="1">SUM(INDIRECT("Var_OfficeCosts["&amp;G$6&amp;"]"))</f>
        <v>-38</v>
      </c>
      <c r="H12" s="114">
        <f ca="1">SUM(INDIRECT("Var_OfficeCosts["&amp;H$6&amp;"]"))</f>
        <v>16</v>
      </c>
      <c r="I12" s="114">
        <f ca="1">SUM(INDIRECT("Var_OfficeCosts["&amp;I$6&amp;"]"))</f>
        <v>0</v>
      </c>
      <c r="J12" s="114">
        <f ca="1">SUM(INDIRECT("Var_OfficeCosts["&amp;J$6&amp;"]"))</f>
        <v>0</v>
      </c>
      <c r="K12" s="114">
        <f ca="1">SUM(INDIRECT("Var_OfficeCosts["&amp;K$6&amp;"]"))</f>
        <v>0</v>
      </c>
      <c r="L12" s="114">
        <f ca="1">SUM(INDIRECT("Var_OfficeCosts["&amp;L$6&amp;"]"))</f>
        <v>0</v>
      </c>
      <c r="M12" s="114">
        <f ca="1">SUM(INDIRECT("Var_OfficeCosts["&amp;M$6&amp;"]"))</f>
        <v>0</v>
      </c>
      <c r="N12" s="115">
        <f ca="1">SUM(INDIRECT("Var_OfficeCosts["&amp;N$6&amp;"]"))</f>
        <v>0</v>
      </c>
      <c r="O12" s="114">
        <f ca="1">SUM(INDIRECT("Var_OfficeCosts["&amp;O$6&amp;"]"))</f>
        <v>-30</v>
      </c>
      <c r="P12" s="42"/>
    </row>
    <row r="13" spans="1:16" ht="24" hidden="1" customHeight="1" x14ac:dyDescent="0.25">
      <c r="A13" s="10"/>
      <c r="B13" s="113" t="s">
        <v>47</v>
      </c>
      <c r="C13" s="120" t="s">
        <v>29</v>
      </c>
      <c r="D13" s="26" t="s">
        <v>28</v>
      </c>
      <c r="E13" s="19" t="s">
        <v>27</v>
      </c>
      <c r="F13" s="19" t="s">
        <v>26</v>
      </c>
      <c r="G13" s="19" t="s">
        <v>25</v>
      </c>
      <c r="H13" s="19" t="s">
        <v>24</v>
      </c>
      <c r="I13" s="19" t="s">
        <v>23</v>
      </c>
      <c r="J13" s="19" t="s">
        <v>22</v>
      </c>
      <c r="K13" s="19" t="s">
        <v>21</v>
      </c>
      <c r="L13" s="19" t="s">
        <v>20</v>
      </c>
      <c r="M13" s="19" t="s">
        <v>19</v>
      </c>
      <c r="N13" s="2" t="s">
        <v>18</v>
      </c>
      <c r="O13" s="19" t="s">
        <v>17</v>
      </c>
      <c r="P13" s="6"/>
    </row>
    <row r="14" spans="1:16" ht="24" customHeight="1" x14ac:dyDescent="0.25">
      <c r="A14" s="10"/>
      <c r="B14" s="3" t="s">
        <v>46</v>
      </c>
      <c r="C14" s="112">
        <f ca="1">IF(INDIRECT("Actual_OfficeCosts["&amp;C$6&amp;"]")="","",INDIRECT("Plan_OfficeCosts["&amp;C$6&amp;"]")-INDIRECT("Actual_OfficeCosts["&amp;C$6&amp;"]"))</f>
        <v>0</v>
      </c>
      <c r="D14" s="20">
        <f ca="1">IF(INDIRECT("Actual_OfficeCosts["&amp;D$6&amp;"]")="","",INDIRECT("Plan_OfficeCosts["&amp;D$6&amp;"]")-INDIRECT("Actual_OfficeCosts["&amp;D$6&amp;"]"))</f>
        <v>0</v>
      </c>
      <c r="E14" s="19">
        <f ca="1">IF(INDIRECT("Actual_OfficeCosts["&amp;E$6&amp;"]")="","",INDIRECT("Plan_OfficeCosts["&amp;E$6&amp;"]")-INDIRECT("Actual_OfficeCosts["&amp;E$6&amp;"]"))</f>
        <v>0</v>
      </c>
      <c r="F14" s="19">
        <f ca="1">IF(INDIRECT("Actual_OfficeCosts["&amp;F$6&amp;"]")="","",INDIRECT("Plan_OfficeCosts["&amp;F$6&amp;"]")-INDIRECT("Actual_OfficeCosts["&amp;F$6&amp;"]"))</f>
        <v>0</v>
      </c>
      <c r="G14" s="19">
        <f ca="1">IF(INDIRECT("Actual_OfficeCosts["&amp;G$6&amp;"]")="","",INDIRECT("Plan_OfficeCosts["&amp;G$6&amp;"]")-INDIRECT("Actual_OfficeCosts["&amp;G$6&amp;"]"))</f>
        <v>0</v>
      </c>
      <c r="H14" s="19">
        <f ca="1">IF(INDIRECT("Actual_OfficeCosts["&amp;H$6&amp;"]")="","",INDIRECT("Plan_OfficeCosts["&amp;H$6&amp;"]")-INDIRECT("Actual_OfficeCosts["&amp;H$6&amp;"]"))</f>
        <v>0</v>
      </c>
      <c r="I14" s="19" t="str">
        <f ca="1">IF(INDIRECT("Actual_OfficeCosts["&amp;I$6&amp;"]")="","",INDIRECT("Plan_OfficeCosts["&amp;I$6&amp;"]")-INDIRECT("Actual_OfficeCosts["&amp;I$6&amp;"]"))</f>
        <v/>
      </c>
      <c r="J14" s="19" t="str">
        <f ca="1">IF(INDIRECT("Actual_OfficeCosts["&amp;J$6&amp;"]")="","",INDIRECT("Plan_OfficeCosts["&amp;J$6&amp;"]")-INDIRECT("Actual_OfficeCosts["&amp;J$6&amp;"]"))</f>
        <v/>
      </c>
      <c r="K14" s="19" t="str">
        <f ca="1">IF(INDIRECT("Actual_OfficeCosts["&amp;K$6&amp;"]")="","",INDIRECT("Plan_OfficeCosts["&amp;K$6&amp;"]")-INDIRECT("Actual_OfficeCosts["&amp;K$6&amp;"]"))</f>
        <v/>
      </c>
      <c r="L14" s="19" t="str">
        <f ca="1">IF(INDIRECT("Actual_OfficeCosts["&amp;L$6&amp;"]")="","",INDIRECT("Plan_OfficeCosts["&amp;L$6&amp;"]")-INDIRECT("Actual_OfficeCosts["&amp;L$6&amp;"]"))</f>
        <v/>
      </c>
      <c r="M14" s="19" t="str">
        <f ca="1">IF(INDIRECT("Actual_OfficeCosts["&amp;M$6&amp;"]")="","",INDIRECT("Plan_OfficeCosts["&amp;M$6&amp;"]")-INDIRECT("Actual_OfficeCosts["&amp;M$6&amp;"]"))</f>
        <v/>
      </c>
      <c r="N14" s="2" t="str">
        <f ca="1">IF(INDIRECT("Actual_OfficeCosts["&amp;N$6&amp;"]")="","",INDIRECT("Plan_OfficeCosts["&amp;N$6&amp;"]")-INDIRECT("Actual_OfficeCosts["&amp;N$6&amp;"]"))</f>
        <v/>
      </c>
      <c r="O14" s="19">
        <f ca="1">SUM(Var_OfficeCosts[[#This Row],[JANUARY]:[DECEMBER]])</f>
        <v>0</v>
      </c>
      <c r="P14" s="6"/>
    </row>
    <row r="15" spans="1:16" ht="24" customHeight="1" x14ac:dyDescent="0.25">
      <c r="A15" s="10"/>
      <c r="B15" s="3" t="s">
        <v>45</v>
      </c>
      <c r="C15" s="112">
        <f ca="1">IF(INDIRECT("Actual_OfficeCosts["&amp;C$6&amp;"]")="","",INDIRECT("Plan_OfficeCosts["&amp;C$6&amp;"]")-INDIRECT("Actual_OfficeCosts["&amp;C$6&amp;"]"))</f>
        <v>-4</v>
      </c>
      <c r="D15" s="20">
        <f ca="1">IF(INDIRECT("Actual_OfficeCosts["&amp;D$6&amp;"]")="","",INDIRECT("Plan_OfficeCosts["&amp;D$6&amp;"]")-INDIRECT("Actual_OfficeCosts["&amp;D$6&amp;"]"))</f>
        <v>-30</v>
      </c>
      <c r="E15" s="19">
        <f ca="1">IF(INDIRECT("Actual_OfficeCosts["&amp;E$6&amp;"]")="","",INDIRECT("Plan_OfficeCosts["&amp;E$6&amp;"]")-INDIRECT("Actual_OfficeCosts["&amp;E$6&amp;"]"))</f>
        <v>15</v>
      </c>
      <c r="F15" s="19">
        <f ca="1">IF(INDIRECT("Actual_OfficeCosts["&amp;F$6&amp;"]")="","",INDIRECT("Plan_OfficeCosts["&amp;F$6&amp;"]")-INDIRECT("Actual_OfficeCosts["&amp;F$6&amp;"]"))</f>
        <v>-130</v>
      </c>
      <c r="G15" s="19">
        <f ca="1">IF(INDIRECT("Actual_OfficeCosts["&amp;G$6&amp;"]")="","",INDIRECT("Plan_OfficeCosts["&amp;G$6&amp;"]")-INDIRECT("Actual_OfficeCosts["&amp;G$6&amp;"]"))</f>
        <v>13</v>
      </c>
      <c r="H15" s="19">
        <f ca="1">IF(INDIRECT("Actual_OfficeCosts["&amp;H$6&amp;"]")="","",INDIRECT("Plan_OfficeCosts["&amp;H$6&amp;"]")-INDIRECT("Actual_OfficeCosts["&amp;H$6&amp;"]"))</f>
        <v>12</v>
      </c>
      <c r="I15" s="19" t="str">
        <f ca="1">IF(INDIRECT("Actual_OfficeCosts["&amp;I$6&amp;"]")="","",INDIRECT("Plan_OfficeCosts["&amp;I$6&amp;"]")-INDIRECT("Actual_OfficeCosts["&amp;I$6&amp;"]"))</f>
        <v/>
      </c>
      <c r="J15" s="19" t="str">
        <f ca="1">IF(INDIRECT("Actual_OfficeCosts["&amp;J$6&amp;"]")="","",INDIRECT("Plan_OfficeCosts["&amp;J$6&amp;"]")-INDIRECT("Actual_OfficeCosts["&amp;J$6&amp;"]"))</f>
        <v/>
      </c>
      <c r="K15" s="19" t="str">
        <f ca="1">IF(INDIRECT("Actual_OfficeCosts["&amp;K$6&amp;"]")="","",INDIRECT("Plan_OfficeCosts["&amp;K$6&amp;"]")-INDIRECT("Actual_OfficeCosts["&amp;K$6&amp;"]"))</f>
        <v/>
      </c>
      <c r="L15" s="19" t="str">
        <f ca="1">IF(INDIRECT("Actual_OfficeCosts["&amp;L$6&amp;"]")="","",INDIRECT("Plan_OfficeCosts["&amp;L$6&amp;"]")-INDIRECT("Actual_OfficeCosts["&amp;L$6&amp;"]"))</f>
        <v/>
      </c>
      <c r="M15" s="19" t="str">
        <f ca="1">IF(INDIRECT("Actual_OfficeCosts["&amp;M$6&amp;"]")="","",INDIRECT("Plan_OfficeCosts["&amp;M$6&amp;"]")-INDIRECT("Actual_OfficeCosts["&amp;M$6&amp;"]"))</f>
        <v/>
      </c>
      <c r="N15" s="2" t="str">
        <f ca="1">IF(INDIRECT("Actual_OfficeCosts["&amp;N$6&amp;"]")="","",INDIRECT("Plan_OfficeCosts["&amp;N$6&amp;"]")-INDIRECT("Actual_OfficeCosts["&amp;N$6&amp;"]"))</f>
        <v/>
      </c>
      <c r="O15" s="19">
        <f ca="1">SUM(Var_OfficeCosts[[#This Row],[JANUARY]:[DECEMBER]])</f>
        <v>-124</v>
      </c>
      <c r="P15" s="6"/>
    </row>
    <row r="16" spans="1:16" ht="24" hidden="1" customHeight="1" x14ac:dyDescent="0.25">
      <c r="A16" s="10"/>
      <c r="B16" s="3" t="s">
        <v>44</v>
      </c>
      <c r="C16" s="112">
        <f ca="1">IF(INDIRECT("Actual_OfficeCosts["&amp;C$6&amp;"]")="","",INDIRECT("Plan_OfficeCosts["&amp;C$6&amp;"]")-INDIRECT("Actual_OfficeCosts["&amp;C$6&amp;"]"))</f>
        <v>12</v>
      </c>
      <c r="D16" s="20">
        <f ca="1">IF(INDIRECT("Actual_OfficeCosts["&amp;D$6&amp;"]")="","",INDIRECT("Plan_OfficeCosts["&amp;D$6&amp;"]")-INDIRECT("Actual_OfficeCosts["&amp;D$6&amp;"]"))</f>
        <v>22</v>
      </c>
      <c r="E16" s="19">
        <f ca="1">IF(INDIRECT("Actual_OfficeCosts["&amp;E$6&amp;"]")="","",INDIRECT("Plan_OfficeCosts["&amp;E$6&amp;"]")-INDIRECT("Actual_OfficeCosts["&amp;E$6&amp;"]"))</f>
        <v>32</v>
      </c>
      <c r="F16" s="19">
        <f ca="1">IF(INDIRECT("Actual_OfficeCosts["&amp;F$6&amp;"]")="","",INDIRECT("Plan_OfficeCosts["&amp;F$6&amp;"]")-INDIRECT("Actual_OfficeCosts["&amp;F$6&amp;"]"))</f>
        <v>1</v>
      </c>
      <c r="G16" s="19">
        <f ca="1">IF(INDIRECT("Actual_OfficeCosts["&amp;G$6&amp;"]")="","",INDIRECT("Plan_OfficeCosts["&amp;G$6&amp;"]")-INDIRECT("Actual_OfficeCosts["&amp;G$6&amp;"]"))</f>
        <v>-6</v>
      </c>
      <c r="H16" s="19">
        <f ca="1">IF(INDIRECT("Actual_OfficeCosts["&amp;H$6&amp;"]")="","",INDIRECT("Plan_OfficeCosts["&amp;H$6&amp;"]")-INDIRECT("Actual_OfficeCosts["&amp;H$6&amp;"]"))</f>
        <v>10</v>
      </c>
      <c r="I16" s="19" t="str">
        <f ca="1">IF(INDIRECT("Actual_OfficeCosts["&amp;I$6&amp;"]")="","",INDIRECT("Plan_OfficeCosts["&amp;I$6&amp;"]")-INDIRECT("Actual_OfficeCosts["&amp;I$6&amp;"]"))</f>
        <v/>
      </c>
      <c r="J16" s="19" t="str">
        <f ca="1">IF(INDIRECT("Actual_OfficeCosts["&amp;J$6&amp;"]")="","",INDIRECT("Plan_OfficeCosts["&amp;J$6&amp;"]")-INDIRECT("Actual_OfficeCosts["&amp;J$6&amp;"]"))</f>
        <v/>
      </c>
      <c r="K16" s="19" t="str">
        <f ca="1">IF(INDIRECT("Actual_OfficeCosts["&amp;K$6&amp;"]")="","",INDIRECT("Plan_OfficeCosts["&amp;K$6&amp;"]")-INDIRECT("Actual_OfficeCosts["&amp;K$6&amp;"]"))</f>
        <v/>
      </c>
      <c r="L16" s="19" t="str">
        <f ca="1">IF(INDIRECT("Actual_OfficeCosts["&amp;L$6&amp;"]")="","",INDIRECT("Plan_OfficeCosts["&amp;L$6&amp;"]")-INDIRECT("Actual_OfficeCosts["&amp;L$6&amp;"]"))</f>
        <v/>
      </c>
      <c r="M16" s="19" t="str">
        <f ca="1">IF(INDIRECT("Actual_OfficeCosts["&amp;M$6&amp;"]")="","",INDIRECT("Plan_OfficeCosts["&amp;M$6&amp;"]")-INDIRECT("Actual_OfficeCosts["&amp;M$6&amp;"]"))</f>
        <v/>
      </c>
      <c r="N16" s="2" t="str">
        <f ca="1">IF(INDIRECT("Actual_OfficeCosts["&amp;N$6&amp;"]")="","",INDIRECT("Plan_OfficeCosts["&amp;N$6&amp;"]")-INDIRECT("Actual_OfficeCosts["&amp;N$6&amp;"]"))</f>
        <v/>
      </c>
      <c r="O16" s="19">
        <f ca="1">SUM(Var_OfficeCosts[[#This Row],[JANUARY]:[DECEMBER]])</f>
        <v>71</v>
      </c>
      <c r="P16" s="6"/>
    </row>
    <row r="17" spans="1:17" ht="24" hidden="1" customHeight="1" x14ac:dyDescent="0.25">
      <c r="A17" s="10"/>
      <c r="B17" s="3" t="s">
        <v>43</v>
      </c>
      <c r="C17" s="112">
        <f ca="1">IF(INDIRECT("Actual_OfficeCosts["&amp;C$6&amp;"]")="","",INDIRECT("Plan_OfficeCosts["&amp;C$6&amp;"]")-INDIRECT("Actual_OfficeCosts["&amp;C$6&amp;"]"))</f>
        <v>5</v>
      </c>
      <c r="D17" s="20">
        <f ca="1">IF(INDIRECT("Actual_OfficeCosts["&amp;D$6&amp;"]")="","",INDIRECT("Plan_OfficeCosts["&amp;D$6&amp;"]")-INDIRECT("Actual_OfficeCosts["&amp;D$6&amp;"]"))</f>
        <v>7</v>
      </c>
      <c r="E17" s="19">
        <f ca="1">IF(INDIRECT("Actual_OfficeCosts["&amp;E$6&amp;"]")="","",INDIRECT("Plan_OfficeCosts["&amp;E$6&amp;"]")-INDIRECT("Actual_OfficeCosts["&amp;E$6&amp;"]"))</f>
        <v>6</v>
      </c>
      <c r="F17" s="19">
        <f ca="1">IF(INDIRECT("Actual_OfficeCosts["&amp;F$6&amp;"]")="","",INDIRECT("Plan_OfficeCosts["&amp;F$6&amp;"]")-INDIRECT("Actual_OfficeCosts["&amp;F$6&amp;"]"))</f>
        <v>4</v>
      </c>
      <c r="G17" s="19">
        <f ca="1">IF(INDIRECT("Actual_OfficeCosts["&amp;G$6&amp;"]")="","",INDIRECT("Plan_OfficeCosts["&amp;G$6&amp;"]")-INDIRECT("Actual_OfficeCosts["&amp;G$6&amp;"]"))</f>
        <v>6</v>
      </c>
      <c r="H17" s="19">
        <f ca="1">IF(INDIRECT("Actual_OfficeCosts["&amp;H$6&amp;"]")="","",INDIRECT("Plan_OfficeCosts["&amp;H$6&amp;"]")-INDIRECT("Actual_OfficeCosts["&amp;H$6&amp;"]"))</f>
        <v>4</v>
      </c>
      <c r="I17" s="19" t="str">
        <f ca="1">IF(INDIRECT("Actual_OfficeCosts["&amp;I$6&amp;"]")="","",INDIRECT("Plan_OfficeCosts["&amp;I$6&amp;"]")-INDIRECT("Actual_OfficeCosts["&amp;I$6&amp;"]"))</f>
        <v/>
      </c>
      <c r="J17" s="19" t="str">
        <f ca="1">IF(INDIRECT("Actual_OfficeCosts["&amp;J$6&amp;"]")="","",INDIRECT("Plan_OfficeCosts["&amp;J$6&amp;"]")-INDIRECT("Actual_OfficeCosts["&amp;J$6&amp;"]"))</f>
        <v/>
      </c>
      <c r="K17" s="19" t="str">
        <f ca="1">IF(INDIRECT("Actual_OfficeCosts["&amp;K$6&amp;"]")="","",INDIRECT("Plan_OfficeCosts["&amp;K$6&amp;"]")-INDIRECT("Actual_OfficeCosts["&amp;K$6&amp;"]"))</f>
        <v/>
      </c>
      <c r="L17" s="19" t="str">
        <f ca="1">IF(INDIRECT("Actual_OfficeCosts["&amp;L$6&amp;"]")="","",INDIRECT("Plan_OfficeCosts["&amp;L$6&amp;"]")-INDIRECT("Actual_OfficeCosts["&amp;L$6&amp;"]"))</f>
        <v/>
      </c>
      <c r="M17" s="19" t="str">
        <f ca="1">IF(INDIRECT("Actual_OfficeCosts["&amp;M$6&amp;"]")="","",INDIRECT("Plan_OfficeCosts["&amp;M$6&amp;"]")-INDIRECT("Actual_OfficeCosts["&amp;M$6&amp;"]"))</f>
        <v/>
      </c>
      <c r="N17" s="2" t="str">
        <f ca="1">IF(INDIRECT("Actual_OfficeCosts["&amp;N$6&amp;"]")="","",INDIRECT("Plan_OfficeCosts["&amp;N$6&amp;"]")-INDIRECT("Actual_OfficeCosts["&amp;N$6&amp;"]"))</f>
        <v/>
      </c>
      <c r="O17" s="19">
        <f ca="1">SUM(Var_OfficeCosts[[#This Row],[JANUARY]:[DECEMBER]])</f>
        <v>32</v>
      </c>
      <c r="P17" s="6"/>
    </row>
    <row r="18" spans="1:17" ht="24" hidden="1" customHeight="1" x14ac:dyDescent="0.25">
      <c r="A18" s="10"/>
      <c r="B18" s="3" t="s">
        <v>42</v>
      </c>
      <c r="C18" s="112">
        <f ca="1">IF(INDIRECT("Actual_OfficeCosts["&amp;C$6&amp;"]")="","",INDIRECT("Plan_OfficeCosts["&amp;C$6&amp;"]")-INDIRECT("Actual_OfficeCosts["&amp;C$6&amp;"]"))</f>
        <v>26</v>
      </c>
      <c r="D18" s="20">
        <f ca="1">IF(INDIRECT("Actual_OfficeCosts["&amp;D$6&amp;"]")="","",INDIRECT("Plan_OfficeCosts["&amp;D$6&amp;"]")-INDIRECT("Actual_OfficeCosts["&amp;D$6&amp;"]"))</f>
        <v>15</v>
      </c>
      <c r="E18" s="19">
        <f ca="1">IF(INDIRECT("Actual_OfficeCosts["&amp;E$6&amp;"]")="","",INDIRECT("Plan_OfficeCosts["&amp;E$6&amp;"]")-INDIRECT("Actual_OfficeCosts["&amp;E$6&amp;"]"))</f>
        <v>-15</v>
      </c>
      <c r="F18" s="19">
        <f ca="1">IF(INDIRECT("Actual_OfficeCosts["&amp;F$6&amp;"]")="","",INDIRECT("Plan_OfficeCosts["&amp;F$6&amp;"]")-INDIRECT("Actual_OfficeCosts["&amp;F$6&amp;"]"))</f>
        <v>5</v>
      </c>
      <c r="G18" s="19">
        <f ca="1">IF(INDIRECT("Actual_OfficeCosts["&amp;G$6&amp;"]")="","",INDIRECT("Plan_OfficeCosts["&amp;G$6&amp;"]")-INDIRECT("Actual_OfficeCosts["&amp;G$6&amp;"]"))</f>
        <v>5</v>
      </c>
      <c r="H18" s="19">
        <f ca="1">IF(INDIRECT("Actual_OfficeCosts["&amp;H$6&amp;"]")="","",INDIRECT("Plan_OfficeCosts["&amp;H$6&amp;"]")-INDIRECT("Actual_OfficeCosts["&amp;H$6&amp;"]"))</f>
        <v>30</v>
      </c>
      <c r="I18" s="19" t="str">
        <f ca="1">IF(INDIRECT("Actual_OfficeCosts["&amp;I$6&amp;"]")="","",INDIRECT("Plan_OfficeCosts["&amp;I$6&amp;"]")-INDIRECT("Actual_OfficeCosts["&amp;I$6&amp;"]"))</f>
        <v/>
      </c>
      <c r="J18" s="19" t="str">
        <f ca="1">IF(INDIRECT("Actual_OfficeCosts["&amp;J$6&amp;"]")="","",INDIRECT("Plan_OfficeCosts["&amp;J$6&amp;"]")-INDIRECT("Actual_OfficeCosts["&amp;J$6&amp;"]"))</f>
        <v/>
      </c>
      <c r="K18" s="19" t="str">
        <f ca="1">IF(INDIRECT("Actual_OfficeCosts["&amp;K$6&amp;"]")="","",INDIRECT("Plan_OfficeCosts["&amp;K$6&amp;"]")-INDIRECT("Actual_OfficeCosts["&amp;K$6&amp;"]"))</f>
        <v/>
      </c>
      <c r="L18" s="19" t="str">
        <f ca="1">IF(INDIRECT("Actual_OfficeCosts["&amp;L$6&amp;"]")="","",INDIRECT("Plan_OfficeCosts["&amp;L$6&amp;"]")-INDIRECT("Actual_OfficeCosts["&amp;L$6&amp;"]"))</f>
        <v/>
      </c>
      <c r="M18" s="19" t="str">
        <f ca="1">IF(INDIRECT("Actual_OfficeCosts["&amp;M$6&amp;"]")="","",INDIRECT("Plan_OfficeCosts["&amp;M$6&amp;"]")-INDIRECT("Actual_OfficeCosts["&amp;M$6&amp;"]"))</f>
        <v/>
      </c>
      <c r="N18" s="2" t="str">
        <f ca="1">IF(INDIRECT("Actual_OfficeCosts["&amp;N$6&amp;"]")="","",INDIRECT("Plan_OfficeCosts["&amp;N$6&amp;"]")-INDIRECT("Actual_OfficeCosts["&amp;N$6&amp;"]"))</f>
        <v/>
      </c>
      <c r="O18" s="19">
        <f ca="1">SUM(Var_OfficeCosts[[#This Row],[JANUARY]:[DECEMBER]])</f>
        <v>66</v>
      </c>
      <c r="P18" s="6"/>
    </row>
    <row r="19" spans="1:17" ht="24" customHeight="1" x14ac:dyDescent="0.25">
      <c r="A19" s="10"/>
      <c r="B19" s="3" t="s">
        <v>41</v>
      </c>
      <c r="C19" s="112">
        <f ca="1">IF(INDIRECT("Actual_OfficeCosts["&amp;C$6&amp;"]")="","",INDIRECT("Plan_OfficeCosts["&amp;C$6&amp;"]")-INDIRECT("Actual_OfficeCosts["&amp;C$6&amp;"]"))</f>
        <v>0</v>
      </c>
      <c r="D19" s="20">
        <f ca="1">IF(INDIRECT("Actual_OfficeCosts["&amp;D$6&amp;"]")="","",INDIRECT("Plan_OfficeCosts["&amp;D$6&amp;"]")-INDIRECT("Actual_OfficeCosts["&amp;D$6&amp;"]"))</f>
        <v>0</v>
      </c>
      <c r="E19" s="19">
        <f ca="1">IF(INDIRECT("Actual_OfficeCosts["&amp;E$6&amp;"]")="","",INDIRECT("Plan_OfficeCosts["&amp;E$6&amp;"]")-INDIRECT("Actual_OfficeCosts["&amp;E$6&amp;"]"))</f>
        <v>0</v>
      </c>
      <c r="F19" s="19">
        <f ca="1">IF(INDIRECT("Actual_OfficeCosts["&amp;F$6&amp;"]")="","",INDIRECT("Plan_OfficeCosts["&amp;F$6&amp;"]")-INDIRECT("Actual_OfficeCosts["&amp;F$6&amp;"]"))</f>
        <v>0</v>
      </c>
      <c r="G19" s="19">
        <f ca="1">IF(INDIRECT("Actual_OfficeCosts["&amp;G$6&amp;"]")="","",INDIRECT("Plan_OfficeCosts["&amp;G$6&amp;"]")-INDIRECT("Actual_OfficeCosts["&amp;G$6&amp;"]"))</f>
        <v>0</v>
      </c>
      <c r="H19" s="19">
        <f ca="1">IF(INDIRECT("Actual_OfficeCosts["&amp;H$6&amp;"]")="","",INDIRECT("Plan_OfficeCosts["&amp;H$6&amp;"]")-INDIRECT("Actual_OfficeCosts["&amp;H$6&amp;"]"))</f>
        <v>0</v>
      </c>
      <c r="I19" s="19" t="str">
        <f ca="1">IF(INDIRECT("Actual_OfficeCosts["&amp;I$6&amp;"]")="","",INDIRECT("Plan_OfficeCosts["&amp;I$6&amp;"]")-INDIRECT("Actual_OfficeCosts["&amp;I$6&amp;"]"))</f>
        <v/>
      </c>
      <c r="J19" s="19" t="str">
        <f ca="1">IF(INDIRECT("Actual_OfficeCosts["&amp;J$6&amp;"]")="","",INDIRECT("Plan_OfficeCosts["&amp;J$6&amp;"]")-INDIRECT("Actual_OfficeCosts["&amp;J$6&amp;"]"))</f>
        <v/>
      </c>
      <c r="K19" s="19" t="str">
        <f ca="1">IF(INDIRECT("Actual_OfficeCosts["&amp;K$6&amp;"]")="","",INDIRECT("Plan_OfficeCosts["&amp;K$6&amp;"]")-INDIRECT("Actual_OfficeCosts["&amp;K$6&amp;"]"))</f>
        <v/>
      </c>
      <c r="L19" s="19" t="str">
        <f ca="1">IF(INDIRECT("Actual_OfficeCosts["&amp;L$6&amp;"]")="","",INDIRECT("Plan_OfficeCosts["&amp;L$6&amp;"]")-INDIRECT("Actual_OfficeCosts["&amp;L$6&amp;"]"))</f>
        <v/>
      </c>
      <c r="M19" s="19" t="str">
        <f ca="1">IF(INDIRECT("Actual_OfficeCosts["&amp;M$6&amp;"]")="","",INDIRECT("Plan_OfficeCosts["&amp;M$6&amp;"]")-INDIRECT("Actual_OfficeCosts["&amp;M$6&amp;"]"))</f>
        <v/>
      </c>
      <c r="N19" s="2" t="str">
        <f ca="1">IF(INDIRECT("Actual_OfficeCosts["&amp;N$6&amp;"]")="","",INDIRECT("Plan_OfficeCosts["&amp;N$6&amp;"]")-INDIRECT("Actual_OfficeCosts["&amp;N$6&amp;"]"))</f>
        <v/>
      </c>
      <c r="O19" s="19">
        <f ca="1">SUM(Var_OfficeCosts[[#This Row],[JANUARY]:[DECEMBER]])</f>
        <v>0</v>
      </c>
      <c r="P19" s="6"/>
    </row>
    <row r="20" spans="1:17" ht="24" customHeight="1" x14ac:dyDescent="0.25">
      <c r="A20" s="10"/>
      <c r="B20" s="3" t="s">
        <v>40</v>
      </c>
      <c r="C20" s="112">
        <f ca="1">IF(INDIRECT("Actual_OfficeCosts["&amp;C$6&amp;"]")="","",INDIRECT("Plan_OfficeCosts["&amp;C$6&amp;"]")-INDIRECT("Actual_OfficeCosts["&amp;C$6&amp;"]"))</f>
        <v>-56</v>
      </c>
      <c r="D20" s="20">
        <f ca="1">IF(INDIRECT("Actual_OfficeCosts["&amp;D$6&amp;"]")="","",INDIRECT("Plan_OfficeCosts["&amp;D$6&amp;"]")-INDIRECT("Actual_OfficeCosts["&amp;D$6&amp;"]"))</f>
        <v>58</v>
      </c>
      <c r="E20" s="19">
        <f ca="1">IF(INDIRECT("Actual_OfficeCosts["&amp;E$6&amp;"]")="","",INDIRECT("Plan_OfficeCosts["&amp;E$6&amp;"]")-INDIRECT("Actual_OfficeCosts["&amp;E$6&amp;"]"))</f>
        <v>40</v>
      </c>
      <c r="F20" s="19">
        <f ca="1">IF(INDIRECT("Actual_OfficeCosts["&amp;F$6&amp;"]")="","",INDIRECT("Plan_OfficeCosts["&amp;F$6&amp;"]")-INDIRECT("Actual_OfficeCosts["&amp;F$6&amp;"]"))</f>
        <v>-21</v>
      </c>
      <c r="G20" s="19">
        <f ca="1">IF(INDIRECT("Actual_OfficeCosts["&amp;G$6&amp;"]")="","",INDIRECT("Plan_OfficeCosts["&amp;G$6&amp;"]")-INDIRECT("Actual_OfficeCosts["&amp;G$6&amp;"]"))</f>
        <v>-56</v>
      </c>
      <c r="H20" s="19">
        <f ca="1">IF(INDIRECT("Actual_OfficeCosts["&amp;H$6&amp;"]")="","",INDIRECT("Plan_OfficeCosts["&amp;H$6&amp;"]")-INDIRECT("Actual_OfficeCosts["&amp;H$6&amp;"]"))</f>
        <v>-40</v>
      </c>
      <c r="I20" s="19" t="str">
        <f ca="1">IF(INDIRECT("Actual_OfficeCosts["&amp;I$6&amp;"]")="","",INDIRECT("Plan_OfficeCosts["&amp;I$6&amp;"]")-INDIRECT("Actual_OfficeCosts["&amp;I$6&amp;"]"))</f>
        <v/>
      </c>
      <c r="J20" s="19" t="str">
        <f ca="1">IF(INDIRECT("Actual_OfficeCosts["&amp;J$6&amp;"]")="","",INDIRECT("Plan_OfficeCosts["&amp;J$6&amp;"]")-INDIRECT("Actual_OfficeCosts["&amp;J$6&amp;"]"))</f>
        <v/>
      </c>
      <c r="K20" s="19" t="str">
        <f ca="1">IF(INDIRECT("Actual_OfficeCosts["&amp;K$6&amp;"]")="","",INDIRECT("Plan_OfficeCosts["&amp;K$6&amp;"]")-INDIRECT("Actual_OfficeCosts["&amp;K$6&amp;"]"))</f>
        <v/>
      </c>
      <c r="L20" s="19" t="str">
        <f ca="1">IF(INDIRECT("Actual_OfficeCosts["&amp;L$6&amp;"]")="","",INDIRECT("Plan_OfficeCosts["&amp;L$6&amp;"]")-INDIRECT("Actual_OfficeCosts["&amp;L$6&amp;"]"))</f>
        <v/>
      </c>
      <c r="M20" s="19" t="str">
        <f ca="1">IF(INDIRECT("Actual_OfficeCosts["&amp;M$6&amp;"]")="","",INDIRECT("Plan_OfficeCosts["&amp;M$6&amp;"]")-INDIRECT("Actual_OfficeCosts["&amp;M$6&amp;"]"))</f>
        <v/>
      </c>
      <c r="N20" s="2" t="str">
        <f ca="1">IF(INDIRECT("Actual_OfficeCosts["&amp;N$6&amp;"]")="","",INDIRECT("Plan_OfficeCosts["&amp;N$6&amp;"]")-INDIRECT("Actual_OfficeCosts["&amp;N$6&amp;"]"))</f>
        <v/>
      </c>
      <c r="O20" s="19">
        <f ca="1">SUM(Var_OfficeCosts[[#This Row],[JANUARY]:[DECEMBER]])</f>
        <v>-75</v>
      </c>
      <c r="P20" s="6"/>
    </row>
    <row r="21" spans="1:17" s="41" customFormat="1" ht="24" customHeight="1" x14ac:dyDescent="0.25">
      <c r="A21" s="43"/>
      <c r="B21" s="3" t="s">
        <v>39</v>
      </c>
      <c r="C21" s="112">
        <f ca="1">IF(INDIRECT("Actual_OfficeCosts["&amp;C$6&amp;"]")="","",INDIRECT("Plan_OfficeCosts["&amp;C$6&amp;"]")-INDIRECT("Actual_OfficeCosts["&amp;C$6&amp;"]"))</f>
        <v>0</v>
      </c>
      <c r="D21" s="20">
        <f ca="1">IF(INDIRECT("Actual_OfficeCosts["&amp;D$6&amp;"]")="","",INDIRECT("Plan_OfficeCosts["&amp;D$6&amp;"]")-INDIRECT("Actual_OfficeCosts["&amp;D$6&amp;"]"))</f>
        <v>0</v>
      </c>
      <c r="E21" s="19">
        <f ca="1">IF(INDIRECT("Actual_OfficeCosts["&amp;E$6&amp;"]")="","",INDIRECT("Plan_OfficeCosts["&amp;E$6&amp;"]")-INDIRECT("Actual_OfficeCosts["&amp;E$6&amp;"]"))</f>
        <v>0</v>
      </c>
      <c r="F21" s="19">
        <f ca="1">IF(INDIRECT("Actual_OfficeCosts["&amp;F$6&amp;"]")="","",INDIRECT("Plan_OfficeCosts["&amp;F$6&amp;"]")-INDIRECT("Actual_OfficeCosts["&amp;F$6&amp;"]"))</f>
        <v>0</v>
      </c>
      <c r="G21" s="19">
        <f ca="1">IF(INDIRECT("Actual_OfficeCosts["&amp;G$6&amp;"]")="","",INDIRECT("Plan_OfficeCosts["&amp;G$6&amp;"]")-INDIRECT("Actual_OfficeCosts["&amp;G$6&amp;"]"))</f>
        <v>0</v>
      </c>
      <c r="H21" s="19">
        <f ca="1">IF(INDIRECT("Actual_OfficeCosts["&amp;H$6&amp;"]")="","",INDIRECT("Plan_OfficeCosts["&amp;H$6&amp;"]")-INDIRECT("Actual_OfficeCosts["&amp;H$6&amp;"]"))</f>
        <v>0</v>
      </c>
      <c r="I21" s="19" t="str">
        <f ca="1">IF(INDIRECT("Actual_OfficeCosts["&amp;I$6&amp;"]")="","",INDIRECT("Plan_OfficeCosts["&amp;I$6&amp;"]")-INDIRECT("Actual_OfficeCosts["&amp;I$6&amp;"]"))</f>
        <v/>
      </c>
      <c r="J21" s="19" t="str">
        <f ca="1">IF(INDIRECT("Actual_OfficeCosts["&amp;J$6&amp;"]")="","",INDIRECT("Plan_OfficeCosts["&amp;J$6&amp;"]")-INDIRECT("Actual_OfficeCosts["&amp;J$6&amp;"]"))</f>
        <v/>
      </c>
      <c r="K21" s="19" t="str">
        <f ca="1">IF(INDIRECT("Actual_OfficeCosts["&amp;K$6&amp;"]")="","",INDIRECT("Plan_OfficeCosts["&amp;K$6&amp;"]")-INDIRECT("Actual_OfficeCosts["&amp;K$6&amp;"]"))</f>
        <v/>
      </c>
      <c r="L21" s="19" t="str">
        <f ca="1">IF(INDIRECT("Actual_OfficeCosts["&amp;L$6&amp;"]")="","",INDIRECT("Plan_OfficeCosts["&amp;L$6&amp;"]")-INDIRECT("Actual_OfficeCosts["&amp;L$6&amp;"]"))</f>
        <v/>
      </c>
      <c r="M21" s="19" t="str">
        <f ca="1">IF(INDIRECT("Actual_OfficeCosts["&amp;M$6&amp;"]")="","",INDIRECT("Plan_OfficeCosts["&amp;M$6&amp;"]")-INDIRECT("Actual_OfficeCosts["&amp;M$6&amp;"]"))</f>
        <v/>
      </c>
      <c r="N21" s="2" t="str">
        <f ca="1">IF(INDIRECT("Actual_OfficeCosts["&amp;N$6&amp;"]")="","",INDIRECT("Plan_OfficeCosts["&amp;N$6&amp;"]")-INDIRECT("Actual_OfficeCosts["&amp;N$6&amp;"]"))</f>
        <v/>
      </c>
      <c r="O21" s="19">
        <f ca="1">SUM(Var_OfficeCosts[[#This Row],[JANUARY]:[DECEMBER]])</f>
        <v>0</v>
      </c>
      <c r="P21" s="42"/>
    </row>
    <row r="22" spans="1:17" ht="24" customHeight="1" x14ac:dyDescent="0.25">
      <c r="A22" s="10"/>
      <c r="B22" s="9"/>
      <c r="C22" s="111"/>
      <c r="D22" s="16"/>
      <c r="E22" s="8"/>
      <c r="F22" s="8"/>
      <c r="G22" s="8"/>
      <c r="H22" s="8"/>
      <c r="I22" s="8"/>
      <c r="J22" s="8"/>
      <c r="K22" s="8"/>
      <c r="L22" s="8"/>
      <c r="M22" s="8"/>
      <c r="N22" s="7"/>
      <c r="O22" s="8"/>
      <c r="P22" s="6"/>
      <c r="Q22" s="119"/>
    </row>
    <row r="23" spans="1:17" s="41" customFormat="1" ht="24" customHeight="1" x14ac:dyDescent="0.25">
      <c r="A23" s="43"/>
      <c r="B23" s="118" t="s">
        <v>38</v>
      </c>
      <c r="C23" s="117">
        <f ca="1">SUM(INDIRECT("Var_MarketingCosts["&amp;C$6&amp;"]"))</f>
        <v>1000</v>
      </c>
      <c r="D23" s="116">
        <f ca="1">SUM(INDIRECT("Var_MarketingCosts["&amp;D$6&amp;"]"))</f>
        <v>2100</v>
      </c>
      <c r="E23" s="114">
        <f ca="1">SUM(INDIRECT("Var_MarketingCosts["&amp;E$6&amp;"]"))</f>
        <v>-123</v>
      </c>
      <c r="F23" s="114">
        <f ca="1">SUM(INDIRECT("Var_MarketingCosts["&amp;F$6&amp;"]"))</f>
        <v>400</v>
      </c>
      <c r="G23" s="114">
        <f ca="1">SUM(INDIRECT("Var_MarketingCosts["&amp;G$6&amp;"]"))</f>
        <v>1000</v>
      </c>
      <c r="H23" s="114">
        <f ca="1">SUM(INDIRECT("Var_MarketingCosts["&amp;H$6&amp;"]"))</f>
        <v>-400</v>
      </c>
      <c r="I23" s="114">
        <f ca="1">SUM(INDIRECT("Var_MarketingCosts["&amp;I$6&amp;"]"))</f>
        <v>0</v>
      </c>
      <c r="J23" s="114">
        <f ca="1">SUM(INDIRECT("Var_MarketingCosts["&amp;J$6&amp;"]"))</f>
        <v>0</v>
      </c>
      <c r="K23" s="114">
        <f ca="1">SUM(INDIRECT("Var_MarketingCosts["&amp;K$6&amp;"]"))</f>
        <v>0</v>
      </c>
      <c r="L23" s="114">
        <f ca="1">SUM(INDIRECT("Var_MarketingCosts["&amp;L$6&amp;"]"))</f>
        <v>0</v>
      </c>
      <c r="M23" s="114">
        <f ca="1">SUM(INDIRECT("Var_MarketingCosts["&amp;M$6&amp;"]"))</f>
        <v>0</v>
      </c>
      <c r="N23" s="115">
        <f ca="1">SUM(INDIRECT("Var_MarketingCosts["&amp;N$6&amp;"]"))</f>
        <v>0</v>
      </c>
      <c r="O23" s="114">
        <f ca="1">SUM(INDIRECT("Var_MarketingCosts["&amp;O$6&amp;"]"))</f>
        <v>3977</v>
      </c>
      <c r="P23" s="42"/>
    </row>
    <row r="24" spans="1:17" ht="24" hidden="1" customHeight="1" x14ac:dyDescent="0.25">
      <c r="A24" s="10"/>
      <c r="B24" s="113" t="s">
        <v>38</v>
      </c>
      <c r="C24" s="112" t="s">
        <v>29</v>
      </c>
      <c r="D24" s="20" t="s">
        <v>28</v>
      </c>
      <c r="E24" s="19" t="s">
        <v>27</v>
      </c>
      <c r="F24" s="19" t="s">
        <v>26</v>
      </c>
      <c r="G24" s="19" t="s">
        <v>25</v>
      </c>
      <c r="H24" s="19" t="s">
        <v>24</v>
      </c>
      <c r="I24" s="19" t="s">
        <v>23</v>
      </c>
      <c r="J24" s="19" t="s">
        <v>22</v>
      </c>
      <c r="K24" s="19" t="s">
        <v>21</v>
      </c>
      <c r="L24" s="19" t="s">
        <v>20</v>
      </c>
      <c r="M24" s="19" t="s">
        <v>19</v>
      </c>
      <c r="N24" s="2" t="s">
        <v>18</v>
      </c>
      <c r="O24" s="19" t="s">
        <v>17</v>
      </c>
      <c r="P24" s="6"/>
    </row>
    <row r="25" spans="1:17" ht="24" customHeight="1" x14ac:dyDescent="0.25">
      <c r="A25" s="10"/>
      <c r="B25" s="3" t="s">
        <v>37</v>
      </c>
      <c r="C25" s="112">
        <f ca="1">IF(INDIRECT("Actual_MarketingCosts["&amp;C$6&amp;"]")="","",INDIRECT("Plan_MarketingCosts["&amp;C$6&amp;"]")-INDIRECT("Actual_MarketingCosts["&amp;C$6&amp;"]"))</f>
        <v>0</v>
      </c>
      <c r="D25" s="20">
        <f ca="1">IF(INDIRECT("Actual_MarketingCosts["&amp;D$6&amp;"]")="","",INDIRECT("Plan_MarketingCosts["&amp;D$6&amp;"]")-INDIRECT("Actual_MarketingCosts["&amp;D$6&amp;"]"))</f>
        <v>0</v>
      </c>
      <c r="E25" s="19">
        <f ca="1">IF(INDIRECT("Actual_MarketingCosts["&amp;E$6&amp;"]")="","",INDIRECT("Plan_MarketingCosts["&amp;E$6&amp;"]")-INDIRECT("Actual_MarketingCosts["&amp;E$6&amp;"]"))</f>
        <v>0</v>
      </c>
      <c r="F25" s="19">
        <f ca="1">IF(INDIRECT("Actual_MarketingCosts["&amp;F$6&amp;"]")="","",INDIRECT("Plan_MarketingCosts["&amp;F$6&amp;"]")-INDIRECT("Actual_MarketingCosts["&amp;F$6&amp;"]"))</f>
        <v>0</v>
      </c>
      <c r="G25" s="19">
        <f ca="1">IF(INDIRECT("Actual_MarketingCosts["&amp;G$6&amp;"]")="","",INDIRECT("Plan_MarketingCosts["&amp;G$6&amp;"]")-INDIRECT("Actual_MarketingCosts["&amp;G$6&amp;"]"))</f>
        <v>500</v>
      </c>
      <c r="H25" s="19">
        <f ca="1">IF(INDIRECT("Actual_MarketingCosts["&amp;H$6&amp;"]")="","",INDIRECT("Plan_MarketingCosts["&amp;H$6&amp;"]")-INDIRECT("Actual_MarketingCosts["&amp;H$6&amp;"]"))</f>
        <v>0</v>
      </c>
      <c r="I25" s="19" t="str">
        <f ca="1">IF(INDIRECT("Actual_MarketingCosts["&amp;I$6&amp;"]")="","",INDIRECT("Plan_MarketingCosts["&amp;I$6&amp;"]")-INDIRECT("Actual_MarketingCosts["&amp;I$6&amp;"]"))</f>
        <v/>
      </c>
      <c r="J25" s="19" t="str">
        <f ca="1">IF(INDIRECT("Actual_MarketingCosts["&amp;J$6&amp;"]")="","",INDIRECT("Plan_MarketingCosts["&amp;J$6&amp;"]")-INDIRECT("Actual_MarketingCosts["&amp;J$6&amp;"]"))</f>
        <v/>
      </c>
      <c r="K25" s="19" t="str">
        <f ca="1">IF(INDIRECT("Actual_MarketingCosts["&amp;K$6&amp;"]")="","",INDIRECT("Plan_MarketingCosts["&amp;K$6&amp;"]")-INDIRECT("Actual_MarketingCosts["&amp;K$6&amp;"]"))</f>
        <v/>
      </c>
      <c r="L25" s="19" t="str">
        <f ca="1">IF(INDIRECT("Actual_MarketingCosts["&amp;L$6&amp;"]")="","",INDIRECT("Plan_MarketingCosts["&amp;L$6&amp;"]")-INDIRECT("Actual_MarketingCosts["&amp;L$6&amp;"]"))</f>
        <v/>
      </c>
      <c r="M25" s="19" t="str">
        <f ca="1">IF(INDIRECT("Actual_MarketingCosts["&amp;M$6&amp;"]")="","",INDIRECT("Plan_MarketingCosts["&amp;M$6&amp;"]")-INDIRECT("Actual_MarketingCosts["&amp;M$6&amp;"]"))</f>
        <v/>
      </c>
      <c r="N25" s="2" t="str">
        <f ca="1">IF(INDIRECT("Actual_MarketingCosts["&amp;N$6&amp;"]")="","",INDIRECT("Plan_MarketingCosts["&amp;N$6&amp;"]")-INDIRECT("Actual_MarketingCosts["&amp;N$6&amp;"]"))</f>
        <v/>
      </c>
      <c r="O25" s="19">
        <f ca="1">SUM(Var_MarketingCosts[[#This Row],[JANUARY]:[DECEMBER]])</f>
        <v>500</v>
      </c>
      <c r="P25" s="6"/>
    </row>
    <row r="26" spans="1:17" ht="24" customHeight="1" x14ac:dyDescent="0.25">
      <c r="A26" s="10"/>
      <c r="B26" s="3" t="s">
        <v>36</v>
      </c>
      <c r="C26" s="112">
        <f ca="1">IF(INDIRECT("Actual_MarketingCosts["&amp;C$6&amp;"]")="","",INDIRECT("Plan_MarketingCosts["&amp;C$6&amp;"]")-INDIRECT("Actual_MarketingCosts["&amp;C$6&amp;"]"))</f>
        <v>200</v>
      </c>
      <c r="D26" s="20">
        <f ca="1">IF(INDIRECT("Actual_MarketingCosts["&amp;D$6&amp;"]")="","",INDIRECT("Plan_MarketingCosts["&amp;D$6&amp;"]")-INDIRECT("Actual_MarketingCosts["&amp;D$6&amp;"]"))</f>
        <v>200</v>
      </c>
      <c r="E26" s="19">
        <f ca="1">IF(INDIRECT("Actual_MarketingCosts["&amp;E$6&amp;"]")="","",INDIRECT("Plan_MarketingCosts["&amp;E$6&amp;"]")-INDIRECT("Actual_MarketingCosts["&amp;E$6&amp;"]"))</f>
        <v>200</v>
      </c>
      <c r="F26" s="19">
        <f ca="1">IF(INDIRECT("Actual_MarketingCosts["&amp;F$6&amp;"]")="","",INDIRECT("Plan_MarketingCosts["&amp;F$6&amp;"]")-INDIRECT("Actual_MarketingCosts["&amp;F$6&amp;"]"))</f>
        <v>200</v>
      </c>
      <c r="G26" s="19">
        <f ca="1">IF(INDIRECT("Actual_MarketingCosts["&amp;G$6&amp;"]")="","",INDIRECT("Plan_MarketingCosts["&amp;G$6&amp;"]")-INDIRECT("Actual_MarketingCosts["&amp;G$6&amp;"]"))</f>
        <v>200</v>
      </c>
      <c r="H26" s="19">
        <f ca="1">IF(INDIRECT("Actual_MarketingCosts["&amp;H$6&amp;"]")="","",INDIRECT("Plan_MarketingCosts["&amp;H$6&amp;"]")-INDIRECT("Actual_MarketingCosts["&amp;H$6&amp;"]"))</f>
        <v>-500</v>
      </c>
      <c r="I26" s="19" t="str">
        <f ca="1">IF(INDIRECT("Actual_MarketingCosts["&amp;I$6&amp;"]")="","",INDIRECT("Plan_MarketingCosts["&amp;I$6&amp;"]")-INDIRECT("Actual_MarketingCosts["&amp;I$6&amp;"]"))</f>
        <v/>
      </c>
      <c r="J26" s="19" t="str">
        <f ca="1">IF(INDIRECT("Actual_MarketingCosts["&amp;J$6&amp;"]")="","",INDIRECT("Plan_MarketingCosts["&amp;J$6&amp;"]")-INDIRECT("Actual_MarketingCosts["&amp;J$6&amp;"]"))</f>
        <v/>
      </c>
      <c r="K26" s="19" t="str">
        <f ca="1">IF(INDIRECT("Actual_MarketingCosts["&amp;K$6&amp;"]")="","",INDIRECT("Plan_MarketingCosts["&amp;K$6&amp;"]")-INDIRECT("Actual_MarketingCosts["&amp;K$6&amp;"]"))</f>
        <v/>
      </c>
      <c r="L26" s="19" t="str">
        <f ca="1">IF(INDIRECT("Actual_MarketingCosts["&amp;L$6&amp;"]")="","",INDIRECT("Plan_MarketingCosts["&amp;L$6&amp;"]")-INDIRECT("Actual_MarketingCosts["&amp;L$6&amp;"]"))</f>
        <v/>
      </c>
      <c r="M26" s="19" t="str">
        <f ca="1">IF(INDIRECT("Actual_MarketingCosts["&amp;M$6&amp;"]")="","",INDIRECT("Plan_MarketingCosts["&amp;M$6&amp;"]")-INDIRECT("Actual_MarketingCosts["&amp;M$6&amp;"]"))</f>
        <v/>
      </c>
      <c r="N26" s="2" t="str">
        <f ca="1">IF(INDIRECT("Actual_MarketingCosts["&amp;N$6&amp;"]")="","",INDIRECT("Plan_MarketingCosts["&amp;N$6&amp;"]")-INDIRECT("Actual_MarketingCosts["&amp;N$6&amp;"]"))</f>
        <v/>
      </c>
      <c r="O26" s="19">
        <f ca="1">SUM(Var_MarketingCosts[[#This Row],[JANUARY]:[DECEMBER]])</f>
        <v>500</v>
      </c>
      <c r="P26" s="6"/>
    </row>
    <row r="27" spans="1:17" ht="24" customHeight="1" x14ac:dyDescent="0.25">
      <c r="A27" s="10"/>
      <c r="B27" s="3" t="s">
        <v>35</v>
      </c>
      <c r="C27" s="112">
        <f ca="1">IF(INDIRECT("Actual_MarketingCosts["&amp;C$6&amp;"]")="","",INDIRECT("Plan_MarketingCosts["&amp;C$6&amp;"]")-INDIRECT("Actual_MarketingCosts["&amp;C$6&amp;"]"))</f>
        <v>200</v>
      </c>
      <c r="D27" s="20">
        <f ca="1">IF(INDIRECT("Actual_MarketingCosts["&amp;D$6&amp;"]")="","",INDIRECT("Plan_MarketingCosts["&amp;D$6&amp;"]")-INDIRECT("Actual_MarketingCosts["&amp;D$6&amp;"]"))</f>
        <v>0</v>
      </c>
      <c r="E27" s="19">
        <f ca="1">IF(INDIRECT("Actual_MarketingCosts["&amp;E$6&amp;"]")="","",INDIRECT("Plan_MarketingCosts["&amp;E$6&amp;"]")-INDIRECT("Actual_MarketingCosts["&amp;E$6&amp;"]"))</f>
        <v>0</v>
      </c>
      <c r="F27" s="19">
        <f ca="1">IF(INDIRECT("Actual_MarketingCosts["&amp;F$6&amp;"]")="","",INDIRECT("Plan_MarketingCosts["&amp;F$6&amp;"]")-INDIRECT("Actual_MarketingCosts["&amp;F$6&amp;"]"))</f>
        <v>-500</v>
      </c>
      <c r="G27" s="19">
        <f ca="1">IF(INDIRECT("Actual_MarketingCosts["&amp;G$6&amp;"]")="","",INDIRECT("Plan_MarketingCosts["&amp;G$6&amp;"]")-INDIRECT("Actual_MarketingCosts["&amp;G$6&amp;"]"))</f>
        <v>0</v>
      </c>
      <c r="H27" s="19">
        <f ca="1">IF(INDIRECT("Actual_MarketingCosts["&amp;H$6&amp;"]")="","",INDIRECT("Plan_MarketingCosts["&amp;H$6&amp;"]")-INDIRECT("Actual_MarketingCosts["&amp;H$6&amp;"]"))</f>
        <v>0</v>
      </c>
      <c r="I27" s="19" t="str">
        <f ca="1">IF(INDIRECT("Actual_MarketingCosts["&amp;I$6&amp;"]")="","",INDIRECT("Plan_MarketingCosts["&amp;I$6&amp;"]")-INDIRECT("Actual_MarketingCosts["&amp;I$6&amp;"]"))</f>
        <v/>
      </c>
      <c r="J27" s="19" t="str">
        <f ca="1">IF(INDIRECT("Actual_MarketingCosts["&amp;J$6&amp;"]")="","",INDIRECT("Plan_MarketingCosts["&amp;J$6&amp;"]")-INDIRECT("Actual_MarketingCosts["&amp;J$6&amp;"]"))</f>
        <v/>
      </c>
      <c r="K27" s="19" t="str">
        <f ca="1">IF(INDIRECT("Actual_MarketingCosts["&amp;K$6&amp;"]")="","",INDIRECT("Plan_MarketingCosts["&amp;K$6&amp;"]")-INDIRECT("Actual_MarketingCosts["&amp;K$6&amp;"]"))</f>
        <v/>
      </c>
      <c r="L27" s="19" t="str">
        <f ca="1">IF(INDIRECT("Actual_MarketingCosts["&amp;L$6&amp;"]")="","",INDIRECT("Plan_MarketingCosts["&amp;L$6&amp;"]")-INDIRECT("Actual_MarketingCosts["&amp;L$6&amp;"]"))</f>
        <v/>
      </c>
      <c r="M27" s="19" t="str">
        <f ca="1">IF(INDIRECT("Actual_MarketingCosts["&amp;M$6&amp;"]")="","",INDIRECT("Plan_MarketingCosts["&amp;M$6&amp;"]")-INDIRECT("Actual_MarketingCosts["&amp;M$6&amp;"]"))</f>
        <v/>
      </c>
      <c r="N27" s="2" t="str">
        <f ca="1">IF(INDIRECT("Actual_MarketingCosts["&amp;N$6&amp;"]")="","",INDIRECT("Plan_MarketingCosts["&amp;N$6&amp;"]")-INDIRECT("Actual_MarketingCosts["&amp;N$6&amp;"]"))</f>
        <v/>
      </c>
      <c r="O27" s="19">
        <f ca="1">SUM(Var_MarketingCosts[[#This Row],[JANUARY]:[DECEMBER]])</f>
        <v>-300</v>
      </c>
      <c r="P27" s="6"/>
    </row>
    <row r="28" spans="1:17" ht="24" customHeight="1" x14ac:dyDescent="0.25">
      <c r="A28" s="10"/>
      <c r="B28" s="3" t="s">
        <v>34</v>
      </c>
      <c r="C28" s="112">
        <f ca="1">IF(INDIRECT("Actual_MarketingCosts["&amp;C$6&amp;"]")="","",INDIRECT("Plan_MarketingCosts["&amp;C$6&amp;"]")-INDIRECT("Actual_MarketingCosts["&amp;C$6&amp;"]"))</f>
        <v>200</v>
      </c>
      <c r="D28" s="20">
        <f ca="1">IF(INDIRECT("Actual_MarketingCosts["&amp;D$6&amp;"]")="","",INDIRECT("Plan_MarketingCosts["&amp;D$6&amp;"]")-INDIRECT("Actual_MarketingCosts["&amp;D$6&amp;"]"))</f>
        <v>-300</v>
      </c>
      <c r="E28" s="19">
        <f ca="1">IF(INDIRECT("Actual_MarketingCosts["&amp;E$6&amp;"]")="","",INDIRECT("Plan_MarketingCosts["&amp;E$6&amp;"]")-INDIRECT("Actual_MarketingCosts["&amp;E$6&amp;"]"))</f>
        <v>200</v>
      </c>
      <c r="F28" s="19">
        <f ca="1">IF(INDIRECT("Actual_MarketingCosts["&amp;F$6&amp;"]")="","",INDIRECT("Plan_MarketingCosts["&amp;F$6&amp;"]")-INDIRECT("Actual_MarketingCosts["&amp;F$6&amp;"]"))</f>
        <v>200</v>
      </c>
      <c r="G28" s="19">
        <f ca="1">IF(INDIRECT("Actual_MarketingCosts["&amp;G$6&amp;"]")="","",INDIRECT("Plan_MarketingCosts["&amp;G$6&amp;"]")-INDIRECT("Actual_MarketingCosts["&amp;G$6&amp;"]"))</f>
        <v>-400</v>
      </c>
      <c r="H28" s="19">
        <f ca="1">IF(INDIRECT("Actual_MarketingCosts["&amp;H$6&amp;"]")="","",INDIRECT("Plan_MarketingCosts["&amp;H$6&amp;"]")-INDIRECT("Actual_MarketingCosts["&amp;H$6&amp;"]"))</f>
        <v>200</v>
      </c>
      <c r="I28" s="19" t="str">
        <f ca="1">IF(INDIRECT("Actual_MarketingCosts["&amp;I$6&amp;"]")="","",INDIRECT("Plan_MarketingCosts["&amp;I$6&amp;"]")-INDIRECT("Actual_MarketingCosts["&amp;I$6&amp;"]"))</f>
        <v/>
      </c>
      <c r="J28" s="19" t="str">
        <f ca="1">IF(INDIRECT("Actual_MarketingCosts["&amp;J$6&amp;"]")="","",INDIRECT("Plan_MarketingCosts["&amp;J$6&amp;"]")-INDIRECT("Actual_MarketingCosts["&amp;J$6&amp;"]"))</f>
        <v/>
      </c>
      <c r="K28" s="19" t="str">
        <f ca="1">IF(INDIRECT("Actual_MarketingCosts["&amp;K$6&amp;"]")="","",INDIRECT("Plan_MarketingCosts["&amp;K$6&amp;"]")-INDIRECT("Actual_MarketingCosts["&amp;K$6&amp;"]"))</f>
        <v/>
      </c>
      <c r="L28" s="19" t="str">
        <f ca="1">IF(INDIRECT("Actual_MarketingCosts["&amp;L$6&amp;"]")="","",INDIRECT("Plan_MarketingCosts["&amp;L$6&amp;"]")-INDIRECT("Actual_MarketingCosts["&amp;L$6&amp;"]"))</f>
        <v/>
      </c>
      <c r="M28" s="19" t="str">
        <f ca="1">IF(INDIRECT("Actual_MarketingCosts["&amp;M$6&amp;"]")="","",INDIRECT("Plan_MarketingCosts["&amp;M$6&amp;"]")-INDIRECT("Actual_MarketingCosts["&amp;M$6&amp;"]"))</f>
        <v/>
      </c>
      <c r="N28" s="2" t="str">
        <f ca="1">IF(INDIRECT("Actual_MarketingCosts["&amp;N$6&amp;"]")="","",INDIRECT("Plan_MarketingCosts["&amp;N$6&amp;"]")-INDIRECT("Actual_MarketingCosts["&amp;N$6&amp;"]"))</f>
        <v/>
      </c>
      <c r="O28" s="19">
        <f ca="1">SUM(Var_MarketingCosts[[#This Row],[JANUARY]:[DECEMBER]])</f>
        <v>100</v>
      </c>
      <c r="P28" s="6"/>
    </row>
    <row r="29" spans="1:17" ht="24" customHeight="1" x14ac:dyDescent="0.25">
      <c r="A29" s="10"/>
      <c r="B29" s="3" t="s">
        <v>33</v>
      </c>
      <c r="C29" s="112">
        <f ca="1">IF(INDIRECT("Actual_MarketingCosts["&amp;C$6&amp;"]")="","",INDIRECT("Plan_MarketingCosts["&amp;C$6&amp;"]")-INDIRECT("Actual_MarketingCosts["&amp;C$6&amp;"]"))</f>
        <v>200</v>
      </c>
      <c r="D29" s="20">
        <f ca="1">IF(INDIRECT("Actual_MarketingCosts["&amp;D$6&amp;"]")="","",INDIRECT("Plan_MarketingCosts["&amp;D$6&amp;"]")-INDIRECT("Actual_MarketingCosts["&amp;D$6&amp;"]"))</f>
        <v>2000</v>
      </c>
      <c r="E29" s="19">
        <f ca="1">IF(INDIRECT("Actual_MarketingCosts["&amp;E$6&amp;"]")="","",INDIRECT("Plan_MarketingCosts["&amp;E$6&amp;"]")-INDIRECT("Actual_MarketingCosts["&amp;E$6&amp;"]"))</f>
        <v>-200</v>
      </c>
      <c r="F29" s="19">
        <f ca="1">IF(INDIRECT("Actual_MarketingCosts["&amp;F$6&amp;"]")="","",INDIRECT("Plan_MarketingCosts["&amp;F$6&amp;"]")-INDIRECT("Actual_MarketingCosts["&amp;F$6&amp;"]"))</f>
        <v>300</v>
      </c>
      <c r="G29" s="19">
        <f ca="1">IF(INDIRECT("Actual_MarketingCosts["&amp;G$6&amp;"]")="","",INDIRECT("Plan_MarketingCosts["&amp;G$6&amp;"]")-INDIRECT("Actual_MarketingCosts["&amp;G$6&amp;"]"))</f>
        <v>500</v>
      </c>
      <c r="H29" s="19">
        <f ca="1">IF(INDIRECT("Actual_MarketingCosts["&amp;H$6&amp;"]")="","",INDIRECT("Plan_MarketingCosts["&amp;H$6&amp;"]")-INDIRECT("Actual_MarketingCosts["&amp;H$6&amp;"]"))</f>
        <v>-300</v>
      </c>
      <c r="I29" s="19" t="str">
        <f ca="1">IF(INDIRECT("Actual_MarketingCosts["&amp;I$6&amp;"]")="","",INDIRECT("Plan_MarketingCosts["&amp;I$6&amp;"]")-INDIRECT("Actual_MarketingCosts["&amp;I$6&amp;"]"))</f>
        <v/>
      </c>
      <c r="J29" s="19" t="str">
        <f ca="1">IF(INDIRECT("Actual_MarketingCosts["&amp;J$6&amp;"]")="","",INDIRECT("Plan_MarketingCosts["&amp;J$6&amp;"]")-INDIRECT("Actual_MarketingCosts["&amp;J$6&amp;"]"))</f>
        <v/>
      </c>
      <c r="K29" s="19" t="str">
        <f ca="1">IF(INDIRECT("Actual_MarketingCosts["&amp;K$6&amp;"]")="","",INDIRECT("Plan_MarketingCosts["&amp;K$6&amp;"]")-INDIRECT("Actual_MarketingCosts["&amp;K$6&amp;"]"))</f>
        <v/>
      </c>
      <c r="L29" s="19" t="str">
        <f ca="1">IF(INDIRECT("Actual_MarketingCosts["&amp;L$6&amp;"]")="","",INDIRECT("Plan_MarketingCosts["&amp;L$6&amp;"]")-INDIRECT("Actual_MarketingCosts["&amp;L$6&amp;"]"))</f>
        <v/>
      </c>
      <c r="M29" s="19" t="str">
        <f ca="1">IF(INDIRECT("Actual_MarketingCosts["&amp;M$6&amp;"]")="","",INDIRECT("Plan_MarketingCosts["&amp;M$6&amp;"]")-INDIRECT("Actual_MarketingCosts["&amp;M$6&amp;"]"))</f>
        <v/>
      </c>
      <c r="N29" s="2" t="str">
        <f ca="1">IF(INDIRECT("Actual_MarketingCosts["&amp;N$6&amp;"]")="","",INDIRECT("Plan_MarketingCosts["&amp;N$6&amp;"]")-INDIRECT("Actual_MarketingCosts["&amp;N$6&amp;"]"))</f>
        <v/>
      </c>
      <c r="O29" s="19">
        <f ca="1">SUM(Var_MarketingCosts[[#This Row],[JANUARY]:[DECEMBER]])</f>
        <v>2500</v>
      </c>
      <c r="P29" s="6"/>
    </row>
    <row r="30" spans="1:17" ht="24" customHeight="1" x14ac:dyDescent="0.25">
      <c r="A30" s="10"/>
      <c r="B30" s="3" t="s">
        <v>32</v>
      </c>
      <c r="C30" s="112">
        <f ca="1">IF(INDIRECT("Actual_MarketingCosts["&amp;C$6&amp;"]")="","",INDIRECT("Plan_MarketingCosts["&amp;C$6&amp;"]")-INDIRECT("Actual_MarketingCosts["&amp;C$6&amp;"]"))</f>
        <v>200</v>
      </c>
      <c r="D30" s="20">
        <f ca="1">IF(INDIRECT("Actual_MarketingCosts["&amp;D$6&amp;"]")="","",INDIRECT("Plan_MarketingCosts["&amp;D$6&amp;"]")-INDIRECT("Actual_MarketingCosts["&amp;D$6&amp;"]"))</f>
        <v>200</v>
      </c>
      <c r="E30" s="19">
        <f ca="1">IF(INDIRECT("Actual_MarketingCosts["&amp;E$6&amp;"]")="","",INDIRECT("Plan_MarketingCosts["&amp;E$6&amp;"]")-INDIRECT("Actual_MarketingCosts["&amp;E$6&amp;"]"))</f>
        <v>-323</v>
      </c>
      <c r="F30" s="19">
        <f ca="1">IF(INDIRECT("Actual_MarketingCosts["&amp;F$6&amp;"]")="","",INDIRECT("Plan_MarketingCosts["&amp;F$6&amp;"]")-INDIRECT("Actual_MarketingCosts["&amp;F$6&amp;"]"))</f>
        <v>200</v>
      </c>
      <c r="G30" s="19">
        <f ca="1">IF(INDIRECT("Actual_MarketingCosts["&amp;G$6&amp;"]")="","",INDIRECT("Plan_MarketingCosts["&amp;G$6&amp;"]")-INDIRECT("Actual_MarketingCosts["&amp;G$6&amp;"]"))</f>
        <v>200</v>
      </c>
      <c r="H30" s="19">
        <f ca="1">IF(INDIRECT("Actual_MarketingCosts["&amp;H$6&amp;"]")="","",INDIRECT("Plan_MarketingCosts["&amp;H$6&amp;"]")-INDIRECT("Actual_MarketingCosts["&amp;H$6&amp;"]"))</f>
        <v>200</v>
      </c>
      <c r="I30" s="19" t="str">
        <f ca="1">IF(INDIRECT("Actual_MarketingCosts["&amp;I$6&amp;"]")="","",INDIRECT("Plan_MarketingCosts["&amp;I$6&amp;"]")-INDIRECT("Actual_MarketingCosts["&amp;I$6&amp;"]"))</f>
        <v/>
      </c>
      <c r="J30" s="19" t="str">
        <f ca="1">IF(INDIRECT("Actual_MarketingCosts["&amp;J$6&amp;"]")="","",INDIRECT("Plan_MarketingCosts["&amp;J$6&amp;"]")-INDIRECT("Actual_MarketingCosts["&amp;J$6&amp;"]"))</f>
        <v/>
      </c>
      <c r="K30" s="19" t="str">
        <f ca="1">IF(INDIRECT("Actual_MarketingCosts["&amp;K$6&amp;"]")="","",INDIRECT("Plan_MarketingCosts["&amp;K$6&amp;"]")-INDIRECT("Actual_MarketingCosts["&amp;K$6&amp;"]"))</f>
        <v/>
      </c>
      <c r="L30" s="19" t="str">
        <f ca="1">IF(INDIRECT("Actual_MarketingCosts["&amp;L$6&amp;"]")="","",INDIRECT("Plan_MarketingCosts["&amp;L$6&amp;"]")-INDIRECT("Actual_MarketingCosts["&amp;L$6&amp;"]"))</f>
        <v/>
      </c>
      <c r="M30" s="19" t="str">
        <f ca="1">IF(INDIRECT("Actual_MarketingCosts["&amp;M$6&amp;"]")="","",INDIRECT("Plan_MarketingCosts["&amp;M$6&amp;"]")-INDIRECT("Actual_MarketingCosts["&amp;M$6&amp;"]"))</f>
        <v/>
      </c>
      <c r="N30" s="2" t="str">
        <f ca="1">IF(INDIRECT("Actual_MarketingCosts["&amp;N$6&amp;"]")="","",INDIRECT("Plan_MarketingCosts["&amp;N$6&amp;"]")-INDIRECT("Actual_MarketingCosts["&amp;N$6&amp;"]"))</f>
        <v/>
      </c>
      <c r="O30" s="19">
        <f ca="1">SUM(Var_MarketingCosts[[#This Row],[JANUARY]:[DECEMBER]])</f>
        <v>677</v>
      </c>
      <c r="P30" s="6"/>
    </row>
    <row r="31" spans="1:17" ht="24" customHeight="1" x14ac:dyDescent="0.25">
      <c r="A31" s="10"/>
      <c r="C31" s="112"/>
      <c r="D31" s="20"/>
      <c r="E31" s="19"/>
      <c r="F31" s="19"/>
      <c r="G31" s="19"/>
      <c r="H31" s="19"/>
      <c r="I31" s="19"/>
      <c r="J31" s="19"/>
      <c r="K31" s="19"/>
      <c r="L31" s="19"/>
      <c r="M31" s="19"/>
      <c r="O31" s="19"/>
      <c r="P31" s="6"/>
    </row>
    <row r="32" spans="1:17" s="41" customFormat="1" ht="24" customHeight="1" x14ac:dyDescent="0.25">
      <c r="A32" s="43"/>
      <c r="B32" s="118" t="s">
        <v>31</v>
      </c>
      <c r="C32" s="117">
        <f ca="1">SUM(INDIRECT("Var_TrainingTravel["&amp;C$6&amp;"]"))</f>
        <v>1200</v>
      </c>
      <c r="D32" s="116">
        <f ca="1">SUM(INDIRECT("Var_TrainingTravel["&amp;D$6&amp;"]"))</f>
        <v>-600</v>
      </c>
      <c r="E32" s="114">
        <f ca="1">SUM(INDIRECT("Var_TrainingTravel["&amp;E$6&amp;"]"))</f>
        <v>1200</v>
      </c>
      <c r="F32" s="114">
        <f ca="1">SUM(INDIRECT("Var_TrainingTravel["&amp;F$6&amp;"]"))</f>
        <v>1200</v>
      </c>
      <c r="G32" s="114">
        <f ca="1">SUM(INDIRECT("Var_TrainingTravel["&amp;G$6&amp;"]"))</f>
        <v>2000</v>
      </c>
      <c r="H32" s="114">
        <f ca="1">SUM(INDIRECT("Var_TrainingTravel["&amp;H$6&amp;"]"))</f>
        <v>-2300</v>
      </c>
      <c r="I32" s="114">
        <f ca="1">SUM(INDIRECT("Var_TrainingTravel["&amp;I$6&amp;"]"))</f>
        <v>0</v>
      </c>
      <c r="J32" s="114">
        <f ca="1">SUM(INDIRECT("Var_TrainingTravel["&amp;J$6&amp;"]"))</f>
        <v>0</v>
      </c>
      <c r="K32" s="114">
        <f ca="1">SUM(INDIRECT("Var_TrainingTravel["&amp;K$6&amp;"]"))</f>
        <v>0</v>
      </c>
      <c r="L32" s="114">
        <f ca="1">SUM(INDIRECT("Var_TrainingTravel["&amp;L$6&amp;"]"))</f>
        <v>0</v>
      </c>
      <c r="M32" s="114">
        <f ca="1">SUM(INDIRECT("Var_TrainingTravel["&amp;M$6&amp;"]"))</f>
        <v>0</v>
      </c>
      <c r="N32" s="115">
        <f ca="1">SUM(INDIRECT("Var_TrainingTravel["&amp;N$6&amp;"]"))</f>
        <v>0</v>
      </c>
      <c r="O32" s="114">
        <f ca="1">SUM(INDIRECT("Var_TrainingTravel["&amp;O$6&amp;"]"))</f>
        <v>2700</v>
      </c>
      <c r="P32" s="42"/>
    </row>
    <row r="33" spans="1:16" ht="24" hidden="1" customHeight="1" x14ac:dyDescent="0.25">
      <c r="A33" s="10"/>
      <c r="B33" s="113" t="s">
        <v>30</v>
      </c>
      <c r="C33" s="112" t="s">
        <v>29</v>
      </c>
      <c r="D33" s="20" t="s">
        <v>28</v>
      </c>
      <c r="E33" s="19" t="s">
        <v>27</v>
      </c>
      <c r="F33" s="19" t="s">
        <v>26</v>
      </c>
      <c r="G33" s="19" t="s">
        <v>25</v>
      </c>
      <c r="H33" s="19" t="s">
        <v>24</v>
      </c>
      <c r="I33" s="19" t="s">
        <v>23</v>
      </c>
      <c r="J33" s="19" t="s">
        <v>22</v>
      </c>
      <c r="K33" s="19" t="s">
        <v>21</v>
      </c>
      <c r="L33" s="19" t="s">
        <v>20</v>
      </c>
      <c r="M33" s="19" t="s">
        <v>19</v>
      </c>
      <c r="N33" s="2" t="s">
        <v>18</v>
      </c>
      <c r="O33" s="19" t="s">
        <v>17</v>
      </c>
      <c r="P33" s="6"/>
    </row>
    <row r="34" spans="1:16" ht="24" customHeight="1" x14ac:dyDescent="0.25">
      <c r="A34" s="10"/>
      <c r="B34" s="3" t="s">
        <v>16</v>
      </c>
      <c r="C34" s="112">
        <f ca="1">IF(INDIRECT("Actual_TrainingTravel["&amp;C$6&amp;"]")="","",INDIRECT("Plan_TrainingTravel["&amp;C$6&amp;"]")-INDIRECT("Actual_TrainingTravel["&amp;C$6&amp;"]"))</f>
        <v>400</v>
      </c>
      <c r="D34" s="20">
        <f ca="1">IF(INDIRECT("Actual_TrainingTravel["&amp;D$6&amp;"]")="","",INDIRECT("Plan_TrainingTravel["&amp;D$6&amp;"]")-INDIRECT("Actual_TrainingTravel["&amp;D$6&amp;"]"))</f>
        <v>-400</v>
      </c>
      <c r="E34" s="19">
        <f ca="1">IF(INDIRECT("Actual_TrainingTravel["&amp;E$6&amp;"]")="","",INDIRECT("Plan_TrainingTravel["&amp;E$6&amp;"]")-INDIRECT("Actual_TrainingTravel["&amp;E$6&amp;"]"))</f>
        <v>600</v>
      </c>
      <c r="F34" s="19">
        <f ca="1">IF(INDIRECT("Actual_TrainingTravel["&amp;F$6&amp;"]")="","",INDIRECT("Plan_TrainingTravel["&amp;F$6&amp;"]")-INDIRECT("Actual_TrainingTravel["&amp;F$6&amp;"]"))</f>
        <v>400</v>
      </c>
      <c r="G34" s="19">
        <f ca="1">IF(INDIRECT("Actual_TrainingTravel["&amp;G$6&amp;"]")="","",INDIRECT("Plan_TrainingTravel["&amp;G$6&amp;"]")-INDIRECT("Actual_TrainingTravel["&amp;G$6&amp;"]"))</f>
        <v>800</v>
      </c>
      <c r="H34" s="19">
        <f ca="1">IF(INDIRECT("Actual_TrainingTravel["&amp;H$6&amp;"]")="","",INDIRECT("Plan_TrainingTravel["&amp;H$6&amp;"]")-INDIRECT("Actual_TrainingTravel["&amp;H$6&amp;"]"))</f>
        <v>-800</v>
      </c>
      <c r="I34" s="19" t="str">
        <f ca="1">IF(INDIRECT("Actual_TrainingTravel["&amp;I$6&amp;"]")="","",INDIRECT("Plan_TrainingTravel["&amp;I$6&amp;"]")-INDIRECT("Actual_TrainingTravel["&amp;I$6&amp;"]"))</f>
        <v/>
      </c>
      <c r="J34" s="19" t="str">
        <f ca="1">IF(INDIRECT("Actual_TrainingTravel["&amp;J$6&amp;"]")="","",INDIRECT("Plan_TrainingTravel["&amp;J$6&amp;"]")-INDIRECT("Actual_TrainingTravel["&amp;J$6&amp;"]"))</f>
        <v/>
      </c>
      <c r="K34" s="19" t="str">
        <f ca="1">IF(INDIRECT("Actual_TrainingTravel["&amp;K$6&amp;"]")="","",INDIRECT("Plan_TrainingTravel["&amp;K$6&amp;"]")-INDIRECT("Actual_TrainingTravel["&amp;K$6&amp;"]"))</f>
        <v/>
      </c>
      <c r="L34" s="19" t="str">
        <f ca="1">IF(INDIRECT("Actual_TrainingTravel["&amp;L$6&amp;"]")="","",INDIRECT("Plan_TrainingTravel["&amp;L$6&amp;"]")-INDIRECT("Actual_TrainingTravel["&amp;L$6&amp;"]"))</f>
        <v/>
      </c>
      <c r="M34" s="19" t="str">
        <f ca="1">IF(INDIRECT("Actual_TrainingTravel["&amp;M$6&amp;"]")="","",INDIRECT("Plan_TrainingTravel["&amp;M$6&amp;"]")-INDIRECT("Actual_TrainingTravel["&amp;M$6&amp;"]"))</f>
        <v/>
      </c>
      <c r="N34" s="2" t="str">
        <f ca="1">IF(INDIRECT("Actual_TrainingTravel["&amp;N$6&amp;"]")="","",INDIRECT("Plan_TrainingTravel["&amp;N$6&amp;"]")-INDIRECT("Actual_TrainingTravel["&amp;N$6&amp;"]"))</f>
        <v/>
      </c>
      <c r="O34" s="19">
        <f ca="1">SUM(Var_TrainingTravel[[#This Row],[JANUARY]:[DECEMBER]])</f>
        <v>1000</v>
      </c>
      <c r="P34" s="6"/>
    </row>
    <row r="35" spans="1:16" ht="24" customHeight="1" x14ac:dyDescent="0.25">
      <c r="A35" s="10"/>
      <c r="B35" s="3" t="s">
        <v>15</v>
      </c>
      <c r="C35" s="112">
        <f ca="1">IF(INDIRECT("Actual_TrainingTravel["&amp;C$6&amp;"]")="","",INDIRECT("Plan_TrainingTravel["&amp;C$6&amp;"]")-INDIRECT("Actual_TrainingTravel["&amp;C$6&amp;"]"))</f>
        <v>800</v>
      </c>
      <c r="D35" s="20">
        <f ca="1">IF(INDIRECT("Actual_TrainingTravel["&amp;D$6&amp;"]")="","",INDIRECT("Plan_TrainingTravel["&amp;D$6&amp;"]")-INDIRECT("Actual_TrainingTravel["&amp;D$6&amp;"]"))</f>
        <v>-200</v>
      </c>
      <c r="E35" s="19">
        <f ca="1">IF(INDIRECT("Actual_TrainingTravel["&amp;E$6&amp;"]")="","",INDIRECT("Plan_TrainingTravel["&amp;E$6&amp;"]")-INDIRECT("Actual_TrainingTravel["&amp;E$6&amp;"]"))</f>
        <v>600</v>
      </c>
      <c r="F35" s="19">
        <f ca="1">IF(INDIRECT("Actual_TrainingTravel["&amp;F$6&amp;"]")="","",INDIRECT("Plan_TrainingTravel["&amp;F$6&amp;"]")-INDIRECT("Actual_TrainingTravel["&amp;F$6&amp;"]"))</f>
        <v>800</v>
      </c>
      <c r="G35" s="19">
        <f ca="1">IF(INDIRECT("Actual_TrainingTravel["&amp;G$6&amp;"]")="","",INDIRECT("Plan_TrainingTravel["&amp;G$6&amp;"]")-INDIRECT("Actual_TrainingTravel["&amp;G$6&amp;"]"))</f>
        <v>1200</v>
      </c>
      <c r="H35" s="19">
        <f ca="1">IF(INDIRECT("Actual_TrainingTravel["&amp;H$6&amp;"]")="","",INDIRECT("Plan_TrainingTravel["&amp;H$6&amp;"]")-INDIRECT("Actual_TrainingTravel["&amp;H$6&amp;"]"))</f>
        <v>-1500</v>
      </c>
      <c r="I35" s="19" t="str">
        <f ca="1">IF(INDIRECT("Actual_TrainingTravel["&amp;I$6&amp;"]")="","",INDIRECT("Plan_TrainingTravel["&amp;I$6&amp;"]")-INDIRECT("Actual_TrainingTravel["&amp;I$6&amp;"]"))</f>
        <v/>
      </c>
      <c r="J35" s="19" t="str">
        <f ca="1">IF(INDIRECT("Actual_TrainingTravel["&amp;J$6&amp;"]")="","",INDIRECT("Plan_TrainingTravel["&amp;J$6&amp;"]")-INDIRECT("Actual_TrainingTravel["&amp;J$6&amp;"]"))</f>
        <v/>
      </c>
      <c r="K35" s="19" t="str">
        <f ca="1">IF(INDIRECT("Actual_TrainingTravel["&amp;K$6&amp;"]")="","",INDIRECT("Plan_TrainingTravel["&amp;K$6&amp;"]")-INDIRECT("Actual_TrainingTravel["&amp;K$6&amp;"]"))</f>
        <v/>
      </c>
      <c r="L35" s="19" t="str">
        <f ca="1">IF(INDIRECT("Actual_TrainingTravel["&amp;L$6&amp;"]")="","",INDIRECT("Plan_TrainingTravel["&amp;L$6&amp;"]")-INDIRECT("Actual_TrainingTravel["&amp;L$6&amp;"]"))</f>
        <v/>
      </c>
      <c r="M35" s="19" t="str">
        <f ca="1">IF(INDIRECT("Actual_TrainingTravel["&amp;M$6&amp;"]")="","",INDIRECT("Plan_TrainingTravel["&amp;M$6&amp;"]")-INDIRECT("Actual_TrainingTravel["&amp;M$6&amp;"]"))</f>
        <v/>
      </c>
      <c r="N35" s="2" t="str">
        <f ca="1">IF(INDIRECT("Actual_TrainingTravel["&amp;N$6&amp;"]")="","",INDIRECT("Plan_TrainingTravel["&amp;N$6&amp;"]")-INDIRECT("Actual_TrainingTravel["&amp;N$6&amp;"]"))</f>
        <v/>
      </c>
      <c r="O35" s="19">
        <f ca="1">SUM(Var_TrainingTravel[[#This Row],[JANUARY]:[DECEMBER]])</f>
        <v>1700</v>
      </c>
      <c r="P35" s="6"/>
    </row>
    <row r="36" spans="1:16" ht="24" customHeight="1" x14ac:dyDescent="0.25">
      <c r="A36" s="10"/>
      <c r="B36" s="9"/>
      <c r="C36" s="111"/>
      <c r="D36" s="16"/>
      <c r="E36" s="8"/>
      <c r="F36" s="8"/>
      <c r="G36" s="8"/>
      <c r="H36" s="8"/>
      <c r="I36" s="8"/>
      <c r="J36" s="8"/>
      <c r="K36" s="8"/>
      <c r="L36" s="8"/>
      <c r="M36" s="8"/>
      <c r="N36" s="7"/>
      <c r="O36" s="8"/>
      <c r="P36" s="6"/>
    </row>
    <row r="37" spans="1:16" ht="36" customHeight="1" x14ac:dyDescent="0.25">
      <c r="A37" s="10"/>
      <c r="B37" s="110" t="s">
        <v>55</v>
      </c>
      <c r="C37" s="109">
        <f ca="1">C7+C12+C23+C32</f>
        <v>2183</v>
      </c>
      <c r="D37" s="108">
        <f ca="1">D7+D12+D23+D32</f>
        <v>1572</v>
      </c>
      <c r="E37" s="106">
        <f ca="1">E7+E12+E23+E32</f>
        <v>1155</v>
      </c>
      <c r="F37" s="106">
        <f ca="1">F7+F12+F23+F32</f>
        <v>824</v>
      </c>
      <c r="G37" s="106">
        <f ca="1">G7+G12+G23+G32</f>
        <v>2327</v>
      </c>
      <c r="H37" s="107">
        <f ca="1">H7+H12+H23+H32</f>
        <v>-3319</v>
      </c>
      <c r="I37" s="106">
        <f ca="1">I7+I12+I23+I32</f>
        <v>0</v>
      </c>
      <c r="J37" s="106">
        <f ca="1">J7+J12+J23+J32</f>
        <v>0</v>
      </c>
      <c r="K37" s="106">
        <f ca="1">K7+K12+K23+K32</f>
        <v>0</v>
      </c>
      <c r="L37" s="106">
        <f ca="1">L7+L12+L23+L32</f>
        <v>0</v>
      </c>
      <c r="M37" s="106">
        <f ca="1">M7+M12+M23+M32</f>
        <v>0</v>
      </c>
      <c r="N37" s="105">
        <f ca="1">N7+N12+N23+N32</f>
        <v>0</v>
      </c>
      <c r="O37" s="104">
        <f ca="1">O7+O12+O23+O32</f>
        <v>4742</v>
      </c>
      <c r="P37" s="6"/>
    </row>
    <row r="38" spans="1:16" ht="24" customHeight="1" x14ac:dyDescent="0.25">
      <c r="A38" s="10"/>
      <c r="B38" s="9"/>
      <c r="C38" s="7"/>
      <c r="D38" s="16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6"/>
    </row>
  </sheetData>
  <conditionalFormatting sqref="B7:O7 B9:O12 B14:O23 B25:O32 B34:O36">
    <cfRule type="cellIs" dxfId="4" priority="5" operator="lessThan">
      <formula>0</formula>
    </cfRule>
  </conditionalFormatting>
  <conditionalFormatting sqref="B37:O37">
    <cfRule type="cellIs" dxfId="3" priority="1" operator="lessThan">
      <formula>0</formula>
    </cfRule>
  </conditionalFormatting>
  <conditionalFormatting sqref="C12:O12">
    <cfRule type="cellIs" dxfId="2" priority="4" operator="lessThan">
      <formula>0</formula>
    </cfRule>
  </conditionalFormatting>
  <conditionalFormatting sqref="C23:O23">
    <cfRule type="cellIs" dxfId="1" priority="3" operator="lessThan">
      <formula>0</formula>
    </cfRule>
  </conditionalFormatting>
  <conditionalFormatting sqref="C32:O32">
    <cfRule type="cellIs" dxfId="0" priority="2" operator="lessThan">
      <formula>0</formula>
    </cfRule>
  </conditionalFormatting>
  <dataValidations count="1">
    <dataValidation allowBlank="1" showInputMessage="1" showErrorMessage="1" prompt="Data for this tab is auto calculated from the planned expenses tab and actual expenses tab._x000a__x000a_When adding or editing line items, make sure you apply the changes in all four data tabs." sqref="A1" xr:uid="{00000000-0002-0000-0200-000000000000}"/>
  </dataValidations>
  <printOptions horizontalCentered="1"/>
  <pageMargins left="0.3" right="0.3" top="0.5" bottom="0.5" header="0.3" footer="0.3"/>
  <pageSetup scale="61" orientation="landscape" r:id="rId1"/>
  <drawing r:id="rId2"/>
  <tableParts count="4">
    <tablePart r:id="rId3"/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A5B62DD0E0DE45AD95B2140CC94C4B" ma:contentTypeVersion="20" ma:contentTypeDescription="Create a new document." ma:contentTypeScope="" ma:versionID="18fa7af152f5d9937935989a7eff4fb1">
  <xsd:schema xmlns:xsd="http://www.w3.org/2001/XMLSchema" xmlns:xs="http://www.w3.org/2001/XMLSchema" xmlns:p="http://schemas.microsoft.com/office/2006/metadata/properties" xmlns:ns1="http://schemas.microsoft.com/sharepoint/v3" xmlns:ns2="43b67453-1dbd-4638-bb32-efcdcda4bdf6" xmlns:ns3="cb782496-9180-4cba-ab2a-378f1dea3dfe" targetNamespace="http://schemas.microsoft.com/office/2006/metadata/properties" ma:root="true" ma:fieldsID="f7881892b816977b272aea0b5bc682cb" ns1:_="" ns2:_="" ns3:_="">
    <xsd:import namespace="http://schemas.microsoft.com/sharepoint/v3"/>
    <xsd:import namespace="43b67453-1dbd-4638-bb32-efcdcda4bdf6"/>
    <xsd:import namespace="cb782496-9180-4cba-ab2a-378f1dea3dfe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SystemTags" minOccurs="0"/>
                <xsd:element ref="ns2:_Flow_SignoffStatu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b67453-1dbd-4638-bb32-efcdcda4bd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  <xsd:element name="_Flow_SignoffStatus" ma:index="26" nillable="true" ma:displayName="Sign-off status" ma:internalName="Sign_x002d_off_x0020_status">
      <xsd:simpleType>
        <xsd:restriction base="dms:Text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782496-9180-4cba-ab2a-378f1dea3df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27b1723b-0d5f-4ee5-a4fe-20be58a715a1}" ma:internalName="TaxCatchAll" ma:showField="CatchAllData" ma:web="cb782496-9180-4cba-ab2a-378f1dea3d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43b67453-1dbd-4638-bb32-efcdcda4bdf6" xsi:nil="true"/>
    <_ip_UnifiedCompliancePolicyUIAction xmlns="http://schemas.microsoft.com/sharepoint/v3" xsi:nil="true"/>
    <_ip_UnifiedCompliancePolicyProperties xmlns="http://schemas.microsoft.com/sharepoint/v3" xsi:nil="true"/>
    <lcf76f155ced4ddcb4097134ff3c332f xmlns="43b67453-1dbd-4638-bb32-efcdcda4bdf6">
      <Terms xmlns="http://schemas.microsoft.com/office/infopath/2007/PartnerControls"/>
    </lcf76f155ced4ddcb4097134ff3c332f>
    <TaxCatchAll xmlns="cb782496-9180-4cba-ab2a-378f1dea3dfe" xsi:nil="true"/>
  </documentManagement>
</p:properties>
</file>

<file path=customXml/itemProps1.xml><?xml version="1.0" encoding="utf-8"?>
<ds:datastoreItem xmlns:ds="http://schemas.openxmlformats.org/officeDocument/2006/customXml" ds:itemID="{A19E7AAE-B52F-4DF4-9805-D609845542E4}"/>
</file>

<file path=customXml/itemProps2.xml><?xml version="1.0" encoding="utf-8"?>
<ds:datastoreItem xmlns:ds="http://schemas.openxmlformats.org/officeDocument/2006/customXml" ds:itemID="{9A5B5B89-9805-4A56-AFD9-45FA12444DE8}"/>
</file>

<file path=customXml/itemProps3.xml><?xml version="1.0" encoding="utf-8"?>
<ds:datastoreItem xmlns:ds="http://schemas.openxmlformats.org/officeDocument/2006/customXml" ds:itemID="{EDA50B37-2AD8-4027-AB93-C87929BBEBB5}"/>
</file>

<file path=docMetadata/LabelInfo.xml><?xml version="1.0" encoding="utf-8"?>
<clbl:labelList xmlns:clbl="http://schemas.microsoft.com/office/2020/mipLabelMetadata">
  <clbl:label id="{1a19d03a-48bc-4359-8038-5b5f6d5847c3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Planned expenses</vt:lpstr>
      <vt:lpstr>Actual expenses</vt:lpstr>
      <vt:lpstr>Expense variances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Albert III</dc:creator>
  <cp:keywords/>
  <dc:description/>
  <cp:lastModifiedBy>Albert III</cp:lastModifiedBy>
  <cp:revision/>
  <dcterms:created xsi:type="dcterms:W3CDTF">2015-06-05T18:19:34Z</dcterms:created>
  <dcterms:modified xsi:type="dcterms:W3CDTF">2025-05-10T23:23:15Z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0x01010050A5B62DD0E0DE45AD95B2140CC94C4B</vt:lpwstr>
  </property>
</Properties>
</file>