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https://microsoft-my.sharepoint-df.com/personal/aldotson_microsoft_com/Documents/TestSpreadsheets/"/>
    </mc:Choice>
  </mc:AlternateContent>
  <xr:revisionPtr revIDLastSave="0" documentId="8_{2BDA944E-D988-4A4B-91B9-8491885940B4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January" sheetId="12797" r:id="rId1"/>
    <sheet name="February" sheetId="12798" r:id="rId2"/>
    <sheet name="March" sheetId="12799" r:id="rId3"/>
    <sheet name="April" sheetId="12800" r:id="rId4"/>
    <sheet name="May" sheetId="12801" r:id="rId5"/>
    <sheet name="June" sheetId="12802" r:id="rId6"/>
    <sheet name="July" sheetId="12803" r:id="rId7"/>
    <sheet name="August" sheetId="12804" r:id="rId8"/>
    <sheet name="September" sheetId="12805" r:id="rId9"/>
    <sheet name="October" sheetId="12806" r:id="rId10"/>
    <sheet name="November" sheetId="12807" r:id="rId11"/>
    <sheet name="December" sheetId="12808" r:id="rId12"/>
  </sheets>
  <definedNames>
    <definedName name="CalendarYear">January!$AH$6</definedName>
    <definedName name="Employee_Absence_Title">January!$B$1</definedName>
    <definedName name="Key_name">January!$B$4</definedName>
    <definedName name="KeyCustom1">January!$N$4</definedName>
    <definedName name="KeyCustom1Label">January!$O$4</definedName>
    <definedName name="KeyCustom2">January!$R$4</definedName>
    <definedName name="KeyCustom2Label">January!$S$4</definedName>
    <definedName name="KeyPersonal">January!$G$4</definedName>
    <definedName name="KeyPersonalLabel">January!$H$4</definedName>
    <definedName name="KeySick">January!$K$4</definedName>
    <definedName name="KeySickLabel">January!$L$4</definedName>
    <definedName name="KeyVacation">January!$C$4</definedName>
    <definedName name="KeyVacationLabel">January!$D$4</definedName>
    <definedName name="MonthName" localSheetId="3">April!$B$7</definedName>
    <definedName name="MonthName" localSheetId="7">August!$B$2</definedName>
    <definedName name="MonthName" localSheetId="11">December!$B$2</definedName>
    <definedName name="MonthName" localSheetId="1">February!$B$2</definedName>
    <definedName name="MonthName" localSheetId="0">January!$B$2</definedName>
    <definedName name="MonthName" localSheetId="6">July!$B$2</definedName>
    <definedName name="MonthName" localSheetId="5">June!$B$2</definedName>
    <definedName name="MonthName" localSheetId="2">March!$B$2</definedName>
    <definedName name="MonthName" localSheetId="4">May!$B$4</definedName>
    <definedName name="MonthName" localSheetId="10">November!$B$2</definedName>
    <definedName name="MonthName" localSheetId="9">October!$B$2</definedName>
    <definedName name="MonthName" localSheetId="8">September!$B$2</definedName>
    <definedName name="MonthName">April!$B$7</definedName>
    <definedName name="_xlnm.Print_Titles" localSheetId="3">April!$7:$9</definedName>
    <definedName name="_xlnm.Print_Titles" localSheetId="7">August!$6:$8</definedName>
    <definedName name="_xlnm.Print_Titles" localSheetId="11">December!$6:$8</definedName>
    <definedName name="_xlnm.Print_Titles" localSheetId="1">February!$6:$8</definedName>
    <definedName name="_xlnm.Print_Titles" localSheetId="0">January!$6:$8</definedName>
    <definedName name="_xlnm.Print_Titles" localSheetId="6">July!$7:$8</definedName>
    <definedName name="_xlnm.Print_Titles" localSheetId="5">June!$6:$8</definedName>
    <definedName name="_xlnm.Print_Titles" localSheetId="2">March!$6:$8</definedName>
    <definedName name="_xlnm.Print_Titles" localSheetId="4">May!$4:$6</definedName>
    <definedName name="_xlnm.Print_Titles" localSheetId="10">November!$6:$8</definedName>
    <definedName name="_xlnm.Print_Titles" localSheetId="9">October!$6:$8</definedName>
    <definedName name="_xlnm.Print_Titles" localSheetId="8">September!$6:$8</definedName>
    <definedName name="Title1">January!$B$8</definedName>
    <definedName name="Title10">October!$B$8</definedName>
    <definedName name="Title11">November!$B$8</definedName>
    <definedName name="Title12">December!$B$8</definedName>
    <definedName name="Title2">February!$B$8</definedName>
    <definedName name="Title3">March!$B$8</definedName>
    <definedName name="Title6">June!$B$8</definedName>
    <definedName name="Title7">July!$B$8</definedName>
    <definedName name="Title8">August!$B$8</definedName>
    <definedName name="Title9">September!$B$8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9" i="12808" l="1"/>
  <c r="AH10" i="12808"/>
  <c r="AH11" i="12808"/>
  <c r="AH12" i="12808"/>
  <c r="AH13" i="12808"/>
  <c r="B14" i="12808"/>
  <c r="C14" i="12808"/>
  <c r="D14" i="12808"/>
  <c r="E14" i="12808"/>
  <c r="F14" i="12808"/>
  <c r="G14" i="12808"/>
  <c r="H14" i="12808"/>
  <c r="I14" i="12808"/>
  <c r="J14" i="12808"/>
  <c r="K14" i="12808"/>
  <c r="L14" i="12808"/>
  <c r="M14" i="12808"/>
  <c r="N14" i="12808"/>
  <c r="O14" i="12808"/>
  <c r="P14" i="12808"/>
  <c r="Q14" i="12808"/>
  <c r="R14" i="12808"/>
  <c r="S14" i="12808"/>
  <c r="T14" i="12808"/>
  <c r="U14" i="12808"/>
  <c r="V14" i="12808"/>
  <c r="W14" i="12808"/>
  <c r="X14" i="12808"/>
  <c r="Y14" i="12808"/>
  <c r="Z14" i="12808"/>
  <c r="AA14" i="12808"/>
  <c r="AB14" i="12808"/>
  <c r="AC14" i="12808"/>
  <c r="AD14" i="12808"/>
  <c r="AE14" i="12808"/>
  <c r="AF14" i="12808"/>
  <c r="AG14" i="12808"/>
  <c r="AH14" i="12808"/>
  <c r="AH9" i="12807"/>
  <c r="AH14" i="12807" s="1"/>
  <c r="AH10" i="12807"/>
  <c r="AH11" i="12807"/>
  <c r="AH12" i="12807"/>
  <c r="AH13" i="12807"/>
  <c r="B14" i="12807"/>
  <c r="C14" i="12807"/>
  <c r="D14" i="12807"/>
  <c r="E14" i="12807"/>
  <c r="F14" i="12807"/>
  <c r="G14" i="12807"/>
  <c r="H14" i="12807"/>
  <c r="I14" i="12807"/>
  <c r="J14" i="12807"/>
  <c r="K14" i="12807"/>
  <c r="L14" i="12807"/>
  <c r="M14" i="12807"/>
  <c r="N14" i="12807"/>
  <c r="O14" i="12807"/>
  <c r="P14" i="12807"/>
  <c r="Q14" i="12807"/>
  <c r="R14" i="12807"/>
  <c r="S14" i="12807"/>
  <c r="T14" i="12807"/>
  <c r="U14" i="12807"/>
  <c r="V14" i="12807"/>
  <c r="W14" i="12807"/>
  <c r="X14" i="12807"/>
  <c r="Y14" i="12807"/>
  <c r="Z14" i="12807"/>
  <c r="AA14" i="12807"/>
  <c r="AB14" i="12807"/>
  <c r="AC14" i="12807"/>
  <c r="AD14" i="12807"/>
  <c r="AE14" i="12807"/>
  <c r="AF14" i="12807"/>
  <c r="AG14" i="12807"/>
  <c r="AH9" i="12806"/>
  <c r="AH14" i="12806" s="1"/>
  <c r="AH10" i="12806"/>
  <c r="AH11" i="12806"/>
  <c r="AH12" i="12806"/>
  <c r="AH13" i="12806"/>
  <c r="B14" i="12806"/>
  <c r="C14" i="12806"/>
  <c r="D14" i="12806"/>
  <c r="E14" i="12806"/>
  <c r="F14" i="12806"/>
  <c r="G14" i="12806"/>
  <c r="H14" i="12806"/>
  <c r="I14" i="12806"/>
  <c r="J14" i="12806"/>
  <c r="K14" i="12806"/>
  <c r="L14" i="12806"/>
  <c r="M14" i="12806"/>
  <c r="N14" i="12806"/>
  <c r="O14" i="12806"/>
  <c r="P14" i="12806"/>
  <c r="Q14" i="12806"/>
  <c r="R14" i="12806"/>
  <c r="S14" i="12806"/>
  <c r="T14" i="12806"/>
  <c r="U14" i="12806"/>
  <c r="V14" i="12806"/>
  <c r="W14" i="12806"/>
  <c r="X14" i="12806"/>
  <c r="Y14" i="12806"/>
  <c r="Z14" i="12806"/>
  <c r="AA14" i="12806"/>
  <c r="AB14" i="12806"/>
  <c r="AC14" i="12806"/>
  <c r="AD14" i="12806"/>
  <c r="AE14" i="12806"/>
  <c r="AF14" i="12806"/>
  <c r="AG14" i="12806"/>
  <c r="AH9" i="12805"/>
  <c r="AH10" i="12805"/>
  <c r="AH11" i="12805"/>
  <c r="AH12" i="12805"/>
  <c r="AH13" i="12805"/>
  <c r="B14" i="12805"/>
  <c r="C14" i="12805"/>
  <c r="D14" i="12805"/>
  <c r="E14" i="12805"/>
  <c r="F14" i="12805"/>
  <c r="G14" i="12805"/>
  <c r="H14" i="12805"/>
  <c r="I14" i="12805"/>
  <c r="J14" i="12805"/>
  <c r="K14" i="12805"/>
  <c r="L14" i="12805"/>
  <c r="M14" i="12805"/>
  <c r="N14" i="12805"/>
  <c r="O14" i="12805"/>
  <c r="P14" i="12805"/>
  <c r="Q14" i="12805"/>
  <c r="R14" i="12805"/>
  <c r="S14" i="12805"/>
  <c r="T14" i="12805"/>
  <c r="U14" i="12805"/>
  <c r="V14" i="12805"/>
  <c r="W14" i="12805"/>
  <c r="X14" i="12805"/>
  <c r="Y14" i="12805"/>
  <c r="Z14" i="12805"/>
  <c r="AA14" i="12805"/>
  <c r="AB14" i="12805"/>
  <c r="AC14" i="12805"/>
  <c r="AD14" i="12805"/>
  <c r="AE14" i="12805"/>
  <c r="AF14" i="12805"/>
  <c r="AG14" i="12805"/>
  <c r="AH14" i="12805"/>
  <c r="AH9" i="12804"/>
  <c r="AH10" i="12804"/>
  <c r="AH11" i="12804"/>
  <c r="AH12" i="12804"/>
  <c r="AH13" i="12804"/>
  <c r="B14" i="12804"/>
  <c r="C14" i="12804"/>
  <c r="D14" i="12804"/>
  <c r="E14" i="12804"/>
  <c r="F14" i="12804"/>
  <c r="G14" i="12804"/>
  <c r="H14" i="12804"/>
  <c r="I14" i="12804"/>
  <c r="J14" i="12804"/>
  <c r="K14" i="12804"/>
  <c r="L14" i="12804"/>
  <c r="M14" i="12804"/>
  <c r="N14" i="12804"/>
  <c r="O14" i="12804"/>
  <c r="P14" i="12804"/>
  <c r="Q14" i="12804"/>
  <c r="R14" i="12804"/>
  <c r="S14" i="12804"/>
  <c r="T14" i="12804"/>
  <c r="U14" i="12804"/>
  <c r="V14" i="12804"/>
  <c r="W14" i="12804"/>
  <c r="X14" i="12804"/>
  <c r="Y14" i="12804"/>
  <c r="Z14" i="12804"/>
  <c r="AA14" i="12804"/>
  <c r="AB14" i="12804"/>
  <c r="AC14" i="12804"/>
  <c r="AD14" i="12804"/>
  <c r="AE14" i="12804"/>
  <c r="AF14" i="12804"/>
  <c r="AG14" i="12804"/>
  <c r="AH14" i="12804"/>
  <c r="AH9" i="12803"/>
  <c r="AH10" i="12803"/>
  <c r="AH11" i="12803"/>
  <c r="AH12" i="12803"/>
  <c r="AH13" i="12803"/>
  <c r="B14" i="12803"/>
  <c r="C14" i="12803"/>
  <c r="D14" i="12803"/>
  <c r="E14" i="12803"/>
  <c r="F14" i="12803"/>
  <c r="G14" i="12803"/>
  <c r="H14" i="12803"/>
  <c r="I14" i="12803"/>
  <c r="J14" i="12803"/>
  <c r="K14" i="12803"/>
  <c r="L14" i="12803"/>
  <c r="M14" i="12803"/>
  <c r="N14" i="12803"/>
  <c r="O14" i="12803"/>
  <c r="P14" i="12803"/>
  <c r="Q14" i="12803"/>
  <c r="R14" i="12803"/>
  <c r="S14" i="12803"/>
  <c r="T14" i="12803"/>
  <c r="U14" i="12803"/>
  <c r="V14" i="12803"/>
  <c r="W14" i="12803"/>
  <c r="X14" i="12803"/>
  <c r="Y14" i="12803"/>
  <c r="Z14" i="12803"/>
  <c r="AA14" i="12803"/>
  <c r="AB14" i="12803"/>
  <c r="AC14" i="12803"/>
  <c r="AD14" i="12803"/>
  <c r="AE14" i="12803"/>
  <c r="AF14" i="12803"/>
  <c r="AG14" i="12803"/>
  <c r="AH14" i="12803"/>
  <c r="AH9" i="12802"/>
  <c r="AH10" i="12802"/>
  <c r="AH11" i="12802"/>
  <c r="AH12" i="12802"/>
  <c r="AH13" i="12802"/>
  <c r="B14" i="12802"/>
  <c r="C14" i="12802"/>
  <c r="D14" i="12802"/>
  <c r="E14" i="12802"/>
  <c r="F14" i="12802"/>
  <c r="G14" i="12802"/>
  <c r="H14" i="12802"/>
  <c r="I14" i="12802"/>
  <c r="J14" i="12802"/>
  <c r="K14" i="12802"/>
  <c r="L14" i="12802"/>
  <c r="M14" i="12802"/>
  <c r="N14" i="12802"/>
  <c r="O14" i="12802"/>
  <c r="P14" i="12802"/>
  <c r="Q14" i="12802"/>
  <c r="R14" i="12802"/>
  <c r="S14" i="12802"/>
  <c r="T14" i="12802"/>
  <c r="U14" i="12802"/>
  <c r="V14" i="12802"/>
  <c r="W14" i="12802"/>
  <c r="X14" i="12802"/>
  <c r="Y14" i="12802"/>
  <c r="Z14" i="12802"/>
  <c r="AA14" i="12802"/>
  <c r="AB14" i="12802"/>
  <c r="AC14" i="12802"/>
  <c r="AD14" i="12802"/>
  <c r="AE14" i="12802"/>
  <c r="AF14" i="12802"/>
  <c r="AG14" i="12802"/>
  <c r="AH14" i="12802"/>
  <c r="AH9" i="12801"/>
  <c r="AH10" i="12801"/>
  <c r="AH11" i="12801"/>
  <c r="AH12" i="12801"/>
  <c r="AH13" i="12801"/>
  <c r="B14" i="12801"/>
  <c r="C14" i="12801"/>
  <c r="D14" i="12801"/>
  <c r="E14" i="12801"/>
  <c r="F14" i="12801"/>
  <c r="G14" i="12801"/>
  <c r="H14" i="12801"/>
  <c r="I14" i="12801"/>
  <c r="J14" i="12801"/>
  <c r="K14" i="12801"/>
  <c r="L14" i="12801"/>
  <c r="M14" i="12801"/>
  <c r="N14" i="12801"/>
  <c r="O14" i="12801"/>
  <c r="P14" i="12801"/>
  <c r="Q14" i="12801"/>
  <c r="R14" i="12801"/>
  <c r="S14" i="12801"/>
  <c r="T14" i="12801"/>
  <c r="U14" i="12801"/>
  <c r="V14" i="12801"/>
  <c r="W14" i="12801"/>
  <c r="X14" i="12801"/>
  <c r="Y14" i="12801"/>
  <c r="Z14" i="12801"/>
  <c r="AA14" i="12801"/>
  <c r="AB14" i="12801"/>
  <c r="AC14" i="12801"/>
  <c r="AD14" i="12801"/>
  <c r="AE14" i="12801"/>
  <c r="AF14" i="12801"/>
  <c r="AG14" i="12801"/>
  <c r="AH14" i="12801"/>
  <c r="AH9" i="12800"/>
  <c r="AH10" i="12800"/>
  <c r="AH11" i="12800"/>
  <c r="AH12" i="12800"/>
  <c r="AH13" i="12800"/>
  <c r="B14" i="12800"/>
  <c r="C14" i="12800"/>
  <c r="D14" i="12800"/>
  <c r="E14" i="12800"/>
  <c r="F14" i="12800"/>
  <c r="G14" i="12800"/>
  <c r="H14" i="12800"/>
  <c r="I14" i="12800"/>
  <c r="J14" i="12800"/>
  <c r="K14" i="12800"/>
  <c r="L14" i="12800"/>
  <c r="M14" i="12800"/>
  <c r="N14" i="12800"/>
  <c r="O14" i="12800"/>
  <c r="P14" i="12800"/>
  <c r="Q14" i="12800"/>
  <c r="R14" i="12800"/>
  <c r="S14" i="12800"/>
  <c r="T14" i="12800"/>
  <c r="U14" i="12800"/>
  <c r="V14" i="12800"/>
  <c r="W14" i="12800"/>
  <c r="X14" i="12800"/>
  <c r="Y14" i="12800"/>
  <c r="Z14" i="12800"/>
  <c r="AA14" i="12800"/>
  <c r="AB14" i="12800"/>
  <c r="AC14" i="12800"/>
  <c r="AD14" i="12800"/>
  <c r="AE14" i="12800"/>
  <c r="AF14" i="12800"/>
  <c r="AG14" i="12800"/>
  <c r="AH14" i="12800"/>
  <c r="AH9" i="12799"/>
  <c r="AH14" i="12799" s="1"/>
  <c r="AH10" i="12799"/>
  <c r="AH11" i="12799"/>
  <c r="AH12" i="12799"/>
  <c r="AH13" i="12799"/>
  <c r="B14" i="12799"/>
  <c r="C14" i="12799"/>
  <c r="D14" i="12799"/>
  <c r="E14" i="12799"/>
  <c r="F14" i="12799"/>
  <c r="G14" i="12799"/>
  <c r="H14" i="12799"/>
  <c r="I14" i="12799"/>
  <c r="J14" i="12799"/>
  <c r="K14" i="12799"/>
  <c r="L14" i="12799"/>
  <c r="M14" i="12799"/>
  <c r="N14" i="12799"/>
  <c r="O14" i="12799"/>
  <c r="P14" i="12799"/>
  <c r="Q14" i="12799"/>
  <c r="R14" i="12799"/>
  <c r="S14" i="12799"/>
  <c r="T14" i="12799"/>
  <c r="U14" i="12799"/>
  <c r="V14" i="12799"/>
  <c r="W14" i="12799"/>
  <c r="X14" i="12799"/>
  <c r="Y14" i="12799"/>
  <c r="Z14" i="12799"/>
  <c r="AA14" i="12799"/>
  <c r="AB14" i="12799"/>
  <c r="AC14" i="12799"/>
  <c r="AD14" i="12799"/>
  <c r="AE14" i="12799"/>
  <c r="AF14" i="12799"/>
  <c r="AG14" i="12799"/>
  <c r="AH9" i="12798"/>
  <c r="AH10" i="12798"/>
  <c r="AH11" i="12798"/>
  <c r="AH12" i="12798"/>
  <c r="AH13" i="12798"/>
  <c r="B14" i="12798"/>
  <c r="C14" i="12798"/>
  <c r="D14" i="12798"/>
  <c r="E14" i="12798"/>
  <c r="F14" i="12798"/>
  <c r="G14" i="12798"/>
  <c r="H14" i="12798"/>
  <c r="I14" i="12798"/>
  <c r="J14" i="12798"/>
  <c r="K14" i="12798"/>
  <c r="L14" i="12798"/>
  <c r="M14" i="12798"/>
  <c r="N14" i="12798"/>
  <c r="O14" i="12798"/>
  <c r="P14" i="12798"/>
  <c r="Q14" i="12798"/>
  <c r="R14" i="12798"/>
  <c r="S14" i="12798"/>
  <c r="T14" i="12798"/>
  <c r="U14" i="12798"/>
  <c r="V14" i="12798"/>
  <c r="W14" i="12798"/>
  <c r="X14" i="12798"/>
  <c r="Y14" i="12798"/>
  <c r="Z14" i="12798"/>
  <c r="AA14" i="12798"/>
  <c r="AB14" i="12798"/>
  <c r="AC14" i="12798"/>
  <c r="AD14" i="12798"/>
  <c r="AE14" i="12798"/>
  <c r="AH14" i="12798"/>
  <c r="AH6" i="12797"/>
  <c r="AH9" i="12797"/>
  <c r="AH14" i="12797" s="1"/>
  <c r="AH10" i="12797"/>
  <c r="AH11" i="12797"/>
  <c r="AH12" i="12797"/>
  <c r="AH13" i="12797"/>
  <c r="B14" i="12797"/>
  <c r="C14" i="12797"/>
  <c r="D14" i="12797"/>
  <c r="E14" i="12797"/>
  <c r="F14" i="12797"/>
  <c r="G14" i="12797"/>
  <c r="H14" i="12797"/>
  <c r="I14" i="12797"/>
  <c r="J14" i="12797"/>
  <c r="K14" i="12797"/>
  <c r="L14" i="12797"/>
  <c r="M14" i="12797"/>
  <c r="N14" i="12797"/>
  <c r="O14" i="12797"/>
  <c r="P14" i="12797"/>
  <c r="Q14" i="12797"/>
  <c r="R14" i="12797"/>
  <c r="S14" i="12797"/>
  <c r="T14" i="12797"/>
  <c r="U14" i="12797"/>
  <c r="V14" i="12797"/>
  <c r="W14" i="12797"/>
  <c r="X14" i="12797"/>
  <c r="Y14" i="12797"/>
  <c r="Z14" i="12797"/>
  <c r="AA14" i="12797"/>
  <c r="AB14" i="12797"/>
  <c r="AC14" i="12797"/>
  <c r="AD14" i="12797"/>
  <c r="AE14" i="12797"/>
  <c r="AF14" i="12797"/>
  <c r="AG14" i="12797"/>
  <c r="AH6" i="12808" l="1"/>
  <c r="C7" i="12808"/>
  <c r="D7" i="12808"/>
  <c r="E7" i="12808"/>
  <c r="F7" i="12808"/>
  <c r="G7" i="12808"/>
  <c r="H7" i="12808"/>
  <c r="I7" i="12808"/>
  <c r="J7" i="12808"/>
  <c r="K7" i="12808"/>
  <c r="L7" i="12808"/>
  <c r="M7" i="12808"/>
  <c r="N7" i="12808"/>
  <c r="O7" i="12808"/>
  <c r="P7" i="12808"/>
  <c r="Q7" i="12808"/>
  <c r="R7" i="12808"/>
  <c r="S7" i="12808"/>
  <c r="T7" i="12808"/>
  <c r="U7" i="12808"/>
  <c r="V7" i="12808"/>
  <c r="W7" i="12808"/>
  <c r="X7" i="12808"/>
  <c r="Y7" i="12808"/>
  <c r="Z7" i="12808"/>
  <c r="AA7" i="12808"/>
  <c r="AB7" i="12808"/>
  <c r="AC7" i="12808"/>
  <c r="AD7" i="12808"/>
  <c r="AE7" i="12808"/>
  <c r="AF7" i="12808"/>
  <c r="AG7" i="12808"/>
  <c r="D7" i="12807"/>
  <c r="H7" i="12807"/>
  <c r="L7" i="12807"/>
  <c r="R7" i="12807"/>
  <c r="U7" i="12807"/>
  <c r="X7" i="12807"/>
  <c r="AD7" i="12807"/>
  <c r="AH6" i="12807"/>
  <c r="F7" i="12807"/>
  <c r="G7" i="12807"/>
  <c r="I7" i="12807"/>
  <c r="K7" i="12807"/>
  <c r="M7" i="12807"/>
  <c r="O7" i="12807"/>
  <c r="Q7" i="12807"/>
  <c r="T7" i="12807"/>
  <c r="V7" i="12807"/>
  <c r="Y7" i="12807"/>
  <c r="AB7" i="12807"/>
  <c r="C7" i="12807"/>
  <c r="J7" i="12807"/>
  <c r="N7" i="12807"/>
  <c r="P7" i="12807"/>
  <c r="AA7" i="12807"/>
  <c r="AC7" i="12807"/>
  <c r="AE7" i="12807"/>
  <c r="E7" i="12807"/>
  <c r="S7" i="12807"/>
  <c r="W7" i="12807"/>
  <c r="Z7" i="12807"/>
  <c r="AF7" i="12807"/>
  <c r="C7" i="12806"/>
  <c r="D7" i="12806"/>
  <c r="E7" i="12806"/>
  <c r="F7" i="12806"/>
  <c r="G7" i="12806"/>
  <c r="H7" i="12806"/>
  <c r="I7" i="12806"/>
  <c r="J7" i="12806"/>
  <c r="K7" i="12806"/>
  <c r="L7" i="12806"/>
  <c r="M7" i="12806"/>
  <c r="N7" i="12806"/>
  <c r="O7" i="12806"/>
  <c r="P7" i="12806"/>
  <c r="Q7" i="12806"/>
  <c r="AH6" i="12806"/>
  <c r="S7" i="12806"/>
  <c r="T7" i="12806"/>
  <c r="U7" i="12806"/>
  <c r="V7" i="12806"/>
  <c r="W7" i="12806"/>
  <c r="X7" i="12806"/>
  <c r="Y7" i="12806"/>
  <c r="Z7" i="12806"/>
  <c r="AA7" i="12806"/>
  <c r="AB7" i="12806"/>
  <c r="AC7" i="12806"/>
  <c r="AD7" i="12806"/>
  <c r="AE7" i="12806"/>
  <c r="AF7" i="12806"/>
  <c r="AG7" i="12806"/>
  <c r="R7" i="12806"/>
  <c r="AH6" i="12805"/>
  <c r="C7" i="12805"/>
  <c r="D7" i="12805"/>
  <c r="E7" i="12805"/>
  <c r="F7" i="12805"/>
  <c r="G7" i="12805"/>
  <c r="H7" i="12805"/>
  <c r="I7" i="12805"/>
  <c r="J7" i="12805"/>
  <c r="K7" i="12805"/>
  <c r="L7" i="12805"/>
  <c r="M7" i="12805"/>
  <c r="N7" i="12805"/>
  <c r="O7" i="12805"/>
  <c r="P7" i="12805"/>
  <c r="Q7" i="12805"/>
  <c r="R7" i="12805"/>
  <c r="S7" i="12805"/>
  <c r="T7" i="12805"/>
  <c r="U7" i="12805"/>
  <c r="V7" i="12805"/>
  <c r="W7" i="12805"/>
  <c r="X7" i="12805"/>
  <c r="Y7" i="12805"/>
  <c r="Z7" i="12805"/>
  <c r="AA7" i="12805"/>
  <c r="AB7" i="12805"/>
  <c r="AC7" i="12805"/>
  <c r="AD7" i="12805"/>
  <c r="AE7" i="12805"/>
  <c r="AF7" i="12805"/>
  <c r="AH6" i="12804"/>
  <c r="C7" i="12804"/>
  <c r="D7" i="12804"/>
  <c r="E7" i="12804"/>
  <c r="F7" i="12804"/>
  <c r="G7" i="12804"/>
  <c r="H7" i="12804"/>
  <c r="I7" i="12804"/>
  <c r="J7" i="12804"/>
  <c r="K7" i="12804"/>
  <c r="L7" i="12804"/>
  <c r="M7" i="12804"/>
  <c r="N7" i="12804"/>
  <c r="O7" i="12804"/>
  <c r="P7" i="12804"/>
  <c r="Q7" i="12804"/>
  <c r="R7" i="12804"/>
  <c r="S7" i="12804"/>
  <c r="T7" i="12804"/>
  <c r="U7" i="12804"/>
  <c r="V7" i="12804"/>
  <c r="W7" i="12804"/>
  <c r="Y7" i="12804"/>
  <c r="Z7" i="12804"/>
  <c r="AA7" i="12804"/>
  <c r="AB7" i="12804"/>
  <c r="AC7" i="12804"/>
  <c r="AD7" i="12804"/>
  <c r="AE7" i="12804"/>
  <c r="AF7" i="12804"/>
  <c r="AG7" i="12804"/>
  <c r="X7" i="12804"/>
  <c r="AH6" i="12803"/>
  <c r="C7" i="12803"/>
  <c r="D7" i="12803"/>
  <c r="E7" i="12803"/>
  <c r="F7" i="12803"/>
  <c r="G7" i="12803"/>
  <c r="H7" i="12803"/>
  <c r="I7" i="12803"/>
  <c r="J7" i="12803"/>
  <c r="K7" i="12803"/>
  <c r="L7" i="12803"/>
  <c r="M7" i="12803"/>
  <c r="N7" i="12803"/>
  <c r="O7" i="12803"/>
  <c r="P7" i="12803"/>
  <c r="Q7" i="12803"/>
  <c r="R7" i="12803"/>
  <c r="S7" i="12803"/>
  <c r="T7" i="12803"/>
  <c r="U7" i="12803"/>
  <c r="V7" i="12803"/>
  <c r="W7" i="12803"/>
  <c r="X7" i="12803"/>
  <c r="Y7" i="12803"/>
  <c r="Z7" i="12803"/>
  <c r="AA7" i="12803"/>
  <c r="AB7" i="12803"/>
  <c r="AC7" i="12803"/>
  <c r="AD7" i="12803"/>
  <c r="AE7" i="12803"/>
  <c r="AF7" i="12803"/>
  <c r="AG7" i="12803"/>
  <c r="AH6" i="12802"/>
  <c r="C7" i="12802"/>
  <c r="D7" i="12802"/>
  <c r="E7" i="12802"/>
  <c r="F7" i="12802"/>
  <c r="G7" i="12802"/>
  <c r="H7" i="12802"/>
  <c r="I7" i="12802"/>
  <c r="J7" i="12802"/>
  <c r="K7" i="12802"/>
  <c r="L7" i="12802"/>
  <c r="M7" i="12802"/>
  <c r="N7" i="12802"/>
  <c r="O7" i="12802"/>
  <c r="P7" i="12802"/>
  <c r="Q7" i="12802"/>
  <c r="R7" i="12802"/>
  <c r="S7" i="12802"/>
  <c r="T7" i="12802"/>
  <c r="U7" i="12802"/>
  <c r="V7" i="12802"/>
  <c r="W7" i="12802"/>
  <c r="X7" i="12802"/>
  <c r="Y7" i="12802"/>
  <c r="Z7" i="12802"/>
  <c r="AA7" i="12802"/>
  <c r="AB7" i="12802"/>
  <c r="AC7" i="12802"/>
  <c r="AD7" i="12802"/>
  <c r="AE7" i="12802"/>
  <c r="AF7" i="12802"/>
  <c r="AH6" i="12801"/>
  <c r="C7" i="12801"/>
  <c r="D7" i="12801"/>
  <c r="E7" i="12801"/>
  <c r="F7" i="12801"/>
  <c r="G7" i="12801"/>
  <c r="H7" i="12801"/>
  <c r="I7" i="12801"/>
  <c r="J7" i="12801"/>
  <c r="K7" i="12801"/>
  <c r="L7" i="12801"/>
  <c r="M7" i="12801"/>
  <c r="N7" i="12801"/>
  <c r="O7" i="12801"/>
  <c r="P7" i="12801"/>
  <c r="Q7" i="12801"/>
  <c r="R7" i="12801"/>
  <c r="S7" i="12801"/>
  <c r="T7" i="12801"/>
  <c r="U7" i="12801"/>
  <c r="V7" i="12801"/>
  <c r="W7" i="12801"/>
  <c r="X7" i="12801"/>
  <c r="Y7" i="12801"/>
  <c r="Z7" i="12801"/>
  <c r="AA7" i="12801"/>
  <c r="AB7" i="12801"/>
  <c r="AC7" i="12801"/>
  <c r="AD7" i="12801"/>
  <c r="AE7" i="12801"/>
  <c r="AF7" i="12801"/>
  <c r="AG7" i="12801"/>
  <c r="AH6" i="12800"/>
  <c r="C7" i="12800"/>
  <c r="D7" i="12800"/>
  <c r="E7" i="12800"/>
  <c r="F7" i="12800"/>
  <c r="G7" i="12800"/>
  <c r="H7" i="12800"/>
  <c r="I7" i="12800"/>
  <c r="J7" i="12800"/>
  <c r="K7" i="12800"/>
  <c r="L7" i="12800"/>
  <c r="M7" i="12800"/>
  <c r="N7" i="12800"/>
  <c r="O7" i="12800"/>
  <c r="P7" i="12800"/>
  <c r="Q7" i="12800"/>
  <c r="R7" i="12800"/>
  <c r="S7" i="12800"/>
  <c r="T7" i="12800"/>
  <c r="U7" i="12800"/>
  <c r="V7" i="12800"/>
  <c r="X7" i="12800"/>
  <c r="Y7" i="12800"/>
  <c r="AA7" i="12800"/>
  <c r="AB7" i="12800"/>
  <c r="AD7" i="12800"/>
  <c r="W7" i="12800"/>
  <c r="Z7" i="12800"/>
  <c r="AC7" i="12800"/>
  <c r="AE7" i="12800"/>
  <c r="AF7" i="12800"/>
  <c r="X7" i="12799"/>
  <c r="AH6" i="12799"/>
  <c r="C7" i="12799"/>
  <c r="D7" i="12799"/>
  <c r="E7" i="12799"/>
  <c r="G7" i="12799"/>
  <c r="H7" i="12799"/>
  <c r="I7" i="12799"/>
  <c r="J7" i="12799"/>
  <c r="K7" i="12799"/>
  <c r="L7" i="12799"/>
  <c r="M7" i="12799"/>
  <c r="N7" i="12799"/>
  <c r="O7" i="12799"/>
  <c r="P7" i="12799"/>
  <c r="Q7" i="12799"/>
  <c r="R7" i="12799"/>
  <c r="S7" i="12799"/>
  <c r="U7" i="12799"/>
  <c r="V7" i="12799"/>
  <c r="W7" i="12799"/>
  <c r="Z7" i="12799"/>
  <c r="AA7" i="12799"/>
  <c r="AB7" i="12799"/>
  <c r="AC7" i="12799"/>
  <c r="AD7" i="12799"/>
  <c r="AE7" i="12799"/>
  <c r="AF7" i="12799"/>
  <c r="AG7" i="12799"/>
  <c r="Y7" i="12799"/>
  <c r="T7" i="12799"/>
  <c r="F7" i="12799"/>
  <c r="AH6" i="12798"/>
  <c r="C7" i="12798"/>
  <c r="D7" i="12798"/>
  <c r="E7" i="12798"/>
  <c r="F7" i="12798"/>
  <c r="G7" i="12798"/>
  <c r="H7" i="12798"/>
  <c r="I7" i="12798"/>
  <c r="J7" i="12798"/>
  <c r="K7" i="12798"/>
  <c r="L7" i="12798"/>
  <c r="M7" i="12798"/>
  <c r="N7" i="12798"/>
  <c r="O7" i="12798"/>
  <c r="P7" i="12798"/>
  <c r="Q7" i="12798"/>
  <c r="R7" i="12798"/>
  <c r="S7" i="12798"/>
  <c r="T7" i="12798"/>
  <c r="U7" i="12798"/>
  <c r="V7" i="12798"/>
  <c r="W7" i="12798"/>
  <c r="X7" i="12798"/>
  <c r="Y7" i="12798"/>
  <c r="Z7" i="12798"/>
  <c r="AA7" i="12798"/>
  <c r="AB7" i="12798"/>
  <c r="AC7" i="12798"/>
  <c r="AD7" i="12798"/>
  <c r="AE7" i="12798"/>
  <c r="C7" i="12797"/>
  <c r="D7" i="12797"/>
  <c r="E7" i="12797"/>
  <c r="F7" i="12797"/>
  <c r="G7" i="12797"/>
  <c r="H7" i="12797"/>
  <c r="I7" i="12797"/>
  <c r="J7" i="12797"/>
  <c r="K7" i="12797"/>
  <c r="L7" i="12797"/>
  <c r="M7" i="12797"/>
  <c r="N7" i="12797"/>
  <c r="O7" i="12797"/>
  <c r="P7" i="12797"/>
  <c r="Q7" i="12797"/>
  <c r="R7" i="12797"/>
  <c r="S7" i="12797"/>
  <c r="T7" i="12797"/>
  <c r="U7" i="12797"/>
  <c r="V7" i="12797"/>
  <c r="W7" i="12797"/>
  <c r="X7" i="12797"/>
  <c r="Y7" i="12797"/>
  <c r="Z7" i="12797"/>
  <c r="AA7" i="12797"/>
  <c r="AB7" i="12797"/>
  <c r="AC7" i="12797"/>
  <c r="AD7" i="12797"/>
  <c r="AE7" i="12797"/>
  <c r="AF7" i="12797"/>
  <c r="AG7" i="12797"/>
</calcChain>
</file>

<file path=xl/sharedStrings.xml><?xml version="1.0" encoding="utf-8"?>
<sst xmlns="http://schemas.openxmlformats.org/spreadsheetml/2006/main" count="691" uniqueCount="63">
  <si>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</si>
  <si>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</si>
  <si>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</si>
  <si>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</si>
  <si>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</si>
  <si>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</si>
  <si>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</si>
  <si>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</si>
  <si>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</si>
  <si>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</si>
  <si>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</si>
  <si>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</si>
  <si>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V</t>
  </si>
  <si>
    <t>S</t>
  </si>
  <si>
    <t>Madison Butler</t>
  </si>
  <si>
    <t>P</t>
  </si>
  <si>
    <t>Vanja Jovanovic</t>
  </si>
  <si>
    <t>Asaf Karten</t>
  </si>
  <si>
    <t>Jordan Mitchell</t>
  </si>
  <si>
    <t>Harsimran Brar</t>
  </si>
  <si>
    <t>Total days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</si>
  <si>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</si>
  <si>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</si>
  <si>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</si>
  <si>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</si>
  <si>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</si>
  <si>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</si>
  <si>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</si>
  <si>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</si>
  <si>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</si>
  <si>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</si>
  <si>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</si>
  <si>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</si>
  <si>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</si>
  <si>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</si>
  <si>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</si>
  <si>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</si>
  <si>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</si>
  <si>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</si>
  <si>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</si>
  <si>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</si>
  <si>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</si>
  <si>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</si>
  <si>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</si>
  <si>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</si>
  <si>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</si>
  <si>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</si>
  <si>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</si>
  <si>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</si>
  <si>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</si>
  <si>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</si>
  <si>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</si>
  <si>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Employee name</t>
  </si>
  <si>
    <t>Dates of absence</t>
  </si>
  <si>
    <t>Custom 2</t>
  </si>
  <si>
    <t>Custom 1</t>
  </si>
  <si>
    <t>Sick</t>
  </si>
  <si>
    <t>Personal</t>
  </si>
  <si>
    <t>Vacation</t>
  </si>
  <si>
    <t>Absence type key</t>
  </si>
  <si>
    <t>Employee absence schedule</t>
  </si>
  <si>
    <t xml:space="preserve">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</si>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</sst>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;0;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72"/>
      <color theme="6" tint="0.39997558519241921"/>
      <name val="Calibri"/>
      <family val="2"/>
      <scheme val="minor"/>
    </font>
    <font>
      <b/>
      <sz val="18"/>
      <color theme="4" tint="9.9948118533890809E-2"/>
      <name val="Calibri"/>
      <family val="2"/>
      <scheme val="minor"/>
    </font>
    <font>
      <b/>
      <sz val="72"/>
      <color theme="4" tint="0.249977111117893"/>
      <name val="Calibri"/>
      <family val="2"/>
      <scheme val="minor"/>
    </font>
    <font>
      <b/>
      <sz val="72"/>
      <color theme="8" tint="-0.249977111117893"/>
      <name val="Calibri"/>
      <family val="2"/>
      <scheme val="minor"/>
    </font>
    <font>
      <b/>
      <sz val="72"/>
      <color theme="7" tint="-0.249977111117893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1454817346722"/>
        <bgColor theme="5" tint="0.399945066682943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4659260841701"/>
        <bgColor theme="5" tint="-0.24994659260841701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  <border>
      <left/>
      <right/>
      <top style="thin">
        <color theme="5" tint="0.59996337778862885"/>
      </top>
      <bottom style="thick">
        <color theme="5"/>
      </bottom>
      <diagonal/>
    </border>
    <border>
      <left style="thick">
        <color theme="0"/>
      </left>
      <right/>
      <top style="thin">
        <color theme="5" tint="0.59996337778862885"/>
      </top>
      <bottom style="thick">
        <color theme="5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ck">
        <color theme="0"/>
      </left>
      <right/>
      <top style="thin">
        <color theme="5" tint="0.59996337778862885"/>
      </top>
      <bottom/>
      <diagonal/>
    </border>
    <border>
      <left style="thin">
        <color theme="0"/>
      </left>
      <right/>
      <top style="thin">
        <color theme="5" tint="0.59996337778862885"/>
      </top>
      <bottom/>
      <diagonal/>
    </border>
    <border>
      <left/>
      <right/>
      <top style="thin">
        <color theme="5" tint="0.59996337778862885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43">
    <xf numFmtId="0" fontId="0" fillId="0" borderId="0" xfId="0"/>
    <xf numFmtId="0" fontId="4" fillId="0" borderId="0" xfId="1">
      <alignment horizontal="left" vertical="center"/>
    </xf>
    <xf numFmtId="165" fontId="32" fillId="24" borderId="11" xfId="1" applyNumberFormat="1" applyFont="1" applyFill="1" applyBorder="1" applyAlignment="1">
      <alignment horizontal="center" vertical="center"/>
    </xf>
    <xf numFmtId="165" fontId="32" fillId="24" borderId="12" xfId="1" applyNumberFormat="1" applyFont="1" applyFill="1" applyBorder="1" applyAlignment="1">
      <alignment horizontal="center" vertical="center"/>
    </xf>
    <xf numFmtId="0" fontId="32" fillId="24" borderId="11" xfId="1" applyFont="1" applyFill="1" applyBorder="1" applyAlignment="1">
      <alignment horizontal="left" vertical="center" indent="1"/>
    </xf>
    <xf numFmtId="1" fontId="33" fillId="0" borderId="13" xfId="12" applyFont="1" applyFill="1" applyBorder="1">
      <alignment horizontal="center" vertical="center"/>
    </xf>
    <xf numFmtId="0" fontId="32" fillId="0" borderId="13" xfId="1" applyFont="1" applyBorder="1" applyAlignment="1">
      <alignment horizontal="center" vertical="center"/>
    </xf>
    <xf numFmtId="0" fontId="33" fillId="0" borderId="14" xfId="11" applyFont="1" applyFill="1" applyBorder="1">
      <alignment horizontal="left" vertical="center" wrapText="1" indent="2"/>
    </xf>
    <xf numFmtId="1" fontId="33" fillId="25" borderId="13" xfId="12" applyFont="1" applyFill="1" applyBorder="1">
      <alignment horizontal="center" vertical="center"/>
    </xf>
    <xf numFmtId="0" fontId="32" fillId="25" borderId="13" xfId="1" applyFont="1" applyFill="1" applyBorder="1" applyAlignment="1">
      <alignment horizontal="center" vertical="center"/>
    </xf>
    <xf numFmtId="0" fontId="33" fillId="25" borderId="14" xfId="11" applyFont="1" applyFill="1" applyBorder="1">
      <alignment horizontal="left" vertical="center" wrapText="1" indent="2"/>
    </xf>
    <xf numFmtId="1" fontId="33" fillId="0" borderId="15" xfId="12" applyFont="1" applyFill="1" applyBorder="1">
      <alignment horizontal="center" vertical="center"/>
    </xf>
    <xf numFmtId="0" fontId="32" fillId="0" borderId="15" xfId="1" applyFont="1" applyBorder="1" applyAlignment="1">
      <alignment horizontal="center" vertical="center"/>
    </xf>
    <xf numFmtId="0" fontId="33" fillId="0" borderId="16" xfId="11" applyFont="1" applyFill="1" applyBorder="1">
      <alignment horizontal="left" vertical="center" wrapText="1" indent="2"/>
    </xf>
    <xf numFmtId="0" fontId="33" fillId="26" borderId="17" xfId="28" applyFont="1" applyFill="1" applyBorder="1" applyAlignment="1">
      <alignment horizontal="center" vertical="center"/>
    </xf>
    <xf numFmtId="0" fontId="32" fillId="27" borderId="15" xfId="1" applyFont="1" applyFill="1" applyBorder="1" applyAlignment="1">
      <alignment horizontal="center" vertical="center"/>
    </xf>
    <xf numFmtId="0" fontId="32" fillId="27" borderId="17" xfId="1" applyFont="1" applyFill="1" applyBorder="1" applyAlignment="1">
      <alignment horizontal="center" vertical="center"/>
    </xf>
    <xf numFmtId="0" fontId="33" fillId="0" borderId="17" xfId="28" applyFont="1" applyFill="1" applyBorder="1" applyAlignment="1">
      <alignment horizontal="left" vertical="center" indent="1"/>
    </xf>
    <xf numFmtId="0" fontId="6" fillId="0" borderId="0" xfId="3" applyFill="1" applyProtection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3" applyFill="1" applyAlignment="1" applyProtection="1">
      <alignment horizontal="left" vertical="center"/>
    </xf>
    <xf numFmtId="0" fontId="7" fillId="0" borderId="18" xfId="10" applyBorder="1">
      <alignment horizontal="center"/>
    </xf>
    <xf numFmtId="0" fontId="4" fillId="0" borderId="18" xfId="1" applyBorder="1">
      <alignment horizontal="left" vertical="center"/>
    </xf>
    <xf numFmtId="0" fontId="2" fillId="0" borderId="0" xfId="28" applyFill="1" applyAlignment="1" applyProtection="1">
      <alignment horizontal="left" vertical="center" indent="1"/>
    </xf>
    <xf numFmtId="165" fontId="32" fillId="28" borderId="0" xfId="9" applyNumberFormat="1" applyFont="1" applyFill="1" applyAlignment="1" applyProtection="1">
      <alignment horizontal="center" vertical="center"/>
    </xf>
    <xf numFmtId="165" fontId="32" fillId="8" borderId="0" xfId="8" applyNumberFormat="1" applyFont="1" applyAlignment="1" applyProtection="1">
      <alignment horizontal="center" vertical="center"/>
    </xf>
    <xf numFmtId="0" fontId="33" fillId="3" borderId="0" xfId="7" applyFont="1" applyAlignment="1" applyProtection="1">
      <alignment horizontal="center" vertical="center"/>
    </xf>
    <xf numFmtId="0" fontId="33" fillId="2" borderId="0" xfId="6" applyFont="1" applyAlignment="1" applyProtection="1">
      <alignment horizontal="center" vertical="center"/>
    </xf>
    <xf numFmtId="0" fontId="33" fillId="7" borderId="0" xfId="5" applyFont="1" applyAlignment="1" applyProtection="1">
      <alignment horizontal="center" vertical="center"/>
    </xf>
    <xf numFmtId="0" fontId="3" fillId="0" borderId="0" xfId="4" applyFill="1" applyAlignment="1" applyProtection="1">
      <alignment horizontal="left" vertical="center" indent="1"/>
    </xf>
    <xf numFmtId="0" fontId="4" fillId="0" borderId="0" xfId="1" applyAlignment="1">
      <alignment horizontal="left" indent="1"/>
    </xf>
    <xf numFmtId="0" fontId="4" fillId="0" borderId="19" xfId="1" applyBorder="1" applyAlignment="1">
      <alignment horizontal="left" indent="1"/>
    </xf>
    <xf numFmtId="0" fontId="5" fillId="0" borderId="20" xfId="2" applyBorder="1" applyAlignment="1" applyProtection="1">
      <alignment vertical="center"/>
    </xf>
    <xf numFmtId="0" fontId="34" fillId="0" borderId="0" xfId="3" applyFont="1" applyFill="1" applyAlignment="1" applyProtection="1">
      <alignment horizontal="left" vertical="top"/>
    </xf>
    <xf numFmtId="0" fontId="35" fillId="0" borderId="0" xfId="2" applyFont="1" applyAlignment="1" applyProtection="1">
      <alignment horizontal="left" indent="1"/>
    </xf>
    <xf numFmtId="0" fontId="4" fillId="0" borderId="21" xfId="1" applyBorder="1">
      <alignment horizontal="left" vertical="center"/>
    </xf>
    <xf numFmtId="0" fontId="4" fillId="0" borderId="20" xfId="1" applyBorder="1">
      <alignment horizontal="left" vertical="center"/>
    </xf>
    <xf numFmtId="0" fontId="4" fillId="0" borderId="0" xfId="1" applyAlignment="1">
      <alignment horizontal="left" vertical="top"/>
    </xf>
    <xf numFmtId="0" fontId="36" fillId="0" borderId="0" xfId="3" applyFont="1" applyFill="1" applyAlignment="1" applyProtection="1">
      <alignment vertical="top"/>
    </xf>
    <xf numFmtId="0" fontId="36" fillId="0" borderId="0" xfId="3" applyFont="1" applyFill="1" applyAlignment="1" applyProtection="1">
      <alignment horizontal="left" vertical="top"/>
    </xf>
    <xf numFmtId="0" fontId="37" fillId="0" borderId="0" xfId="3" applyFont="1" applyFill="1" applyAlignment="1" applyProtection="1">
      <alignment horizontal="left" vertical="top"/>
    </xf>
    <xf numFmtId="0" fontId="37" fillId="0" borderId="0" xfId="3" applyFont="1" applyFill="1" applyAlignment="1" applyProtection="1">
      <alignment vertical="top"/>
    </xf>
    <xf numFmtId="0" fontId="38" fillId="0" borderId="0" xfId="3" applyFont="1" applyFill="1" applyAlignment="1" applyProtection="1">
      <alignment horizontal="left" vertical="top"/>
    </xf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62"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color theme="3"/>
      </font>
      <border>
        <vertical/>
        <horizontal/>
      </border>
    </dxf>
    <dxf>
      <font>
        <color theme="0"/>
      </font>
      <border>
        <vertical/>
        <horizontal/>
      </border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9F4F-91F3-4BA9-8764-53C0FF2106C0}">
  <sheetPr>
    <tabColor theme="6" tint="0.39997558519241921"/>
    <pageSetUpPr fitToPage="1"/>
  </sheetPr>
  <dimension ref="A1:AH15"/>
  <sheetViews>
    <sheetView showGridLines="0" tabSelected="1" topLeftCell="A2" zoomScaleNormal="100" workbookViewId="0">
      <selection activeCell="B7" sqref="B7:AG13"/>
    </sheetView>
  </sheetViews>
  <sheetFormatPr defaultColWidth="8.7109375" defaultRowHeight="30" customHeight="1" x14ac:dyDescent="0.25"/>
  <cols>
    <col min="1" max="1" width="2.7109375" style="1" customWidth="1"/>
    <col min="2" max="2" width="25.7109375" style="1" customWidth="1"/>
    <col min="3" max="33" width="4.7109375" style="1" customWidth="1"/>
    <col min="34" max="34" width="13.42578125" style="1" customWidth="1"/>
    <col min="35" max="35" width="2.7109375" style="1" customWidth="1"/>
    <col min="36" max="16384" width="8.7109375" style="1"/>
  </cols>
  <sheetData>
    <row r="1" spans="1:34" s="30" customFormat="1" ht="49.9" customHeight="1" x14ac:dyDescent="0.35">
      <c r="A1"/>
      <c r="B1" s="34" t="s">
        <v>60</v>
      </c>
    </row>
    <row r="2" spans="1:34" s="30" customFormat="1" ht="100.15" customHeight="1" x14ac:dyDescent="0.25">
      <c r="A2" s="1"/>
      <c r="B2" s="33" t="s">
        <v>11</v>
      </c>
    </row>
    <row r="3" spans="1:34" s="30" customFormat="1" ht="15" customHeight="1" x14ac:dyDescent="0.25">
      <c r="A3" s="1"/>
      <c r="B3" s="32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</row>
    <row r="4" spans="1:34" ht="30" customHeight="1" x14ac:dyDescent="0.25">
      <c r="B4" s="29" t="s">
        <v>59</v>
      </c>
      <c r="C4" s="28" t="s">
        <v>12</v>
      </c>
      <c r="D4" s="23" t="s">
        <v>58</v>
      </c>
      <c r="E4" s="23"/>
      <c r="F4" s="23"/>
      <c r="G4" s="27" t="s">
        <v>15</v>
      </c>
      <c r="H4" s="23" t="s">
        <v>57</v>
      </c>
      <c r="I4" s="23"/>
      <c r="J4" s="23"/>
      <c r="K4" s="26" t="s">
        <v>13</v>
      </c>
      <c r="L4" s="23" t="s">
        <v>56</v>
      </c>
      <c r="M4" s="23"/>
      <c r="N4" s="25"/>
      <c r="O4" s="23" t="s">
        <v>55</v>
      </c>
      <c r="P4" s="23"/>
      <c r="Q4" s="23"/>
      <c r="R4" s="24"/>
      <c r="S4" s="23" t="s">
        <v>54</v>
      </c>
      <c r="T4" s="23"/>
      <c r="U4" s="23"/>
    </row>
    <row r="5" spans="1:34" ht="15" customHeight="1" x14ac:dyDescent="0.25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1"/>
    </row>
    <row r="6" spans="1:34" ht="49.9" customHeight="1" x14ac:dyDescent="0.25">
      <c r="B6" s="18"/>
      <c r="C6" s="20" t="s">
        <v>53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18">
        <f ca="1">YEAR(TODAY())</f>
        <v>2025</v>
      </c>
    </row>
    <row r="7" spans="1:34" ht="30" customHeight="1" x14ac:dyDescent="0.25">
      <c r="B7" s="18" t="s">
        <v>11</v>
      </c>
      <c r="C7" s="19" t="str">
        <f ca="1">TEXT(WEEKDAY(DATE(CalendarYear,1,1),1),"aaa")</f>
        <v>Wed</v>
      </c>
      <c r="D7" s="19" t="str">
        <f ca="1">TEXT(WEEKDAY(DATE(CalendarYear,1,2),1),"aaa")</f>
        <v>Thu</v>
      </c>
      <c r="E7" s="19" t="str">
        <f ca="1">TEXT(WEEKDAY(DATE(CalendarYear,1,3),1),"aaa")</f>
        <v>Fri</v>
      </c>
      <c r="F7" s="19" t="str">
        <f ca="1">TEXT(WEEKDAY(DATE(CalendarYear,1,4),1),"aaa")</f>
        <v>Sat</v>
      </c>
      <c r="G7" s="19" t="str">
        <f ca="1">TEXT(WEEKDAY(DATE(CalendarYear,1,5),1),"aaa")</f>
        <v>Sun</v>
      </c>
      <c r="H7" s="19" t="str">
        <f ca="1">TEXT(WEEKDAY(DATE(CalendarYear,1,6),1),"aaa")</f>
        <v>Mon</v>
      </c>
      <c r="I7" s="19" t="str">
        <f ca="1">TEXT(WEEKDAY(DATE(CalendarYear,1,7),1),"aaa")</f>
        <v>Tue</v>
      </c>
      <c r="J7" s="19" t="str">
        <f ca="1">TEXT(WEEKDAY(DATE(CalendarYear,1,8),1),"aaa")</f>
        <v>Wed</v>
      </c>
      <c r="K7" s="19" t="str">
        <f ca="1">TEXT(WEEKDAY(DATE(CalendarYear,1,9),1),"aaa")</f>
        <v>Thu</v>
      </c>
      <c r="L7" s="19" t="str">
        <f ca="1">TEXT(WEEKDAY(DATE(CalendarYear,1,10),1),"aaa")</f>
        <v>Fri</v>
      </c>
      <c r="M7" s="19" t="str">
        <f ca="1">TEXT(WEEKDAY(DATE(CalendarYear,1,11),1),"aaa")</f>
        <v>Sat</v>
      </c>
      <c r="N7" s="19" t="str">
        <f ca="1">TEXT(WEEKDAY(DATE(CalendarYear,1,12),1),"aaa")</f>
        <v>Sun</v>
      </c>
      <c r="O7" s="19" t="str">
        <f ca="1">TEXT(WEEKDAY(DATE(CalendarYear,1,13),1),"aaa")</f>
        <v>Mon</v>
      </c>
      <c r="P7" s="19" t="str">
        <f ca="1">TEXT(WEEKDAY(DATE(CalendarYear,1,14),1),"aaa")</f>
        <v>Tue</v>
      </c>
      <c r="Q7" s="19" t="str">
        <f ca="1">TEXT(WEEKDAY(DATE(CalendarYear,1,15),1),"aaa")</f>
        <v>Wed</v>
      </c>
      <c r="R7" s="19" t="str">
        <f ca="1">TEXT(WEEKDAY(DATE(CalendarYear,1,16),1),"aaa")</f>
        <v>Thu</v>
      </c>
      <c r="S7" s="19" t="str">
        <f ca="1">TEXT(WEEKDAY(DATE(CalendarYear,1,17),1),"aaa")</f>
        <v>Fri</v>
      </c>
      <c r="T7" s="19" t="str">
        <f ca="1">TEXT(WEEKDAY(DATE(CalendarYear,1,18),1),"aaa")</f>
        <v>Sat</v>
      </c>
      <c r="U7" s="19" t="str">
        <f ca="1">TEXT(WEEKDAY(DATE(CalendarYear,1,19),1),"aaa")</f>
        <v>Sun</v>
      </c>
      <c r="V7" s="19" t="str">
        <f ca="1">TEXT(WEEKDAY(DATE(CalendarYear,1,20),1),"aaa")</f>
        <v>Mon</v>
      </c>
      <c r="W7" s="19" t="str">
        <f ca="1">TEXT(WEEKDAY(DATE(CalendarYear,1,21),1),"aaa")</f>
        <v>Tue</v>
      </c>
      <c r="X7" s="19" t="str">
        <f ca="1">TEXT(WEEKDAY(DATE(CalendarYear,1,22),1),"aaa")</f>
        <v>Wed</v>
      </c>
      <c r="Y7" s="19" t="str">
        <f ca="1">TEXT(WEEKDAY(DATE(CalendarYear,1,23),1),"aaa")</f>
        <v>Thu</v>
      </c>
      <c r="Z7" s="19" t="str">
        <f ca="1">TEXT(WEEKDAY(DATE(CalendarYear,1,24),1),"aaa")</f>
        <v>Fri</v>
      </c>
      <c r="AA7" s="19" t="str">
        <f ca="1">TEXT(WEEKDAY(DATE(CalendarYear,1,25),1),"aaa")</f>
        <v>Sat</v>
      </c>
      <c r="AB7" s="19" t="str">
        <f ca="1">TEXT(WEEKDAY(DATE(CalendarYear,1,26),1),"aaa")</f>
        <v>Sun</v>
      </c>
      <c r="AC7" s="19" t="str">
        <f ca="1">TEXT(WEEKDAY(DATE(CalendarYear,1,27),1),"aaa")</f>
        <v>Mon</v>
      </c>
      <c r="AD7" s="19" t="str">
        <f ca="1">TEXT(WEEKDAY(DATE(CalendarYear,1,28),1),"aaa")</f>
        <v>Tue</v>
      </c>
      <c r="AE7" s="19" t="str">
        <f ca="1">TEXT(WEEKDAY(DATE(CalendarYear,1,29),1),"aaa")</f>
        <v>Wed</v>
      </c>
      <c r="AF7" s="19" t="str">
        <f ca="1">TEXT(WEEKDAY(DATE(CalendarYear,1,30),1),"aaa")</f>
        <v>Thu</v>
      </c>
      <c r="AG7" s="19" t="str">
        <f ca="1">TEXT(WEEKDAY(DATE(CalendarYear,1,31),1),"aaa")</f>
        <v>Fri</v>
      </c>
      <c r="AH7" s="18"/>
    </row>
    <row r="8" spans="1:34" ht="30" customHeight="1" x14ac:dyDescent="0.25">
      <c r="B8" s="17" t="s">
        <v>52</v>
      </c>
      <c r="C8" s="16" t="s">
        <v>51</v>
      </c>
      <c r="D8" s="15" t="s">
        <v>50</v>
      </c>
      <c r="E8" s="15" t="s">
        <v>49</v>
      </c>
      <c r="F8" s="15" t="s">
        <v>48</v>
      </c>
      <c r="G8" s="15" t="s">
        <v>47</v>
      </c>
      <c r="H8" s="15" t="s">
        <v>46</v>
      </c>
      <c r="I8" s="15" t="s">
        <v>45</v>
      </c>
      <c r="J8" s="15" t="s">
        <v>44</v>
      </c>
      <c r="K8" s="15" t="s">
        <v>43</v>
      </c>
      <c r="L8" s="15" t="s">
        <v>42</v>
      </c>
      <c r="M8" s="15" t="s">
        <v>41</v>
      </c>
      <c r="N8" s="15" t="s">
        <v>40</v>
      </c>
      <c r="O8" s="15" t="s">
        <v>39</v>
      </c>
      <c r="P8" s="15" t="s">
        <v>38</v>
      </c>
      <c r="Q8" s="15" t="s">
        <v>37</v>
      </c>
      <c r="R8" s="15" t="s">
        <v>36</v>
      </c>
      <c r="S8" s="15" t="s">
        <v>35</v>
      </c>
      <c r="T8" s="15" t="s">
        <v>34</v>
      </c>
      <c r="U8" s="15" t="s">
        <v>33</v>
      </c>
      <c r="V8" s="15" t="s">
        <v>32</v>
      </c>
      <c r="W8" s="15" t="s">
        <v>31</v>
      </c>
      <c r="X8" s="15" t="s">
        <v>30</v>
      </c>
      <c r="Y8" s="15" t="s">
        <v>29</v>
      </c>
      <c r="Z8" s="15" t="s">
        <v>28</v>
      </c>
      <c r="AA8" s="15" t="s">
        <v>27</v>
      </c>
      <c r="AB8" s="15" t="s">
        <v>26</v>
      </c>
      <c r="AC8" s="15" t="s">
        <v>25</v>
      </c>
      <c r="AD8" s="15" t="s">
        <v>24</v>
      </c>
      <c r="AE8" s="15" t="s">
        <v>23</v>
      </c>
      <c r="AF8" s="15" t="s">
        <v>22</v>
      </c>
      <c r="AG8" s="15" t="s">
        <v>21</v>
      </c>
      <c r="AH8" s="14" t="s">
        <v>20</v>
      </c>
    </row>
    <row r="9" spans="1:34" ht="30" customHeight="1" thickBot="1" x14ac:dyDescent="0.3">
      <c r="B9" s="13" t="s">
        <v>19</v>
      </c>
      <c r="C9" s="12"/>
      <c r="D9" s="12"/>
      <c r="E9" s="12" t="s">
        <v>12</v>
      </c>
      <c r="F9" s="12" t="s">
        <v>12</v>
      </c>
      <c r="G9" s="12" t="s">
        <v>12</v>
      </c>
      <c r="H9" s="12" t="s">
        <v>12</v>
      </c>
      <c r="I9" s="12"/>
      <c r="J9" s="12"/>
      <c r="K9" s="12"/>
      <c r="L9" s="12"/>
      <c r="M9" s="12"/>
      <c r="N9" s="12"/>
      <c r="O9" s="12" t="s">
        <v>12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1">
        <f>COUNTA(January!$C9:$AG9)</f>
        <v>5</v>
      </c>
    </row>
    <row r="10" spans="1:34" ht="30" customHeight="1" thickTop="1" thickBot="1" x14ac:dyDescent="0.3">
      <c r="B10" s="10" t="s">
        <v>18</v>
      </c>
      <c r="C10" s="9"/>
      <c r="D10" s="9"/>
      <c r="E10" s="9"/>
      <c r="F10" s="9"/>
      <c r="G10" s="9" t="s">
        <v>13</v>
      </c>
      <c r="H10" s="9" t="s">
        <v>13</v>
      </c>
      <c r="I10" s="9"/>
      <c r="J10" s="9"/>
      <c r="K10" s="9"/>
      <c r="L10" s="9"/>
      <c r="M10" s="9" t="s">
        <v>15</v>
      </c>
      <c r="N10" s="9"/>
      <c r="O10" s="9"/>
      <c r="P10" s="9"/>
      <c r="Q10" s="9"/>
      <c r="R10" s="9"/>
      <c r="S10" s="9"/>
      <c r="T10" s="9"/>
      <c r="U10" s="9"/>
      <c r="V10" s="9" t="s">
        <v>13</v>
      </c>
      <c r="W10" s="9"/>
      <c r="X10" s="9"/>
      <c r="Y10" s="9"/>
      <c r="Z10" s="9"/>
      <c r="AA10" s="9" t="s">
        <v>12</v>
      </c>
      <c r="AB10" s="9" t="s">
        <v>12</v>
      </c>
      <c r="AC10" s="9" t="s">
        <v>12</v>
      </c>
      <c r="AD10" s="9"/>
      <c r="AE10" s="9"/>
      <c r="AF10" s="9"/>
      <c r="AG10" s="9"/>
      <c r="AH10" s="8">
        <f>COUNTA(January!$C10:$AG10)</f>
        <v>7</v>
      </c>
    </row>
    <row r="11" spans="1:34" ht="30" customHeight="1" thickTop="1" thickBot="1" x14ac:dyDescent="0.3">
      <c r="B11" s="7" t="s">
        <v>17</v>
      </c>
      <c r="C11" s="6"/>
      <c r="D11" s="6"/>
      <c r="E11" s="6" t="s">
        <v>15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 t="s">
        <v>13</v>
      </c>
      <c r="Q11" s="6"/>
      <c r="R11" s="6"/>
      <c r="S11" s="6"/>
      <c r="T11" s="6"/>
      <c r="U11" s="6"/>
      <c r="V11" s="6"/>
      <c r="W11" s="6"/>
      <c r="X11" s="6"/>
      <c r="Y11" s="6"/>
      <c r="Z11" s="6" t="s">
        <v>12</v>
      </c>
      <c r="AA11" s="6"/>
      <c r="AB11" s="6"/>
      <c r="AC11" s="6"/>
      <c r="AD11" s="6"/>
      <c r="AE11" s="6" t="s">
        <v>13</v>
      </c>
      <c r="AF11" s="6"/>
      <c r="AG11" s="6"/>
      <c r="AH11" s="5">
        <f>COUNTA(January!$C11:$AG11)</f>
        <v>4</v>
      </c>
    </row>
    <row r="12" spans="1:34" ht="30" customHeight="1" thickTop="1" thickBot="1" x14ac:dyDescent="0.3">
      <c r="B12" s="10" t="s">
        <v>16</v>
      </c>
      <c r="C12" s="9"/>
      <c r="D12" s="9"/>
      <c r="E12" s="9"/>
      <c r="F12" s="9"/>
      <c r="G12" s="9"/>
      <c r="H12" s="9"/>
      <c r="I12" s="9" t="s">
        <v>15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 t="s">
        <v>12</v>
      </c>
      <c r="V12" s="9" t="s">
        <v>12</v>
      </c>
      <c r="W12" s="9" t="s">
        <v>12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8">
        <f>COUNTA(January!$C12:$AG12)</f>
        <v>4</v>
      </c>
    </row>
    <row r="13" spans="1:34" ht="30" customHeight="1" thickTop="1" x14ac:dyDescent="0.25">
      <c r="B13" s="7" t="s">
        <v>14</v>
      </c>
      <c r="C13" s="6"/>
      <c r="D13" s="6"/>
      <c r="E13" s="6"/>
      <c r="F13" s="6" t="s">
        <v>13</v>
      </c>
      <c r="G13" s="6" t="s">
        <v>12</v>
      </c>
      <c r="H13" s="6" t="s">
        <v>12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 t="s">
        <v>13</v>
      </c>
      <c r="T13" s="6"/>
      <c r="U13" s="6"/>
      <c r="V13" s="6"/>
      <c r="W13" s="6"/>
      <c r="X13" s="6"/>
      <c r="Y13" s="6"/>
      <c r="Z13" s="6" t="s">
        <v>13</v>
      </c>
      <c r="AA13" s="6"/>
      <c r="AB13" s="6"/>
      <c r="AC13" s="6"/>
      <c r="AD13" s="6"/>
      <c r="AE13" s="6"/>
      <c r="AF13" s="6"/>
      <c r="AG13" s="6" t="s">
        <v>12</v>
      </c>
      <c r="AH13" s="5">
        <f>COUNTA(January!$C13:$AG13)</f>
        <v>6</v>
      </c>
    </row>
    <row r="14" spans="1:34" ht="30" customHeight="1" thickBot="1" x14ac:dyDescent="0.3">
      <c r="B14" s="4" t="str">
        <f>MonthName&amp;" total"</f>
        <v>January total</v>
      </c>
      <c r="C14" s="2">
        <f>SUBTOTAL(103,January!$C$9:$C$13)</f>
        <v>0</v>
      </c>
      <c r="D14" s="3">
        <f>SUBTOTAL(103,January!$D$9:$D$13)</f>
        <v>0</v>
      </c>
      <c r="E14" s="3">
        <f>SUBTOTAL(103,January!$E$9:$E$13)</f>
        <v>2</v>
      </c>
      <c r="F14" s="3">
        <f>SUBTOTAL(103,January!$F$9:$F$13)</f>
        <v>2</v>
      </c>
      <c r="G14" s="3">
        <f>SUBTOTAL(103,January!$G$9:$G$13)</f>
        <v>3</v>
      </c>
      <c r="H14" s="3">
        <f>SUBTOTAL(103,January!$H$9:$H$13)</f>
        <v>3</v>
      </c>
      <c r="I14" s="3">
        <f>SUBTOTAL(103,January!$I$9:$I$13)</f>
        <v>1</v>
      </c>
      <c r="J14" s="3">
        <f>SUBTOTAL(103,January!$J$9:$J$13)</f>
        <v>0</v>
      </c>
      <c r="K14" s="3">
        <f>SUBTOTAL(103,January!$K$9:$K$13)</f>
        <v>0</v>
      </c>
      <c r="L14" s="3">
        <f>SUBTOTAL(103,January!$L$9:$L$13)</f>
        <v>0</v>
      </c>
      <c r="M14" s="3">
        <f>SUBTOTAL(103,January!$M$9:$M$13)</f>
        <v>1</v>
      </c>
      <c r="N14" s="3">
        <f>SUBTOTAL(103,January!$N$9:$N$13)</f>
        <v>0</v>
      </c>
      <c r="O14" s="3">
        <f>SUBTOTAL(103,January!$O$9:$O$13)</f>
        <v>1</v>
      </c>
      <c r="P14" s="3">
        <f>SUBTOTAL(103,January!$P$9:$P$13)</f>
        <v>1</v>
      </c>
      <c r="Q14" s="3">
        <f>SUBTOTAL(103,January!$Q$9:$Q$13)</f>
        <v>0</v>
      </c>
      <c r="R14" s="3">
        <f>SUBTOTAL(103,January!$R$9:$R$13)</f>
        <v>0</v>
      </c>
      <c r="S14" s="3">
        <f>SUBTOTAL(103,January!$S$9:$S$13)</f>
        <v>1</v>
      </c>
      <c r="T14" s="3">
        <f>SUBTOTAL(103,January!$T$9:$T$13)</f>
        <v>0</v>
      </c>
      <c r="U14" s="3">
        <f>SUBTOTAL(103,January!$U$9:$U$13)</f>
        <v>1</v>
      </c>
      <c r="V14" s="3">
        <f>SUBTOTAL(103,January!$V$9:$V$13)</f>
        <v>2</v>
      </c>
      <c r="W14" s="3">
        <f>SUBTOTAL(103,January!$W$9:$W$13)</f>
        <v>1</v>
      </c>
      <c r="X14" s="3">
        <f>SUBTOTAL(103,January!$X$9:$X$13)</f>
        <v>0</v>
      </c>
      <c r="Y14" s="3">
        <f>SUBTOTAL(103,January!$Y$9:$Y$13)</f>
        <v>0</v>
      </c>
      <c r="Z14" s="3">
        <f>SUBTOTAL(103,January!$Z$9:$Z$13)</f>
        <v>2</v>
      </c>
      <c r="AA14" s="3">
        <f>SUBTOTAL(103,January!$AA$9:$AA$13)</f>
        <v>1</v>
      </c>
      <c r="AB14" s="3">
        <f>SUBTOTAL(103,January!$AB$9:$AB$13)</f>
        <v>1</v>
      </c>
      <c r="AC14" s="3">
        <f>SUBTOTAL(103,January!$AC$9:$AC$13)</f>
        <v>1</v>
      </c>
      <c r="AD14" s="3">
        <f>SUBTOTAL(103,January!$AD$9:$AD$13)</f>
        <v>0</v>
      </c>
      <c r="AE14" s="3">
        <f>SUBTOTAL(103,January!$AE$9:$AE$13)</f>
        <v>1</v>
      </c>
      <c r="AF14" s="3">
        <f>SUBTOTAL(103,January!$AF$9:$AF$13)</f>
        <v>0</v>
      </c>
      <c r="AG14" s="3">
        <f>SUBTOTAL(103,January!$AG$9:$AG$13)</f>
        <v>1</v>
      </c>
      <c r="AH14" s="2">
        <f>SUBTOTAL(109,January!$AH$9:$AH$13)</f>
        <v>26</v>
      </c>
    </row>
    <row r="15" spans="1:34" ht="30" customHeight="1" thickTop="1" x14ac:dyDescent="0.25"/>
  </sheetData>
  <mergeCells count="6">
    <mergeCell ref="C6:AG6"/>
    <mergeCell ref="D4:F4"/>
    <mergeCell ref="H4:J4"/>
    <mergeCell ref="L4:M4"/>
    <mergeCell ref="O4:Q4"/>
    <mergeCell ref="S4:U4"/>
  </mergeCells>
  <conditionalFormatting sqref="C9:AG13">
    <cfRule type="expression" priority="1" stopIfTrue="1">
      <formula>C9=""</formula>
    </cfRule>
    <cfRule type="expression" dxfId="61" priority="2" stopIfTrue="1">
      <formula>C9=KeyCustom2</formula>
    </cfRule>
    <cfRule type="expression" dxfId="60" priority="3" stopIfTrue="1">
      <formula>C9=KeyCustom1</formula>
    </cfRule>
    <cfRule type="expression" dxfId="59" priority="4" stopIfTrue="1">
      <formula>C9=KeySick</formula>
    </cfRule>
    <cfRule type="expression" dxfId="58" priority="5" stopIfTrue="1">
      <formula>C9=KeyPersonal</formula>
    </cfRule>
    <cfRule type="expression" dxfId="57" priority="6" stopIfTrue="1">
      <formula>C9=KeyVacation</formula>
    </cfRule>
  </conditionalFormatting>
  <conditionalFormatting sqref="AH9:AH13">
    <cfRule type="dataBar" priority="7">
      <dataBar>
        <cfvo type="num" val="0"/>
        <cfvo type="num" val="31"/>
        <color theme="4"/>
      </dataBar>
      <extLst>
        <ext xmlns:x14="http://schemas.microsoft.com/office/spreadsheetml/2009/9/main" uri="{B025F937-C7B1-47D3-B67F-A62EFF666E3E}">
          <x14:id>{7D61AF6F-27CE-43A1-973C-BB8CDE3F9E65}</x14:id>
        </ext>
      </extLst>
    </cfRule>
  </conditionalFormatting>
  <printOptions horizontalCentered="1"/>
  <pageMargins left="0.25" right="0.25" top="0.75" bottom="0.75" header="0.3" footer="0.3"/>
  <pageSetup scale="70" fitToHeight="0" orientation="landscape" r:id="rId1"/>
  <headerFooter differentFirst="1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61AF6F-27CE-43A1-973C-BB8CDE3F9E65}">
            <x14:dataBar minLength="0" maxLength="100" gradient="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AH9:AH13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C9CDD-4687-4F7C-AED6-ED5AD282977A}">
  <sheetPr>
    <tabColor theme="7"/>
    <pageSetUpPr fitToPage="1"/>
  </sheetPr>
  <dimension ref="A1:AH15"/>
  <sheetViews>
    <sheetView showGridLines="0" zoomScaleNormal="100" workbookViewId="0"/>
  </sheetViews>
  <sheetFormatPr defaultColWidth="8.7109375" defaultRowHeight="30" customHeight="1" x14ac:dyDescent="0.25"/>
  <cols>
    <col min="1" max="1" width="2.7109375" style="1" customWidth="1"/>
    <col min="2" max="2" width="25.7109375" style="1" customWidth="1"/>
    <col min="3" max="33" width="4.7109375" style="1" customWidth="1"/>
    <col min="34" max="34" width="13.42578125" style="1" customWidth="1"/>
    <col min="35" max="35" width="2.7109375" style="1" customWidth="1"/>
    <col min="36" max="16384" width="8.7109375" style="1"/>
  </cols>
  <sheetData>
    <row r="1" spans="1:34" ht="49.9" customHeight="1" x14ac:dyDescent="0.35">
      <c r="A1"/>
      <c r="B1" s="34" t="s">
        <v>60</v>
      </c>
    </row>
    <row r="2" spans="1:34" ht="100.15" customHeight="1" x14ac:dyDescent="0.25">
      <c r="B2" s="42" t="s">
        <v>2</v>
      </c>
    </row>
    <row r="3" spans="1:34" ht="15" customHeight="1" x14ac:dyDescent="0.25">
      <c r="B3" s="32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</row>
    <row r="4" spans="1:34" ht="30" customHeight="1" x14ac:dyDescent="0.25">
      <c r="B4" s="29" t="s">
        <v>59</v>
      </c>
      <c r="C4" s="28" t="s">
        <v>12</v>
      </c>
      <c r="D4" s="23" t="s">
        <v>58</v>
      </c>
      <c r="E4" s="23"/>
      <c r="F4" s="23"/>
      <c r="G4" s="27" t="s">
        <v>15</v>
      </c>
      <c r="H4" s="23" t="s">
        <v>57</v>
      </c>
      <c r="I4" s="23"/>
      <c r="J4" s="23"/>
      <c r="K4" s="26" t="s">
        <v>13</v>
      </c>
      <c r="L4" s="23" t="s">
        <v>56</v>
      </c>
      <c r="M4" s="23"/>
      <c r="N4" s="25"/>
      <c r="O4" s="23" t="s">
        <v>55</v>
      </c>
      <c r="P4" s="23"/>
      <c r="Q4" s="23"/>
      <c r="R4" s="24"/>
      <c r="S4" s="23" t="s">
        <v>54</v>
      </c>
      <c r="T4" s="23"/>
      <c r="U4" s="23"/>
    </row>
    <row r="5" spans="1:34" ht="15" customHeight="1" x14ac:dyDescent="0.25"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</row>
    <row r="6" spans="1:34" ht="49.9" customHeight="1" x14ac:dyDescent="0.25">
      <c r="B6" s="18"/>
      <c r="C6" s="20" t="s">
        <v>53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18">
        <f ca="1">CalendarYear</f>
        <v>2025</v>
      </c>
    </row>
    <row r="7" spans="1:34" ht="30" customHeight="1" x14ac:dyDescent="0.25">
      <c r="B7" s="18" t="s">
        <v>2</v>
      </c>
      <c r="C7" s="19" t="str">
        <f ca="1">TEXT(WEEKDAY(DATE(CalendarYear,10,1),1),"aaa")</f>
        <v>Wed</v>
      </c>
      <c r="D7" s="19" t="str">
        <f ca="1">TEXT(WEEKDAY(DATE(CalendarYear,10,2),1),"aaa")</f>
        <v>Thu</v>
      </c>
      <c r="E7" s="19" t="str">
        <f ca="1">TEXT(WEEKDAY(DATE(CalendarYear,10,3),1),"aaa")</f>
        <v>Fri</v>
      </c>
      <c r="F7" s="19" t="str">
        <f ca="1">TEXT(WEEKDAY(DATE(CalendarYear,10,4),1),"aaa")</f>
        <v>Sat</v>
      </c>
      <c r="G7" s="19" t="str">
        <f ca="1">TEXT(WEEKDAY(DATE(CalendarYear,10,5),1),"aaa")</f>
        <v>Sun</v>
      </c>
      <c r="H7" s="19" t="str">
        <f ca="1">TEXT(WEEKDAY(DATE(CalendarYear,10,6),1),"aaa")</f>
        <v>Mon</v>
      </c>
      <c r="I7" s="19" t="str">
        <f ca="1">TEXT(WEEKDAY(DATE(CalendarYear,10,7),1),"aaa")</f>
        <v>Tue</v>
      </c>
      <c r="J7" s="19" t="str">
        <f ca="1">TEXT(WEEKDAY(DATE(CalendarYear,10,8),1),"aaa")</f>
        <v>Wed</v>
      </c>
      <c r="K7" s="19" t="str">
        <f ca="1">TEXT(WEEKDAY(DATE(CalendarYear,10,9),1),"aaa")</f>
        <v>Thu</v>
      </c>
      <c r="L7" s="19" t="str">
        <f ca="1">TEXT(WEEKDAY(DATE(CalendarYear,10,10),1),"aaa")</f>
        <v>Fri</v>
      </c>
      <c r="M7" s="19" t="str">
        <f ca="1">TEXT(WEEKDAY(DATE(CalendarYear,10,11),1),"aaa")</f>
        <v>Sat</v>
      </c>
      <c r="N7" s="19" t="str">
        <f ca="1">TEXT(WEEKDAY(DATE(CalendarYear,10,12),1),"aaa")</f>
        <v>Sun</v>
      </c>
      <c r="O7" s="19" t="str">
        <f ca="1">TEXT(WEEKDAY(DATE(CalendarYear,10,13),1),"aaa")</f>
        <v>Mon</v>
      </c>
      <c r="P7" s="19" t="str">
        <f ca="1">TEXT(WEEKDAY(DATE(CalendarYear,10,14),1),"aaa")</f>
        <v>Tue</v>
      </c>
      <c r="Q7" s="19" t="str">
        <f ca="1">TEXT(WEEKDAY(DATE(CalendarYear,10,15),1),"aaa")</f>
        <v>Wed</v>
      </c>
      <c r="R7" s="19" t="str">
        <f ca="1">TEXT(WEEKDAY(DATE(CalendarYear,10,16),1),"aaa")</f>
        <v>Thu</v>
      </c>
      <c r="S7" s="19" t="str">
        <f ca="1">TEXT(WEEKDAY(DATE(CalendarYear,10,17),1),"aaa")</f>
        <v>Fri</v>
      </c>
      <c r="T7" s="19" t="str">
        <f ca="1">TEXT(WEEKDAY(DATE(CalendarYear,10,18),1),"aaa")</f>
        <v>Sat</v>
      </c>
      <c r="U7" s="19" t="str">
        <f ca="1">TEXT(WEEKDAY(DATE(CalendarYear,10,19),1),"aaa")</f>
        <v>Sun</v>
      </c>
      <c r="V7" s="19" t="str">
        <f ca="1">TEXT(WEEKDAY(DATE(CalendarYear,10,20),1),"aaa")</f>
        <v>Mon</v>
      </c>
      <c r="W7" s="19" t="str">
        <f ca="1">TEXT(WEEKDAY(DATE(CalendarYear,10,21),1),"aaa")</f>
        <v>Tue</v>
      </c>
      <c r="X7" s="19" t="str">
        <f ca="1">TEXT(WEEKDAY(DATE(CalendarYear,10,22),1),"aaa")</f>
        <v>Wed</v>
      </c>
      <c r="Y7" s="19" t="str">
        <f ca="1">TEXT(WEEKDAY(DATE(CalendarYear,10,23),1),"aaa")</f>
        <v>Thu</v>
      </c>
      <c r="Z7" s="19" t="str">
        <f ca="1">TEXT(WEEKDAY(DATE(CalendarYear,10,24),1),"aaa")</f>
        <v>Fri</v>
      </c>
      <c r="AA7" s="19" t="str">
        <f ca="1">TEXT(WEEKDAY(DATE(CalendarYear,10,25),1),"aaa")</f>
        <v>Sat</v>
      </c>
      <c r="AB7" s="19" t="str">
        <f ca="1">TEXT(WEEKDAY(DATE(CalendarYear,10,26),1),"aaa")</f>
        <v>Sun</v>
      </c>
      <c r="AC7" s="19" t="str">
        <f ca="1">TEXT(WEEKDAY(DATE(CalendarYear,10,27),1),"aaa")</f>
        <v>Mon</v>
      </c>
      <c r="AD7" s="19" t="str">
        <f ca="1">TEXT(WEEKDAY(DATE(CalendarYear,10,28),1),"aaa")</f>
        <v>Tue</v>
      </c>
      <c r="AE7" s="19" t="str">
        <f ca="1">TEXT(WEEKDAY(DATE(CalendarYear,10,29),1),"aaa")</f>
        <v>Wed</v>
      </c>
      <c r="AF7" s="19" t="str">
        <f ca="1">TEXT(WEEKDAY(DATE(CalendarYear,10,30),1),"aaa")</f>
        <v>Thu</v>
      </c>
      <c r="AG7" s="19" t="str">
        <f ca="1">TEXT(WEEKDAY(DATE(CalendarYear,10,31),1),"aaa")</f>
        <v>Fri</v>
      </c>
      <c r="AH7" s="18"/>
    </row>
    <row r="8" spans="1:34" ht="30" customHeight="1" x14ac:dyDescent="0.25">
      <c r="B8" s="17" t="s">
        <v>52</v>
      </c>
      <c r="C8" s="16" t="s">
        <v>51</v>
      </c>
      <c r="D8" s="15" t="s">
        <v>50</v>
      </c>
      <c r="E8" s="15" t="s">
        <v>49</v>
      </c>
      <c r="F8" s="15" t="s">
        <v>48</v>
      </c>
      <c r="G8" s="15" t="s">
        <v>47</v>
      </c>
      <c r="H8" s="15" t="s">
        <v>46</v>
      </c>
      <c r="I8" s="15" t="s">
        <v>45</v>
      </c>
      <c r="J8" s="15" t="s">
        <v>44</v>
      </c>
      <c r="K8" s="15" t="s">
        <v>43</v>
      </c>
      <c r="L8" s="15" t="s">
        <v>42</v>
      </c>
      <c r="M8" s="15" t="s">
        <v>41</v>
      </c>
      <c r="N8" s="15" t="s">
        <v>40</v>
      </c>
      <c r="O8" s="15" t="s">
        <v>39</v>
      </c>
      <c r="P8" s="15" t="s">
        <v>38</v>
      </c>
      <c r="Q8" s="15" t="s">
        <v>37</v>
      </c>
      <c r="R8" s="15" t="s">
        <v>36</v>
      </c>
      <c r="S8" s="15" t="s">
        <v>35</v>
      </c>
      <c r="T8" s="15" t="s">
        <v>34</v>
      </c>
      <c r="U8" s="15" t="s">
        <v>33</v>
      </c>
      <c r="V8" s="15" t="s">
        <v>32</v>
      </c>
      <c r="W8" s="15" t="s">
        <v>31</v>
      </c>
      <c r="X8" s="15" t="s">
        <v>30</v>
      </c>
      <c r="Y8" s="15" t="s">
        <v>29</v>
      </c>
      <c r="Z8" s="15" t="s">
        <v>28</v>
      </c>
      <c r="AA8" s="15" t="s">
        <v>27</v>
      </c>
      <c r="AB8" s="15" t="s">
        <v>26</v>
      </c>
      <c r="AC8" s="15" t="s">
        <v>25</v>
      </c>
      <c r="AD8" s="15" t="s">
        <v>24</v>
      </c>
      <c r="AE8" s="15" t="s">
        <v>23</v>
      </c>
      <c r="AF8" s="15" t="s">
        <v>22</v>
      </c>
      <c r="AG8" s="15" t="s">
        <v>21</v>
      </c>
      <c r="AH8" s="14" t="s">
        <v>20</v>
      </c>
    </row>
    <row r="9" spans="1:34" ht="30" customHeight="1" thickBot="1" x14ac:dyDescent="0.3">
      <c r="B9" s="13" t="s">
        <v>19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1">
        <f>COUNTA(October!$C9:$AG9)</f>
        <v>0</v>
      </c>
    </row>
    <row r="10" spans="1:34" ht="30" customHeight="1" thickTop="1" thickBot="1" x14ac:dyDescent="0.3">
      <c r="B10" s="10" t="s">
        <v>18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8">
        <f>COUNTA(October!$C10:$AG10)</f>
        <v>0</v>
      </c>
    </row>
    <row r="11" spans="1:34" ht="30" customHeight="1" thickTop="1" thickBot="1" x14ac:dyDescent="0.3">
      <c r="B11" s="7" t="s">
        <v>17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5">
        <f>COUNTA(October!$C11:$AG11)</f>
        <v>0</v>
      </c>
    </row>
    <row r="12" spans="1:34" ht="30" customHeight="1" thickTop="1" thickBot="1" x14ac:dyDescent="0.3">
      <c r="B12" s="10" t="s">
        <v>16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8">
        <f>COUNTA(October!$C12:$AG12)</f>
        <v>0</v>
      </c>
    </row>
    <row r="13" spans="1:34" ht="30" customHeight="1" thickTop="1" x14ac:dyDescent="0.25">
      <c r="B13" s="7" t="s">
        <v>14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5">
        <f>COUNTA(October!$C13:$AG13)</f>
        <v>0</v>
      </c>
    </row>
    <row r="14" spans="1:34" ht="30" customHeight="1" thickBot="1" x14ac:dyDescent="0.3">
      <c r="B14" s="4" t="str">
        <f>MonthName&amp;" Total"</f>
        <v>October Total</v>
      </c>
      <c r="C14" s="2">
        <f>SUBTOTAL(103,October!$C$9:$C$13)</f>
        <v>0</v>
      </c>
      <c r="D14" s="3">
        <f>SUBTOTAL(103,October!$D$9:$D$13)</f>
        <v>0</v>
      </c>
      <c r="E14" s="3">
        <f>SUBTOTAL(103,October!$E$9:$E$13)</f>
        <v>0</v>
      </c>
      <c r="F14" s="3">
        <f>SUBTOTAL(103,October!$F$9:$F$13)</f>
        <v>0</v>
      </c>
      <c r="G14" s="3">
        <f>SUBTOTAL(103,October!$G$9:$G$13)</f>
        <v>0</v>
      </c>
      <c r="H14" s="3">
        <f>SUBTOTAL(103,October!$H$9:$H$13)</f>
        <v>0</v>
      </c>
      <c r="I14" s="3">
        <f>SUBTOTAL(103,October!$I$9:$I$13)</f>
        <v>0</v>
      </c>
      <c r="J14" s="3">
        <f>SUBTOTAL(103,October!$J$9:$J$13)</f>
        <v>0</v>
      </c>
      <c r="K14" s="3">
        <f>SUBTOTAL(103,October!$K$9:$K$13)</f>
        <v>0</v>
      </c>
      <c r="L14" s="3">
        <f>SUBTOTAL(103,October!$L$9:$L$13)</f>
        <v>0</v>
      </c>
      <c r="M14" s="3">
        <f>SUBTOTAL(103,October!$M$9:$M$13)</f>
        <v>0</v>
      </c>
      <c r="N14" s="3">
        <f>SUBTOTAL(103,October!$N$9:$N$13)</f>
        <v>0</v>
      </c>
      <c r="O14" s="3">
        <f>SUBTOTAL(103,October!$O$9:$O$13)</f>
        <v>0</v>
      </c>
      <c r="P14" s="3">
        <f>SUBTOTAL(103,October!$P$9:$P$13)</f>
        <v>0</v>
      </c>
      <c r="Q14" s="3">
        <f>SUBTOTAL(103,October!$Q$9:$Q$13)</f>
        <v>0</v>
      </c>
      <c r="R14" s="3">
        <f>SUBTOTAL(103,October!$R$9:$R$13)</f>
        <v>0</v>
      </c>
      <c r="S14" s="3">
        <f>SUBTOTAL(103,October!$S$9:$S$13)</f>
        <v>0</v>
      </c>
      <c r="T14" s="3">
        <f>SUBTOTAL(103,October!$T$9:$T$13)</f>
        <v>0</v>
      </c>
      <c r="U14" s="3">
        <f>SUBTOTAL(103,October!$U$9:$U$13)</f>
        <v>0</v>
      </c>
      <c r="V14" s="3">
        <f>SUBTOTAL(103,October!$V$9:$V$13)</f>
        <v>0</v>
      </c>
      <c r="W14" s="3">
        <f>SUBTOTAL(103,October!$W$9:$W$13)</f>
        <v>0</v>
      </c>
      <c r="X14" s="3">
        <f>SUBTOTAL(103,October!$X$9:$X$13)</f>
        <v>0</v>
      </c>
      <c r="Y14" s="3">
        <f>SUBTOTAL(103,October!$Y$9:$Y$13)</f>
        <v>0</v>
      </c>
      <c r="Z14" s="3">
        <f>SUBTOTAL(103,October!$Z$9:$Z$13)</f>
        <v>0</v>
      </c>
      <c r="AA14" s="3">
        <f>SUBTOTAL(103,October!$AA$9:$AA$13)</f>
        <v>0</v>
      </c>
      <c r="AB14" s="3">
        <f>SUBTOTAL(103,October!$AB$9:$AB$13)</f>
        <v>0</v>
      </c>
      <c r="AC14" s="3">
        <f>SUBTOTAL(103,October!$AC$9:$AC$13)</f>
        <v>0</v>
      </c>
      <c r="AD14" s="3">
        <f>SUBTOTAL(103,October!$AD$9:$AD$13)</f>
        <v>0</v>
      </c>
      <c r="AE14" s="3">
        <f>SUBTOTAL(103,October!$AE$9:$AE$13)</f>
        <v>0</v>
      </c>
      <c r="AF14" s="3">
        <f>SUBTOTAL(109,October!$AF$9:$AF$13)</f>
        <v>0</v>
      </c>
      <c r="AG14" s="3">
        <f>SUBTOTAL(109,October!$AG$9:$AG$13)</f>
        <v>0</v>
      </c>
      <c r="AH14" s="2">
        <f>SUBTOTAL(109,October!$AH$9:$AH$13)</f>
        <v>0</v>
      </c>
    </row>
    <row r="15" spans="1:34" ht="30" customHeight="1" thickTop="1" x14ac:dyDescent="0.25"/>
  </sheetData>
  <mergeCells count="6">
    <mergeCell ref="C6:AG6"/>
    <mergeCell ref="D4:F4"/>
    <mergeCell ref="H4:J4"/>
    <mergeCell ref="L4:M4"/>
    <mergeCell ref="O4:Q4"/>
    <mergeCell ref="S4:U4"/>
  </mergeCells>
  <conditionalFormatting sqref="C9:AG13">
    <cfRule type="expression" priority="1" stopIfTrue="1">
      <formula>C9=""</formula>
    </cfRule>
    <cfRule type="expression" dxfId="14" priority="2" stopIfTrue="1">
      <formula>C9=KeyCustom2</formula>
    </cfRule>
    <cfRule type="expression" dxfId="13" priority="3" stopIfTrue="1">
      <formula>C9=KeyCustom1</formula>
    </cfRule>
    <cfRule type="expression" dxfId="12" priority="4" stopIfTrue="1">
      <formula>C9=KeySick</formula>
    </cfRule>
    <cfRule type="expression" dxfId="11" priority="5" stopIfTrue="1">
      <formula>C9=KeyPersonal</formula>
    </cfRule>
    <cfRule type="expression" dxfId="10" priority="6" stopIfTrue="1">
      <formula>C9=KeyVacation</formula>
    </cfRule>
  </conditionalFormatting>
  <conditionalFormatting sqref="AH9:AH13">
    <cfRule type="dataBar" priority="7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{12302A1B-49F2-4544-9FA1-4BAD56E8DA10}</x14:id>
        </ext>
      </extLst>
    </cfRule>
  </conditionalFormatting>
  <printOptions horizontalCentered="1"/>
  <pageMargins left="0.25" right="0.25" top="0.75" bottom="0.75" header="0.3" footer="0.3"/>
  <pageSetup scale="69" fitToHeight="0" orientation="landscape" verticalDpi="4294967293" r:id="rId1"/>
  <headerFooter differentFirst="1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302A1B-49F2-4544-9FA1-4BAD56E8DA10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AH9:AH13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BE9DC-6E7D-407A-AE06-B0C7C256564B}">
  <sheetPr>
    <tabColor theme="7"/>
    <pageSetUpPr fitToPage="1"/>
  </sheetPr>
  <dimension ref="A1:AH15"/>
  <sheetViews>
    <sheetView showGridLines="0" zoomScaleNormal="100" workbookViewId="0"/>
  </sheetViews>
  <sheetFormatPr defaultColWidth="8.7109375" defaultRowHeight="30" customHeight="1" x14ac:dyDescent="0.25"/>
  <cols>
    <col min="1" max="1" width="2.7109375" style="1" customWidth="1"/>
    <col min="2" max="2" width="25.7109375" style="1" customWidth="1"/>
    <col min="3" max="33" width="4.7109375" style="1" customWidth="1"/>
    <col min="34" max="34" width="13.42578125" style="1" customWidth="1"/>
    <col min="35" max="35" width="2.7109375" style="1" customWidth="1"/>
    <col min="36" max="16384" width="8.7109375" style="1"/>
  </cols>
  <sheetData>
    <row r="1" spans="1:34" ht="49.9" customHeight="1" x14ac:dyDescent="0.35">
      <c r="A1"/>
      <c r="B1" s="34" t="s">
        <v>60</v>
      </c>
    </row>
    <row r="2" spans="1:34" ht="100.15" customHeight="1" x14ac:dyDescent="0.25">
      <c r="B2" s="42" t="s">
        <v>1</v>
      </c>
    </row>
    <row r="3" spans="1:34" ht="15" customHeight="1" x14ac:dyDescent="0.25">
      <c r="B3" s="32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</row>
    <row r="4" spans="1:34" ht="30" customHeight="1" x14ac:dyDescent="0.25">
      <c r="B4" s="29" t="s">
        <v>59</v>
      </c>
      <c r="C4" s="28" t="s">
        <v>12</v>
      </c>
      <c r="D4" s="23" t="s">
        <v>58</v>
      </c>
      <c r="E4" s="23"/>
      <c r="F4" s="23"/>
      <c r="G4" s="27" t="s">
        <v>15</v>
      </c>
      <c r="H4" s="23" t="s">
        <v>57</v>
      </c>
      <c r="I4" s="23"/>
      <c r="J4" s="23"/>
      <c r="K4" s="26" t="s">
        <v>13</v>
      </c>
      <c r="L4" s="23" t="s">
        <v>56</v>
      </c>
      <c r="M4" s="23"/>
      <c r="N4" s="25"/>
      <c r="O4" s="23" t="s">
        <v>55</v>
      </c>
      <c r="P4" s="23"/>
      <c r="Q4" s="23"/>
      <c r="R4" s="24"/>
      <c r="S4" s="23" t="s">
        <v>54</v>
      </c>
      <c r="T4" s="23"/>
      <c r="U4" s="23"/>
    </row>
    <row r="5" spans="1:34" ht="15" customHeight="1" x14ac:dyDescent="0.25"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</row>
    <row r="6" spans="1:34" ht="49.9" customHeight="1" x14ac:dyDescent="0.25">
      <c r="B6" s="18"/>
      <c r="C6" s="20" t="s">
        <v>53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18">
        <f ca="1">CalendarYear</f>
        <v>2025</v>
      </c>
    </row>
    <row r="7" spans="1:34" ht="30" customHeight="1" x14ac:dyDescent="0.25">
      <c r="B7" s="18" t="s">
        <v>1</v>
      </c>
      <c r="C7" s="19" t="str">
        <f ca="1">TEXT(WEEKDAY(DATE(CalendarYear,11,1),1),"aaa")</f>
        <v>Sat</v>
      </c>
      <c r="D7" s="19" t="str">
        <f ca="1">TEXT(WEEKDAY(DATE(CalendarYear,11,2),1),"aaa")</f>
        <v>Sun</v>
      </c>
      <c r="E7" s="19" t="str">
        <f ca="1">TEXT(WEEKDAY(DATE(CalendarYear,11,3),1),"aaa")</f>
        <v>Mon</v>
      </c>
      <c r="F7" s="19" t="str">
        <f ca="1">TEXT(WEEKDAY(DATE(CalendarYear,11,4),1),"aaa")</f>
        <v>Tue</v>
      </c>
      <c r="G7" s="19" t="str">
        <f ca="1">TEXT(WEEKDAY(DATE(CalendarYear,11,5),1),"aaa")</f>
        <v>Wed</v>
      </c>
      <c r="H7" s="19" t="str">
        <f ca="1">TEXT(WEEKDAY(DATE(CalendarYear,11,6),1),"aaa")</f>
        <v>Thu</v>
      </c>
      <c r="I7" s="19" t="str">
        <f ca="1">TEXT(WEEKDAY(DATE(CalendarYear,11,7),1),"aaa")</f>
        <v>Fri</v>
      </c>
      <c r="J7" s="19" t="str">
        <f ca="1">TEXT(WEEKDAY(DATE(CalendarYear,11,8),1),"aaa")</f>
        <v>Sat</v>
      </c>
      <c r="K7" s="19" t="str">
        <f ca="1">TEXT(WEEKDAY(DATE(CalendarYear,11,9),1),"aaa")</f>
        <v>Sun</v>
      </c>
      <c r="L7" s="19" t="str">
        <f ca="1">TEXT(WEEKDAY(DATE(CalendarYear,11,10),1),"aaa")</f>
        <v>Mon</v>
      </c>
      <c r="M7" s="19" t="str">
        <f ca="1">TEXT(WEEKDAY(DATE(CalendarYear,11,11),1),"aaa")</f>
        <v>Tue</v>
      </c>
      <c r="N7" s="19" t="str">
        <f ca="1">TEXT(WEEKDAY(DATE(CalendarYear,11,12),1),"aaa")</f>
        <v>Wed</v>
      </c>
      <c r="O7" s="19" t="str">
        <f ca="1">TEXT(WEEKDAY(DATE(CalendarYear,11,13),1),"aaa")</f>
        <v>Thu</v>
      </c>
      <c r="P7" s="19" t="str">
        <f ca="1">TEXT(WEEKDAY(DATE(CalendarYear,11,14),1),"aaa")</f>
        <v>Fri</v>
      </c>
      <c r="Q7" s="19" t="str">
        <f ca="1">TEXT(WEEKDAY(DATE(CalendarYear,11,15),1),"aaa")</f>
        <v>Sat</v>
      </c>
      <c r="R7" s="19" t="str">
        <f ca="1">TEXT(WEEKDAY(DATE(CalendarYear,11,16),1),"aaa")</f>
        <v>Sun</v>
      </c>
      <c r="S7" s="19" t="str">
        <f ca="1">TEXT(WEEKDAY(DATE(CalendarYear,11,17),1),"aaa")</f>
        <v>Mon</v>
      </c>
      <c r="T7" s="19" t="str">
        <f ca="1">TEXT(WEEKDAY(DATE(CalendarYear,11,18),1),"aaa")</f>
        <v>Tue</v>
      </c>
      <c r="U7" s="19" t="str">
        <f ca="1">TEXT(WEEKDAY(DATE(CalendarYear,11,19),1),"aaa")</f>
        <v>Wed</v>
      </c>
      <c r="V7" s="19" t="str">
        <f ca="1">TEXT(WEEKDAY(DATE(CalendarYear,11,20),1),"aaa")</f>
        <v>Thu</v>
      </c>
      <c r="W7" s="19" t="str">
        <f ca="1">TEXT(WEEKDAY(DATE(CalendarYear,11,21),1),"aaa")</f>
        <v>Fri</v>
      </c>
      <c r="X7" s="19" t="str">
        <f ca="1">TEXT(WEEKDAY(DATE(CalendarYear,11,22),1),"aaa")</f>
        <v>Sat</v>
      </c>
      <c r="Y7" s="19" t="str">
        <f ca="1">TEXT(WEEKDAY(DATE(CalendarYear,11,23),1),"aaa")</f>
        <v>Sun</v>
      </c>
      <c r="Z7" s="19" t="str">
        <f ca="1">TEXT(WEEKDAY(DATE(CalendarYear,11,24),1),"aaa")</f>
        <v>Mon</v>
      </c>
      <c r="AA7" s="19" t="str">
        <f ca="1">TEXT(WEEKDAY(DATE(CalendarYear,11,25),1),"aaa")</f>
        <v>Tue</v>
      </c>
      <c r="AB7" s="19" t="str">
        <f ca="1">TEXT(WEEKDAY(DATE(CalendarYear,11,26),1),"aaa")</f>
        <v>Wed</v>
      </c>
      <c r="AC7" s="19" t="str">
        <f ca="1">TEXT(WEEKDAY(DATE(CalendarYear,11,27),1),"aaa")</f>
        <v>Thu</v>
      </c>
      <c r="AD7" s="19" t="str">
        <f ca="1">TEXT(WEEKDAY(DATE(CalendarYear,11,28),1),"aaa")</f>
        <v>Fri</v>
      </c>
      <c r="AE7" s="19" t="str">
        <f ca="1">TEXT(WEEKDAY(DATE(CalendarYear,11,29),1),"aaa")</f>
        <v>Sat</v>
      </c>
      <c r="AF7" s="19" t="str">
        <f ca="1">TEXT(WEEKDAY(DATE(CalendarYear,11,30),1),"aaa")</f>
        <v>Sun</v>
      </c>
      <c r="AG7" s="19"/>
      <c r="AH7" s="18"/>
    </row>
    <row r="8" spans="1:34" ht="30" customHeight="1" x14ac:dyDescent="0.25">
      <c r="B8" s="17" t="s">
        <v>52</v>
      </c>
      <c r="C8" s="16" t="s">
        <v>51</v>
      </c>
      <c r="D8" s="15" t="s">
        <v>50</v>
      </c>
      <c r="E8" s="15" t="s">
        <v>49</v>
      </c>
      <c r="F8" s="15" t="s">
        <v>48</v>
      </c>
      <c r="G8" s="15" t="s">
        <v>47</v>
      </c>
      <c r="H8" s="15" t="s">
        <v>46</v>
      </c>
      <c r="I8" s="15" t="s">
        <v>45</v>
      </c>
      <c r="J8" s="15" t="s">
        <v>44</v>
      </c>
      <c r="K8" s="15" t="s">
        <v>43</v>
      </c>
      <c r="L8" s="15" t="s">
        <v>42</v>
      </c>
      <c r="M8" s="15" t="s">
        <v>41</v>
      </c>
      <c r="N8" s="15" t="s">
        <v>40</v>
      </c>
      <c r="O8" s="15" t="s">
        <v>39</v>
      </c>
      <c r="P8" s="15" t="s">
        <v>38</v>
      </c>
      <c r="Q8" s="15" t="s">
        <v>37</v>
      </c>
      <c r="R8" s="15" t="s">
        <v>36</v>
      </c>
      <c r="S8" s="15" t="s">
        <v>35</v>
      </c>
      <c r="T8" s="15" t="s">
        <v>34</v>
      </c>
      <c r="U8" s="15" t="s">
        <v>33</v>
      </c>
      <c r="V8" s="15" t="s">
        <v>32</v>
      </c>
      <c r="W8" s="15" t="s">
        <v>31</v>
      </c>
      <c r="X8" s="15" t="s">
        <v>30</v>
      </c>
      <c r="Y8" s="15" t="s">
        <v>29</v>
      </c>
      <c r="Z8" s="15" t="s">
        <v>28</v>
      </c>
      <c r="AA8" s="15" t="s">
        <v>27</v>
      </c>
      <c r="AB8" s="15" t="s">
        <v>26</v>
      </c>
      <c r="AC8" s="15" t="s">
        <v>25</v>
      </c>
      <c r="AD8" s="15" t="s">
        <v>24</v>
      </c>
      <c r="AE8" s="15" t="s">
        <v>23</v>
      </c>
      <c r="AF8" s="15" t="s">
        <v>22</v>
      </c>
      <c r="AG8" s="15" t="s">
        <v>62</v>
      </c>
      <c r="AH8" s="14" t="s">
        <v>20</v>
      </c>
    </row>
    <row r="9" spans="1:34" ht="30" customHeight="1" thickBot="1" x14ac:dyDescent="0.3">
      <c r="B9" s="13" t="s">
        <v>19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1">
        <f>COUNTA(November!$C9:$AG9)</f>
        <v>0</v>
      </c>
    </row>
    <row r="10" spans="1:34" ht="30" customHeight="1" thickTop="1" thickBot="1" x14ac:dyDescent="0.3">
      <c r="B10" s="10" t="s">
        <v>18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8">
        <f>COUNTA(November!$C10:$AG10)</f>
        <v>0</v>
      </c>
    </row>
    <row r="11" spans="1:34" ht="30" customHeight="1" thickTop="1" thickBot="1" x14ac:dyDescent="0.3">
      <c r="B11" s="7" t="s">
        <v>17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5">
        <f>COUNTA(November!$C11:$AG11)</f>
        <v>0</v>
      </c>
    </row>
    <row r="12" spans="1:34" ht="30" customHeight="1" thickTop="1" thickBot="1" x14ac:dyDescent="0.3">
      <c r="B12" s="10" t="s">
        <v>16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8">
        <f>COUNTA(November!$C12:$AG12)</f>
        <v>0</v>
      </c>
    </row>
    <row r="13" spans="1:34" ht="30" customHeight="1" thickTop="1" x14ac:dyDescent="0.25">
      <c r="B13" s="7" t="s">
        <v>14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5">
        <f>COUNTA(November!$C13:$AG13)</f>
        <v>0</v>
      </c>
    </row>
    <row r="14" spans="1:34" ht="30" customHeight="1" thickBot="1" x14ac:dyDescent="0.3">
      <c r="B14" s="4" t="str">
        <f>MonthName&amp;" Total"</f>
        <v>November Total</v>
      </c>
      <c r="C14" s="2">
        <f>SUBTOTAL(103,November!$C$9:$C$13)</f>
        <v>0</v>
      </c>
      <c r="D14" s="3">
        <f>SUBTOTAL(103,November!$D$9:$D$13)</f>
        <v>0</v>
      </c>
      <c r="E14" s="3">
        <f>SUBTOTAL(103,November!$E$9:$E$13)</f>
        <v>0</v>
      </c>
      <c r="F14" s="3">
        <f>SUBTOTAL(103,November!$F$9:$F$13)</f>
        <v>0</v>
      </c>
      <c r="G14" s="3">
        <f>SUBTOTAL(103,November!$G$9:$G$13)</f>
        <v>0</v>
      </c>
      <c r="H14" s="3">
        <f>SUBTOTAL(103,November!$H$9:$H$13)</f>
        <v>0</v>
      </c>
      <c r="I14" s="3">
        <f>SUBTOTAL(103,November!$I$9:$I$13)</f>
        <v>0</v>
      </c>
      <c r="J14" s="3">
        <f>SUBTOTAL(103,November!$J$9:$J$13)</f>
        <v>0</v>
      </c>
      <c r="K14" s="3">
        <f>SUBTOTAL(103,November!$K$9:$K$13)</f>
        <v>0</v>
      </c>
      <c r="L14" s="3">
        <f>SUBTOTAL(103,November!$L$9:$L$13)</f>
        <v>0</v>
      </c>
      <c r="M14" s="3">
        <f>SUBTOTAL(103,November!$M$9:$M$13)</f>
        <v>0</v>
      </c>
      <c r="N14" s="3">
        <f>SUBTOTAL(103,November!$N$9:$N$13)</f>
        <v>0</v>
      </c>
      <c r="O14" s="3">
        <f>SUBTOTAL(103,November!$O$9:$O$13)</f>
        <v>0</v>
      </c>
      <c r="P14" s="3">
        <f>SUBTOTAL(103,November!$P$9:$P$13)</f>
        <v>0</v>
      </c>
      <c r="Q14" s="3">
        <f>SUBTOTAL(103,November!$Q$9:$Q$13)</f>
        <v>0</v>
      </c>
      <c r="R14" s="3">
        <f>SUBTOTAL(103,November!$R$9:$R$13)</f>
        <v>0</v>
      </c>
      <c r="S14" s="3">
        <f>SUBTOTAL(103,November!$S$9:$S$13)</f>
        <v>0</v>
      </c>
      <c r="T14" s="3">
        <f>SUBTOTAL(103,November!$T$9:$T$13)</f>
        <v>0</v>
      </c>
      <c r="U14" s="3">
        <f>SUBTOTAL(103,November!$U$9:$U$13)</f>
        <v>0</v>
      </c>
      <c r="V14" s="3">
        <f>SUBTOTAL(103,November!$V$9:$V$13)</f>
        <v>0</v>
      </c>
      <c r="W14" s="3">
        <f>SUBTOTAL(103,November!$W$9:$W$13)</f>
        <v>0</v>
      </c>
      <c r="X14" s="3">
        <f>SUBTOTAL(103,November!$X$9:$X$13)</f>
        <v>0</v>
      </c>
      <c r="Y14" s="3">
        <f>SUBTOTAL(103,November!$Y$9:$Y$13)</f>
        <v>0</v>
      </c>
      <c r="Z14" s="3">
        <f>SUBTOTAL(103,November!$Z$9:$Z$13)</f>
        <v>0</v>
      </c>
      <c r="AA14" s="3">
        <f>SUBTOTAL(103,November!$AA$9:$AA$13)</f>
        <v>0</v>
      </c>
      <c r="AB14" s="3">
        <f>SUBTOTAL(103,November!$AB$9:$AB$13)</f>
        <v>0</v>
      </c>
      <c r="AC14" s="3">
        <f>SUBTOTAL(103,November!$AC$9:$AC$13)</f>
        <v>0</v>
      </c>
      <c r="AD14" s="3">
        <f>SUBTOTAL(103,November!$AD$9:$AD$13)</f>
        <v>0</v>
      </c>
      <c r="AE14" s="3">
        <f>SUBTOTAL(103,November!$AE$9:$AE$13)</f>
        <v>0</v>
      </c>
      <c r="AF14" s="3">
        <f>SUBTOTAL(109,November!$AF$9:$AF$13)</f>
        <v>0</v>
      </c>
      <c r="AG14" s="3">
        <f>SUBTOTAL(109,November!$AG$9:$AG$13)</f>
        <v>0</v>
      </c>
      <c r="AH14" s="2">
        <f>SUBTOTAL(109,November!$AH$9:$AH$13)</f>
        <v>0</v>
      </c>
    </row>
    <row r="15" spans="1:34" ht="30" customHeight="1" thickTop="1" x14ac:dyDescent="0.25"/>
  </sheetData>
  <mergeCells count="6">
    <mergeCell ref="C6:AG6"/>
    <mergeCell ref="D4:F4"/>
    <mergeCell ref="H4:J4"/>
    <mergeCell ref="L4:M4"/>
    <mergeCell ref="O4:Q4"/>
    <mergeCell ref="S4:U4"/>
  </mergeCells>
  <conditionalFormatting sqref="C9:AG13">
    <cfRule type="expression" priority="1" stopIfTrue="1">
      <formula>C9=""</formula>
    </cfRule>
    <cfRule type="expression" dxfId="9" priority="2" stopIfTrue="1">
      <formula>C9=KeyCustom2</formula>
    </cfRule>
    <cfRule type="expression" dxfId="8" priority="3" stopIfTrue="1">
      <formula>C9=KeyCustom1</formula>
    </cfRule>
    <cfRule type="expression" dxfId="7" priority="4" stopIfTrue="1">
      <formula>C9=KeySick</formula>
    </cfRule>
    <cfRule type="expression" dxfId="6" priority="5" stopIfTrue="1">
      <formula>C9=KeyPersonal</formula>
    </cfRule>
    <cfRule type="expression" dxfId="5" priority="6" stopIfTrue="1">
      <formula>C9=KeyVacation</formula>
    </cfRule>
  </conditionalFormatting>
  <conditionalFormatting sqref="AH9:AH13">
    <cfRule type="dataBar" priority="7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{1A7E6DEE-6202-449A-800E-797EFB69C0D8}</x14:id>
        </ext>
      </extLst>
    </cfRule>
  </conditionalFormatting>
  <printOptions horizontalCentered="1"/>
  <pageMargins left="0.25" right="0.25" top="0.75" bottom="0.75" header="0.3" footer="0.3"/>
  <pageSetup scale="69" fitToHeight="0" orientation="landscape" verticalDpi="4294967293" r:id="rId1"/>
  <headerFooter differentFirst="1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7E6DEE-6202-449A-800E-797EFB69C0D8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AH9:AH13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8127-5587-4784-A075-76A077CCB060}">
  <sheetPr>
    <tabColor theme="6" tint="0.39997558519241921"/>
    <pageSetUpPr fitToPage="1"/>
  </sheetPr>
  <dimension ref="A1:AH15"/>
  <sheetViews>
    <sheetView showGridLines="0" zoomScaleNormal="100" workbookViewId="0">
      <selection activeCell="U7" sqref="U7"/>
    </sheetView>
  </sheetViews>
  <sheetFormatPr defaultColWidth="8.7109375" defaultRowHeight="30" customHeight="1" x14ac:dyDescent="0.25"/>
  <cols>
    <col min="1" max="1" width="2.7109375" style="1" customWidth="1"/>
    <col min="2" max="2" width="25.7109375" style="1" customWidth="1"/>
    <col min="3" max="33" width="4.7109375" style="1" customWidth="1"/>
    <col min="34" max="34" width="13.42578125" style="1" customWidth="1"/>
    <col min="35" max="35" width="2.7109375" style="1" customWidth="1"/>
    <col min="36" max="16384" width="8.7109375" style="1"/>
  </cols>
  <sheetData>
    <row r="1" spans="1:34" ht="49.9" customHeight="1" x14ac:dyDescent="0.35">
      <c r="A1"/>
      <c r="B1" s="34" t="s">
        <v>60</v>
      </c>
    </row>
    <row r="2" spans="1:34" ht="100.15" customHeight="1" x14ac:dyDescent="0.25">
      <c r="B2" s="33" t="s">
        <v>0</v>
      </c>
    </row>
    <row r="3" spans="1:34" ht="15" customHeight="1" x14ac:dyDescent="0.25">
      <c r="B3" s="32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</row>
    <row r="4" spans="1:34" ht="30" customHeight="1" x14ac:dyDescent="0.25">
      <c r="B4" s="29" t="s">
        <v>59</v>
      </c>
      <c r="C4" s="28" t="s">
        <v>12</v>
      </c>
      <c r="D4" s="23" t="s">
        <v>58</v>
      </c>
      <c r="E4" s="23"/>
      <c r="F4" s="23"/>
      <c r="G4" s="27" t="s">
        <v>15</v>
      </c>
      <c r="H4" s="23" t="s">
        <v>57</v>
      </c>
      <c r="I4" s="23"/>
      <c r="J4" s="23"/>
      <c r="K4" s="26" t="s">
        <v>13</v>
      </c>
      <c r="L4" s="23" t="s">
        <v>56</v>
      </c>
      <c r="M4" s="23"/>
      <c r="N4" s="25"/>
      <c r="O4" s="23" t="s">
        <v>55</v>
      </c>
      <c r="P4" s="23"/>
      <c r="Q4" s="23"/>
      <c r="R4" s="24"/>
      <c r="S4" s="23" t="s">
        <v>54</v>
      </c>
      <c r="T4" s="23"/>
      <c r="U4" s="23"/>
    </row>
    <row r="5" spans="1:34" ht="15" customHeight="1" x14ac:dyDescent="0.25"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</row>
    <row r="6" spans="1:34" ht="49.9" customHeight="1" x14ac:dyDescent="0.25">
      <c r="B6" s="18"/>
      <c r="C6" s="20" t="s">
        <v>53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18">
        <f ca="1">CalendarYear</f>
        <v>2025</v>
      </c>
    </row>
    <row r="7" spans="1:34" ht="30" customHeight="1" x14ac:dyDescent="0.25">
      <c r="B7" s="18" t="s">
        <v>0</v>
      </c>
      <c r="C7" s="19" t="str">
        <f ca="1">TEXT(WEEKDAY(DATE(CalendarYear,12,1),1),"aaa")</f>
        <v>Mon</v>
      </c>
      <c r="D7" s="19" t="str">
        <f ca="1">TEXT(WEEKDAY(DATE(CalendarYear,12,2),1),"aaa")</f>
        <v>Tue</v>
      </c>
      <c r="E7" s="19" t="str">
        <f ca="1">TEXT(WEEKDAY(DATE(CalendarYear,12,3),1),"aaa")</f>
        <v>Wed</v>
      </c>
      <c r="F7" s="19" t="str">
        <f ca="1">TEXT(WEEKDAY(DATE(CalendarYear,12,4),1),"aaa")</f>
        <v>Thu</v>
      </c>
      <c r="G7" s="19" t="str">
        <f ca="1">TEXT(WEEKDAY(DATE(CalendarYear,12,5),1),"aaa")</f>
        <v>Fri</v>
      </c>
      <c r="H7" s="19" t="str">
        <f ca="1">TEXT(WEEKDAY(DATE(CalendarYear,12,6),1),"aaa")</f>
        <v>Sat</v>
      </c>
      <c r="I7" s="19" t="str">
        <f ca="1">TEXT(WEEKDAY(DATE(CalendarYear,12,7),1),"aaa")</f>
        <v>Sun</v>
      </c>
      <c r="J7" s="19" t="str">
        <f ca="1">TEXT(WEEKDAY(DATE(CalendarYear,12,8),1),"aaa")</f>
        <v>Mon</v>
      </c>
      <c r="K7" s="19" t="str">
        <f ca="1">TEXT(WEEKDAY(DATE(CalendarYear,12,9),1),"aaa")</f>
        <v>Tue</v>
      </c>
      <c r="L7" s="19" t="str">
        <f ca="1">TEXT(WEEKDAY(DATE(CalendarYear,12,10),1),"aaa")</f>
        <v>Wed</v>
      </c>
      <c r="M7" s="19" t="str">
        <f ca="1">TEXT(WEEKDAY(DATE(CalendarYear,12,11),1),"aaa")</f>
        <v>Thu</v>
      </c>
      <c r="N7" s="19" t="str">
        <f ca="1">TEXT(WEEKDAY(DATE(CalendarYear,12,12),1),"aaa")</f>
        <v>Fri</v>
      </c>
      <c r="O7" s="19" t="str">
        <f ca="1">TEXT(WEEKDAY(DATE(CalendarYear,12,13),1),"aaa")</f>
        <v>Sat</v>
      </c>
      <c r="P7" s="19" t="str">
        <f ca="1">TEXT(WEEKDAY(DATE(CalendarYear,12,14),1),"aaa")</f>
        <v>Sun</v>
      </c>
      <c r="Q7" s="19" t="str">
        <f ca="1">TEXT(WEEKDAY(DATE(CalendarYear,12,15),1),"aaa")</f>
        <v>Mon</v>
      </c>
      <c r="R7" s="19" t="str">
        <f ca="1">TEXT(WEEKDAY(DATE(CalendarYear,12,16),1),"aaa")</f>
        <v>Tue</v>
      </c>
      <c r="S7" s="19" t="str">
        <f ca="1">TEXT(WEEKDAY(DATE(CalendarYear,12,17),1),"aaa")</f>
        <v>Wed</v>
      </c>
      <c r="T7" s="19" t="str">
        <f ca="1">TEXT(WEEKDAY(DATE(CalendarYear,12,18),1),"aaa")</f>
        <v>Thu</v>
      </c>
      <c r="U7" s="19" t="str">
        <f ca="1">TEXT(WEEKDAY(DATE(CalendarYear,12,19),1),"aaa")</f>
        <v>Fri</v>
      </c>
      <c r="V7" s="19" t="str">
        <f ca="1">TEXT(WEEKDAY(DATE(CalendarYear,12,20),1),"aaa")</f>
        <v>Sat</v>
      </c>
      <c r="W7" s="19" t="str">
        <f ca="1">TEXT(WEEKDAY(DATE(CalendarYear,12,21),1),"aaa")</f>
        <v>Sun</v>
      </c>
      <c r="X7" s="19" t="str">
        <f ca="1">TEXT(WEEKDAY(DATE(CalendarYear,12,22),1),"aaa")</f>
        <v>Mon</v>
      </c>
      <c r="Y7" s="19" t="str">
        <f ca="1">TEXT(WEEKDAY(DATE(CalendarYear,12,23),1),"aaa")</f>
        <v>Tue</v>
      </c>
      <c r="Z7" s="19" t="str">
        <f ca="1">TEXT(WEEKDAY(DATE(CalendarYear,12,24),1),"aaa")</f>
        <v>Wed</v>
      </c>
      <c r="AA7" s="19" t="str">
        <f ca="1">TEXT(WEEKDAY(DATE(CalendarYear,12,25),1),"aaa")</f>
        <v>Thu</v>
      </c>
      <c r="AB7" s="19" t="str">
        <f ca="1">TEXT(WEEKDAY(DATE(CalendarYear,12,26),1),"aaa")</f>
        <v>Fri</v>
      </c>
      <c r="AC7" s="19" t="str">
        <f ca="1">TEXT(WEEKDAY(DATE(CalendarYear,12,27),1),"aaa")</f>
        <v>Sat</v>
      </c>
      <c r="AD7" s="19" t="str">
        <f ca="1">TEXT(WEEKDAY(DATE(CalendarYear,12,28),1),"aaa")</f>
        <v>Sun</v>
      </c>
      <c r="AE7" s="19" t="str">
        <f ca="1">TEXT(WEEKDAY(DATE(CalendarYear,12,29),1),"aaa")</f>
        <v>Mon</v>
      </c>
      <c r="AF7" s="19" t="str">
        <f ca="1">TEXT(WEEKDAY(DATE(CalendarYear,12,30),1),"aaa")</f>
        <v>Tue</v>
      </c>
      <c r="AG7" s="19" t="str">
        <f ca="1">TEXT(WEEKDAY(DATE(CalendarYear,12,31),1),"aaa")</f>
        <v>Wed</v>
      </c>
      <c r="AH7" s="18"/>
    </row>
    <row r="8" spans="1:34" ht="30" customHeight="1" x14ac:dyDescent="0.25">
      <c r="B8" s="17" t="s">
        <v>52</v>
      </c>
      <c r="C8" s="16" t="s">
        <v>51</v>
      </c>
      <c r="D8" s="15" t="s">
        <v>50</v>
      </c>
      <c r="E8" s="15" t="s">
        <v>49</v>
      </c>
      <c r="F8" s="15" t="s">
        <v>48</v>
      </c>
      <c r="G8" s="15" t="s">
        <v>47</v>
      </c>
      <c r="H8" s="15" t="s">
        <v>46</v>
      </c>
      <c r="I8" s="15" t="s">
        <v>45</v>
      </c>
      <c r="J8" s="15" t="s">
        <v>44</v>
      </c>
      <c r="K8" s="15" t="s">
        <v>43</v>
      </c>
      <c r="L8" s="15" t="s">
        <v>42</v>
      </c>
      <c r="M8" s="15" t="s">
        <v>41</v>
      </c>
      <c r="N8" s="15" t="s">
        <v>40</v>
      </c>
      <c r="O8" s="15" t="s">
        <v>39</v>
      </c>
      <c r="P8" s="15" t="s">
        <v>38</v>
      </c>
      <c r="Q8" s="15" t="s">
        <v>37</v>
      </c>
      <c r="R8" s="15" t="s">
        <v>36</v>
      </c>
      <c r="S8" s="15" t="s">
        <v>35</v>
      </c>
      <c r="T8" s="15" t="s">
        <v>34</v>
      </c>
      <c r="U8" s="15" t="s">
        <v>33</v>
      </c>
      <c r="V8" s="15" t="s">
        <v>32</v>
      </c>
      <c r="W8" s="15" t="s">
        <v>31</v>
      </c>
      <c r="X8" s="15" t="s">
        <v>30</v>
      </c>
      <c r="Y8" s="15" t="s">
        <v>29</v>
      </c>
      <c r="Z8" s="15" t="s">
        <v>28</v>
      </c>
      <c r="AA8" s="15" t="s">
        <v>27</v>
      </c>
      <c r="AB8" s="15" t="s">
        <v>26</v>
      </c>
      <c r="AC8" s="15" t="s">
        <v>25</v>
      </c>
      <c r="AD8" s="15" t="s">
        <v>24</v>
      </c>
      <c r="AE8" s="15" t="s">
        <v>23</v>
      </c>
      <c r="AF8" s="15" t="s">
        <v>22</v>
      </c>
      <c r="AG8" s="15" t="s">
        <v>21</v>
      </c>
      <c r="AH8" s="14" t="s">
        <v>20</v>
      </c>
    </row>
    <row r="9" spans="1:34" ht="30" customHeight="1" thickBot="1" x14ac:dyDescent="0.3">
      <c r="B9" s="13" t="s">
        <v>19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1">
        <f>COUNTA(December!$C9:$AG9)</f>
        <v>0</v>
      </c>
    </row>
    <row r="10" spans="1:34" ht="30" customHeight="1" thickTop="1" thickBot="1" x14ac:dyDescent="0.3">
      <c r="B10" s="10" t="s">
        <v>18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8">
        <f>COUNTA(December!$C10:$AG10)</f>
        <v>0</v>
      </c>
    </row>
    <row r="11" spans="1:34" ht="30" customHeight="1" thickTop="1" thickBot="1" x14ac:dyDescent="0.3">
      <c r="B11" s="7" t="s">
        <v>17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5">
        <f>COUNTA(December!$C11:$AG11)</f>
        <v>0</v>
      </c>
    </row>
    <row r="12" spans="1:34" ht="30" customHeight="1" thickTop="1" thickBot="1" x14ac:dyDescent="0.3">
      <c r="B12" s="10" t="s">
        <v>16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8">
        <f>COUNTA(December!$C12:$AG12)</f>
        <v>0</v>
      </c>
    </row>
    <row r="13" spans="1:34" ht="30" customHeight="1" thickTop="1" x14ac:dyDescent="0.25">
      <c r="B13" s="7" t="s">
        <v>14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5">
        <f>COUNTA(December!$C13:$AG13)</f>
        <v>0</v>
      </c>
    </row>
    <row r="14" spans="1:34" ht="30" customHeight="1" thickBot="1" x14ac:dyDescent="0.3">
      <c r="B14" s="4" t="str">
        <f>MonthName&amp;" Total"</f>
        <v>December Total</v>
      </c>
      <c r="C14" s="2">
        <f>SUBTOTAL(103,December!$C$9:$C$13)</f>
        <v>0</v>
      </c>
      <c r="D14" s="3">
        <f>SUBTOTAL(103,December!$D$9:$D$13)</f>
        <v>0</v>
      </c>
      <c r="E14" s="3">
        <f>SUBTOTAL(103,December!$E$9:$E$13)</f>
        <v>0</v>
      </c>
      <c r="F14" s="3">
        <f>SUBTOTAL(103,December!$F$9:$F$13)</f>
        <v>0</v>
      </c>
      <c r="G14" s="3">
        <f>SUBTOTAL(103,December!$G$9:$G$13)</f>
        <v>0</v>
      </c>
      <c r="H14" s="3">
        <f>SUBTOTAL(103,December!$H$9:$H$13)</f>
        <v>0</v>
      </c>
      <c r="I14" s="3">
        <f>SUBTOTAL(103,December!$I$9:$I$13)</f>
        <v>0</v>
      </c>
      <c r="J14" s="3">
        <f>SUBTOTAL(103,December!$J$9:$J$13)</f>
        <v>0</v>
      </c>
      <c r="K14" s="3">
        <f>SUBTOTAL(103,December!$K$9:$K$13)</f>
        <v>0</v>
      </c>
      <c r="L14" s="3">
        <f>SUBTOTAL(103,December!$L$9:$L$13)</f>
        <v>0</v>
      </c>
      <c r="M14" s="3">
        <f>SUBTOTAL(103,December!$M$9:$M$13)</f>
        <v>0</v>
      </c>
      <c r="N14" s="3">
        <f>SUBTOTAL(103,December!$N$9:$N$13)</f>
        <v>0</v>
      </c>
      <c r="O14" s="3">
        <f>SUBTOTAL(103,December!$O$9:$O$13)</f>
        <v>0</v>
      </c>
      <c r="P14" s="3">
        <f>SUBTOTAL(103,December!$P$9:$P$13)</f>
        <v>0</v>
      </c>
      <c r="Q14" s="3">
        <f>SUBTOTAL(103,December!$Q$9:$Q$13)</f>
        <v>0</v>
      </c>
      <c r="R14" s="3">
        <f>SUBTOTAL(103,December!$R$9:$R$13)</f>
        <v>0</v>
      </c>
      <c r="S14" s="3">
        <f>SUBTOTAL(103,December!$S$9:$S$13)</f>
        <v>0</v>
      </c>
      <c r="T14" s="3">
        <f>SUBTOTAL(103,December!$T$9:$T$13)</f>
        <v>0</v>
      </c>
      <c r="U14" s="3">
        <f>SUBTOTAL(103,December!$U$9:$U$13)</f>
        <v>0</v>
      </c>
      <c r="V14" s="3">
        <f>SUBTOTAL(103,December!$V$9:$V$13)</f>
        <v>0</v>
      </c>
      <c r="W14" s="3">
        <f>SUBTOTAL(103,December!$W$9:$W$13)</f>
        <v>0</v>
      </c>
      <c r="X14" s="3">
        <f>SUBTOTAL(103,December!$X$9:$X$13)</f>
        <v>0</v>
      </c>
      <c r="Y14" s="3">
        <f>SUBTOTAL(103,December!$Y$9:$Y$13)</f>
        <v>0</v>
      </c>
      <c r="Z14" s="3">
        <f>SUBTOTAL(103,December!$Z$9:$Z$13)</f>
        <v>0</v>
      </c>
      <c r="AA14" s="3">
        <f>SUBTOTAL(103,December!$AA$9:$AA$13)</f>
        <v>0</v>
      </c>
      <c r="AB14" s="3">
        <f>SUBTOTAL(103,December!$AB$9:$AB$13)</f>
        <v>0</v>
      </c>
      <c r="AC14" s="3">
        <f>SUBTOTAL(103,December!$AC$9:$AC$13)</f>
        <v>0</v>
      </c>
      <c r="AD14" s="3">
        <f>SUBTOTAL(103,December!$AD$9:$AD$13)</f>
        <v>0</v>
      </c>
      <c r="AE14" s="3">
        <f>SUBTOTAL(103,December!$AE$9:$AE$13)</f>
        <v>0</v>
      </c>
      <c r="AF14" s="3">
        <f>SUBTOTAL(109,December!$AF$9:$AF$13)</f>
        <v>0</v>
      </c>
      <c r="AG14" s="3">
        <f>SUBTOTAL(109,December!$AG$9:$AG$13)</f>
        <v>0</v>
      </c>
      <c r="AH14" s="2">
        <f>SUBTOTAL(109,December!$AH$9:$AH$13)</f>
        <v>0</v>
      </c>
    </row>
    <row r="15" spans="1:34" ht="30" customHeight="1" thickTop="1" x14ac:dyDescent="0.25"/>
  </sheetData>
  <mergeCells count="6">
    <mergeCell ref="C6:AG6"/>
    <mergeCell ref="D4:F4"/>
    <mergeCell ref="H4:J4"/>
    <mergeCell ref="L4:M4"/>
    <mergeCell ref="O4:Q4"/>
    <mergeCell ref="S4:U4"/>
  </mergeCells>
  <conditionalFormatting sqref="C9:AG13">
    <cfRule type="expression" priority="1" stopIfTrue="1">
      <formula>C9=""</formula>
    </cfRule>
    <cfRule type="expression" dxfId="4" priority="2" stopIfTrue="1">
      <formula>C9=KeyCustom2</formula>
    </cfRule>
    <cfRule type="expression" dxfId="3" priority="3" stopIfTrue="1">
      <formula>C9=KeyCustom1</formula>
    </cfRule>
    <cfRule type="expression" dxfId="2" priority="4" stopIfTrue="1">
      <formula>C9=KeySick</formula>
    </cfRule>
    <cfRule type="expression" dxfId="1" priority="5" stopIfTrue="1">
      <formula>C9=KeyPersonal</formula>
    </cfRule>
    <cfRule type="expression" dxfId="0" priority="6" stopIfTrue="1">
      <formula>C9=KeyVacation</formula>
    </cfRule>
  </conditionalFormatting>
  <conditionalFormatting sqref="AH9:AH13">
    <cfRule type="dataBar" priority="7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{00992A27-98B5-4F9B-B14B-F017B7C4AF86}</x14:id>
        </ext>
      </extLst>
    </cfRule>
  </conditionalFormatting>
  <printOptions horizontalCentered="1"/>
  <pageMargins left="0.25" right="0.25" top="0.75" bottom="0.75" header="0.3" footer="0.3"/>
  <pageSetup scale="69" fitToHeight="0" orientation="landscape" verticalDpi="4294967293" r:id="rId1"/>
  <headerFooter differentFirst="1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92A27-98B5-4F9B-B14B-F017B7C4AF86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AH9:AH13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F41F-B673-4B55-B96A-F8DE405A8407}">
  <sheetPr>
    <tabColor theme="6" tint="0.39997558519241921"/>
    <pageSetUpPr fitToPage="1"/>
  </sheetPr>
  <dimension ref="A1:AH15"/>
  <sheetViews>
    <sheetView showGridLines="0" topLeftCell="A3" zoomScaleNormal="100" workbookViewId="0">
      <selection activeCell="AM7" sqref="AM7"/>
    </sheetView>
  </sheetViews>
  <sheetFormatPr defaultColWidth="9.140625" defaultRowHeight="30" customHeight="1" x14ac:dyDescent="0.25"/>
  <cols>
    <col min="1" max="1" width="2.7109375" style="1" customWidth="1"/>
    <col min="2" max="2" width="25.7109375" style="1" customWidth="1"/>
    <col min="3" max="33" width="4.7109375" style="1" customWidth="1"/>
    <col min="34" max="34" width="13.42578125" style="1" customWidth="1"/>
    <col min="35" max="35" width="2.7109375" style="1" customWidth="1"/>
    <col min="36" max="16384" width="9.140625" style="1"/>
  </cols>
  <sheetData>
    <row r="1" spans="1:34" ht="49.9" customHeight="1" x14ac:dyDescent="0.35">
      <c r="A1"/>
      <c r="B1" s="34" t="s">
        <v>60</v>
      </c>
    </row>
    <row r="2" spans="1:34" s="37" customFormat="1" ht="100.15" customHeight="1" x14ac:dyDescent="0.25">
      <c r="A2" s="1"/>
      <c r="B2" s="33" t="s">
        <v>10</v>
      </c>
    </row>
    <row r="3" spans="1:34" ht="15" customHeight="1" x14ac:dyDescent="0.25">
      <c r="B3" s="32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</row>
    <row r="4" spans="1:34" ht="30" customHeight="1" x14ac:dyDescent="0.25">
      <c r="B4" s="29" t="s">
        <v>59</v>
      </c>
      <c r="C4" s="28" t="s">
        <v>12</v>
      </c>
      <c r="D4" s="23" t="s">
        <v>58</v>
      </c>
      <c r="E4" s="23"/>
      <c r="F4" s="23"/>
      <c r="G4" s="27" t="s">
        <v>15</v>
      </c>
      <c r="H4" s="23" t="s">
        <v>57</v>
      </c>
      <c r="I4" s="23"/>
      <c r="J4" s="23"/>
      <c r="K4" s="26" t="s">
        <v>13</v>
      </c>
      <c r="L4" s="23" t="s">
        <v>56</v>
      </c>
      <c r="M4" s="23"/>
      <c r="N4" s="25"/>
      <c r="O4" s="23" t="s">
        <v>55</v>
      </c>
      <c r="P4" s="23"/>
      <c r="Q4" s="23"/>
      <c r="R4" s="24"/>
      <c r="S4" s="23" t="s">
        <v>54</v>
      </c>
      <c r="T4" s="23"/>
      <c r="U4" s="23"/>
    </row>
    <row r="5" spans="1:34" ht="15" customHeight="1" x14ac:dyDescent="0.25"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</row>
    <row r="6" spans="1:34" ht="49.9" customHeight="1" x14ac:dyDescent="0.25">
      <c r="B6" s="18"/>
      <c r="C6" s="20" t="s">
        <v>53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18">
        <f ca="1">CalendarYear</f>
        <v>2025</v>
      </c>
    </row>
    <row r="7" spans="1:34" ht="30" customHeight="1" x14ac:dyDescent="0.25">
      <c r="B7" s="18" t="s">
        <v>10</v>
      </c>
      <c r="C7" s="19" t="str">
        <f ca="1">TEXT(WEEKDAY(DATE(CalendarYear,2,1),1),"aaa")</f>
        <v>Sat</v>
      </c>
      <c r="D7" s="19" t="str">
        <f ca="1">TEXT(WEEKDAY(DATE(CalendarYear,2,2),1),"aaa")</f>
        <v>Sun</v>
      </c>
      <c r="E7" s="19" t="str">
        <f ca="1">TEXT(WEEKDAY(DATE(CalendarYear,2,3),1),"aaa")</f>
        <v>Mon</v>
      </c>
      <c r="F7" s="19" t="str">
        <f ca="1">TEXT(WEEKDAY(DATE(CalendarYear,2,4),1),"aaa")</f>
        <v>Tue</v>
      </c>
      <c r="G7" s="19" t="str">
        <f ca="1">TEXT(WEEKDAY(DATE(CalendarYear,2,5),1),"aaa")</f>
        <v>Wed</v>
      </c>
      <c r="H7" s="19" t="str">
        <f ca="1">TEXT(WEEKDAY(DATE(CalendarYear,2,6),1),"aaa")</f>
        <v>Thu</v>
      </c>
      <c r="I7" s="19" t="str">
        <f ca="1">TEXT(WEEKDAY(DATE(CalendarYear,2,7),1),"aaa")</f>
        <v>Fri</v>
      </c>
      <c r="J7" s="19" t="str">
        <f ca="1">TEXT(WEEKDAY(DATE(CalendarYear,2,8),1),"aaa")</f>
        <v>Sat</v>
      </c>
      <c r="K7" s="19" t="str">
        <f ca="1">TEXT(WEEKDAY(DATE(CalendarYear,2,9),1),"aaa")</f>
        <v>Sun</v>
      </c>
      <c r="L7" s="19" t="str">
        <f ca="1">TEXT(WEEKDAY(DATE(CalendarYear,2,10),1),"aaa")</f>
        <v>Mon</v>
      </c>
      <c r="M7" s="19" t="str">
        <f ca="1">TEXT(WEEKDAY(DATE(CalendarYear,2,11),1),"aaa")</f>
        <v>Tue</v>
      </c>
      <c r="N7" s="19" t="str">
        <f ca="1">TEXT(WEEKDAY(DATE(CalendarYear,2,12),1),"aaa")</f>
        <v>Wed</v>
      </c>
      <c r="O7" s="19" t="str">
        <f ca="1">TEXT(WEEKDAY(DATE(CalendarYear,2,13),1),"aaa")</f>
        <v>Thu</v>
      </c>
      <c r="P7" s="19" t="str">
        <f ca="1">TEXT(WEEKDAY(DATE(CalendarYear,2,14),1),"aaa")</f>
        <v>Fri</v>
      </c>
      <c r="Q7" s="19" t="str">
        <f ca="1">TEXT(WEEKDAY(DATE(CalendarYear,2,15),1),"aaa")</f>
        <v>Sat</v>
      </c>
      <c r="R7" s="19" t="str">
        <f ca="1">TEXT(WEEKDAY(DATE(CalendarYear,2,16),1),"aaa")</f>
        <v>Sun</v>
      </c>
      <c r="S7" s="19" t="str">
        <f ca="1">TEXT(WEEKDAY(DATE(CalendarYear,2,17),1),"aaa")</f>
        <v>Mon</v>
      </c>
      <c r="T7" s="19" t="str">
        <f ca="1">TEXT(WEEKDAY(DATE(CalendarYear,2,18),1),"aaa")</f>
        <v>Tue</v>
      </c>
      <c r="U7" s="19" t="str">
        <f ca="1">TEXT(WEEKDAY(DATE(CalendarYear,2,19),1),"aaa")</f>
        <v>Wed</v>
      </c>
      <c r="V7" s="19" t="str">
        <f ca="1">TEXT(WEEKDAY(DATE(CalendarYear,2,20),1),"aaa")</f>
        <v>Thu</v>
      </c>
      <c r="W7" s="19" t="str">
        <f ca="1">TEXT(WEEKDAY(DATE(CalendarYear,2,21),1),"aaa")</f>
        <v>Fri</v>
      </c>
      <c r="X7" s="19" t="str">
        <f ca="1">TEXT(WEEKDAY(DATE(CalendarYear,2,22),1),"aaa")</f>
        <v>Sat</v>
      </c>
      <c r="Y7" s="19" t="str">
        <f ca="1">TEXT(WEEKDAY(DATE(CalendarYear,2,23),1),"aaa")</f>
        <v>Sun</v>
      </c>
      <c r="Z7" s="19" t="str">
        <f ca="1">TEXT(WEEKDAY(DATE(CalendarYear,2,24),1),"aaa")</f>
        <v>Mon</v>
      </c>
      <c r="AA7" s="19" t="str">
        <f ca="1">TEXT(WEEKDAY(DATE(CalendarYear,2,25),1),"aaa")</f>
        <v>Tue</v>
      </c>
      <c r="AB7" s="19" t="str">
        <f ca="1">TEXT(WEEKDAY(DATE(CalendarYear,2,26),1),"aaa")</f>
        <v>Wed</v>
      </c>
      <c r="AC7" s="19" t="str">
        <f ca="1">TEXT(WEEKDAY(DATE(CalendarYear,2,27),1),"aaa")</f>
        <v>Thu</v>
      </c>
      <c r="AD7" s="19" t="str">
        <f ca="1">TEXT(WEEKDAY(DATE(CalendarYear,2,28),1),"aaa")</f>
        <v>Fri</v>
      </c>
      <c r="AE7" s="19" t="str">
        <f ca="1">TEXT(WEEKDAY(DATE(CalendarYear,2,29),1),"aaa")</f>
        <v>Sat</v>
      </c>
      <c r="AF7" s="19"/>
      <c r="AG7" s="19"/>
      <c r="AH7" s="18"/>
    </row>
    <row r="8" spans="1:34" ht="30" customHeight="1" thickBot="1" x14ac:dyDescent="0.3">
      <c r="B8" s="17" t="s">
        <v>52</v>
      </c>
      <c r="C8" s="16" t="s">
        <v>51</v>
      </c>
      <c r="D8" s="15" t="s">
        <v>50</v>
      </c>
      <c r="E8" s="15" t="s">
        <v>49</v>
      </c>
      <c r="F8" s="15" t="s">
        <v>48</v>
      </c>
      <c r="G8" s="15" t="s">
        <v>47</v>
      </c>
      <c r="H8" s="15" t="s">
        <v>46</v>
      </c>
      <c r="I8" s="15" t="s">
        <v>45</v>
      </c>
      <c r="J8" s="15" t="s">
        <v>44</v>
      </c>
      <c r="K8" s="15" t="s">
        <v>43</v>
      </c>
      <c r="L8" s="15" t="s">
        <v>42</v>
      </c>
      <c r="M8" s="15" t="s">
        <v>41</v>
      </c>
      <c r="N8" s="15" t="s">
        <v>40</v>
      </c>
      <c r="O8" s="15" t="s">
        <v>39</v>
      </c>
      <c r="P8" s="15" t="s">
        <v>38</v>
      </c>
      <c r="Q8" s="15" t="s">
        <v>37</v>
      </c>
      <c r="R8" s="15" t="s">
        <v>36</v>
      </c>
      <c r="S8" s="15" t="s">
        <v>35</v>
      </c>
      <c r="T8" s="15" t="s">
        <v>34</v>
      </c>
      <c r="U8" s="15" t="s">
        <v>33</v>
      </c>
      <c r="V8" s="15" t="s">
        <v>32</v>
      </c>
      <c r="W8" s="15" t="s">
        <v>31</v>
      </c>
      <c r="X8" s="15" t="s">
        <v>30</v>
      </c>
      <c r="Y8" s="15" t="s">
        <v>29</v>
      </c>
      <c r="Z8" s="15" t="s">
        <v>28</v>
      </c>
      <c r="AA8" s="15" t="s">
        <v>27</v>
      </c>
      <c r="AB8" s="15" t="s">
        <v>26</v>
      </c>
      <c r="AC8" s="15" t="s">
        <v>25</v>
      </c>
      <c r="AD8" s="15" t="s">
        <v>24</v>
      </c>
      <c r="AE8" s="15" t="s">
        <v>23</v>
      </c>
      <c r="AF8" s="15" t="s">
        <v>62</v>
      </c>
      <c r="AG8" s="15" t="s">
        <v>61</v>
      </c>
      <c r="AH8" s="14" t="s">
        <v>20</v>
      </c>
    </row>
    <row r="9" spans="1:34" ht="30" customHeight="1" thickTop="1" thickBot="1" x14ac:dyDescent="0.3">
      <c r="B9" s="13" t="s">
        <v>19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 t="s">
        <v>12</v>
      </c>
      <c r="O9" s="9" t="s">
        <v>15</v>
      </c>
      <c r="P9" s="12" t="s">
        <v>12</v>
      </c>
      <c r="Q9" s="12" t="s">
        <v>12</v>
      </c>
      <c r="R9" s="12"/>
      <c r="S9" s="12"/>
      <c r="T9" s="12"/>
      <c r="U9" s="12"/>
      <c r="V9" s="12"/>
      <c r="W9" s="12"/>
      <c r="X9" s="12" t="s">
        <v>12</v>
      </c>
      <c r="Y9" s="12"/>
      <c r="Z9" s="12"/>
      <c r="AA9" s="12"/>
      <c r="AB9" s="12"/>
      <c r="AC9" s="12"/>
      <c r="AD9" s="12"/>
      <c r="AE9" s="12"/>
      <c r="AF9" s="12"/>
      <c r="AG9" s="12"/>
      <c r="AH9" s="11">
        <f>COUNTA(February!$C9:$AE9)</f>
        <v>5</v>
      </c>
    </row>
    <row r="10" spans="1:34" ht="30" customHeight="1" thickTop="1" thickBot="1" x14ac:dyDescent="0.3">
      <c r="B10" s="10" t="s">
        <v>18</v>
      </c>
      <c r="C10" s="9"/>
      <c r="D10" s="9"/>
      <c r="E10" s="9"/>
      <c r="F10" s="9"/>
      <c r="G10" s="9" t="s">
        <v>13</v>
      </c>
      <c r="H10" s="9" t="s">
        <v>13</v>
      </c>
      <c r="I10" s="9"/>
      <c r="J10" s="9"/>
      <c r="K10" s="9"/>
      <c r="L10" s="9"/>
      <c r="M10" s="9" t="s">
        <v>15</v>
      </c>
      <c r="N10" s="9"/>
      <c r="O10" s="9"/>
      <c r="P10" s="9"/>
      <c r="Q10" s="9"/>
      <c r="R10" s="9"/>
      <c r="S10" s="9"/>
      <c r="T10" s="9"/>
      <c r="U10" s="9"/>
      <c r="V10" s="9" t="s">
        <v>13</v>
      </c>
      <c r="W10" s="9"/>
      <c r="X10" s="9"/>
      <c r="Y10" s="9"/>
      <c r="Z10" s="9"/>
      <c r="AA10" s="9" t="s">
        <v>12</v>
      </c>
      <c r="AB10" s="9" t="s">
        <v>12</v>
      </c>
      <c r="AC10" s="9" t="s">
        <v>12</v>
      </c>
      <c r="AD10" s="9"/>
      <c r="AE10" s="9"/>
      <c r="AF10" s="9"/>
      <c r="AG10" s="9"/>
      <c r="AH10" s="8">
        <f>COUNTA(February!$C10:$AE10)</f>
        <v>7</v>
      </c>
    </row>
    <row r="11" spans="1:34" ht="30" customHeight="1" thickTop="1" thickBot="1" x14ac:dyDescent="0.3">
      <c r="B11" s="7" t="s">
        <v>17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 t="s">
        <v>12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5">
        <f>COUNTA(February!$C11:$AE11)</f>
        <v>1</v>
      </c>
    </row>
    <row r="12" spans="1:34" ht="30" customHeight="1" thickTop="1" thickBot="1" x14ac:dyDescent="0.3">
      <c r="B12" s="10" t="s">
        <v>16</v>
      </c>
      <c r="C12" s="9"/>
      <c r="D12" s="9"/>
      <c r="E12" s="9" t="s">
        <v>13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 t="s">
        <v>13</v>
      </c>
      <c r="Q12" s="9"/>
      <c r="R12" s="9"/>
      <c r="S12" s="9"/>
      <c r="T12" s="9" t="s">
        <v>15</v>
      </c>
      <c r="U12" s="9"/>
      <c r="V12" s="9"/>
      <c r="W12" s="9"/>
      <c r="X12" s="9"/>
      <c r="Y12" s="9"/>
      <c r="Z12" s="9"/>
      <c r="AA12" s="9"/>
      <c r="AB12" s="9"/>
      <c r="AC12" s="9"/>
      <c r="AD12" s="9" t="s">
        <v>13</v>
      </c>
      <c r="AE12" s="9"/>
      <c r="AF12" s="9"/>
      <c r="AG12" s="9"/>
      <c r="AH12" s="8">
        <f>COUNTA(February!$C12:$AE12)</f>
        <v>4</v>
      </c>
    </row>
    <row r="13" spans="1:34" ht="30" customHeight="1" thickTop="1" x14ac:dyDescent="0.25">
      <c r="B13" s="7" t="s">
        <v>14</v>
      </c>
      <c r="C13" s="6"/>
      <c r="D13" s="6"/>
      <c r="E13" s="6"/>
      <c r="F13" s="6"/>
      <c r="G13" s="6"/>
      <c r="H13" s="6"/>
      <c r="I13" s="6"/>
      <c r="J13" s="6" t="s">
        <v>12</v>
      </c>
      <c r="K13" s="6" t="s">
        <v>12</v>
      </c>
      <c r="L13" s="6" t="s">
        <v>12</v>
      </c>
      <c r="M13" s="6" t="s">
        <v>12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 t="s">
        <v>13</v>
      </c>
      <c r="AA13" s="6"/>
      <c r="AB13" s="6"/>
      <c r="AC13" s="6"/>
      <c r="AD13" s="6"/>
      <c r="AE13" s="6"/>
      <c r="AF13" s="6"/>
      <c r="AG13" s="6"/>
      <c r="AH13" s="5">
        <f>COUNTA(February!$C13:$AE13)</f>
        <v>5</v>
      </c>
    </row>
    <row r="14" spans="1:34" ht="30" customHeight="1" thickBot="1" x14ac:dyDescent="0.3">
      <c r="B14" s="4" t="str">
        <f>MonthName&amp;" total"</f>
        <v>February total</v>
      </c>
      <c r="C14" s="2">
        <f>SUBTOTAL(103,February!$C$9:$C$13)</f>
        <v>0</v>
      </c>
      <c r="D14" s="3">
        <f>SUBTOTAL(103,February!$D$9:$D$13)</f>
        <v>0</v>
      </c>
      <c r="E14" s="3">
        <f>SUBTOTAL(103,February!$E$9:$E$13)</f>
        <v>1</v>
      </c>
      <c r="F14" s="3">
        <f>SUBTOTAL(103,February!$F$9:$F$13)</f>
        <v>0</v>
      </c>
      <c r="G14" s="3">
        <f>SUBTOTAL(103,February!$G$9:$G$13)</f>
        <v>1</v>
      </c>
      <c r="H14" s="3">
        <f>SUBTOTAL(103,February!$H$9:$H$13)</f>
        <v>1</v>
      </c>
      <c r="I14" s="3">
        <f>SUBTOTAL(103,February!$I$9:$I$13)</f>
        <v>0</v>
      </c>
      <c r="J14" s="3">
        <f>SUBTOTAL(103,February!$J$9:$J$13)</f>
        <v>1</v>
      </c>
      <c r="K14" s="3">
        <f>SUBTOTAL(103,February!$K$9:$K$13)</f>
        <v>1</v>
      </c>
      <c r="L14" s="3">
        <f>SUBTOTAL(103,February!$L$9:$L$13)</f>
        <v>1</v>
      </c>
      <c r="M14" s="3">
        <f>SUBTOTAL(103,February!$M$9:$M$13)</f>
        <v>2</v>
      </c>
      <c r="N14" s="3">
        <f>SUBTOTAL(103,February!$N$9:$N$13)</f>
        <v>2</v>
      </c>
      <c r="O14" s="3">
        <f>SUBTOTAL(103,February!$O$9:$O$13)</f>
        <v>1</v>
      </c>
      <c r="P14" s="3">
        <f>SUBTOTAL(103,February!$P$9:$P$13)</f>
        <v>2</v>
      </c>
      <c r="Q14" s="3">
        <f>SUBTOTAL(103,February!$Q$9:$Q$13)</f>
        <v>1</v>
      </c>
      <c r="R14" s="3">
        <f>SUBTOTAL(103,February!$R$9:$R$13)</f>
        <v>0</v>
      </c>
      <c r="S14" s="3">
        <f>SUBTOTAL(103,February!$S$9:$S$13)</f>
        <v>0</v>
      </c>
      <c r="T14" s="3">
        <f>SUBTOTAL(103,February!$T$9:$T$13)</f>
        <v>1</v>
      </c>
      <c r="U14" s="3">
        <f>SUBTOTAL(103,February!$U$9:$U$13)</f>
        <v>0</v>
      </c>
      <c r="V14" s="3">
        <f>SUBTOTAL(103,February!$V$9:$V$13)</f>
        <v>1</v>
      </c>
      <c r="W14" s="3">
        <f>SUBTOTAL(103,February!$W$9:$W$13)</f>
        <v>0</v>
      </c>
      <c r="X14" s="3">
        <f>SUBTOTAL(103,February!$X$9:$X$13)</f>
        <v>1</v>
      </c>
      <c r="Y14" s="3">
        <f>SUBTOTAL(103,February!$Y$9:$Y$13)</f>
        <v>0</v>
      </c>
      <c r="Z14" s="3">
        <f>SUBTOTAL(103,February!$Z$9:$Z$13)</f>
        <v>1</v>
      </c>
      <c r="AA14" s="3">
        <f>SUBTOTAL(103,February!$AA$9:$AA$13)</f>
        <v>1</v>
      </c>
      <c r="AB14" s="3">
        <f>SUBTOTAL(103,February!$AB$9:$AB$13)</f>
        <v>1</v>
      </c>
      <c r="AC14" s="3">
        <f>SUBTOTAL(103,February!$AC$9:$AC$13)</f>
        <v>1</v>
      </c>
      <c r="AD14" s="3">
        <f>SUBTOTAL(103,February!$AD$9:$AD$13)</f>
        <v>1</v>
      </c>
      <c r="AE14" s="3">
        <f>SUBTOTAL(103,February!$AE$9:$AE$13)</f>
        <v>0</v>
      </c>
      <c r="AF14" s="3"/>
      <c r="AG14" s="3"/>
      <c r="AH14" s="2">
        <f>SUBTOTAL(109,February!$AH$9:$AH$13)</f>
        <v>22</v>
      </c>
    </row>
    <row r="15" spans="1:34" ht="30" customHeight="1" thickTop="1" x14ac:dyDescent="0.25"/>
  </sheetData>
  <mergeCells count="6">
    <mergeCell ref="C6:AG6"/>
    <mergeCell ref="D4:F4"/>
    <mergeCell ref="H4:J4"/>
    <mergeCell ref="L4:M4"/>
    <mergeCell ref="O4:Q4"/>
    <mergeCell ref="S4:U4"/>
  </mergeCells>
  <conditionalFormatting sqref="C9:AG13">
    <cfRule type="expression" priority="1" stopIfTrue="1">
      <formula>C9=""</formula>
    </cfRule>
    <cfRule type="expression" dxfId="56" priority="2" stopIfTrue="1">
      <formula>C9=KeyCustom2</formula>
    </cfRule>
    <cfRule type="expression" dxfId="55" priority="3" stopIfTrue="1">
      <formula>C9=KeyCustom1</formula>
    </cfRule>
    <cfRule type="expression" dxfId="54" priority="4" stopIfTrue="1">
      <formula>C9=KeySick</formula>
    </cfRule>
    <cfRule type="expression" dxfId="53" priority="5" stopIfTrue="1">
      <formula>C9=KeyPersonal</formula>
    </cfRule>
    <cfRule type="expression" dxfId="52" priority="6" stopIfTrue="1">
      <formula>C9=KeyVacation</formula>
    </cfRule>
  </conditionalFormatting>
  <conditionalFormatting sqref="AE7">
    <cfRule type="expression" dxfId="51" priority="7">
      <formula>MONTH(DATE(CalendarYear,2,29))&lt;&gt;2</formula>
    </cfRule>
  </conditionalFormatting>
  <conditionalFormatting sqref="AE8">
    <cfRule type="expression" dxfId="50" priority="8">
      <formula>MONTH(DATE(CalendarYear,2,29))&lt;&gt;2</formula>
    </cfRule>
  </conditionalFormatting>
  <conditionalFormatting sqref="AH9:AH13">
    <cfRule type="dataBar" priority="9">
      <dataBar>
        <cfvo type="min"/>
        <cfvo type="formula" val="DATEDIF(DATE(CalendarYear,2,1),DATE(CalendarYear,3,1),&quot;d&quot;)"/>
        <color theme="4"/>
      </dataBar>
      <extLst>
        <ext xmlns:x14="http://schemas.microsoft.com/office/spreadsheetml/2009/9/main" uri="{B025F937-C7B1-47D3-B67F-A62EFF666E3E}">
          <x14:id>{B0CACFF6-1FDE-4DAA-B51C-802B86E12124}</x14:id>
        </ext>
      </extLst>
    </cfRule>
  </conditionalFormatting>
  <printOptions horizontalCentered="1"/>
  <pageMargins left="0.25" right="0.25" top="0.75" bottom="0.75" header="0.3" footer="0.3"/>
  <pageSetup scale="70" fitToHeight="0" orientation="landscape" verticalDpi="4294967293" r:id="rId1"/>
  <headerFooter differentFirst="1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CACFF6-1FDE-4DAA-B51C-802B86E12124}">
            <x14:dataBar minLength="0" maxLength="100" gradient="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AH9:AH13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667A0-7AAA-462F-AACA-CF87B5F06A7D}">
  <sheetPr>
    <tabColor theme="4" tint="0.499984740745262"/>
    <pageSetUpPr fitToPage="1"/>
  </sheetPr>
  <dimension ref="A1:AH15"/>
  <sheetViews>
    <sheetView showGridLines="0" zoomScaleNormal="100" workbookViewId="0">
      <selection activeCell="B1" sqref="B1"/>
    </sheetView>
  </sheetViews>
  <sheetFormatPr defaultColWidth="8.7109375" defaultRowHeight="30" customHeight="1" x14ac:dyDescent="0.25"/>
  <cols>
    <col min="1" max="1" width="2.7109375" style="1" customWidth="1"/>
    <col min="2" max="2" width="25.7109375" style="1" customWidth="1"/>
    <col min="3" max="33" width="4.7109375" style="1" customWidth="1"/>
    <col min="34" max="34" width="13.42578125" style="1" customWidth="1"/>
    <col min="35" max="35" width="2.7109375" style="1" customWidth="1"/>
    <col min="36" max="16384" width="8.7109375" style="1"/>
  </cols>
  <sheetData>
    <row r="1" spans="1:34" ht="49.9" customHeight="1" x14ac:dyDescent="0.35">
      <c r="A1"/>
      <c r="B1" s="34" t="s">
        <v>60</v>
      </c>
    </row>
    <row r="2" spans="1:34" ht="100.15" customHeight="1" x14ac:dyDescent="0.25">
      <c r="B2" s="38" t="s">
        <v>9</v>
      </c>
    </row>
    <row r="3" spans="1:34" ht="15" customHeight="1" x14ac:dyDescent="0.25">
      <c r="B3" s="32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</row>
    <row r="4" spans="1:34" ht="30" customHeight="1" x14ac:dyDescent="0.25">
      <c r="B4" s="29" t="s">
        <v>59</v>
      </c>
      <c r="C4" s="28" t="s">
        <v>12</v>
      </c>
      <c r="D4" s="23" t="s">
        <v>58</v>
      </c>
      <c r="E4" s="23"/>
      <c r="F4" s="23"/>
      <c r="G4" s="27" t="s">
        <v>15</v>
      </c>
      <c r="H4" s="23" t="s">
        <v>57</v>
      </c>
      <c r="I4" s="23"/>
      <c r="J4" s="23"/>
      <c r="K4" s="26" t="s">
        <v>13</v>
      </c>
      <c r="L4" s="23" t="s">
        <v>56</v>
      </c>
      <c r="M4" s="23"/>
      <c r="N4" s="25"/>
      <c r="O4" s="23" t="s">
        <v>55</v>
      </c>
      <c r="P4" s="23"/>
      <c r="Q4" s="23"/>
      <c r="R4" s="24"/>
      <c r="S4" s="23" t="s">
        <v>54</v>
      </c>
      <c r="T4" s="23"/>
      <c r="U4" s="23"/>
    </row>
    <row r="5" spans="1:34" ht="15" customHeight="1" x14ac:dyDescent="0.25"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</row>
    <row r="6" spans="1:34" ht="49.9" customHeight="1" x14ac:dyDescent="0.25">
      <c r="B6" s="18"/>
      <c r="C6" s="20" t="s">
        <v>53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18">
        <f ca="1">CalendarYear</f>
        <v>2025</v>
      </c>
    </row>
    <row r="7" spans="1:34" ht="30" customHeight="1" x14ac:dyDescent="0.25">
      <c r="B7" s="18" t="s">
        <v>9</v>
      </c>
      <c r="C7" s="19" t="str">
        <f ca="1">TEXT(WEEKDAY(DATE(CalendarYear,3,1),1),"aaa")</f>
        <v>Sat</v>
      </c>
      <c r="D7" s="19" t="str">
        <f ca="1">TEXT(WEEKDAY(DATE(CalendarYear,3,2),1),"aaa")</f>
        <v>Sun</v>
      </c>
      <c r="E7" s="19" t="str">
        <f ca="1">TEXT(WEEKDAY(DATE(CalendarYear,3,3),1),"aaa")</f>
        <v>Mon</v>
      </c>
      <c r="F7" s="19" t="str">
        <f ca="1">TEXT(WEEKDAY(DATE(CalendarYear,3,4),1),"aaa")</f>
        <v>Tue</v>
      </c>
      <c r="G7" s="19" t="str">
        <f ca="1">TEXT(WEEKDAY(DATE(CalendarYear,3,5),1),"aaa")</f>
        <v>Wed</v>
      </c>
      <c r="H7" s="19" t="str">
        <f ca="1">TEXT(WEEKDAY(DATE(CalendarYear,3,6),1),"aaa")</f>
        <v>Thu</v>
      </c>
      <c r="I7" s="19" t="str">
        <f ca="1">TEXT(WEEKDAY(DATE(CalendarYear,3,7),1),"aaa")</f>
        <v>Fri</v>
      </c>
      <c r="J7" s="19" t="str">
        <f ca="1">TEXT(WEEKDAY(DATE(CalendarYear,3,8),1),"aaa")</f>
        <v>Sat</v>
      </c>
      <c r="K7" s="19" t="str">
        <f ca="1">TEXT(WEEKDAY(DATE(CalendarYear,3,9),1),"aaa")</f>
        <v>Sun</v>
      </c>
      <c r="L7" s="19" t="str">
        <f ca="1">TEXT(WEEKDAY(DATE(CalendarYear,3,10),1),"aaa")</f>
        <v>Mon</v>
      </c>
      <c r="M7" s="19" t="str">
        <f ca="1">TEXT(WEEKDAY(DATE(CalendarYear,3,11),1),"aaa")</f>
        <v>Tue</v>
      </c>
      <c r="N7" s="19" t="str">
        <f ca="1">TEXT(WEEKDAY(DATE(CalendarYear,3,12),1),"aaa")</f>
        <v>Wed</v>
      </c>
      <c r="O7" s="19" t="str">
        <f ca="1">TEXT(WEEKDAY(DATE(CalendarYear,3,13),1),"aaa")</f>
        <v>Thu</v>
      </c>
      <c r="P7" s="19" t="str">
        <f ca="1">TEXT(WEEKDAY(DATE(CalendarYear,3,14),1),"aaa")</f>
        <v>Fri</v>
      </c>
      <c r="Q7" s="19" t="str">
        <f ca="1">TEXT(WEEKDAY(DATE(CalendarYear,3,15),1),"aaa")</f>
        <v>Sat</v>
      </c>
      <c r="R7" s="19" t="str">
        <f ca="1">TEXT(WEEKDAY(DATE(CalendarYear,3,16),1),"aaa")</f>
        <v>Sun</v>
      </c>
      <c r="S7" s="19" t="str">
        <f ca="1">TEXT(WEEKDAY(DATE(CalendarYear,3,17),1),"aaa")</f>
        <v>Mon</v>
      </c>
      <c r="T7" s="19" t="str">
        <f ca="1">TEXT(WEEKDAY(DATE(CalendarYear,3,18),1),"aaa")</f>
        <v>Tue</v>
      </c>
      <c r="U7" s="19" t="str">
        <f ca="1">TEXT(WEEKDAY(DATE(CalendarYear,3,19),1),"aaa")</f>
        <v>Wed</v>
      </c>
      <c r="V7" s="19" t="str">
        <f ca="1">TEXT(WEEKDAY(DATE(CalendarYear,3,20),1),"aaa")</f>
        <v>Thu</v>
      </c>
      <c r="W7" s="19" t="str">
        <f ca="1">TEXT(WEEKDAY(DATE(CalendarYear,3,21),1),"aaa")</f>
        <v>Fri</v>
      </c>
      <c r="X7" s="19" t="str">
        <f ca="1">TEXT(WEEKDAY(DATE(CalendarYear,3,22),1),"aaa")</f>
        <v>Sat</v>
      </c>
      <c r="Y7" s="19" t="str">
        <f ca="1">TEXT(WEEKDAY(DATE(CalendarYear,3,23),1),"aaa")</f>
        <v>Sun</v>
      </c>
      <c r="Z7" s="19" t="str">
        <f ca="1">TEXT(WEEKDAY(DATE(CalendarYear,3,24),1),"aaa")</f>
        <v>Mon</v>
      </c>
      <c r="AA7" s="19" t="str">
        <f ca="1">TEXT(WEEKDAY(DATE(CalendarYear,3,25),1),"aaa")</f>
        <v>Tue</v>
      </c>
      <c r="AB7" s="19" t="str">
        <f ca="1">TEXT(WEEKDAY(DATE(CalendarYear,3,26),1),"aaa")</f>
        <v>Wed</v>
      </c>
      <c r="AC7" s="19" t="str">
        <f ca="1">TEXT(WEEKDAY(DATE(CalendarYear,3,27),1),"aaa")</f>
        <v>Thu</v>
      </c>
      <c r="AD7" s="19" t="str">
        <f ca="1">TEXT(WEEKDAY(DATE(CalendarYear,3,28),1),"aaa")</f>
        <v>Fri</v>
      </c>
      <c r="AE7" s="19" t="str">
        <f ca="1">TEXT(WEEKDAY(DATE(CalendarYear,3,29),1),"aaa")</f>
        <v>Sat</v>
      </c>
      <c r="AF7" s="19" t="str">
        <f ca="1">TEXT(WEEKDAY(DATE(CalendarYear,3,30),1),"aaa")</f>
        <v>Sun</v>
      </c>
      <c r="AG7" s="19" t="str">
        <f ca="1">TEXT(WEEKDAY(DATE(CalendarYear,3,31),1),"aaa")</f>
        <v>Mon</v>
      </c>
      <c r="AH7" s="18"/>
    </row>
    <row r="8" spans="1:34" ht="30" customHeight="1" x14ac:dyDescent="0.25">
      <c r="B8" s="17" t="s">
        <v>52</v>
      </c>
      <c r="C8" s="16" t="s">
        <v>51</v>
      </c>
      <c r="D8" s="15" t="s">
        <v>50</v>
      </c>
      <c r="E8" s="15" t="s">
        <v>49</v>
      </c>
      <c r="F8" s="15" t="s">
        <v>48</v>
      </c>
      <c r="G8" s="15" t="s">
        <v>47</v>
      </c>
      <c r="H8" s="15" t="s">
        <v>46</v>
      </c>
      <c r="I8" s="15" t="s">
        <v>45</v>
      </c>
      <c r="J8" s="15" t="s">
        <v>44</v>
      </c>
      <c r="K8" s="15" t="s">
        <v>43</v>
      </c>
      <c r="L8" s="15" t="s">
        <v>42</v>
      </c>
      <c r="M8" s="15" t="s">
        <v>41</v>
      </c>
      <c r="N8" s="15" t="s">
        <v>40</v>
      </c>
      <c r="O8" s="15" t="s">
        <v>39</v>
      </c>
      <c r="P8" s="15" t="s">
        <v>38</v>
      </c>
      <c r="Q8" s="15" t="s">
        <v>37</v>
      </c>
      <c r="R8" s="15" t="s">
        <v>36</v>
      </c>
      <c r="S8" s="15" t="s">
        <v>35</v>
      </c>
      <c r="T8" s="15" t="s">
        <v>34</v>
      </c>
      <c r="U8" s="15" t="s">
        <v>33</v>
      </c>
      <c r="V8" s="15" t="s">
        <v>32</v>
      </c>
      <c r="W8" s="15" t="s">
        <v>31</v>
      </c>
      <c r="X8" s="15" t="s">
        <v>30</v>
      </c>
      <c r="Y8" s="15" t="s">
        <v>29</v>
      </c>
      <c r="Z8" s="15" t="s">
        <v>28</v>
      </c>
      <c r="AA8" s="15" t="s">
        <v>27</v>
      </c>
      <c r="AB8" s="15" t="s">
        <v>26</v>
      </c>
      <c r="AC8" s="15" t="s">
        <v>25</v>
      </c>
      <c r="AD8" s="15" t="s">
        <v>24</v>
      </c>
      <c r="AE8" s="15" t="s">
        <v>23</v>
      </c>
      <c r="AF8" s="15" t="s">
        <v>22</v>
      </c>
      <c r="AG8" s="15" t="s">
        <v>21</v>
      </c>
      <c r="AH8" s="14" t="s">
        <v>20</v>
      </c>
    </row>
    <row r="9" spans="1:34" ht="30" customHeight="1" thickBot="1" x14ac:dyDescent="0.3">
      <c r="B9" s="13" t="s">
        <v>19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1">
        <f>COUNTA(March!$C9:$AG9)</f>
        <v>0</v>
      </c>
    </row>
    <row r="10" spans="1:34" ht="30" customHeight="1" thickTop="1" thickBot="1" x14ac:dyDescent="0.3">
      <c r="B10" s="10" t="s">
        <v>18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8">
        <f>COUNTA(March!$C10:$AG10)</f>
        <v>0</v>
      </c>
    </row>
    <row r="11" spans="1:34" ht="30" customHeight="1" thickTop="1" thickBot="1" x14ac:dyDescent="0.3">
      <c r="B11" s="7" t="s">
        <v>17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5">
        <f>COUNTA(March!$C11:$AG11)</f>
        <v>0</v>
      </c>
    </row>
    <row r="12" spans="1:34" ht="30" customHeight="1" thickTop="1" thickBot="1" x14ac:dyDescent="0.3">
      <c r="B12" s="10" t="s">
        <v>16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8">
        <f>COUNTA(March!$C12:$AG12)</f>
        <v>0</v>
      </c>
    </row>
    <row r="13" spans="1:34" ht="30" customHeight="1" thickTop="1" x14ac:dyDescent="0.25">
      <c r="B13" s="7" t="s">
        <v>14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5">
        <f>COUNTA(March!$C13:$AG13)</f>
        <v>0</v>
      </c>
    </row>
    <row r="14" spans="1:34" ht="30" customHeight="1" thickBot="1" x14ac:dyDescent="0.3">
      <c r="B14" s="4" t="str">
        <f>MonthName&amp;" Total"</f>
        <v>March Total</v>
      </c>
      <c r="C14" s="2">
        <f>SUBTOTAL(103,March!$C$9:$C$13)</f>
        <v>0</v>
      </c>
      <c r="D14" s="3">
        <f>SUBTOTAL(103,March!$D$9:$D$13)</f>
        <v>0</v>
      </c>
      <c r="E14" s="3">
        <f>SUBTOTAL(103,March!$E$9:$E$13)</f>
        <v>0</v>
      </c>
      <c r="F14" s="3">
        <f>SUBTOTAL(103,March!$F$9:$F$13)</f>
        <v>0</v>
      </c>
      <c r="G14" s="3">
        <f>SUBTOTAL(103,March!$G$9:$G$13)</f>
        <v>0</v>
      </c>
      <c r="H14" s="3">
        <f>SUBTOTAL(103,March!$H$9:$H$13)</f>
        <v>0</v>
      </c>
      <c r="I14" s="3">
        <f>SUBTOTAL(103,March!$I$9:$I$13)</f>
        <v>0</v>
      </c>
      <c r="J14" s="3">
        <f>SUBTOTAL(103,March!$J$9:$J$13)</f>
        <v>0</v>
      </c>
      <c r="K14" s="3">
        <f>SUBTOTAL(103,March!$K$9:$K$13)</f>
        <v>0</v>
      </c>
      <c r="L14" s="3">
        <f>SUBTOTAL(103,March!$L$9:$L$13)</f>
        <v>0</v>
      </c>
      <c r="M14" s="3">
        <f>SUBTOTAL(103,March!$M$9:$M$13)</f>
        <v>0</v>
      </c>
      <c r="N14" s="3">
        <f>SUBTOTAL(103,March!$N$9:$N$13)</f>
        <v>0</v>
      </c>
      <c r="O14" s="3">
        <f>SUBTOTAL(103,March!$O$9:$O$13)</f>
        <v>0</v>
      </c>
      <c r="P14" s="3">
        <f>SUBTOTAL(103,March!$P$9:$P$13)</f>
        <v>0</v>
      </c>
      <c r="Q14" s="3">
        <f>SUBTOTAL(103,March!$Q$9:$Q$13)</f>
        <v>0</v>
      </c>
      <c r="R14" s="3">
        <f>SUBTOTAL(103,March!$R$9:$R$13)</f>
        <v>0</v>
      </c>
      <c r="S14" s="3">
        <f>SUBTOTAL(103,March!$S$9:$S$13)</f>
        <v>0</v>
      </c>
      <c r="T14" s="3">
        <f>SUBTOTAL(103,March!$T$9:$T$13)</f>
        <v>0</v>
      </c>
      <c r="U14" s="3">
        <f>SUBTOTAL(103,March!$U$9:$U$13)</f>
        <v>0</v>
      </c>
      <c r="V14" s="3">
        <f>SUBTOTAL(103,March!$V$9:$V$13)</f>
        <v>0</v>
      </c>
      <c r="W14" s="3">
        <f>SUBTOTAL(103,March!$W$9:$W$13)</f>
        <v>0</v>
      </c>
      <c r="X14" s="3">
        <f>SUBTOTAL(103,March!$X$9:$X$13)</f>
        <v>0</v>
      </c>
      <c r="Y14" s="3">
        <f>SUBTOTAL(103,March!$Y$9:$Y$13)</f>
        <v>0</v>
      </c>
      <c r="Z14" s="3">
        <f>SUBTOTAL(103,March!$Z$9:$Z$13)</f>
        <v>0</v>
      </c>
      <c r="AA14" s="3">
        <f>SUBTOTAL(103,March!$AA$9:$AA$13)</f>
        <v>0</v>
      </c>
      <c r="AB14" s="3">
        <f>SUBTOTAL(103,March!$AB$9:$AB$13)</f>
        <v>0</v>
      </c>
      <c r="AC14" s="3">
        <f>SUBTOTAL(103,March!$AC$9:$AC$13)</f>
        <v>0</v>
      </c>
      <c r="AD14" s="3">
        <f>SUBTOTAL(103,March!$AD$9:$AD$13)</f>
        <v>0</v>
      </c>
      <c r="AE14" s="3">
        <f>SUBTOTAL(103,March!$AE$9:$AE$13)</f>
        <v>0</v>
      </c>
      <c r="AF14" s="3">
        <f>SUBTOTAL(109,March!$AF$9:$AF$13)</f>
        <v>0</v>
      </c>
      <c r="AG14" s="3">
        <f>SUBTOTAL(109,March!$AG$9:$AG$13)</f>
        <v>0</v>
      </c>
      <c r="AH14" s="2">
        <f>SUBTOTAL(109,March!$AH$9:$AH$13)</f>
        <v>0</v>
      </c>
    </row>
    <row r="15" spans="1:34" ht="30" customHeight="1" thickTop="1" x14ac:dyDescent="0.25"/>
  </sheetData>
  <mergeCells count="6">
    <mergeCell ref="C6:AG6"/>
    <mergeCell ref="D4:F4"/>
    <mergeCell ref="H4:J4"/>
    <mergeCell ref="L4:M4"/>
    <mergeCell ref="O4:Q4"/>
    <mergeCell ref="S4:U4"/>
  </mergeCells>
  <conditionalFormatting sqref="C9:AG13">
    <cfRule type="expression" priority="1" stopIfTrue="1">
      <formula>C9=""</formula>
    </cfRule>
    <cfRule type="expression" dxfId="49" priority="2" stopIfTrue="1">
      <formula>C9=KeyCustom2</formula>
    </cfRule>
    <cfRule type="expression" dxfId="48" priority="3" stopIfTrue="1">
      <formula>C9=KeyCustom1</formula>
    </cfRule>
    <cfRule type="expression" dxfId="47" priority="4" stopIfTrue="1">
      <formula>C9=KeySick</formula>
    </cfRule>
    <cfRule type="expression" dxfId="46" priority="5" stopIfTrue="1">
      <formula>C9=KeyPersonal</formula>
    </cfRule>
    <cfRule type="expression" dxfId="45" priority="6" stopIfTrue="1">
      <formula>C9=KeyVacation</formula>
    </cfRule>
  </conditionalFormatting>
  <conditionalFormatting sqref="AH9:AH13">
    <cfRule type="dataBar" priority="7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{2C403728-D56C-4569-BD53-728F6B728080}</x14:id>
        </ext>
      </extLst>
    </cfRule>
  </conditionalFormatting>
  <printOptions horizontalCentered="1"/>
  <pageMargins left="0.25" right="0.25" top="0.75" bottom="0.75" header="0.3" footer="0.3"/>
  <pageSetup scale="69" fitToHeight="0" orientation="landscape" verticalDpi="4294967293" r:id="rId1"/>
  <headerFooter differentFirst="1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403728-D56C-4569-BD53-728F6B728080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AH9:AH13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7C003-1CA1-469C-A22D-11E6CE80F0D7}">
  <sheetPr>
    <tabColor theme="4" tint="0.499984740745262"/>
    <pageSetUpPr fitToPage="1"/>
  </sheetPr>
  <dimension ref="A1:AH15"/>
  <sheetViews>
    <sheetView showGridLines="0" zoomScaleNormal="100" workbookViewId="0">
      <selection activeCell="D10" sqref="D10"/>
    </sheetView>
  </sheetViews>
  <sheetFormatPr defaultColWidth="8.7109375" defaultRowHeight="30" customHeight="1" x14ac:dyDescent="0.25"/>
  <cols>
    <col min="1" max="1" width="2.7109375" style="1" customWidth="1"/>
    <col min="2" max="2" width="25.7109375" style="1" customWidth="1"/>
    <col min="3" max="33" width="4.7109375" style="1" customWidth="1"/>
    <col min="34" max="34" width="13.42578125" style="1" customWidth="1"/>
    <col min="35" max="35" width="2.7109375" style="1" customWidth="1"/>
    <col min="36" max="16384" width="8.7109375" style="1"/>
  </cols>
  <sheetData>
    <row r="1" spans="1:34" ht="49.9" customHeight="1" x14ac:dyDescent="0.35">
      <c r="A1"/>
      <c r="B1" s="34" t="s">
        <v>60</v>
      </c>
    </row>
    <row r="2" spans="1:34" ht="100.15" customHeight="1" x14ac:dyDescent="0.25">
      <c r="B2" s="39" t="s">
        <v>8</v>
      </c>
    </row>
    <row r="3" spans="1:34" ht="15" customHeight="1" x14ac:dyDescent="0.25">
      <c r="B3" s="32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</row>
    <row r="4" spans="1:34" ht="30" customHeight="1" x14ac:dyDescent="0.25">
      <c r="B4" s="29" t="s">
        <v>59</v>
      </c>
      <c r="C4" s="28" t="s">
        <v>12</v>
      </c>
      <c r="D4" s="23" t="s">
        <v>58</v>
      </c>
      <c r="E4" s="23"/>
      <c r="F4" s="23"/>
      <c r="G4" s="27" t="s">
        <v>15</v>
      </c>
      <c r="H4" s="23" t="s">
        <v>57</v>
      </c>
      <c r="I4" s="23"/>
      <c r="J4" s="23"/>
      <c r="K4" s="26" t="s">
        <v>13</v>
      </c>
      <c r="L4" s="23" t="s">
        <v>56</v>
      </c>
      <c r="M4" s="23"/>
      <c r="N4" s="25"/>
      <c r="O4" s="23" t="s">
        <v>55</v>
      </c>
      <c r="P4" s="23"/>
      <c r="Q4" s="23"/>
      <c r="R4" s="24"/>
      <c r="S4" s="23" t="s">
        <v>54</v>
      </c>
      <c r="T4" s="23"/>
      <c r="U4" s="23"/>
    </row>
    <row r="5" spans="1:34" ht="15" customHeight="1" x14ac:dyDescent="0.25"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</row>
    <row r="6" spans="1:34" ht="49.9" customHeight="1" x14ac:dyDescent="0.25">
      <c r="B6" s="18"/>
      <c r="C6" s="20" t="s">
        <v>53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18">
        <f ca="1">CalendarYear</f>
        <v>2025</v>
      </c>
    </row>
    <row r="7" spans="1:34" ht="30" customHeight="1" x14ac:dyDescent="0.25">
      <c r="B7" s="18" t="s">
        <v>8</v>
      </c>
      <c r="C7" s="19" t="str">
        <f ca="1">TEXT(WEEKDAY(DATE(CalendarYear,4,1),1),"aaa")</f>
        <v>Tue</v>
      </c>
      <c r="D7" s="19" t="str">
        <f ca="1">TEXT(WEEKDAY(DATE(CalendarYear,4,2),1),"aaa")</f>
        <v>Wed</v>
      </c>
      <c r="E7" s="19" t="str">
        <f ca="1">TEXT(WEEKDAY(DATE(CalendarYear,4,3),1),"aaa")</f>
        <v>Thu</v>
      </c>
      <c r="F7" s="19" t="str">
        <f ca="1">TEXT(WEEKDAY(DATE(CalendarYear,4,4),1),"aaa")</f>
        <v>Fri</v>
      </c>
      <c r="G7" s="19" t="str">
        <f ca="1">TEXT(WEEKDAY(DATE(CalendarYear,4,5),1),"aaa")</f>
        <v>Sat</v>
      </c>
      <c r="H7" s="19" t="str">
        <f ca="1">TEXT(WEEKDAY(DATE(CalendarYear,4,6),1),"aaa")</f>
        <v>Sun</v>
      </c>
      <c r="I7" s="19" t="str">
        <f ca="1">TEXT(WEEKDAY(DATE(CalendarYear,4,7),1),"aaa")</f>
        <v>Mon</v>
      </c>
      <c r="J7" s="19" t="str">
        <f ca="1">TEXT(WEEKDAY(DATE(CalendarYear,4,8),1),"aaa")</f>
        <v>Tue</v>
      </c>
      <c r="K7" s="19" t="str">
        <f ca="1">TEXT(WEEKDAY(DATE(CalendarYear,4,9),1),"aaa")</f>
        <v>Wed</v>
      </c>
      <c r="L7" s="19" t="str">
        <f ca="1">TEXT(WEEKDAY(DATE(CalendarYear,4,10),1),"aaa")</f>
        <v>Thu</v>
      </c>
      <c r="M7" s="19" t="str">
        <f ca="1">TEXT(WEEKDAY(DATE(CalendarYear,4,11),1),"aaa")</f>
        <v>Fri</v>
      </c>
      <c r="N7" s="19" t="str">
        <f ca="1">TEXT(WEEKDAY(DATE(CalendarYear,4,12),1),"aaa")</f>
        <v>Sat</v>
      </c>
      <c r="O7" s="19" t="str">
        <f ca="1">TEXT(WEEKDAY(DATE(CalendarYear,4,13),1),"aaa")</f>
        <v>Sun</v>
      </c>
      <c r="P7" s="19" t="str">
        <f ca="1">TEXT(WEEKDAY(DATE(CalendarYear,4,14),1),"aaa")</f>
        <v>Mon</v>
      </c>
      <c r="Q7" s="19" t="str">
        <f ca="1">TEXT(WEEKDAY(DATE(CalendarYear,4,15),1),"aaa")</f>
        <v>Tue</v>
      </c>
      <c r="R7" s="19" t="str">
        <f ca="1">TEXT(WEEKDAY(DATE(CalendarYear,4,16),1),"aaa")</f>
        <v>Wed</v>
      </c>
      <c r="S7" s="19" t="str">
        <f ca="1">TEXT(WEEKDAY(DATE(CalendarYear,4,17),1),"aaa")</f>
        <v>Thu</v>
      </c>
      <c r="T7" s="19" t="str">
        <f ca="1">TEXT(WEEKDAY(DATE(CalendarYear,4,18),1),"aaa")</f>
        <v>Fri</v>
      </c>
      <c r="U7" s="19" t="str">
        <f ca="1">TEXT(WEEKDAY(DATE(CalendarYear,4,19),1),"aaa")</f>
        <v>Sat</v>
      </c>
      <c r="V7" s="19" t="str">
        <f ca="1">TEXT(WEEKDAY(DATE(CalendarYear,4,20),1),"aaa")</f>
        <v>Sun</v>
      </c>
      <c r="W7" s="19" t="str">
        <f ca="1">TEXT(WEEKDAY(DATE(CalendarYear,4,21),1),"aaa")</f>
        <v>Mon</v>
      </c>
      <c r="X7" s="19" t="str">
        <f ca="1">TEXT(WEEKDAY(DATE(CalendarYear,4,22),1),"aaa")</f>
        <v>Tue</v>
      </c>
      <c r="Y7" s="19" t="str">
        <f ca="1">TEXT(WEEKDAY(DATE(CalendarYear,4,23),1),"aaa")</f>
        <v>Wed</v>
      </c>
      <c r="Z7" s="19" t="str">
        <f ca="1">TEXT(WEEKDAY(DATE(CalendarYear,4,24),1),"aaa")</f>
        <v>Thu</v>
      </c>
      <c r="AA7" s="19" t="str">
        <f ca="1">TEXT(WEEKDAY(DATE(CalendarYear,4,25),1),"aaa")</f>
        <v>Fri</v>
      </c>
      <c r="AB7" s="19" t="str">
        <f ca="1">TEXT(WEEKDAY(DATE(CalendarYear,4,26),1),"aaa")</f>
        <v>Sat</v>
      </c>
      <c r="AC7" s="19" t="str">
        <f ca="1">TEXT(WEEKDAY(DATE(CalendarYear,4,27),1),"aaa")</f>
        <v>Sun</v>
      </c>
      <c r="AD7" s="19" t="str">
        <f ca="1">TEXT(WEEKDAY(DATE(CalendarYear,4,28),1),"aaa")</f>
        <v>Mon</v>
      </c>
      <c r="AE7" s="19" t="str">
        <f ca="1">TEXT(WEEKDAY(DATE(CalendarYear,4,29),1),"aaa")</f>
        <v>Tue</v>
      </c>
      <c r="AF7" s="19" t="str">
        <f ca="1">TEXT(WEEKDAY(DATE(CalendarYear,4,30),1),"aaa")</f>
        <v>Wed</v>
      </c>
      <c r="AG7" s="19"/>
      <c r="AH7" s="18"/>
    </row>
    <row r="8" spans="1:34" ht="30" customHeight="1" x14ac:dyDescent="0.25">
      <c r="B8" s="17" t="s">
        <v>52</v>
      </c>
      <c r="C8" s="16" t="s">
        <v>51</v>
      </c>
      <c r="D8" s="15" t="s">
        <v>50</v>
      </c>
      <c r="E8" s="15" t="s">
        <v>49</v>
      </c>
      <c r="F8" s="15" t="s">
        <v>48</v>
      </c>
      <c r="G8" s="15" t="s">
        <v>47</v>
      </c>
      <c r="H8" s="15" t="s">
        <v>46</v>
      </c>
      <c r="I8" s="15" t="s">
        <v>45</v>
      </c>
      <c r="J8" s="15" t="s">
        <v>44</v>
      </c>
      <c r="K8" s="15" t="s">
        <v>43</v>
      </c>
      <c r="L8" s="15" t="s">
        <v>42</v>
      </c>
      <c r="M8" s="15" t="s">
        <v>41</v>
      </c>
      <c r="N8" s="15" t="s">
        <v>40</v>
      </c>
      <c r="O8" s="15" t="s">
        <v>39</v>
      </c>
      <c r="P8" s="15" t="s">
        <v>38</v>
      </c>
      <c r="Q8" s="15" t="s">
        <v>37</v>
      </c>
      <c r="R8" s="15" t="s">
        <v>36</v>
      </c>
      <c r="S8" s="15" t="s">
        <v>35</v>
      </c>
      <c r="T8" s="15" t="s">
        <v>34</v>
      </c>
      <c r="U8" s="15" t="s">
        <v>33</v>
      </c>
      <c r="V8" s="15" t="s">
        <v>32</v>
      </c>
      <c r="W8" s="15" t="s">
        <v>31</v>
      </c>
      <c r="X8" s="15" t="s">
        <v>30</v>
      </c>
      <c r="Y8" s="15" t="s">
        <v>29</v>
      </c>
      <c r="Z8" s="15" t="s">
        <v>28</v>
      </c>
      <c r="AA8" s="15" t="s">
        <v>27</v>
      </c>
      <c r="AB8" s="15" t="s">
        <v>26</v>
      </c>
      <c r="AC8" s="15" t="s">
        <v>25</v>
      </c>
      <c r="AD8" s="15" t="s">
        <v>24</v>
      </c>
      <c r="AE8" s="15" t="s">
        <v>23</v>
      </c>
      <c r="AF8" s="15" t="s">
        <v>22</v>
      </c>
      <c r="AG8" s="15" t="s">
        <v>62</v>
      </c>
      <c r="AH8" s="14" t="s">
        <v>20</v>
      </c>
    </row>
    <row r="9" spans="1:34" ht="30" customHeight="1" thickBot="1" x14ac:dyDescent="0.3">
      <c r="B9" s="13" t="s">
        <v>19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1">
        <f>COUNTA(April!$C9:$AG9)</f>
        <v>0</v>
      </c>
    </row>
    <row r="10" spans="1:34" ht="30" customHeight="1" thickTop="1" thickBot="1" x14ac:dyDescent="0.3">
      <c r="B10" s="10" t="s">
        <v>18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8">
        <f>COUNTA(April!$C10:$AG10)</f>
        <v>0</v>
      </c>
    </row>
    <row r="11" spans="1:34" ht="30" customHeight="1" thickTop="1" thickBot="1" x14ac:dyDescent="0.3">
      <c r="B11" s="7" t="s">
        <v>17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5">
        <f>COUNTA(April!$C11:$AG11)</f>
        <v>0</v>
      </c>
    </row>
    <row r="12" spans="1:34" ht="30" customHeight="1" thickTop="1" thickBot="1" x14ac:dyDescent="0.3">
      <c r="B12" s="10" t="s">
        <v>16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8">
        <f>COUNTA(April!$C12:$AG12)</f>
        <v>0</v>
      </c>
    </row>
    <row r="13" spans="1:34" ht="30" customHeight="1" thickTop="1" x14ac:dyDescent="0.25">
      <c r="B13" s="7" t="s">
        <v>14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5">
        <f>COUNTA(April!$C13:$AG13)</f>
        <v>0</v>
      </c>
    </row>
    <row r="14" spans="1:34" ht="30" customHeight="1" thickBot="1" x14ac:dyDescent="0.3">
      <c r="B14" s="4" t="str">
        <f>MonthName&amp;" Total"</f>
        <v>April Total</v>
      </c>
      <c r="C14" s="2">
        <f>SUBTOTAL(103,April!$C$9:$C$13)</f>
        <v>0</v>
      </c>
      <c r="D14" s="3">
        <f>SUBTOTAL(103,April!$D$9:$D$13)</f>
        <v>0</v>
      </c>
      <c r="E14" s="3">
        <f>SUBTOTAL(103,April!$E$9:$E$13)</f>
        <v>0</v>
      </c>
      <c r="F14" s="3">
        <f>SUBTOTAL(103,April!$F$9:$F$13)</f>
        <v>0</v>
      </c>
      <c r="G14" s="3">
        <f>SUBTOTAL(103,April!$G$9:$G$13)</f>
        <v>0</v>
      </c>
      <c r="H14" s="3">
        <f>SUBTOTAL(103,April!$H$9:$H$13)</f>
        <v>0</v>
      </c>
      <c r="I14" s="3">
        <f>SUBTOTAL(103,April!$I$9:$I$13)</f>
        <v>0</v>
      </c>
      <c r="J14" s="3">
        <f>SUBTOTAL(103,April!$J$9:$J$13)</f>
        <v>0</v>
      </c>
      <c r="K14" s="3">
        <f>SUBTOTAL(103,April!$K$9:$K$13)</f>
        <v>0</v>
      </c>
      <c r="L14" s="3">
        <f>SUBTOTAL(103,April!$L$9:$L$13)</f>
        <v>0</v>
      </c>
      <c r="M14" s="3">
        <f>SUBTOTAL(103,April!$M$9:$M$13)</f>
        <v>0</v>
      </c>
      <c r="N14" s="3">
        <f>SUBTOTAL(103,April!$N$9:$N$13)</f>
        <v>0</v>
      </c>
      <c r="O14" s="3">
        <f>SUBTOTAL(103,April!$O$9:$O$13)</f>
        <v>0</v>
      </c>
      <c r="P14" s="3">
        <f>SUBTOTAL(103,April!$P$9:$P$13)</f>
        <v>0</v>
      </c>
      <c r="Q14" s="3">
        <f>SUBTOTAL(103,April!$Q$9:$Q$13)</f>
        <v>0</v>
      </c>
      <c r="R14" s="3">
        <f>SUBTOTAL(103,April!$R$9:$R$13)</f>
        <v>0</v>
      </c>
      <c r="S14" s="3">
        <f>SUBTOTAL(103,April!$S$9:$S$13)</f>
        <v>0</v>
      </c>
      <c r="T14" s="3">
        <f>SUBTOTAL(103,April!$T$9:$T$13)</f>
        <v>0</v>
      </c>
      <c r="U14" s="3">
        <f>SUBTOTAL(103,April!$U$9:$U$13)</f>
        <v>0</v>
      </c>
      <c r="V14" s="3">
        <f>SUBTOTAL(103,April!$V$9:$V$13)</f>
        <v>0</v>
      </c>
      <c r="W14" s="3">
        <f>SUBTOTAL(103,April!$W$9:$W$13)</f>
        <v>0</v>
      </c>
      <c r="X14" s="3">
        <f>SUBTOTAL(103,April!$X$9:$X$13)</f>
        <v>0</v>
      </c>
      <c r="Y14" s="3">
        <f>SUBTOTAL(103,April!$Y$9:$Y$13)</f>
        <v>0</v>
      </c>
      <c r="Z14" s="3">
        <f>SUBTOTAL(103,April!$Z$9:$Z$13)</f>
        <v>0</v>
      </c>
      <c r="AA14" s="3">
        <f>SUBTOTAL(103,April!$AA$9:$AA$13)</f>
        <v>0</v>
      </c>
      <c r="AB14" s="3">
        <f>SUBTOTAL(103,April!$AB$9:$AB$13)</f>
        <v>0</v>
      </c>
      <c r="AC14" s="3">
        <f>SUBTOTAL(103,April!$AC$9:$AC$13)</f>
        <v>0</v>
      </c>
      <c r="AD14" s="3">
        <f>SUBTOTAL(103,April!$AD$9:$AD$13)</f>
        <v>0</v>
      </c>
      <c r="AE14" s="3">
        <f>SUBTOTAL(103,April!$AE$9:$AE$13)</f>
        <v>0</v>
      </c>
      <c r="AF14" s="3">
        <f>SUBTOTAL(109,April!$AF$9:$AF$13)</f>
        <v>0</v>
      </c>
      <c r="AG14" s="3">
        <f>SUBTOTAL(109,April!$AG$9:$AG$13)</f>
        <v>0</v>
      </c>
      <c r="AH14" s="2">
        <f>SUBTOTAL(109,April!$AH$9:$AH$13)</f>
        <v>0</v>
      </c>
    </row>
    <row r="15" spans="1:34" ht="30" customHeight="1" thickTop="1" x14ac:dyDescent="0.25"/>
  </sheetData>
  <mergeCells count="6">
    <mergeCell ref="C6:AG6"/>
    <mergeCell ref="D4:F4"/>
    <mergeCell ref="H4:J4"/>
    <mergeCell ref="L4:M4"/>
    <mergeCell ref="O4:Q4"/>
    <mergeCell ref="S4:U4"/>
  </mergeCells>
  <conditionalFormatting sqref="C9:AG13">
    <cfRule type="expression" priority="1" stopIfTrue="1">
      <formula>C9=""</formula>
    </cfRule>
    <cfRule type="expression" dxfId="44" priority="2" stopIfTrue="1">
      <formula>C9=KeyCustom2</formula>
    </cfRule>
    <cfRule type="expression" dxfId="43" priority="3" stopIfTrue="1">
      <formula>C9=KeyCustom1</formula>
    </cfRule>
    <cfRule type="expression" dxfId="42" priority="4" stopIfTrue="1">
      <formula>C9=KeySick</formula>
    </cfRule>
    <cfRule type="expression" dxfId="41" priority="5" stopIfTrue="1">
      <formula>C9=KeyPersonal</formula>
    </cfRule>
    <cfRule type="expression" dxfId="40" priority="6" stopIfTrue="1">
      <formula>C9=KeyVacation</formula>
    </cfRule>
  </conditionalFormatting>
  <conditionalFormatting sqref="AH9:AH13">
    <cfRule type="dataBar" priority="7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{EC6658AD-15B2-4CA8-A67E-F9631B803AB8}</x14:id>
        </ext>
      </extLst>
    </cfRule>
  </conditionalFormatting>
  <printOptions horizontalCentered="1"/>
  <pageMargins left="0.25" right="0.25" top="0.75" bottom="0.75" header="0.3" footer="0.3"/>
  <pageSetup scale="69" fitToHeight="0" orientation="landscape" verticalDpi="4294967293" r:id="rId1"/>
  <headerFooter differentFirst="1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6658AD-15B2-4CA8-A67E-F9631B803AB8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AH9:AH13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9E5A-98E6-4C0B-806B-C1925D7DDE6B}">
  <sheetPr>
    <tabColor theme="4" tint="0.499984740745262"/>
    <pageSetUpPr fitToPage="1"/>
  </sheetPr>
  <dimension ref="A1:AH15"/>
  <sheetViews>
    <sheetView showGridLines="0" zoomScaleNormal="100" workbookViewId="0"/>
  </sheetViews>
  <sheetFormatPr defaultColWidth="8.7109375" defaultRowHeight="30" customHeight="1" x14ac:dyDescent="0.25"/>
  <cols>
    <col min="1" max="1" width="2.7109375" style="1" customWidth="1"/>
    <col min="2" max="2" width="25.7109375" style="1" customWidth="1"/>
    <col min="3" max="33" width="4.7109375" style="1" customWidth="1"/>
    <col min="34" max="34" width="13.42578125" style="1" customWidth="1"/>
    <col min="35" max="35" width="2.7109375" style="1" customWidth="1"/>
    <col min="36" max="16384" width="8.7109375" style="1"/>
  </cols>
  <sheetData>
    <row r="1" spans="1:34" ht="49.9" customHeight="1" x14ac:dyDescent="0.35">
      <c r="A1"/>
      <c r="B1" s="34" t="s">
        <v>60</v>
      </c>
    </row>
    <row r="2" spans="1:34" ht="100.15" customHeight="1" x14ac:dyDescent="0.25">
      <c r="B2" s="39" t="s">
        <v>7</v>
      </c>
    </row>
    <row r="3" spans="1:34" ht="15" customHeight="1" x14ac:dyDescent="0.25">
      <c r="B3" s="32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</row>
    <row r="4" spans="1:34" ht="30" customHeight="1" x14ac:dyDescent="0.25">
      <c r="B4" s="29" t="s">
        <v>59</v>
      </c>
      <c r="C4" s="28" t="s">
        <v>12</v>
      </c>
      <c r="D4" s="23" t="s">
        <v>58</v>
      </c>
      <c r="E4" s="23"/>
      <c r="F4" s="23"/>
      <c r="G4" s="27" t="s">
        <v>15</v>
      </c>
      <c r="H4" s="23" t="s">
        <v>57</v>
      </c>
      <c r="I4" s="23"/>
      <c r="J4" s="23"/>
      <c r="K4" s="26" t="s">
        <v>13</v>
      </c>
      <c r="L4" s="23" t="s">
        <v>56</v>
      </c>
      <c r="M4" s="23"/>
      <c r="N4" s="25"/>
      <c r="O4" s="23" t="s">
        <v>55</v>
      </c>
      <c r="P4" s="23"/>
      <c r="Q4" s="23"/>
      <c r="R4" s="24"/>
      <c r="S4" s="23" t="s">
        <v>54</v>
      </c>
      <c r="T4" s="23"/>
      <c r="U4" s="23"/>
    </row>
    <row r="5" spans="1:34" ht="15" x14ac:dyDescent="0.25"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</row>
    <row r="6" spans="1:34" ht="49.9" customHeight="1" x14ac:dyDescent="0.25">
      <c r="B6" s="18"/>
      <c r="C6" s="20" t="s">
        <v>53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18">
        <f ca="1">CalendarYear</f>
        <v>2025</v>
      </c>
    </row>
    <row r="7" spans="1:34" ht="30" customHeight="1" x14ac:dyDescent="0.25">
      <c r="B7" s="18" t="s">
        <v>7</v>
      </c>
      <c r="C7" s="19" t="str">
        <f ca="1">TEXT(WEEKDAY(DATE(CalendarYear,5,1),1),"aaa")</f>
        <v>Thu</v>
      </c>
      <c r="D7" s="19" t="str">
        <f ca="1">TEXT(WEEKDAY(DATE(CalendarYear,5,2),1),"aaa")</f>
        <v>Fri</v>
      </c>
      <c r="E7" s="19" t="str">
        <f ca="1">TEXT(WEEKDAY(DATE(CalendarYear,5,3),1),"aaa")</f>
        <v>Sat</v>
      </c>
      <c r="F7" s="19" t="str">
        <f ca="1">TEXT(WEEKDAY(DATE(CalendarYear,5,4),1),"aaa")</f>
        <v>Sun</v>
      </c>
      <c r="G7" s="19" t="str">
        <f ca="1">TEXT(WEEKDAY(DATE(CalendarYear,5,5),1),"aaa")</f>
        <v>Mon</v>
      </c>
      <c r="H7" s="19" t="str">
        <f ca="1">TEXT(WEEKDAY(DATE(CalendarYear,5,6),1),"aaa")</f>
        <v>Tue</v>
      </c>
      <c r="I7" s="19" t="str">
        <f ca="1">TEXT(WEEKDAY(DATE(CalendarYear,5,7),1),"aaa")</f>
        <v>Wed</v>
      </c>
      <c r="J7" s="19" t="str">
        <f ca="1">TEXT(WEEKDAY(DATE(CalendarYear,5,8),1),"aaa")</f>
        <v>Thu</v>
      </c>
      <c r="K7" s="19" t="str">
        <f ca="1">TEXT(WEEKDAY(DATE(CalendarYear,5,9),1),"aaa")</f>
        <v>Fri</v>
      </c>
      <c r="L7" s="19" t="str">
        <f ca="1">TEXT(WEEKDAY(DATE(CalendarYear,5,10),1),"aaa")</f>
        <v>Sat</v>
      </c>
      <c r="M7" s="19" t="str">
        <f ca="1">TEXT(WEEKDAY(DATE(CalendarYear,5,11),1),"aaa")</f>
        <v>Sun</v>
      </c>
      <c r="N7" s="19" t="str">
        <f ca="1">TEXT(WEEKDAY(DATE(CalendarYear,5,12),1),"aaa")</f>
        <v>Mon</v>
      </c>
      <c r="O7" s="19" t="str">
        <f ca="1">TEXT(WEEKDAY(DATE(CalendarYear,5,13),1),"aaa")</f>
        <v>Tue</v>
      </c>
      <c r="P7" s="19" t="str">
        <f ca="1">TEXT(WEEKDAY(DATE(CalendarYear,5,14),1),"aaa")</f>
        <v>Wed</v>
      </c>
      <c r="Q7" s="19" t="str">
        <f ca="1">TEXT(WEEKDAY(DATE(CalendarYear,5,15),1),"aaa")</f>
        <v>Thu</v>
      </c>
      <c r="R7" s="19" t="str">
        <f ca="1">TEXT(WEEKDAY(DATE(CalendarYear,5,16),1),"aaa")</f>
        <v>Fri</v>
      </c>
      <c r="S7" s="19" t="str">
        <f ca="1">TEXT(WEEKDAY(DATE(CalendarYear,5,17),1),"aaa")</f>
        <v>Sat</v>
      </c>
      <c r="T7" s="19" t="str">
        <f ca="1">TEXT(WEEKDAY(DATE(CalendarYear,5,18),1),"aaa")</f>
        <v>Sun</v>
      </c>
      <c r="U7" s="19" t="str">
        <f ca="1">TEXT(WEEKDAY(DATE(CalendarYear,5,19),1),"aaa")</f>
        <v>Mon</v>
      </c>
      <c r="V7" s="19" t="str">
        <f ca="1">TEXT(WEEKDAY(DATE(CalendarYear,5,20),1),"aaa")</f>
        <v>Tue</v>
      </c>
      <c r="W7" s="19" t="str">
        <f ca="1">TEXT(WEEKDAY(DATE(CalendarYear,5,21),1),"aaa")</f>
        <v>Wed</v>
      </c>
      <c r="X7" s="19" t="str">
        <f ca="1">TEXT(WEEKDAY(DATE(CalendarYear,5,22),1),"aaa")</f>
        <v>Thu</v>
      </c>
      <c r="Y7" s="19" t="str">
        <f ca="1">TEXT(WEEKDAY(DATE(CalendarYear,5,23),1),"aaa")</f>
        <v>Fri</v>
      </c>
      <c r="Z7" s="19" t="str">
        <f ca="1">TEXT(WEEKDAY(DATE(CalendarYear,5,24),1),"aaa")</f>
        <v>Sat</v>
      </c>
      <c r="AA7" s="19" t="str">
        <f ca="1">TEXT(WEEKDAY(DATE(CalendarYear,5,25),1),"aaa")</f>
        <v>Sun</v>
      </c>
      <c r="AB7" s="19" t="str">
        <f ca="1">TEXT(WEEKDAY(DATE(CalendarYear,5,26),1),"aaa")</f>
        <v>Mon</v>
      </c>
      <c r="AC7" s="19" t="str">
        <f ca="1">TEXT(WEEKDAY(DATE(CalendarYear,5,27),1),"aaa")</f>
        <v>Tue</v>
      </c>
      <c r="AD7" s="19" t="str">
        <f ca="1">TEXT(WEEKDAY(DATE(CalendarYear,5,28),1),"aaa")</f>
        <v>Wed</v>
      </c>
      <c r="AE7" s="19" t="str">
        <f ca="1">TEXT(WEEKDAY(DATE(CalendarYear,5,29),1),"aaa")</f>
        <v>Thu</v>
      </c>
      <c r="AF7" s="19" t="str">
        <f ca="1">TEXT(WEEKDAY(DATE(CalendarYear,5,30),1),"aaa")</f>
        <v>Fri</v>
      </c>
      <c r="AG7" s="19" t="str">
        <f ca="1">TEXT(WEEKDAY(DATE(CalendarYear,5,31),1),"aaa")</f>
        <v>Sat</v>
      </c>
      <c r="AH7" s="18"/>
    </row>
    <row r="8" spans="1:34" ht="30" customHeight="1" x14ac:dyDescent="0.25">
      <c r="B8" s="17" t="s">
        <v>52</v>
      </c>
      <c r="C8" s="16" t="s">
        <v>51</v>
      </c>
      <c r="D8" s="15" t="s">
        <v>50</v>
      </c>
      <c r="E8" s="15" t="s">
        <v>49</v>
      </c>
      <c r="F8" s="15" t="s">
        <v>48</v>
      </c>
      <c r="G8" s="15" t="s">
        <v>47</v>
      </c>
      <c r="H8" s="15" t="s">
        <v>46</v>
      </c>
      <c r="I8" s="15" t="s">
        <v>45</v>
      </c>
      <c r="J8" s="15" t="s">
        <v>44</v>
      </c>
      <c r="K8" s="15" t="s">
        <v>43</v>
      </c>
      <c r="L8" s="15" t="s">
        <v>42</v>
      </c>
      <c r="M8" s="15" t="s">
        <v>41</v>
      </c>
      <c r="N8" s="15" t="s">
        <v>40</v>
      </c>
      <c r="O8" s="15" t="s">
        <v>39</v>
      </c>
      <c r="P8" s="15" t="s">
        <v>38</v>
      </c>
      <c r="Q8" s="15" t="s">
        <v>37</v>
      </c>
      <c r="R8" s="15" t="s">
        <v>36</v>
      </c>
      <c r="S8" s="15" t="s">
        <v>35</v>
      </c>
      <c r="T8" s="15" t="s">
        <v>34</v>
      </c>
      <c r="U8" s="15" t="s">
        <v>33</v>
      </c>
      <c r="V8" s="15" t="s">
        <v>32</v>
      </c>
      <c r="W8" s="15" t="s">
        <v>31</v>
      </c>
      <c r="X8" s="15" t="s">
        <v>30</v>
      </c>
      <c r="Y8" s="15" t="s">
        <v>29</v>
      </c>
      <c r="Z8" s="15" t="s">
        <v>28</v>
      </c>
      <c r="AA8" s="15" t="s">
        <v>27</v>
      </c>
      <c r="AB8" s="15" t="s">
        <v>26</v>
      </c>
      <c r="AC8" s="15" t="s">
        <v>25</v>
      </c>
      <c r="AD8" s="15" t="s">
        <v>24</v>
      </c>
      <c r="AE8" s="15" t="s">
        <v>23</v>
      </c>
      <c r="AF8" s="15" t="s">
        <v>22</v>
      </c>
      <c r="AG8" s="15" t="s">
        <v>21</v>
      </c>
      <c r="AH8" s="14" t="s">
        <v>20</v>
      </c>
    </row>
    <row r="9" spans="1:34" ht="30" customHeight="1" thickBot="1" x14ac:dyDescent="0.3">
      <c r="B9" s="13" t="s">
        <v>19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1">
        <f>COUNTA(May!$C9:$AG9)</f>
        <v>0</v>
      </c>
    </row>
    <row r="10" spans="1:34" ht="30" customHeight="1" thickTop="1" thickBot="1" x14ac:dyDescent="0.3">
      <c r="B10" s="10" t="s">
        <v>18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8">
        <f>COUNTA(May!$C10:$AG10)</f>
        <v>0</v>
      </c>
    </row>
    <row r="11" spans="1:34" ht="30" customHeight="1" thickTop="1" thickBot="1" x14ac:dyDescent="0.3">
      <c r="B11" s="7" t="s">
        <v>17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5">
        <f>COUNTA(May!$C11:$AG11)</f>
        <v>0</v>
      </c>
    </row>
    <row r="12" spans="1:34" ht="30" customHeight="1" thickTop="1" thickBot="1" x14ac:dyDescent="0.3">
      <c r="B12" s="10" t="s">
        <v>16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8">
        <f>COUNTA(May!$C12:$AG12)</f>
        <v>0</v>
      </c>
    </row>
    <row r="13" spans="1:34" ht="30" customHeight="1" thickTop="1" x14ac:dyDescent="0.25">
      <c r="B13" s="7" t="s">
        <v>14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5">
        <f>COUNTA(May!$C13:$AG13)</f>
        <v>0</v>
      </c>
    </row>
    <row r="14" spans="1:34" ht="30" customHeight="1" thickBot="1" x14ac:dyDescent="0.3">
      <c r="B14" s="4" t="str">
        <f>MonthName&amp;" Total"</f>
        <v>Absence type key Total</v>
      </c>
      <c r="C14" s="2">
        <f>SUBTOTAL(103,May!$C$9:$C$13)</f>
        <v>0</v>
      </c>
      <c r="D14" s="3">
        <f>SUBTOTAL(103,May!$D$9:$D$13)</f>
        <v>0</v>
      </c>
      <c r="E14" s="3">
        <f>SUBTOTAL(103,May!$E$9:$E$13)</f>
        <v>0</v>
      </c>
      <c r="F14" s="3">
        <f>SUBTOTAL(103,May!$F$9:$F$13)</f>
        <v>0</v>
      </c>
      <c r="G14" s="3">
        <f>SUBTOTAL(103,May!$G$9:$G$13)</f>
        <v>0</v>
      </c>
      <c r="H14" s="3">
        <f>SUBTOTAL(103,May!$H$9:$H$13)</f>
        <v>0</v>
      </c>
      <c r="I14" s="3">
        <f>SUBTOTAL(103,May!$I$9:$I$13)</f>
        <v>0</v>
      </c>
      <c r="J14" s="3">
        <f>SUBTOTAL(103,May!$J$9:$J$13)</f>
        <v>0</v>
      </c>
      <c r="K14" s="3">
        <f>SUBTOTAL(103,May!$K$9:$K$13)</f>
        <v>0</v>
      </c>
      <c r="L14" s="3">
        <f>SUBTOTAL(103,May!$L$9:$L$13)</f>
        <v>0</v>
      </c>
      <c r="M14" s="3">
        <f>SUBTOTAL(103,May!$M$9:$M$13)</f>
        <v>0</v>
      </c>
      <c r="N14" s="3">
        <f>SUBTOTAL(103,May!$N$9:$N$13)</f>
        <v>0</v>
      </c>
      <c r="O14" s="3">
        <f>SUBTOTAL(103,May!$O$9:$O$13)</f>
        <v>0</v>
      </c>
      <c r="P14" s="3">
        <f>SUBTOTAL(103,May!$P$9:$P$13)</f>
        <v>0</v>
      </c>
      <c r="Q14" s="3">
        <f>SUBTOTAL(103,May!$Q$9:$Q$13)</f>
        <v>0</v>
      </c>
      <c r="R14" s="3">
        <f>SUBTOTAL(103,May!$R$9:$R$13)</f>
        <v>0</v>
      </c>
      <c r="S14" s="3">
        <f>SUBTOTAL(103,May!$S$9:$S$13)</f>
        <v>0</v>
      </c>
      <c r="T14" s="3">
        <f>SUBTOTAL(103,May!$T$9:$T$13)</f>
        <v>0</v>
      </c>
      <c r="U14" s="3">
        <f>SUBTOTAL(103,May!$U$9:$U$13)</f>
        <v>0</v>
      </c>
      <c r="V14" s="3">
        <f>SUBTOTAL(103,May!$V$9:$V$13)</f>
        <v>0</v>
      </c>
      <c r="W14" s="3">
        <f>SUBTOTAL(103,May!$W$9:$W$13)</f>
        <v>0</v>
      </c>
      <c r="X14" s="3">
        <f>SUBTOTAL(103,May!$X$9:$X$13)</f>
        <v>0</v>
      </c>
      <c r="Y14" s="3">
        <f>SUBTOTAL(103,May!$Y$9:$Y$13)</f>
        <v>0</v>
      </c>
      <c r="Z14" s="3">
        <f>SUBTOTAL(103,May!$Z$9:$Z$13)</f>
        <v>0</v>
      </c>
      <c r="AA14" s="3">
        <f>SUBTOTAL(103,May!$AA$9:$AA$13)</f>
        <v>0</v>
      </c>
      <c r="AB14" s="3">
        <f>SUBTOTAL(103,May!$AB$9:$AB$13)</f>
        <v>0</v>
      </c>
      <c r="AC14" s="3">
        <f>SUBTOTAL(103,May!$AC$9:$AC$13)</f>
        <v>0</v>
      </c>
      <c r="AD14" s="3">
        <f>SUBTOTAL(103,May!$AD$9:$AD$13)</f>
        <v>0</v>
      </c>
      <c r="AE14" s="3">
        <f>SUBTOTAL(103,May!$AE$9:$AE$13)</f>
        <v>0</v>
      </c>
      <c r="AF14" s="3">
        <f>SUBTOTAL(109,May!$AF$9:$AF$13)</f>
        <v>0</v>
      </c>
      <c r="AG14" s="3">
        <f>SUBTOTAL(109,May!$AG$9:$AG$13)</f>
        <v>0</v>
      </c>
      <c r="AH14" s="2">
        <f>SUBTOTAL(109,May!$AH$9:$AH$13)</f>
        <v>0</v>
      </c>
    </row>
    <row r="15" spans="1:34" ht="30" customHeight="1" thickTop="1" x14ac:dyDescent="0.25"/>
  </sheetData>
  <mergeCells count="6">
    <mergeCell ref="C6:AG6"/>
    <mergeCell ref="D4:F4"/>
    <mergeCell ref="H4:J4"/>
    <mergeCell ref="L4:M4"/>
    <mergeCell ref="O4:Q4"/>
    <mergeCell ref="S4:U4"/>
  </mergeCells>
  <conditionalFormatting sqref="C9:AG13">
    <cfRule type="expression" priority="1" stopIfTrue="1">
      <formula>C9=""</formula>
    </cfRule>
    <cfRule type="expression" dxfId="39" priority="2" stopIfTrue="1">
      <formula>C9=KeyCustom2</formula>
    </cfRule>
    <cfRule type="expression" dxfId="38" priority="3" stopIfTrue="1">
      <formula>C9=KeyCustom1</formula>
    </cfRule>
    <cfRule type="expression" dxfId="37" priority="4" stopIfTrue="1">
      <formula>C9=KeySick</formula>
    </cfRule>
    <cfRule type="expression" dxfId="36" priority="5" stopIfTrue="1">
      <formula>C9=KeyPersonal</formula>
    </cfRule>
    <cfRule type="expression" dxfId="35" priority="6" stopIfTrue="1">
      <formula>C9=KeyVacation</formula>
    </cfRule>
  </conditionalFormatting>
  <conditionalFormatting sqref="AH9:AH13">
    <cfRule type="dataBar" priority="7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{BA6104E3-C171-494C-BA3C-32135A49FB37}</x14:id>
        </ext>
      </extLst>
    </cfRule>
  </conditionalFormatting>
  <printOptions horizontalCentered="1"/>
  <pageMargins left="0.25" right="0.25" top="0.75" bottom="0.75" header="0.3" footer="0.3"/>
  <pageSetup scale="69" fitToHeight="0" orientation="landscape" verticalDpi="4294967293" r:id="rId1"/>
  <headerFooter differentFirst="1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6104E3-C171-494C-BA3C-32135A49FB37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AH9:AH13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F8B9B-900C-493F-AE17-70EA95032254}">
  <sheetPr>
    <tabColor theme="8"/>
    <pageSetUpPr fitToPage="1"/>
  </sheetPr>
  <dimension ref="A1:AH15"/>
  <sheetViews>
    <sheetView showGridLines="0" zoomScaleNormal="100" workbookViewId="0">
      <selection activeCell="B2" sqref="B2"/>
    </sheetView>
  </sheetViews>
  <sheetFormatPr defaultColWidth="8.7109375" defaultRowHeight="30" customHeight="1" x14ac:dyDescent="0.25"/>
  <cols>
    <col min="1" max="1" width="2.7109375" style="1" customWidth="1"/>
    <col min="2" max="2" width="25.7109375" style="1" customWidth="1"/>
    <col min="3" max="33" width="4.7109375" style="1" customWidth="1"/>
    <col min="34" max="34" width="13.42578125" style="1" customWidth="1"/>
    <col min="35" max="35" width="2.7109375" style="1" customWidth="1"/>
    <col min="36" max="16384" width="8.7109375" style="1"/>
  </cols>
  <sheetData>
    <row r="1" spans="1:34" ht="50.25" customHeight="1" x14ac:dyDescent="0.35">
      <c r="A1"/>
      <c r="B1" s="34" t="s">
        <v>60</v>
      </c>
    </row>
    <row r="2" spans="1:34" ht="100.15" customHeight="1" x14ac:dyDescent="0.25">
      <c r="B2" s="40" t="s">
        <v>6</v>
      </c>
    </row>
    <row r="3" spans="1:34" ht="15" customHeight="1" x14ac:dyDescent="0.25">
      <c r="B3" s="32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</row>
    <row r="4" spans="1:34" ht="30" customHeight="1" x14ac:dyDescent="0.25">
      <c r="B4" s="29" t="s">
        <v>59</v>
      </c>
      <c r="C4" s="28" t="s">
        <v>12</v>
      </c>
      <c r="D4" s="23" t="s">
        <v>58</v>
      </c>
      <c r="E4" s="23"/>
      <c r="F4" s="23"/>
      <c r="G4" s="27" t="s">
        <v>15</v>
      </c>
      <c r="H4" s="23" t="s">
        <v>57</v>
      </c>
      <c r="I4" s="23"/>
      <c r="J4" s="23"/>
      <c r="K4" s="26" t="s">
        <v>13</v>
      </c>
      <c r="L4" s="23" t="s">
        <v>56</v>
      </c>
      <c r="M4" s="23"/>
      <c r="N4" s="25"/>
      <c r="O4" s="23" t="s">
        <v>55</v>
      </c>
      <c r="P4" s="23"/>
      <c r="Q4" s="23"/>
      <c r="R4" s="24"/>
      <c r="S4" s="23" t="s">
        <v>54</v>
      </c>
      <c r="T4" s="23"/>
      <c r="U4" s="23"/>
    </row>
    <row r="5" spans="1:34" ht="15" customHeight="1" x14ac:dyDescent="0.25"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</row>
    <row r="6" spans="1:34" ht="49.9" customHeight="1" x14ac:dyDescent="0.25">
      <c r="B6" s="18"/>
      <c r="C6" s="20" t="s">
        <v>53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18">
        <f ca="1">CalendarYear</f>
        <v>2025</v>
      </c>
    </row>
    <row r="7" spans="1:34" ht="30" customHeight="1" x14ac:dyDescent="0.25">
      <c r="B7" s="18" t="s">
        <v>6</v>
      </c>
      <c r="C7" s="19" t="str">
        <f ca="1">TEXT(WEEKDAY(DATE(CalendarYear,6,1),1),"aaa")</f>
        <v>Sun</v>
      </c>
      <c r="D7" s="19" t="str">
        <f ca="1">TEXT(WEEKDAY(DATE(CalendarYear,6,2),1),"aaa")</f>
        <v>Mon</v>
      </c>
      <c r="E7" s="19" t="str">
        <f ca="1">TEXT(WEEKDAY(DATE(CalendarYear,6,3),1),"aaa")</f>
        <v>Tue</v>
      </c>
      <c r="F7" s="19" t="str">
        <f ca="1">TEXT(WEEKDAY(DATE(CalendarYear,6,4),1),"aaa")</f>
        <v>Wed</v>
      </c>
      <c r="G7" s="19" t="str">
        <f ca="1">TEXT(WEEKDAY(DATE(CalendarYear,6,5),1),"aaa")</f>
        <v>Thu</v>
      </c>
      <c r="H7" s="19" t="str">
        <f ca="1">TEXT(WEEKDAY(DATE(CalendarYear,6,6),1),"aaa")</f>
        <v>Fri</v>
      </c>
      <c r="I7" s="19" t="str">
        <f ca="1">TEXT(WEEKDAY(DATE(CalendarYear,6,7),1),"aaa")</f>
        <v>Sat</v>
      </c>
      <c r="J7" s="19" t="str">
        <f ca="1">TEXT(WEEKDAY(DATE(CalendarYear,6,8),1),"aaa")</f>
        <v>Sun</v>
      </c>
      <c r="K7" s="19" t="str">
        <f ca="1">TEXT(WEEKDAY(DATE(CalendarYear,6,9),1),"aaa")</f>
        <v>Mon</v>
      </c>
      <c r="L7" s="19" t="str">
        <f ca="1">TEXT(WEEKDAY(DATE(CalendarYear,6,10),1),"aaa")</f>
        <v>Tue</v>
      </c>
      <c r="M7" s="19" t="str">
        <f ca="1">TEXT(WEEKDAY(DATE(CalendarYear,6,11),1),"aaa")</f>
        <v>Wed</v>
      </c>
      <c r="N7" s="19" t="str">
        <f ca="1">TEXT(WEEKDAY(DATE(CalendarYear,6,12),1),"aaa")</f>
        <v>Thu</v>
      </c>
      <c r="O7" s="19" t="str">
        <f ca="1">TEXT(WEEKDAY(DATE(CalendarYear,6,13),1),"aaa")</f>
        <v>Fri</v>
      </c>
      <c r="P7" s="19" t="str">
        <f ca="1">TEXT(WEEKDAY(DATE(CalendarYear,6,14),1),"aaa")</f>
        <v>Sat</v>
      </c>
      <c r="Q7" s="19" t="str">
        <f ca="1">TEXT(WEEKDAY(DATE(CalendarYear,6,15),1),"aaa")</f>
        <v>Sun</v>
      </c>
      <c r="R7" s="19" t="str">
        <f ca="1">TEXT(WEEKDAY(DATE(CalendarYear,6,16),1),"aaa")</f>
        <v>Mon</v>
      </c>
      <c r="S7" s="19" t="str">
        <f ca="1">TEXT(WEEKDAY(DATE(CalendarYear,6,17),1),"aaa")</f>
        <v>Tue</v>
      </c>
      <c r="T7" s="19" t="str">
        <f ca="1">TEXT(WEEKDAY(DATE(CalendarYear,6,18),1),"aaa")</f>
        <v>Wed</v>
      </c>
      <c r="U7" s="19" t="str">
        <f ca="1">TEXT(WEEKDAY(DATE(CalendarYear,6,19),1),"aaa")</f>
        <v>Thu</v>
      </c>
      <c r="V7" s="19" t="str">
        <f ca="1">TEXT(WEEKDAY(DATE(CalendarYear,6,20),1),"aaa")</f>
        <v>Fri</v>
      </c>
      <c r="W7" s="19" t="str">
        <f ca="1">TEXT(WEEKDAY(DATE(CalendarYear,6,21),1),"aaa")</f>
        <v>Sat</v>
      </c>
      <c r="X7" s="19" t="str">
        <f ca="1">TEXT(WEEKDAY(DATE(CalendarYear,6,22),1),"aaa")</f>
        <v>Sun</v>
      </c>
      <c r="Y7" s="19" t="str">
        <f ca="1">TEXT(WEEKDAY(DATE(CalendarYear,6,23),1),"aaa")</f>
        <v>Mon</v>
      </c>
      <c r="Z7" s="19" t="str">
        <f ca="1">TEXT(WEEKDAY(DATE(CalendarYear,6,24),1),"aaa")</f>
        <v>Tue</v>
      </c>
      <c r="AA7" s="19" t="str">
        <f ca="1">TEXT(WEEKDAY(DATE(CalendarYear,6,25),1),"aaa")</f>
        <v>Wed</v>
      </c>
      <c r="AB7" s="19" t="str">
        <f ca="1">TEXT(WEEKDAY(DATE(CalendarYear,6,26),1),"aaa")</f>
        <v>Thu</v>
      </c>
      <c r="AC7" s="19" t="str">
        <f ca="1">TEXT(WEEKDAY(DATE(CalendarYear,6,27),1),"aaa")</f>
        <v>Fri</v>
      </c>
      <c r="AD7" s="19" t="str">
        <f ca="1">TEXT(WEEKDAY(DATE(CalendarYear,6,28),1),"aaa")</f>
        <v>Sat</v>
      </c>
      <c r="AE7" s="19" t="str">
        <f ca="1">TEXT(WEEKDAY(DATE(CalendarYear,6,29),1),"aaa")</f>
        <v>Sun</v>
      </c>
      <c r="AF7" s="19" t="str">
        <f ca="1">TEXT(WEEKDAY(DATE(CalendarYear,6,30),1),"aaa")</f>
        <v>Mon</v>
      </c>
      <c r="AG7" s="19"/>
      <c r="AH7" s="18"/>
    </row>
    <row r="8" spans="1:34" ht="30" customHeight="1" x14ac:dyDescent="0.25">
      <c r="B8" s="17" t="s">
        <v>52</v>
      </c>
      <c r="C8" s="16" t="s">
        <v>51</v>
      </c>
      <c r="D8" s="15" t="s">
        <v>50</v>
      </c>
      <c r="E8" s="15" t="s">
        <v>49</v>
      </c>
      <c r="F8" s="15" t="s">
        <v>48</v>
      </c>
      <c r="G8" s="15" t="s">
        <v>47</v>
      </c>
      <c r="H8" s="15" t="s">
        <v>46</v>
      </c>
      <c r="I8" s="15" t="s">
        <v>45</v>
      </c>
      <c r="J8" s="15" t="s">
        <v>44</v>
      </c>
      <c r="K8" s="15" t="s">
        <v>43</v>
      </c>
      <c r="L8" s="15" t="s">
        <v>42</v>
      </c>
      <c r="M8" s="15" t="s">
        <v>41</v>
      </c>
      <c r="N8" s="15" t="s">
        <v>40</v>
      </c>
      <c r="O8" s="15" t="s">
        <v>39</v>
      </c>
      <c r="P8" s="15" t="s">
        <v>38</v>
      </c>
      <c r="Q8" s="15" t="s">
        <v>37</v>
      </c>
      <c r="R8" s="15" t="s">
        <v>36</v>
      </c>
      <c r="S8" s="15" t="s">
        <v>35</v>
      </c>
      <c r="T8" s="15" t="s">
        <v>34</v>
      </c>
      <c r="U8" s="15" t="s">
        <v>33</v>
      </c>
      <c r="V8" s="15" t="s">
        <v>32</v>
      </c>
      <c r="W8" s="15" t="s">
        <v>31</v>
      </c>
      <c r="X8" s="15" t="s">
        <v>30</v>
      </c>
      <c r="Y8" s="15" t="s">
        <v>29</v>
      </c>
      <c r="Z8" s="15" t="s">
        <v>28</v>
      </c>
      <c r="AA8" s="15" t="s">
        <v>27</v>
      </c>
      <c r="AB8" s="15" t="s">
        <v>26</v>
      </c>
      <c r="AC8" s="15" t="s">
        <v>25</v>
      </c>
      <c r="AD8" s="15" t="s">
        <v>24</v>
      </c>
      <c r="AE8" s="15" t="s">
        <v>23</v>
      </c>
      <c r="AF8" s="15" t="s">
        <v>22</v>
      </c>
      <c r="AG8" s="15" t="s">
        <v>62</v>
      </c>
      <c r="AH8" s="14" t="s">
        <v>20</v>
      </c>
    </row>
    <row r="9" spans="1:34" ht="30" customHeight="1" thickBot="1" x14ac:dyDescent="0.3">
      <c r="B9" s="13" t="s">
        <v>19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1">
        <f>COUNTA(June!$C9:$AG9)</f>
        <v>0</v>
      </c>
    </row>
    <row r="10" spans="1:34" ht="30" customHeight="1" thickTop="1" thickBot="1" x14ac:dyDescent="0.3">
      <c r="B10" s="10" t="s">
        <v>18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8">
        <f>COUNTA(June!$C10:$AG10)</f>
        <v>0</v>
      </c>
    </row>
    <row r="11" spans="1:34" ht="30" customHeight="1" thickTop="1" thickBot="1" x14ac:dyDescent="0.3">
      <c r="B11" s="7" t="s">
        <v>17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5">
        <f>COUNTA(June!$C11:$AG11)</f>
        <v>0</v>
      </c>
    </row>
    <row r="12" spans="1:34" ht="30" customHeight="1" thickTop="1" thickBot="1" x14ac:dyDescent="0.3">
      <c r="B12" s="10" t="s">
        <v>16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8">
        <f>COUNTA(June!$C12:$AG12)</f>
        <v>0</v>
      </c>
    </row>
    <row r="13" spans="1:34" ht="30" customHeight="1" thickTop="1" x14ac:dyDescent="0.25">
      <c r="B13" s="7" t="s">
        <v>14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5">
        <f>COUNTA(June!$C13:$AG13)</f>
        <v>0</v>
      </c>
    </row>
    <row r="14" spans="1:34" ht="30" customHeight="1" thickBot="1" x14ac:dyDescent="0.3">
      <c r="B14" s="4" t="str">
        <f>MonthName&amp;" Total"</f>
        <v>June Total</v>
      </c>
      <c r="C14" s="2">
        <f>SUBTOTAL(103,June!$C$9:$C$13)</f>
        <v>0</v>
      </c>
      <c r="D14" s="3">
        <f>SUBTOTAL(103,June!$D$9:$D$13)</f>
        <v>0</v>
      </c>
      <c r="E14" s="3">
        <f>SUBTOTAL(103,June!$E$9:$E$13)</f>
        <v>0</v>
      </c>
      <c r="F14" s="3">
        <f>SUBTOTAL(103,June!$F$9:$F$13)</f>
        <v>0</v>
      </c>
      <c r="G14" s="3">
        <f>SUBTOTAL(103,June!$G$9:$G$13)</f>
        <v>0</v>
      </c>
      <c r="H14" s="3">
        <f>SUBTOTAL(103,June!$H$9:$H$13)</f>
        <v>0</v>
      </c>
      <c r="I14" s="3">
        <f>SUBTOTAL(103,June!$I$9:$I$13)</f>
        <v>0</v>
      </c>
      <c r="J14" s="3">
        <f>SUBTOTAL(103,June!$J$9:$J$13)</f>
        <v>0</v>
      </c>
      <c r="K14" s="3">
        <f>SUBTOTAL(103,June!$K$9:$K$13)</f>
        <v>0</v>
      </c>
      <c r="L14" s="3">
        <f>SUBTOTAL(103,June!$L$9:$L$13)</f>
        <v>0</v>
      </c>
      <c r="M14" s="3">
        <f>SUBTOTAL(103,June!$M$9:$M$13)</f>
        <v>0</v>
      </c>
      <c r="N14" s="3">
        <f>SUBTOTAL(103,June!$N$9:$N$13)</f>
        <v>0</v>
      </c>
      <c r="O14" s="3">
        <f>SUBTOTAL(103,June!$O$9:$O$13)</f>
        <v>0</v>
      </c>
      <c r="P14" s="3">
        <f>SUBTOTAL(103,June!$P$9:$P$13)</f>
        <v>0</v>
      </c>
      <c r="Q14" s="3">
        <f>SUBTOTAL(103,June!$Q$9:$Q$13)</f>
        <v>0</v>
      </c>
      <c r="R14" s="3">
        <f>SUBTOTAL(103,June!$R$9:$R$13)</f>
        <v>0</v>
      </c>
      <c r="S14" s="3">
        <f>SUBTOTAL(103,June!$S$9:$S$13)</f>
        <v>0</v>
      </c>
      <c r="T14" s="3">
        <f>SUBTOTAL(103,June!$T$9:$T$13)</f>
        <v>0</v>
      </c>
      <c r="U14" s="3">
        <f>SUBTOTAL(103,June!$U$9:$U$13)</f>
        <v>0</v>
      </c>
      <c r="V14" s="3">
        <f>SUBTOTAL(103,June!$V$9:$V$13)</f>
        <v>0</v>
      </c>
      <c r="W14" s="3">
        <f>SUBTOTAL(103,June!$W$9:$W$13)</f>
        <v>0</v>
      </c>
      <c r="X14" s="3">
        <f>SUBTOTAL(103,June!$X$9:$X$13)</f>
        <v>0</v>
      </c>
      <c r="Y14" s="3">
        <f>SUBTOTAL(103,June!$Y$9:$Y$13)</f>
        <v>0</v>
      </c>
      <c r="Z14" s="3">
        <f>SUBTOTAL(103,June!$Z$9:$Z$13)</f>
        <v>0</v>
      </c>
      <c r="AA14" s="3">
        <f>SUBTOTAL(103,June!$AA$9:$AA$13)</f>
        <v>0</v>
      </c>
      <c r="AB14" s="3">
        <f>SUBTOTAL(103,June!$AB$9:$AB$13)</f>
        <v>0</v>
      </c>
      <c r="AC14" s="3">
        <f>SUBTOTAL(103,June!$AC$9:$AC$13)</f>
        <v>0</v>
      </c>
      <c r="AD14" s="3">
        <f>SUBTOTAL(103,June!$AD$9:$AD$13)</f>
        <v>0</v>
      </c>
      <c r="AE14" s="3">
        <f>SUBTOTAL(103,June!$AE$9:$AE$13)</f>
        <v>0</v>
      </c>
      <c r="AF14" s="3">
        <f>SUBTOTAL(109,June!$AF$9:$AF$13)</f>
        <v>0</v>
      </c>
      <c r="AG14" s="3">
        <f>SUBTOTAL(109,June!$AG$9:$AG$13)</f>
        <v>0</v>
      </c>
      <c r="AH14" s="2">
        <f>SUBTOTAL(109,June!$AH$9:$AH$13)</f>
        <v>0</v>
      </c>
    </row>
    <row r="15" spans="1:34" ht="30" customHeight="1" thickTop="1" x14ac:dyDescent="0.25"/>
  </sheetData>
  <mergeCells count="6">
    <mergeCell ref="C6:AG6"/>
    <mergeCell ref="D4:F4"/>
    <mergeCell ref="H4:J4"/>
    <mergeCell ref="L4:M4"/>
    <mergeCell ref="O4:Q4"/>
    <mergeCell ref="S4:U4"/>
  </mergeCells>
  <conditionalFormatting sqref="C9:AG13">
    <cfRule type="expression" priority="1" stopIfTrue="1">
      <formula>C9=""</formula>
    </cfRule>
    <cfRule type="expression" dxfId="34" priority="2" stopIfTrue="1">
      <formula>C9=KeyCustom2</formula>
    </cfRule>
    <cfRule type="expression" dxfId="33" priority="3" stopIfTrue="1">
      <formula>C9=KeyCustom1</formula>
    </cfRule>
    <cfRule type="expression" dxfId="32" priority="4" stopIfTrue="1">
      <formula>C9=KeySick</formula>
    </cfRule>
    <cfRule type="expression" dxfId="31" priority="5" stopIfTrue="1">
      <formula>C9=KeyPersonal</formula>
    </cfRule>
    <cfRule type="expression" dxfId="30" priority="6" stopIfTrue="1">
      <formula>C9=KeyVacation</formula>
    </cfRule>
  </conditionalFormatting>
  <conditionalFormatting sqref="AH9:AH13">
    <cfRule type="dataBar" priority="7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{C9673AAE-1433-4E2F-A256-52B25D6DC902}</x14:id>
        </ext>
      </extLst>
    </cfRule>
  </conditionalFormatting>
  <printOptions horizontalCentered="1"/>
  <pageMargins left="0.25" right="0.25" top="0.75" bottom="0.75" header="0.3" footer="0.3"/>
  <pageSetup scale="69" fitToHeight="0" orientation="landscape" verticalDpi="4294967293" r:id="rId1"/>
  <headerFooter differentFirst="1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673AAE-1433-4E2F-A256-52B25D6DC902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AH9:AH13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1657-3489-4B72-A76F-5BB4FF74F513}">
  <sheetPr>
    <tabColor theme="8"/>
    <pageSetUpPr fitToPage="1"/>
  </sheetPr>
  <dimension ref="A1:AH15"/>
  <sheetViews>
    <sheetView showGridLines="0" zoomScaleNormal="100" workbookViewId="0">
      <selection activeCell="B8" sqref="B8"/>
    </sheetView>
  </sheetViews>
  <sheetFormatPr defaultColWidth="8.7109375" defaultRowHeight="30" customHeight="1" x14ac:dyDescent="0.25"/>
  <cols>
    <col min="1" max="1" width="2.7109375" style="1" customWidth="1"/>
    <col min="2" max="2" width="25.7109375" style="1" customWidth="1"/>
    <col min="3" max="33" width="4.7109375" style="1" customWidth="1"/>
    <col min="34" max="34" width="13.42578125" style="1" customWidth="1"/>
    <col min="35" max="35" width="2.7109375" style="1" customWidth="1"/>
    <col min="36" max="16384" width="8.7109375" style="1"/>
  </cols>
  <sheetData>
    <row r="1" spans="1:34" ht="49.9" customHeight="1" x14ac:dyDescent="0.35">
      <c r="A1"/>
      <c r="B1" s="34" t="s">
        <v>60</v>
      </c>
    </row>
    <row r="2" spans="1:34" ht="100.15" customHeight="1" x14ac:dyDescent="0.25">
      <c r="B2" s="41" t="s">
        <v>5</v>
      </c>
    </row>
    <row r="3" spans="1:34" ht="15" customHeight="1" x14ac:dyDescent="0.25">
      <c r="B3" s="32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</row>
    <row r="4" spans="1:34" ht="30" customHeight="1" x14ac:dyDescent="0.25">
      <c r="B4" s="29" t="s">
        <v>59</v>
      </c>
      <c r="C4" s="28" t="s">
        <v>12</v>
      </c>
      <c r="D4" s="23" t="s">
        <v>58</v>
      </c>
      <c r="E4" s="23"/>
      <c r="F4" s="23"/>
      <c r="G4" s="27" t="s">
        <v>15</v>
      </c>
      <c r="H4" s="23" t="s">
        <v>57</v>
      </c>
      <c r="I4" s="23"/>
      <c r="J4" s="23"/>
      <c r="K4" s="26" t="s">
        <v>13</v>
      </c>
      <c r="L4" s="23" t="s">
        <v>56</v>
      </c>
      <c r="M4" s="23"/>
      <c r="N4" s="25"/>
      <c r="O4" s="23" t="s">
        <v>55</v>
      </c>
      <c r="P4" s="23"/>
      <c r="Q4" s="23"/>
      <c r="R4" s="24"/>
      <c r="S4" s="23" t="s">
        <v>54</v>
      </c>
      <c r="T4" s="23"/>
      <c r="U4" s="23"/>
    </row>
    <row r="5" spans="1:34" ht="15" customHeight="1" x14ac:dyDescent="0.25"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</row>
    <row r="6" spans="1:34" ht="49.9" customHeight="1" x14ac:dyDescent="0.25">
      <c r="B6" s="18"/>
      <c r="C6" s="20" t="s">
        <v>53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18">
        <f ca="1">CalendarYear</f>
        <v>2025</v>
      </c>
    </row>
    <row r="7" spans="1:34" ht="30" customHeight="1" x14ac:dyDescent="0.25">
      <c r="B7" s="18" t="s">
        <v>5</v>
      </c>
      <c r="C7" s="19" t="str">
        <f ca="1">TEXT(WEEKDAY(DATE(CalendarYear,7,1),1),"aaa")</f>
        <v>Tue</v>
      </c>
      <c r="D7" s="19" t="str">
        <f ca="1">TEXT(WEEKDAY(DATE(CalendarYear,7,2),1),"aaa")</f>
        <v>Wed</v>
      </c>
      <c r="E7" s="19" t="str">
        <f ca="1">TEXT(WEEKDAY(DATE(CalendarYear,7,3),1),"aaa")</f>
        <v>Thu</v>
      </c>
      <c r="F7" s="19" t="str">
        <f ca="1">TEXT(WEEKDAY(DATE(CalendarYear,7,4),1),"aaa")</f>
        <v>Fri</v>
      </c>
      <c r="G7" s="19" t="str">
        <f ca="1">TEXT(WEEKDAY(DATE(CalendarYear,7,5),1),"aaa")</f>
        <v>Sat</v>
      </c>
      <c r="H7" s="19" t="str">
        <f ca="1">TEXT(WEEKDAY(DATE(CalendarYear,7,6),1),"aaa")</f>
        <v>Sun</v>
      </c>
      <c r="I7" s="19" t="str">
        <f ca="1">TEXT(WEEKDAY(DATE(CalendarYear,7,7),1),"aaa")</f>
        <v>Mon</v>
      </c>
      <c r="J7" s="19" t="str">
        <f ca="1">TEXT(WEEKDAY(DATE(CalendarYear,7,8),1),"aaa")</f>
        <v>Tue</v>
      </c>
      <c r="K7" s="19" t="str">
        <f ca="1">TEXT(WEEKDAY(DATE(CalendarYear,7,9),1),"aaa")</f>
        <v>Wed</v>
      </c>
      <c r="L7" s="19" t="str">
        <f ca="1">TEXT(WEEKDAY(DATE(CalendarYear,7,10),1),"aaa")</f>
        <v>Thu</v>
      </c>
      <c r="M7" s="19" t="str">
        <f ca="1">TEXT(WEEKDAY(DATE(CalendarYear,7,11),1),"aaa")</f>
        <v>Fri</v>
      </c>
      <c r="N7" s="19" t="str">
        <f ca="1">TEXT(WEEKDAY(DATE(CalendarYear,7,12),1),"aaa")</f>
        <v>Sat</v>
      </c>
      <c r="O7" s="19" t="str">
        <f ca="1">TEXT(WEEKDAY(DATE(CalendarYear,7,13),1),"aaa")</f>
        <v>Sun</v>
      </c>
      <c r="P7" s="19" t="str">
        <f ca="1">TEXT(WEEKDAY(DATE(CalendarYear,7,14),1),"aaa")</f>
        <v>Mon</v>
      </c>
      <c r="Q7" s="19" t="str">
        <f ca="1">TEXT(WEEKDAY(DATE(CalendarYear,7,15),1),"aaa")</f>
        <v>Tue</v>
      </c>
      <c r="R7" s="19" t="str">
        <f ca="1">TEXT(WEEKDAY(DATE(CalendarYear,7,16),1),"aaa")</f>
        <v>Wed</v>
      </c>
      <c r="S7" s="19" t="str">
        <f ca="1">TEXT(WEEKDAY(DATE(CalendarYear,7,17),1),"aaa")</f>
        <v>Thu</v>
      </c>
      <c r="T7" s="19" t="str">
        <f ca="1">TEXT(WEEKDAY(DATE(CalendarYear,7,18),1),"aaa")</f>
        <v>Fri</v>
      </c>
      <c r="U7" s="19" t="str">
        <f ca="1">TEXT(WEEKDAY(DATE(CalendarYear,7,19),1),"aaa")</f>
        <v>Sat</v>
      </c>
      <c r="V7" s="19" t="str">
        <f ca="1">TEXT(WEEKDAY(DATE(CalendarYear,7,20),1),"aaa")</f>
        <v>Sun</v>
      </c>
      <c r="W7" s="19" t="str">
        <f ca="1">TEXT(WEEKDAY(DATE(CalendarYear,7,21),1),"aaa")</f>
        <v>Mon</v>
      </c>
      <c r="X7" s="19" t="str">
        <f ca="1">TEXT(WEEKDAY(DATE(CalendarYear,7,22),1),"aaa")</f>
        <v>Tue</v>
      </c>
      <c r="Y7" s="19" t="str">
        <f ca="1">TEXT(WEEKDAY(DATE(CalendarYear,7,23),1),"aaa")</f>
        <v>Wed</v>
      </c>
      <c r="Z7" s="19" t="str">
        <f ca="1">TEXT(WEEKDAY(DATE(CalendarYear,7,24),1),"aaa")</f>
        <v>Thu</v>
      </c>
      <c r="AA7" s="19" t="str">
        <f ca="1">TEXT(WEEKDAY(DATE(CalendarYear,7,25),1),"aaa")</f>
        <v>Fri</v>
      </c>
      <c r="AB7" s="19" t="str">
        <f ca="1">TEXT(WEEKDAY(DATE(CalendarYear,7,26),1),"aaa")</f>
        <v>Sat</v>
      </c>
      <c r="AC7" s="19" t="str">
        <f ca="1">TEXT(WEEKDAY(DATE(CalendarYear,7,27),1),"aaa")</f>
        <v>Sun</v>
      </c>
      <c r="AD7" s="19" t="str">
        <f ca="1">TEXT(WEEKDAY(DATE(CalendarYear,7,28),1),"aaa")</f>
        <v>Mon</v>
      </c>
      <c r="AE7" s="19" t="str">
        <f ca="1">TEXT(WEEKDAY(DATE(CalendarYear,7,29),1),"aaa")</f>
        <v>Tue</v>
      </c>
      <c r="AF7" s="19" t="str">
        <f ca="1">TEXT(WEEKDAY(DATE(CalendarYear,7,30),1),"aaa")</f>
        <v>Wed</v>
      </c>
      <c r="AG7" s="19" t="str">
        <f ca="1">TEXT(WEEKDAY(DATE(CalendarYear,7,31),1),"aaa")</f>
        <v>Thu</v>
      </c>
      <c r="AH7" s="18"/>
    </row>
    <row r="8" spans="1:34" ht="30" customHeight="1" x14ac:dyDescent="0.25">
      <c r="B8" s="17" t="s">
        <v>52</v>
      </c>
      <c r="C8" s="16" t="s">
        <v>51</v>
      </c>
      <c r="D8" s="15" t="s">
        <v>50</v>
      </c>
      <c r="E8" s="15" t="s">
        <v>49</v>
      </c>
      <c r="F8" s="15" t="s">
        <v>48</v>
      </c>
      <c r="G8" s="15" t="s">
        <v>47</v>
      </c>
      <c r="H8" s="15" t="s">
        <v>46</v>
      </c>
      <c r="I8" s="15" t="s">
        <v>45</v>
      </c>
      <c r="J8" s="15" t="s">
        <v>44</v>
      </c>
      <c r="K8" s="15" t="s">
        <v>43</v>
      </c>
      <c r="L8" s="15" t="s">
        <v>42</v>
      </c>
      <c r="M8" s="15" t="s">
        <v>41</v>
      </c>
      <c r="N8" s="15" t="s">
        <v>40</v>
      </c>
      <c r="O8" s="15" t="s">
        <v>39</v>
      </c>
      <c r="P8" s="15" t="s">
        <v>38</v>
      </c>
      <c r="Q8" s="15" t="s">
        <v>37</v>
      </c>
      <c r="R8" s="15" t="s">
        <v>36</v>
      </c>
      <c r="S8" s="15" t="s">
        <v>35</v>
      </c>
      <c r="T8" s="15" t="s">
        <v>34</v>
      </c>
      <c r="U8" s="15" t="s">
        <v>33</v>
      </c>
      <c r="V8" s="15" t="s">
        <v>32</v>
      </c>
      <c r="W8" s="15" t="s">
        <v>31</v>
      </c>
      <c r="X8" s="15" t="s">
        <v>30</v>
      </c>
      <c r="Y8" s="15" t="s">
        <v>29</v>
      </c>
      <c r="Z8" s="15" t="s">
        <v>28</v>
      </c>
      <c r="AA8" s="15" t="s">
        <v>27</v>
      </c>
      <c r="AB8" s="15" t="s">
        <v>26</v>
      </c>
      <c r="AC8" s="15" t="s">
        <v>25</v>
      </c>
      <c r="AD8" s="15" t="s">
        <v>24</v>
      </c>
      <c r="AE8" s="15" t="s">
        <v>23</v>
      </c>
      <c r="AF8" s="15" t="s">
        <v>22</v>
      </c>
      <c r="AG8" s="15" t="s">
        <v>21</v>
      </c>
      <c r="AH8" s="14" t="s">
        <v>20</v>
      </c>
    </row>
    <row r="9" spans="1:34" ht="30" customHeight="1" thickBot="1" x14ac:dyDescent="0.3">
      <c r="B9" s="13" t="s">
        <v>19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1">
        <f>COUNTA(July!$C9:$AG9)</f>
        <v>0</v>
      </c>
    </row>
    <row r="10" spans="1:34" ht="30" customHeight="1" thickTop="1" thickBot="1" x14ac:dyDescent="0.3">
      <c r="B10" s="10" t="s">
        <v>18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8">
        <f>COUNTA(July!$C10:$AG10)</f>
        <v>0</v>
      </c>
    </row>
    <row r="11" spans="1:34" ht="30" customHeight="1" thickTop="1" thickBot="1" x14ac:dyDescent="0.3">
      <c r="B11" s="7" t="s">
        <v>17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5">
        <f>COUNTA(July!$C11:$AG11)</f>
        <v>0</v>
      </c>
    </row>
    <row r="12" spans="1:34" ht="30" customHeight="1" thickTop="1" thickBot="1" x14ac:dyDescent="0.3">
      <c r="B12" s="10" t="s">
        <v>16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8">
        <f>COUNTA(July!$C12:$AG12)</f>
        <v>0</v>
      </c>
    </row>
    <row r="13" spans="1:34" ht="30" customHeight="1" thickTop="1" x14ac:dyDescent="0.25">
      <c r="B13" s="7" t="s">
        <v>14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5">
        <f>COUNTA(July!$C13:$AG13)</f>
        <v>0</v>
      </c>
    </row>
    <row r="14" spans="1:34" ht="30" customHeight="1" thickBot="1" x14ac:dyDescent="0.3">
      <c r="B14" s="4" t="str">
        <f>MonthName&amp;" Total"</f>
        <v>July Total</v>
      </c>
      <c r="C14" s="2">
        <f>SUBTOTAL(103,July!$C$9:$C$13)</f>
        <v>0</v>
      </c>
      <c r="D14" s="3">
        <f>SUBTOTAL(103,July!$D$9:$D$13)</f>
        <v>0</v>
      </c>
      <c r="E14" s="3">
        <f>SUBTOTAL(103,July!$E$9:$E$13)</f>
        <v>0</v>
      </c>
      <c r="F14" s="3">
        <f>SUBTOTAL(103,July!$F$9:$F$13)</f>
        <v>0</v>
      </c>
      <c r="G14" s="3">
        <f>SUBTOTAL(103,July!$G$9:$G$13)</f>
        <v>0</v>
      </c>
      <c r="H14" s="3">
        <f>SUBTOTAL(103,July!$H$9:$H$13)</f>
        <v>0</v>
      </c>
      <c r="I14" s="3">
        <f>SUBTOTAL(103,July!$I$9:$I$13)</f>
        <v>0</v>
      </c>
      <c r="J14" s="3">
        <f>SUBTOTAL(103,July!$J$9:$J$13)</f>
        <v>0</v>
      </c>
      <c r="K14" s="3">
        <f>SUBTOTAL(103,July!$K$9:$K$13)</f>
        <v>0</v>
      </c>
      <c r="L14" s="3">
        <f>SUBTOTAL(103,July!$L$9:$L$13)</f>
        <v>0</v>
      </c>
      <c r="M14" s="3">
        <f>SUBTOTAL(103,July!$M$9:$M$13)</f>
        <v>0</v>
      </c>
      <c r="N14" s="3">
        <f>SUBTOTAL(103,July!$N$9:$N$13)</f>
        <v>0</v>
      </c>
      <c r="O14" s="3">
        <f>SUBTOTAL(103,July!$O$9:$O$13)</f>
        <v>0</v>
      </c>
      <c r="P14" s="3">
        <f>SUBTOTAL(103,July!$P$9:$P$13)</f>
        <v>0</v>
      </c>
      <c r="Q14" s="3">
        <f>SUBTOTAL(103,July!$Q$9:$Q$13)</f>
        <v>0</v>
      </c>
      <c r="R14" s="3">
        <f>SUBTOTAL(103,July!$R$9:$R$13)</f>
        <v>0</v>
      </c>
      <c r="S14" s="3">
        <f>SUBTOTAL(103,July!$S$9:$S$13)</f>
        <v>0</v>
      </c>
      <c r="T14" s="3">
        <f>SUBTOTAL(103,July!$T$9:$T$13)</f>
        <v>0</v>
      </c>
      <c r="U14" s="3">
        <f>SUBTOTAL(103,July!$U$9:$U$13)</f>
        <v>0</v>
      </c>
      <c r="V14" s="3">
        <f>SUBTOTAL(103,July!$V$9:$V$13)</f>
        <v>0</v>
      </c>
      <c r="W14" s="3">
        <f>SUBTOTAL(103,July!$W$9:$W$13)</f>
        <v>0</v>
      </c>
      <c r="X14" s="3">
        <f>SUBTOTAL(103,July!$X$9:$X$13)</f>
        <v>0</v>
      </c>
      <c r="Y14" s="3">
        <f>SUBTOTAL(103,July!$Y$9:$Y$13)</f>
        <v>0</v>
      </c>
      <c r="Z14" s="3">
        <f>SUBTOTAL(103,July!$Z$9:$Z$13)</f>
        <v>0</v>
      </c>
      <c r="AA14" s="3">
        <f>SUBTOTAL(103,July!$AA$9:$AA$13)</f>
        <v>0</v>
      </c>
      <c r="AB14" s="3">
        <f>SUBTOTAL(103,July!$AB$9:$AB$13)</f>
        <v>0</v>
      </c>
      <c r="AC14" s="3">
        <f>SUBTOTAL(103,July!$AC$9:$AC$13)</f>
        <v>0</v>
      </c>
      <c r="AD14" s="3">
        <f>SUBTOTAL(103,July!$AD$9:$AD$13)</f>
        <v>0</v>
      </c>
      <c r="AE14" s="3">
        <f>SUBTOTAL(103,July!$AE$9:$AE$13)</f>
        <v>0</v>
      </c>
      <c r="AF14" s="3">
        <f>SUBTOTAL(109,July!$AF$9:$AF$13)</f>
        <v>0</v>
      </c>
      <c r="AG14" s="3">
        <f>SUBTOTAL(109,July!$AG$9:$AG$13)</f>
        <v>0</v>
      </c>
      <c r="AH14" s="2">
        <f>SUBTOTAL(109,July!$AH$9:$AH$13)</f>
        <v>0</v>
      </c>
    </row>
    <row r="15" spans="1:34" ht="30" customHeight="1" thickTop="1" x14ac:dyDescent="0.25"/>
  </sheetData>
  <mergeCells count="6">
    <mergeCell ref="C6:AG6"/>
    <mergeCell ref="D4:F4"/>
    <mergeCell ref="H4:J4"/>
    <mergeCell ref="L4:M4"/>
    <mergeCell ref="O4:Q4"/>
    <mergeCell ref="S4:U4"/>
  </mergeCells>
  <conditionalFormatting sqref="C9:AG13">
    <cfRule type="expression" priority="1" stopIfTrue="1">
      <formula>C9=""</formula>
    </cfRule>
    <cfRule type="expression" dxfId="29" priority="2" stopIfTrue="1">
      <formula>C9=KeyCustom2</formula>
    </cfRule>
    <cfRule type="expression" dxfId="28" priority="3" stopIfTrue="1">
      <formula>C9=KeyCustom1</formula>
    </cfRule>
    <cfRule type="expression" dxfId="27" priority="4" stopIfTrue="1">
      <formula>C9=KeySick</formula>
    </cfRule>
    <cfRule type="expression" dxfId="26" priority="5" stopIfTrue="1">
      <formula>C9=KeyPersonal</formula>
    </cfRule>
    <cfRule type="expression" dxfId="25" priority="6" stopIfTrue="1">
      <formula>C9=KeyVacation</formula>
    </cfRule>
  </conditionalFormatting>
  <conditionalFormatting sqref="AH9:AH13">
    <cfRule type="dataBar" priority="7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{D7804458-E2CB-4EFA-9114-F990B8E7ACE7}</x14:id>
        </ext>
      </extLst>
    </cfRule>
  </conditionalFormatting>
  <printOptions horizontalCentered="1"/>
  <pageMargins left="0.25" right="0.25" top="0.75" bottom="0.75" header="0.3" footer="0.3"/>
  <pageSetup scale="69" fitToHeight="0" orientation="landscape" verticalDpi="4294967293" r:id="rId1"/>
  <headerFooter differentFirst="1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804458-E2CB-4EFA-9114-F990B8E7ACE7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AH9:AH13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23E97-9A4B-432F-9FDE-8FF6270AFCFC}">
  <sheetPr>
    <tabColor theme="8"/>
    <pageSetUpPr fitToPage="1"/>
  </sheetPr>
  <dimension ref="A1:AH15"/>
  <sheetViews>
    <sheetView showGridLines="0" zoomScaleNormal="100" workbookViewId="0">
      <selection activeCell="L12" sqref="L12"/>
    </sheetView>
  </sheetViews>
  <sheetFormatPr defaultColWidth="8.7109375" defaultRowHeight="30" customHeight="1" x14ac:dyDescent="0.25"/>
  <cols>
    <col min="1" max="1" width="2.7109375" style="1" customWidth="1"/>
    <col min="2" max="2" width="25.7109375" style="1" customWidth="1"/>
    <col min="3" max="33" width="4.7109375" style="1" customWidth="1"/>
    <col min="34" max="34" width="13.42578125" style="1" customWidth="1"/>
    <col min="35" max="35" width="2.7109375" style="1" customWidth="1"/>
    <col min="36" max="16384" width="8.7109375" style="1"/>
  </cols>
  <sheetData>
    <row r="1" spans="1:34" ht="49.9" customHeight="1" x14ac:dyDescent="0.35">
      <c r="A1"/>
      <c r="B1" s="34" t="s">
        <v>60</v>
      </c>
    </row>
    <row r="2" spans="1:34" ht="100.15" customHeight="1" x14ac:dyDescent="0.25">
      <c r="B2" s="40" t="s">
        <v>4</v>
      </c>
    </row>
    <row r="3" spans="1:34" ht="15" customHeight="1" x14ac:dyDescent="0.25">
      <c r="B3" s="32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</row>
    <row r="4" spans="1:34" ht="30" customHeight="1" x14ac:dyDescent="0.25">
      <c r="B4" s="29" t="s">
        <v>59</v>
      </c>
      <c r="C4" s="28" t="s">
        <v>12</v>
      </c>
      <c r="D4" s="23" t="s">
        <v>58</v>
      </c>
      <c r="E4" s="23"/>
      <c r="F4" s="23"/>
      <c r="G4" s="27" t="s">
        <v>15</v>
      </c>
      <c r="H4" s="23" t="s">
        <v>57</v>
      </c>
      <c r="I4" s="23"/>
      <c r="J4" s="23"/>
      <c r="K4" s="26" t="s">
        <v>13</v>
      </c>
      <c r="L4" s="23" t="s">
        <v>56</v>
      </c>
      <c r="M4" s="23"/>
      <c r="N4" s="25"/>
      <c r="O4" s="23" t="s">
        <v>55</v>
      </c>
      <c r="P4" s="23"/>
      <c r="Q4" s="23"/>
      <c r="R4" s="24"/>
      <c r="S4" s="23" t="s">
        <v>54</v>
      </c>
      <c r="T4" s="23"/>
      <c r="U4" s="23"/>
    </row>
    <row r="5" spans="1:34" ht="15" customHeight="1" x14ac:dyDescent="0.25"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</row>
    <row r="6" spans="1:34" ht="49.9" customHeight="1" x14ac:dyDescent="0.25">
      <c r="B6" s="18"/>
      <c r="C6" s="20" t="s">
        <v>53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18">
        <f ca="1">CalendarYear</f>
        <v>2025</v>
      </c>
    </row>
    <row r="7" spans="1:34" ht="30" customHeight="1" x14ac:dyDescent="0.25">
      <c r="B7" s="18" t="s">
        <v>4</v>
      </c>
      <c r="C7" s="19" t="str">
        <f ca="1">TEXT(WEEKDAY(DATE(CalendarYear,8,1),1),"aaa")</f>
        <v>Fri</v>
      </c>
      <c r="D7" s="19" t="str">
        <f ca="1">TEXT(WEEKDAY(DATE(CalendarYear,8,2),1),"aaa")</f>
        <v>Sat</v>
      </c>
      <c r="E7" s="19" t="str">
        <f ca="1">TEXT(WEEKDAY(DATE(CalendarYear,8,3),1),"aaa")</f>
        <v>Sun</v>
      </c>
      <c r="F7" s="19" t="str">
        <f ca="1">TEXT(WEEKDAY(DATE(CalendarYear,8,4),1),"aaa")</f>
        <v>Mon</v>
      </c>
      <c r="G7" s="19" t="str">
        <f ca="1">TEXT(WEEKDAY(DATE(CalendarYear,8,5),1),"aaa")</f>
        <v>Tue</v>
      </c>
      <c r="H7" s="19" t="str">
        <f ca="1">TEXT(WEEKDAY(DATE(CalendarYear,8,6),1),"aaa")</f>
        <v>Wed</v>
      </c>
      <c r="I7" s="19" t="str">
        <f ca="1">TEXT(WEEKDAY(DATE(CalendarYear,8,7),1),"aaa")</f>
        <v>Thu</v>
      </c>
      <c r="J7" s="19" t="str">
        <f ca="1">TEXT(WEEKDAY(DATE(CalendarYear,8,8),1),"aaa")</f>
        <v>Fri</v>
      </c>
      <c r="K7" s="19" t="str">
        <f ca="1">TEXT(WEEKDAY(DATE(CalendarYear,8,9),1),"aaa")</f>
        <v>Sat</v>
      </c>
      <c r="L7" s="19" t="str">
        <f ca="1">TEXT(WEEKDAY(DATE(CalendarYear,8,10),1),"aaa")</f>
        <v>Sun</v>
      </c>
      <c r="M7" s="19" t="str">
        <f ca="1">TEXT(WEEKDAY(DATE(CalendarYear,8,11),1),"aaa")</f>
        <v>Mon</v>
      </c>
      <c r="N7" s="19" t="str">
        <f ca="1">TEXT(WEEKDAY(DATE(CalendarYear,8,12),1),"aaa")</f>
        <v>Tue</v>
      </c>
      <c r="O7" s="19" t="str">
        <f ca="1">TEXT(WEEKDAY(DATE(CalendarYear,8,13),1),"aaa")</f>
        <v>Wed</v>
      </c>
      <c r="P7" s="19" t="str">
        <f ca="1">TEXT(WEEKDAY(DATE(CalendarYear,8,14),1),"aaa")</f>
        <v>Thu</v>
      </c>
      <c r="Q7" s="19" t="str">
        <f ca="1">TEXT(WEEKDAY(DATE(CalendarYear,8,15),1),"aaa")</f>
        <v>Fri</v>
      </c>
      <c r="R7" s="19" t="str">
        <f ca="1">TEXT(WEEKDAY(DATE(CalendarYear,8,16),1),"aaa")</f>
        <v>Sat</v>
      </c>
      <c r="S7" s="19" t="str">
        <f ca="1">TEXT(WEEKDAY(DATE(CalendarYear,8,17),1),"aaa")</f>
        <v>Sun</v>
      </c>
      <c r="T7" s="19" t="str">
        <f ca="1">TEXT(WEEKDAY(DATE(CalendarYear,8,18),1),"aaa")</f>
        <v>Mon</v>
      </c>
      <c r="U7" s="19" t="str">
        <f ca="1">TEXT(WEEKDAY(DATE(CalendarYear,8,19),1),"aaa")</f>
        <v>Tue</v>
      </c>
      <c r="V7" s="19" t="str">
        <f ca="1">TEXT(WEEKDAY(DATE(CalendarYear,8,20),1),"aaa")</f>
        <v>Wed</v>
      </c>
      <c r="W7" s="19" t="str">
        <f ca="1">TEXT(WEEKDAY(DATE(CalendarYear,8,21),1),"aaa")</f>
        <v>Thu</v>
      </c>
      <c r="X7" s="19" t="str">
        <f ca="1">TEXT(WEEKDAY(DATE(CalendarYear,8,22),1),"aaa")</f>
        <v>Fri</v>
      </c>
      <c r="Y7" s="19" t="str">
        <f ca="1">TEXT(WEEKDAY(DATE(CalendarYear,8,23),1),"aaa")</f>
        <v>Sat</v>
      </c>
      <c r="Z7" s="19" t="str">
        <f ca="1">TEXT(WEEKDAY(DATE(CalendarYear,8,24),1),"aaa")</f>
        <v>Sun</v>
      </c>
      <c r="AA7" s="19" t="str">
        <f ca="1">TEXT(WEEKDAY(DATE(CalendarYear,8,25),1),"aaa")</f>
        <v>Mon</v>
      </c>
      <c r="AB7" s="19" t="str">
        <f ca="1">TEXT(WEEKDAY(DATE(CalendarYear,8,26),1),"aaa")</f>
        <v>Tue</v>
      </c>
      <c r="AC7" s="19" t="str">
        <f ca="1">TEXT(WEEKDAY(DATE(CalendarYear,8,27),1),"aaa")</f>
        <v>Wed</v>
      </c>
      <c r="AD7" s="19" t="str">
        <f ca="1">TEXT(WEEKDAY(DATE(CalendarYear,8,28),1),"aaa")</f>
        <v>Thu</v>
      </c>
      <c r="AE7" s="19" t="str">
        <f ca="1">TEXT(WEEKDAY(DATE(CalendarYear,8,29),1),"aaa")</f>
        <v>Fri</v>
      </c>
      <c r="AF7" s="19" t="str">
        <f ca="1">TEXT(WEEKDAY(DATE(CalendarYear,8,30),1),"aaa")</f>
        <v>Sat</v>
      </c>
      <c r="AG7" s="19" t="str">
        <f ca="1">TEXT(WEEKDAY(DATE(CalendarYear,8,31),1),"aaa")</f>
        <v>Sun</v>
      </c>
      <c r="AH7" s="18"/>
    </row>
    <row r="8" spans="1:34" ht="30" customHeight="1" x14ac:dyDescent="0.25">
      <c r="B8" s="17" t="s">
        <v>52</v>
      </c>
      <c r="C8" s="16" t="s">
        <v>51</v>
      </c>
      <c r="D8" s="15" t="s">
        <v>50</v>
      </c>
      <c r="E8" s="15" t="s">
        <v>49</v>
      </c>
      <c r="F8" s="15" t="s">
        <v>48</v>
      </c>
      <c r="G8" s="15" t="s">
        <v>47</v>
      </c>
      <c r="H8" s="15" t="s">
        <v>46</v>
      </c>
      <c r="I8" s="15" t="s">
        <v>45</v>
      </c>
      <c r="J8" s="15" t="s">
        <v>44</v>
      </c>
      <c r="K8" s="15" t="s">
        <v>43</v>
      </c>
      <c r="L8" s="15" t="s">
        <v>42</v>
      </c>
      <c r="M8" s="15" t="s">
        <v>41</v>
      </c>
      <c r="N8" s="15" t="s">
        <v>40</v>
      </c>
      <c r="O8" s="15" t="s">
        <v>39</v>
      </c>
      <c r="P8" s="15" t="s">
        <v>38</v>
      </c>
      <c r="Q8" s="15" t="s">
        <v>37</v>
      </c>
      <c r="R8" s="15" t="s">
        <v>36</v>
      </c>
      <c r="S8" s="15" t="s">
        <v>35</v>
      </c>
      <c r="T8" s="15" t="s">
        <v>34</v>
      </c>
      <c r="U8" s="15" t="s">
        <v>33</v>
      </c>
      <c r="V8" s="15" t="s">
        <v>32</v>
      </c>
      <c r="W8" s="15" t="s">
        <v>31</v>
      </c>
      <c r="X8" s="15" t="s">
        <v>30</v>
      </c>
      <c r="Y8" s="15" t="s">
        <v>29</v>
      </c>
      <c r="Z8" s="15" t="s">
        <v>28</v>
      </c>
      <c r="AA8" s="15" t="s">
        <v>27</v>
      </c>
      <c r="AB8" s="15" t="s">
        <v>26</v>
      </c>
      <c r="AC8" s="15" t="s">
        <v>25</v>
      </c>
      <c r="AD8" s="15" t="s">
        <v>24</v>
      </c>
      <c r="AE8" s="15" t="s">
        <v>23</v>
      </c>
      <c r="AF8" s="15" t="s">
        <v>22</v>
      </c>
      <c r="AG8" s="15" t="s">
        <v>21</v>
      </c>
      <c r="AH8" s="14" t="s">
        <v>20</v>
      </c>
    </row>
    <row r="9" spans="1:34" ht="30" customHeight="1" thickBot="1" x14ac:dyDescent="0.3">
      <c r="B9" s="13" t="s">
        <v>19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1">
        <f>COUNTA(August!$C9:$AG9)</f>
        <v>0</v>
      </c>
    </row>
    <row r="10" spans="1:34" ht="30" customHeight="1" thickTop="1" thickBot="1" x14ac:dyDescent="0.3">
      <c r="B10" s="10" t="s">
        <v>18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8">
        <f>COUNTA(August!$C10:$AG10)</f>
        <v>0</v>
      </c>
    </row>
    <row r="11" spans="1:34" ht="30" customHeight="1" thickTop="1" thickBot="1" x14ac:dyDescent="0.3">
      <c r="B11" s="7" t="s">
        <v>17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5">
        <f>COUNTA(August!$C11:$AG11)</f>
        <v>0</v>
      </c>
    </row>
    <row r="12" spans="1:34" ht="30" customHeight="1" thickTop="1" thickBot="1" x14ac:dyDescent="0.3">
      <c r="B12" s="10" t="s">
        <v>16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8">
        <f>COUNTA(August!$C12:$AG12)</f>
        <v>0</v>
      </c>
    </row>
    <row r="13" spans="1:34" ht="30" customHeight="1" thickTop="1" x14ac:dyDescent="0.25">
      <c r="B13" s="7" t="s">
        <v>14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5">
        <f>COUNTA(August!$C13:$AG13)</f>
        <v>0</v>
      </c>
    </row>
    <row r="14" spans="1:34" ht="30" customHeight="1" thickBot="1" x14ac:dyDescent="0.3">
      <c r="B14" s="4" t="str">
        <f>MonthName&amp;" Total"</f>
        <v>August Total</v>
      </c>
      <c r="C14" s="2">
        <f>SUBTOTAL(103,August!$C$9:$C$13)</f>
        <v>0</v>
      </c>
      <c r="D14" s="3">
        <f>SUBTOTAL(103,August!$D$9:$D$13)</f>
        <v>0</v>
      </c>
      <c r="E14" s="3">
        <f>SUBTOTAL(103,August!$E$9:$E$13)</f>
        <v>0</v>
      </c>
      <c r="F14" s="3">
        <f>SUBTOTAL(103,August!$F$9:$F$13)</f>
        <v>0</v>
      </c>
      <c r="G14" s="3">
        <f>SUBTOTAL(103,August!$G$9:$G$13)</f>
        <v>0</v>
      </c>
      <c r="H14" s="3">
        <f>SUBTOTAL(103,August!$H$9:$H$13)</f>
        <v>0</v>
      </c>
      <c r="I14" s="3">
        <f>SUBTOTAL(103,August!$I$9:$I$13)</f>
        <v>0</v>
      </c>
      <c r="J14" s="3">
        <f>SUBTOTAL(103,August!$J$9:$J$13)</f>
        <v>0</v>
      </c>
      <c r="K14" s="3">
        <f>SUBTOTAL(103,August!$K$9:$K$13)</f>
        <v>0</v>
      </c>
      <c r="L14" s="3">
        <f>SUBTOTAL(103,August!$L$9:$L$13)</f>
        <v>0</v>
      </c>
      <c r="M14" s="3">
        <f>SUBTOTAL(103,August!$M$9:$M$13)</f>
        <v>0</v>
      </c>
      <c r="N14" s="3">
        <f>SUBTOTAL(103,August!$N$9:$N$13)</f>
        <v>0</v>
      </c>
      <c r="O14" s="3">
        <f>SUBTOTAL(103,August!$O$9:$O$13)</f>
        <v>0</v>
      </c>
      <c r="P14" s="3">
        <f>SUBTOTAL(103,August!$P$9:$P$13)</f>
        <v>0</v>
      </c>
      <c r="Q14" s="3">
        <f>SUBTOTAL(103,August!$Q$9:$Q$13)</f>
        <v>0</v>
      </c>
      <c r="R14" s="3">
        <f>SUBTOTAL(103,August!$R$9:$R$13)</f>
        <v>0</v>
      </c>
      <c r="S14" s="3">
        <f>SUBTOTAL(103,August!$S$9:$S$13)</f>
        <v>0</v>
      </c>
      <c r="T14" s="3">
        <f>SUBTOTAL(103,August!$T$9:$T$13)</f>
        <v>0</v>
      </c>
      <c r="U14" s="3">
        <f>SUBTOTAL(103,August!$U$9:$U$13)</f>
        <v>0</v>
      </c>
      <c r="V14" s="3">
        <f>SUBTOTAL(103,August!$V$9:$V$13)</f>
        <v>0</v>
      </c>
      <c r="W14" s="3">
        <f>SUBTOTAL(103,August!$W$9:$W$13)</f>
        <v>0</v>
      </c>
      <c r="X14" s="3">
        <f>SUBTOTAL(103,August!$X$9:$X$13)</f>
        <v>0</v>
      </c>
      <c r="Y14" s="3">
        <f>SUBTOTAL(103,August!$Y$9:$Y$13)</f>
        <v>0</v>
      </c>
      <c r="Z14" s="3">
        <f>SUBTOTAL(103,August!$Z$9:$Z$13)</f>
        <v>0</v>
      </c>
      <c r="AA14" s="3">
        <f>SUBTOTAL(103,August!$AA$9:$AA$13)</f>
        <v>0</v>
      </c>
      <c r="AB14" s="3">
        <f>SUBTOTAL(103,August!$AB$9:$AB$13)</f>
        <v>0</v>
      </c>
      <c r="AC14" s="3">
        <f>SUBTOTAL(103,August!$AC$9:$AC$13)</f>
        <v>0</v>
      </c>
      <c r="AD14" s="3">
        <f>SUBTOTAL(103,August!$AD$9:$AD$13)</f>
        <v>0</v>
      </c>
      <c r="AE14" s="3">
        <f>SUBTOTAL(103,August!$AE$9:$AE$13)</f>
        <v>0</v>
      </c>
      <c r="AF14" s="3">
        <f>SUBTOTAL(109,August!$AF$9:$AF$13)</f>
        <v>0</v>
      </c>
      <c r="AG14" s="3">
        <f>SUBTOTAL(109,August!$AG$9:$AG$13)</f>
        <v>0</v>
      </c>
      <c r="AH14" s="2">
        <f>SUBTOTAL(109,August!$AH$9:$AH$13)</f>
        <v>0</v>
      </c>
    </row>
    <row r="15" spans="1:34" ht="30" customHeight="1" thickTop="1" x14ac:dyDescent="0.25"/>
  </sheetData>
  <mergeCells count="6">
    <mergeCell ref="C6:AG6"/>
    <mergeCell ref="D4:F4"/>
    <mergeCell ref="H4:J4"/>
    <mergeCell ref="L4:M4"/>
    <mergeCell ref="O4:Q4"/>
    <mergeCell ref="S4:U4"/>
  </mergeCells>
  <conditionalFormatting sqref="C9:AG13">
    <cfRule type="expression" priority="1" stopIfTrue="1">
      <formula>C9=""</formula>
    </cfRule>
    <cfRule type="expression" dxfId="24" priority="2" stopIfTrue="1">
      <formula>C9=KeyCustom2</formula>
    </cfRule>
    <cfRule type="expression" dxfId="23" priority="3" stopIfTrue="1">
      <formula>C9=KeyCustom1</formula>
    </cfRule>
    <cfRule type="expression" dxfId="22" priority="4" stopIfTrue="1">
      <formula>C9=KeySick</formula>
    </cfRule>
    <cfRule type="expression" dxfId="21" priority="5" stopIfTrue="1">
      <formula>C9=KeyPersonal</formula>
    </cfRule>
    <cfRule type="expression" dxfId="20" priority="6" stopIfTrue="1">
      <formula>C9=KeyVacation</formula>
    </cfRule>
  </conditionalFormatting>
  <conditionalFormatting sqref="AH9:AH13">
    <cfRule type="dataBar" priority="7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{C9B48202-F2B5-4545-8555-F7C1FBE3F751}</x14:id>
        </ext>
      </extLst>
    </cfRule>
  </conditionalFormatting>
  <printOptions horizontalCentered="1"/>
  <pageMargins left="0.25" right="0.25" top="0.75" bottom="0.75" header="0.3" footer="0.3"/>
  <pageSetup scale="69" fitToHeight="0" orientation="landscape" verticalDpi="4294967293" r:id="rId1"/>
  <headerFooter differentFirst="1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B48202-F2B5-4545-8555-F7C1FBE3F751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AH9:AH13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E0E8-B6F4-4329-86E6-D754983EC165}">
  <sheetPr>
    <tabColor theme="7"/>
    <pageSetUpPr fitToPage="1"/>
  </sheetPr>
  <dimension ref="A1:AH15"/>
  <sheetViews>
    <sheetView showGridLines="0" zoomScaleNormal="100" workbookViewId="0">
      <selection activeCell="F12" sqref="F12:M12"/>
    </sheetView>
  </sheetViews>
  <sheetFormatPr defaultColWidth="8.7109375" defaultRowHeight="30" customHeight="1" x14ac:dyDescent="0.25"/>
  <cols>
    <col min="1" max="1" width="2.7109375" style="1" customWidth="1"/>
    <col min="2" max="2" width="25.7109375" style="1" customWidth="1"/>
    <col min="3" max="33" width="4.7109375" style="1" customWidth="1"/>
    <col min="34" max="34" width="13.42578125" style="1" customWidth="1"/>
    <col min="35" max="35" width="2.7109375" style="1" customWidth="1"/>
    <col min="36" max="16384" width="8.7109375" style="1"/>
  </cols>
  <sheetData>
    <row r="1" spans="1:34" ht="49.9" customHeight="1" x14ac:dyDescent="0.35">
      <c r="A1"/>
      <c r="B1" s="34" t="s">
        <v>60</v>
      </c>
    </row>
    <row r="2" spans="1:34" ht="100.15" customHeight="1" x14ac:dyDescent="0.25">
      <c r="B2" s="42" t="s">
        <v>3</v>
      </c>
    </row>
    <row r="3" spans="1:34" ht="15" customHeight="1" x14ac:dyDescent="0.25">
      <c r="B3" s="32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</row>
    <row r="4" spans="1:34" ht="30" customHeight="1" x14ac:dyDescent="0.25">
      <c r="B4" s="29" t="s">
        <v>59</v>
      </c>
      <c r="C4" s="28" t="s">
        <v>12</v>
      </c>
      <c r="D4" s="23" t="s">
        <v>58</v>
      </c>
      <c r="E4" s="23"/>
      <c r="F4" s="23"/>
      <c r="G4" s="27" t="s">
        <v>15</v>
      </c>
      <c r="H4" s="23" t="s">
        <v>57</v>
      </c>
      <c r="I4" s="23"/>
      <c r="J4" s="23"/>
      <c r="K4" s="26" t="s">
        <v>13</v>
      </c>
      <c r="L4" s="23" t="s">
        <v>56</v>
      </c>
      <c r="M4" s="23"/>
      <c r="N4" s="25"/>
      <c r="O4" s="23" t="s">
        <v>55</v>
      </c>
      <c r="P4" s="23"/>
      <c r="Q4" s="23"/>
      <c r="R4" s="24"/>
      <c r="S4" s="23" t="s">
        <v>54</v>
      </c>
      <c r="T4" s="23"/>
      <c r="U4" s="23"/>
    </row>
    <row r="5" spans="1:34" ht="15" customHeight="1" x14ac:dyDescent="0.25"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</row>
    <row r="6" spans="1:34" ht="49.9" customHeight="1" x14ac:dyDescent="0.25">
      <c r="B6" s="18"/>
      <c r="C6" s="20" t="s">
        <v>53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18">
        <f ca="1">CalendarYear</f>
        <v>2025</v>
      </c>
    </row>
    <row r="7" spans="1:34" ht="30" customHeight="1" x14ac:dyDescent="0.25">
      <c r="B7" s="18" t="s">
        <v>3</v>
      </c>
      <c r="C7" s="19" t="str">
        <f ca="1">TEXT(WEEKDAY(DATE(CalendarYear,9,1),1),"aaa")</f>
        <v>Mon</v>
      </c>
      <c r="D7" s="19" t="str">
        <f ca="1">TEXT(WEEKDAY(DATE(CalendarYear,9,2),1),"aaa")</f>
        <v>Tue</v>
      </c>
      <c r="E7" s="19" t="str">
        <f ca="1">TEXT(WEEKDAY(DATE(CalendarYear,9,3),1),"aaa")</f>
        <v>Wed</v>
      </c>
      <c r="F7" s="19" t="str">
        <f ca="1">TEXT(WEEKDAY(DATE(CalendarYear,9,4),1),"aaa")</f>
        <v>Thu</v>
      </c>
      <c r="G7" s="19" t="str">
        <f ca="1">TEXT(WEEKDAY(DATE(CalendarYear,9,5),1),"aaa")</f>
        <v>Fri</v>
      </c>
      <c r="H7" s="19" t="str">
        <f ca="1">TEXT(WEEKDAY(DATE(CalendarYear,9,6),1),"aaa")</f>
        <v>Sat</v>
      </c>
      <c r="I7" s="19" t="str">
        <f ca="1">TEXT(WEEKDAY(DATE(CalendarYear,9,7),1),"aaa")</f>
        <v>Sun</v>
      </c>
      <c r="J7" s="19" t="str">
        <f ca="1">TEXT(WEEKDAY(DATE(CalendarYear,9,8),1),"aaa")</f>
        <v>Mon</v>
      </c>
      <c r="K7" s="19" t="str">
        <f ca="1">TEXT(WEEKDAY(DATE(CalendarYear,9,9),1),"aaa")</f>
        <v>Tue</v>
      </c>
      <c r="L7" s="19" t="str">
        <f ca="1">TEXT(WEEKDAY(DATE(CalendarYear,9,10),1),"aaa")</f>
        <v>Wed</v>
      </c>
      <c r="M7" s="19" t="str">
        <f ca="1">TEXT(WEEKDAY(DATE(CalendarYear,9,11),1),"aaa")</f>
        <v>Thu</v>
      </c>
      <c r="N7" s="19" t="str">
        <f ca="1">TEXT(WEEKDAY(DATE(CalendarYear,9,12),1),"aaa")</f>
        <v>Fri</v>
      </c>
      <c r="O7" s="19" t="str">
        <f ca="1">TEXT(WEEKDAY(DATE(CalendarYear,9,13),1),"aaa")</f>
        <v>Sat</v>
      </c>
      <c r="P7" s="19" t="str">
        <f ca="1">TEXT(WEEKDAY(DATE(CalendarYear,9,14),1),"aaa")</f>
        <v>Sun</v>
      </c>
      <c r="Q7" s="19" t="str">
        <f ca="1">TEXT(WEEKDAY(DATE(CalendarYear,9,15),1),"aaa")</f>
        <v>Mon</v>
      </c>
      <c r="R7" s="19" t="str">
        <f ca="1">TEXT(WEEKDAY(DATE(CalendarYear,9,16),1),"aaa")</f>
        <v>Tue</v>
      </c>
      <c r="S7" s="19" t="str">
        <f ca="1">TEXT(WEEKDAY(DATE(CalendarYear,9,17),1),"aaa")</f>
        <v>Wed</v>
      </c>
      <c r="T7" s="19" t="str">
        <f ca="1">TEXT(WEEKDAY(DATE(CalendarYear,9,18),1),"aaa")</f>
        <v>Thu</v>
      </c>
      <c r="U7" s="19" t="str">
        <f ca="1">TEXT(WEEKDAY(DATE(CalendarYear,9,19),1),"aaa")</f>
        <v>Fri</v>
      </c>
      <c r="V7" s="19" t="str">
        <f ca="1">TEXT(WEEKDAY(DATE(CalendarYear,9,20),1),"aaa")</f>
        <v>Sat</v>
      </c>
      <c r="W7" s="19" t="str">
        <f ca="1">TEXT(WEEKDAY(DATE(CalendarYear,9,21),1),"aaa")</f>
        <v>Sun</v>
      </c>
      <c r="X7" s="19" t="str">
        <f ca="1">TEXT(WEEKDAY(DATE(CalendarYear,9,22),1),"aaa")</f>
        <v>Mon</v>
      </c>
      <c r="Y7" s="19" t="str">
        <f ca="1">TEXT(WEEKDAY(DATE(CalendarYear,9,23),1),"aaa")</f>
        <v>Tue</v>
      </c>
      <c r="Z7" s="19" t="str">
        <f ca="1">TEXT(WEEKDAY(DATE(CalendarYear,9,24),1),"aaa")</f>
        <v>Wed</v>
      </c>
      <c r="AA7" s="19" t="str">
        <f ca="1">TEXT(WEEKDAY(DATE(CalendarYear,9,25),1),"aaa")</f>
        <v>Thu</v>
      </c>
      <c r="AB7" s="19" t="str">
        <f ca="1">TEXT(WEEKDAY(DATE(CalendarYear,9,26),1),"aaa")</f>
        <v>Fri</v>
      </c>
      <c r="AC7" s="19" t="str">
        <f ca="1">TEXT(WEEKDAY(DATE(CalendarYear,9,27),1),"aaa")</f>
        <v>Sat</v>
      </c>
      <c r="AD7" s="19" t="str">
        <f ca="1">TEXT(WEEKDAY(DATE(CalendarYear,9,28),1),"aaa")</f>
        <v>Sun</v>
      </c>
      <c r="AE7" s="19" t="str">
        <f ca="1">TEXT(WEEKDAY(DATE(CalendarYear,9,29),1),"aaa")</f>
        <v>Mon</v>
      </c>
      <c r="AF7" s="19" t="str">
        <f ca="1">TEXT(WEEKDAY(DATE(CalendarYear,9,30),1),"aaa")</f>
        <v>Tue</v>
      </c>
      <c r="AG7" s="19"/>
      <c r="AH7" s="18"/>
    </row>
    <row r="8" spans="1:34" ht="30" customHeight="1" thickBot="1" x14ac:dyDescent="0.3">
      <c r="B8" s="17" t="s">
        <v>52</v>
      </c>
      <c r="C8" s="16" t="s">
        <v>51</v>
      </c>
      <c r="D8" s="15" t="s">
        <v>50</v>
      </c>
      <c r="E8" s="15" t="s">
        <v>49</v>
      </c>
      <c r="F8" s="15" t="s">
        <v>48</v>
      </c>
      <c r="G8" s="15" t="s">
        <v>47</v>
      </c>
      <c r="H8" s="15" t="s">
        <v>46</v>
      </c>
      <c r="I8" s="15" t="s">
        <v>45</v>
      </c>
      <c r="J8" s="15" t="s">
        <v>44</v>
      </c>
      <c r="K8" s="15" t="s">
        <v>43</v>
      </c>
      <c r="L8" s="15" t="s">
        <v>42</v>
      </c>
      <c r="M8" s="15" t="s">
        <v>41</v>
      </c>
      <c r="N8" s="15" t="s">
        <v>40</v>
      </c>
      <c r="O8" s="15" t="s">
        <v>39</v>
      </c>
      <c r="P8" s="15" t="s">
        <v>38</v>
      </c>
      <c r="Q8" s="15" t="s">
        <v>37</v>
      </c>
      <c r="R8" s="15" t="s">
        <v>36</v>
      </c>
      <c r="S8" s="15" t="s">
        <v>35</v>
      </c>
      <c r="T8" s="15" t="s">
        <v>34</v>
      </c>
      <c r="U8" s="15" t="s">
        <v>33</v>
      </c>
      <c r="V8" s="15" t="s">
        <v>32</v>
      </c>
      <c r="W8" s="15" t="s">
        <v>31</v>
      </c>
      <c r="X8" s="15" t="s">
        <v>30</v>
      </c>
      <c r="Y8" s="15" t="s">
        <v>29</v>
      </c>
      <c r="Z8" s="15" t="s">
        <v>28</v>
      </c>
      <c r="AA8" s="15" t="s">
        <v>27</v>
      </c>
      <c r="AB8" s="15" t="s">
        <v>26</v>
      </c>
      <c r="AC8" s="15" t="s">
        <v>25</v>
      </c>
      <c r="AD8" s="15" t="s">
        <v>24</v>
      </c>
      <c r="AE8" s="15" t="s">
        <v>23</v>
      </c>
      <c r="AF8" s="15" t="s">
        <v>22</v>
      </c>
      <c r="AG8" s="15" t="s">
        <v>62</v>
      </c>
      <c r="AH8" s="14" t="s">
        <v>20</v>
      </c>
    </row>
    <row r="9" spans="1:34" ht="30" customHeight="1" thickTop="1" thickBot="1" x14ac:dyDescent="0.3">
      <c r="B9" s="13" t="s">
        <v>19</v>
      </c>
      <c r="C9" s="12" t="s">
        <v>12</v>
      </c>
      <c r="D9" s="12" t="s">
        <v>12</v>
      </c>
      <c r="E9" s="6" t="s">
        <v>15</v>
      </c>
      <c r="F9" s="6"/>
      <c r="G9" s="6"/>
      <c r="H9" s="6"/>
      <c r="I9" s="6"/>
      <c r="J9" s="6"/>
      <c r="K9" s="6"/>
      <c r="L9" s="6"/>
      <c r="M9" s="6"/>
      <c r="N9" s="6"/>
      <c r="O9" s="6"/>
      <c r="P9" s="6" t="s">
        <v>13</v>
      </c>
      <c r="Q9" s="6"/>
      <c r="R9" s="6"/>
      <c r="S9" s="6"/>
      <c r="T9" s="6"/>
      <c r="U9" s="6"/>
      <c r="V9" s="6"/>
      <c r="W9" s="12"/>
      <c r="X9" s="12" t="s">
        <v>12</v>
      </c>
      <c r="Y9" s="12" t="s">
        <v>12</v>
      </c>
      <c r="Z9" s="12"/>
      <c r="AA9" s="12"/>
      <c r="AB9" s="12"/>
      <c r="AC9" s="12"/>
      <c r="AD9" s="12"/>
      <c r="AE9" s="12"/>
      <c r="AF9" s="12"/>
      <c r="AG9" s="12"/>
      <c r="AH9" s="11">
        <f>COUNTA(September!$C9:$AG9)</f>
        <v>6</v>
      </c>
    </row>
    <row r="10" spans="1:34" ht="30" customHeight="1" thickTop="1" thickBot="1" x14ac:dyDescent="0.3">
      <c r="B10" s="10" t="s">
        <v>18</v>
      </c>
      <c r="C10" s="9"/>
      <c r="D10" s="9"/>
      <c r="E10" s="9" t="s">
        <v>13</v>
      </c>
      <c r="F10" s="9" t="s">
        <v>12</v>
      </c>
      <c r="G10" s="9" t="s">
        <v>12</v>
      </c>
      <c r="H10" s="9"/>
      <c r="I10" s="9"/>
      <c r="J10" s="9"/>
      <c r="K10" s="9"/>
      <c r="L10" s="9"/>
      <c r="M10" s="9"/>
      <c r="N10" s="9"/>
      <c r="O10" s="9"/>
      <c r="P10" s="9" t="s">
        <v>13</v>
      </c>
      <c r="Q10" s="9"/>
      <c r="R10" s="9"/>
      <c r="S10" s="9"/>
      <c r="T10" s="9" t="s">
        <v>15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8">
        <f>COUNTA(September!$C10:$AG10)</f>
        <v>5</v>
      </c>
    </row>
    <row r="11" spans="1:34" ht="30" customHeight="1" thickTop="1" thickBot="1" x14ac:dyDescent="0.3">
      <c r="B11" s="7" t="s">
        <v>17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 t="s">
        <v>12</v>
      </c>
      <c r="N11" s="6" t="s">
        <v>12</v>
      </c>
      <c r="O11" s="6"/>
      <c r="P11" s="6"/>
      <c r="Q11" s="6"/>
      <c r="R11" s="6"/>
      <c r="S11" s="6"/>
      <c r="T11" s="9" t="s">
        <v>15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5">
        <f>COUNTA(September!$C11:$AG11)</f>
        <v>3</v>
      </c>
    </row>
    <row r="12" spans="1:34" ht="30" customHeight="1" thickTop="1" thickBot="1" x14ac:dyDescent="0.3">
      <c r="B12" s="10" t="s">
        <v>16</v>
      </c>
      <c r="C12" s="9" t="s">
        <v>13</v>
      </c>
      <c r="D12" s="9"/>
      <c r="E12" s="9"/>
      <c r="F12" s="6" t="s">
        <v>12</v>
      </c>
      <c r="G12" s="6" t="s">
        <v>12</v>
      </c>
      <c r="H12" s="6" t="s">
        <v>12</v>
      </c>
      <c r="I12" s="6" t="s">
        <v>12</v>
      </c>
      <c r="J12" s="6" t="s">
        <v>12</v>
      </c>
      <c r="K12" s="6" t="s">
        <v>12</v>
      </c>
      <c r="L12" s="6" t="s">
        <v>12</v>
      </c>
      <c r="M12" s="6" t="s">
        <v>12</v>
      </c>
      <c r="N12" s="9" t="s">
        <v>13</v>
      </c>
      <c r="O12" s="9"/>
      <c r="P12" s="9"/>
      <c r="Q12" s="9"/>
      <c r="R12" s="9" t="s">
        <v>15</v>
      </c>
      <c r="S12" s="9"/>
      <c r="T12" s="9"/>
      <c r="U12" s="9"/>
      <c r="V12" s="9"/>
      <c r="W12" s="9"/>
      <c r="X12" s="9"/>
      <c r="Y12" s="9"/>
      <c r="Z12" s="9"/>
      <c r="AA12" s="9"/>
      <c r="AB12" s="9" t="s">
        <v>13</v>
      </c>
      <c r="AC12" s="9"/>
      <c r="AD12" s="9"/>
      <c r="AE12" s="9"/>
      <c r="AF12" s="9"/>
      <c r="AG12" s="9"/>
      <c r="AH12" s="8">
        <f>COUNTA(September!$C12:$AG12)</f>
        <v>12</v>
      </c>
    </row>
    <row r="13" spans="1:34" ht="30" customHeight="1" thickTop="1" x14ac:dyDescent="0.25">
      <c r="B13" s="7" t="s">
        <v>14</v>
      </c>
      <c r="C13" s="6"/>
      <c r="D13" s="6"/>
      <c r="E13" s="6"/>
      <c r="F13" s="6"/>
      <c r="G13" s="6"/>
      <c r="H13" s="9" t="s">
        <v>13</v>
      </c>
      <c r="I13" s="9" t="s">
        <v>13</v>
      </c>
      <c r="J13" s="6" t="s">
        <v>12</v>
      </c>
      <c r="K13" s="6" t="s">
        <v>12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 t="s">
        <v>13</v>
      </c>
      <c r="Y13" s="6"/>
      <c r="Z13" s="6"/>
      <c r="AA13" s="6"/>
      <c r="AB13" s="6"/>
      <c r="AC13" s="6"/>
      <c r="AD13" s="6"/>
      <c r="AE13" s="6"/>
      <c r="AF13" s="6"/>
      <c r="AG13" s="6"/>
      <c r="AH13" s="5">
        <f>COUNTA(September!$C13:$AG13)</f>
        <v>5</v>
      </c>
    </row>
    <row r="14" spans="1:34" ht="30" customHeight="1" thickBot="1" x14ac:dyDescent="0.3">
      <c r="B14" s="4" t="str">
        <f>MonthName&amp;" Total"</f>
        <v>September Total</v>
      </c>
      <c r="C14" s="2">
        <f>SUBTOTAL(103,September!$C$9:$C$13)</f>
        <v>2</v>
      </c>
      <c r="D14" s="3">
        <f>SUBTOTAL(103,September!$D$9:$D$13)</f>
        <v>1</v>
      </c>
      <c r="E14" s="3">
        <f>SUBTOTAL(103,September!$E$9:$E$13)</f>
        <v>2</v>
      </c>
      <c r="F14" s="3">
        <f>SUBTOTAL(103,September!$F$9:$F$13)</f>
        <v>2</v>
      </c>
      <c r="G14" s="3">
        <f>SUBTOTAL(103,September!$G$9:$G$13)</f>
        <v>2</v>
      </c>
      <c r="H14" s="3">
        <f>SUBTOTAL(103,September!$H$9:$H$13)</f>
        <v>2</v>
      </c>
      <c r="I14" s="3">
        <f>SUBTOTAL(103,September!$I$9:$I$13)</f>
        <v>2</v>
      </c>
      <c r="J14" s="3">
        <f>SUBTOTAL(103,September!$J$9:$J$13)</f>
        <v>2</v>
      </c>
      <c r="K14" s="3">
        <f>SUBTOTAL(103,September!$K$9:$K$13)</f>
        <v>2</v>
      </c>
      <c r="L14" s="3">
        <f>SUBTOTAL(103,September!$L$9:$L$13)</f>
        <v>1</v>
      </c>
      <c r="M14" s="3">
        <f>SUBTOTAL(103,September!$M$9:$M$13)</f>
        <v>2</v>
      </c>
      <c r="N14" s="3">
        <f>SUBTOTAL(103,September!$N$9:$N$13)</f>
        <v>2</v>
      </c>
      <c r="O14" s="3">
        <f>SUBTOTAL(103,September!$O$9:$O$13)</f>
        <v>0</v>
      </c>
      <c r="P14" s="3">
        <f>SUBTOTAL(103,September!$P$9:$P$13)</f>
        <v>2</v>
      </c>
      <c r="Q14" s="3">
        <f>SUBTOTAL(103,September!$Q$9:$Q$13)</f>
        <v>0</v>
      </c>
      <c r="R14" s="3">
        <f>SUBTOTAL(103,September!$R$9:$R$13)</f>
        <v>1</v>
      </c>
      <c r="S14" s="3">
        <f>SUBTOTAL(103,September!$S$9:$S$13)</f>
        <v>0</v>
      </c>
      <c r="T14" s="3">
        <f>SUBTOTAL(103,September!$T$9:$T$13)</f>
        <v>2</v>
      </c>
      <c r="U14" s="3">
        <f>SUBTOTAL(103,September!$U$9:$U$13)</f>
        <v>0</v>
      </c>
      <c r="V14" s="3">
        <f>SUBTOTAL(103,September!$V$9:$V$13)</f>
        <v>0</v>
      </c>
      <c r="W14" s="3">
        <f>SUBTOTAL(103,September!$W$9:$W$13)</f>
        <v>0</v>
      </c>
      <c r="X14" s="3">
        <f>SUBTOTAL(103,September!$X$9:$X$13)</f>
        <v>2</v>
      </c>
      <c r="Y14" s="3">
        <f>SUBTOTAL(103,September!$Y$9:$Y$13)</f>
        <v>1</v>
      </c>
      <c r="Z14" s="3">
        <f>SUBTOTAL(103,September!$Z$9:$Z$13)</f>
        <v>0</v>
      </c>
      <c r="AA14" s="3">
        <f>SUBTOTAL(103,September!$AA$9:$AA$13)</f>
        <v>0</v>
      </c>
      <c r="AB14" s="3">
        <f>SUBTOTAL(103,September!$AB$9:$AB$13)</f>
        <v>1</v>
      </c>
      <c r="AC14" s="3">
        <f>SUBTOTAL(103,September!$AC$9:$AC$13)</f>
        <v>0</v>
      </c>
      <c r="AD14" s="3">
        <f>SUBTOTAL(103,September!$AD$9:$AD$13)</f>
        <v>0</v>
      </c>
      <c r="AE14" s="3">
        <f>SUBTOTAL(103,September!$AE$9:$AE$13)</f>
        <v>0</v>
      </c>
      <c r="AF14" s="3">
        <f>SUBTOTAL(109,September!$AF$9:$AF$13)</f>
        <v>0</v>
      </c>
      <c r="AG14" s="3">
        <f>SUBTOTAL(109,September!$AG$9:$AG$13)</f>
        <v>0</v>
      </c>
      <c r="AH14" s="2">
        <f>SUBTOTAL(109,September!$AH$9:$AH$13)</f>
        <v>31</v>
      </c>
    </row>
    <row r="15" spans="1:34" ht="30" customHeight="1" thickTop="1" x14ac:dyDescent="0.25"/>
  </sheetData>
  <mergeCells count="6">
    <mergeCell ref="C6:AG6"/>
    <mergeCell ref="D4:F4"/>
    <mergeCell ref="H4:J4"/>
    <mergeCell ref="L4:M4"/>
    <mergeCell ref="O4:Q4"/>
    <mergeCell ref="S4:U4"/>
  </mergeCells>
  <conditionalFormatting sqref="C9:AG13">
    <cfRule type="expression" priority="1" stopIfTrue="1">
      <formula>C9=""</formula>
    </cfRule>
    <cfRule type="expression" dxfId="19" priority="2" stopIfTrue="1">
      <formula>C9=KeyCustom2</formula>
    </cfRule>
    <cfRule type="expression" dxfId="18" priority="3" stopIfTrue="1">
      <formula>C9=KeyCustom1</formula>
    </cfRule>
    <cfRule type="expression" dxfId="17" priority="4" stopIfTrue="1">
      <formula>C9=KeySick</formula>
    </cfRule>
    <cfRule type="expression" dxfId="16" priority="5" stopIfTrue="1">
      <formula>C9=KeyPersonal</formula>
    </cfRule>
    <cfRule type="expression" dxfId="15" priority="6" stopIfTrue="1">
      <formula>C9=KeyVacation</formula>
    </cfRule>
  </conditionalFormatting>
  <conditionalFormatting sqref="AH9:AH13">
    <cfRule type="dataBar" priority="7">
      <dataBar>
        <cfvo type="min"/>
        <cfvo type="formula" val="DATEDIF(DATE(CalendarYear,2,1),DATE(CalendarYear,3,1),&quot;d&quot;)"/>
        <color theme="2" tint="-0.249977111117893"/>
      </dataBar>
      <extLst>
        <ext xmlns:x14="http://schemas.microsoft.com/office/spreadsheetml/2009/9/main" uri="{B025F937-C7B1-47D3-B67F-A62EFF666E3E}">
          <x14:id>{9123E82F-2128-448B-B4B5-80474E517DFE}</x14:id>
        </ext>
      </extLst>
    </cfRule>
  </conditionalFormatting>
  <printOptions horizontalCentered="1"/>
  <pageMargins left="0.25" right="0.25" top="0.75" bottom="0.75" header="0.3" footer="0.3"/>
  <pageSetup scale="69" fitToHeight="0" orientation="landscape" verticalDpi="4294967293" r:id="rId1"/>
  <headerFooter differentFirst="1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23E82F-2128-448B-B4B5-80474E517DFE}">
            <x14:dataBar minLength="0" maxLength="100">
              <x14:cfvo type="autoMin"/>
              <x14:cfvo type="formula">
                <xm:f>DATEDIF(DATE(CalendarYear,2,1),DATE(CalendarYear,3,1),"d")</xm:f>
              </x14:cfvo>
              <x14:negativeFillColor rgb="FFFF0000"/>
              <x14:axisColor rgb="FF000000"/>
            </x14:dataBar>
          </x14:cfRule>
          <xm:sqref>AH9:AH13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E1F0AC25-9A62-4437-84B5-1AB1195D62DD}"/>
</file>

<file path=customXml/itemProps2.xml><?xml version="1.0" encoding="utf-8"?>
<ds:datastoreItem xmlns:ds="http://schemas.openxmlformats.org/officeDocument/2006/customXml" ds:itemID="{32307D76-CCCD-4BCF-B9FB-3F37F47C0868}"/>
</file>

<file path=customXml/itemProps3.xml><?xml version="1.0" encoding="utf-8"?>
<ds:datastoreItem xmlns:ds="http://schemas.openxmlformats.org/officeDocument/2006/customXml" ds:itemID="{267FEBCE-A55F-490C-A8D2-3EC03D738D9E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48</vt:i4>
      </vt:variant>
    </vt:vector>
  </HeadingPairs>
  <TitlesOfParts>
    <vt:vector size="60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CalendarYear</vt:lpstr>
      <vt:lpstr>Employee_Absence_Title</vt:lpstr>
      <vt:lpstr>Key_name</vt:lpstr>
      <vt:lpstr>KeyCustom1</vt:lpstr>
      <vt:lpstr>KeyCustom1Label</vt:lpstr>
      <vt:lpstr>KeyCustom2</vt:lpstr>
      <vt:lpstr>KeyCustom2Label</vt:lpstr>
      <vt:lpstr>KeyPersonal</vt:lpstr>
      <vt:lpstr>KeyPersonalLabel</vt:lpstr>
      <vt:lpstr>KeySick</vt:lpstr>
      <vt:lpstr>KeySickLabel</vt:lpstr>
      <vt:lpstr>KeyVacation</vt:lpstr>
      <vt:lpstr>KeyVacationLabel</vt:lpstr>
      <vt:lpstr>April!MonthName</vt:lpstr>
      <vt:lpstr>August!MonthName</vt:lpstr>
      <vt:lpstr>December!MonthName</vt:lpstr>
      <vt:lpstr>February!MonthName</vt:lpstr>
      <vt:lpstr>January!MonthName</vt:lpstr>
      <vt:lpstr>July!MonthName</vt:lpstr>
      <vt:lpstr>June!MonthName</vt:lpstr>
      <vt:lpstr>March!MonthName</vt:lpstr>
      <vt:lpstr>May!MonthName</vt:lpstr>
      <vt:lpstr>November!MonthName</vt:lpstr>
      <vt:lpstr>October!MonthName</vt:lpstr>
      <vt:lpstr>September!MonthName</vt:lpstr>
      <vt:lpstr>MonthName</vt:lpstr>
      <vt:lpstr>April!Print_Titles</vt:lpstr>
      <vt:lpstr>August!Print_Titles</vt:lpstr>
      <vt:lpstr>December!Print_Titles</vt:lpstr>
      <vt:lpstr>February!Print_Titles</vt:lpstr>
      <vt:lpstr>January!Print_Titles</vt:lpstr>
      <vt:lpstr>July!Print_Titles</vt:lpstr>
      <vt:lpstr>June!Print_Titles</vt:lpstr>
      <vt:lpstr>March!Print_Titles</vt:lpstr>
      <vt:lpstr>May!Print_Titles</vt:lpstr>
      <vt:lpstr>November!Print_Titles</vt:lpstr>
      <vt:lpstr>October!Print_Titles</vt:lpstr>
      <vt:lpstr>September!Print_Titles</vt:lpstr>
      <vt:lpstr>Title1</vt:lpstr>
      <vt:lpstr>Title10</vt:lpstr>
      <vt:lpstr>Title11</vt:lpstr>
      <vt:lpstr>Title12</vt:lpstr>
      <vt:lpstr>Title2</vt:lpstr>
      <vt:lpstr>Title3</vt:lpstr>
      <vt:lpstr>Title6</vt:lpstr>
      <vt:lpstr>Title7</vt:lpstr>
      <vt:lpstr>Title8</vt:lpstr>
      <vt:lpstr>Title9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2025-05-10T23:22:33Z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