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06"/>
  <workbookPr/>
  <xr:revisionPtr revIDLastSave="94" documentId="11_7059007BFA811A287252D49B157E8F6EC99DFEB7" xr6:coauthVersionLast="47" xr6:coauthVersionMax="47" xr10:uidLastSave="{F155F204-383D-4266-A5BE-9EFFAAD739B7}"/>
  <bookViews>
    <workbookView xWindow="240" yWindow="105" windowWidth="14805" windowHeight="8010" firstSheet="3" activeTab="4" xr2:uid="{00000000-000D-0000-FFFF-FFFF00000000}"/>
  </bookViews>
  <sheets>
    <sheet name="Financial" sheetId="5" r:id="rId1"/>
    <sheet name="Find Dirty" sheetId="1" r:id="rId2"/>
    <sheet name="Fin Empty" sheetId="2" r:id="rId3"/>
    <sheet name="Financial EN" sheetId="6" r:id="rId4"/>
    <sheet name="Pivot Chart" sheetId="7" r:id="rId5"/>
  </sheets>
  <externalReferences>
    <externalReference r:id="rId6"/>
  </externalReferences>
  <calcPr calcId="191028"/>
  <pivotCaches>
    <pivotCache cacheId="223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6" l="1"/>
  <c r="G42" i="6"/>
  <c r="E42" i="6"/>
  <c r="D42" i="6"/>
  <c r="F41" i="6"/>
  <c r="J41" i="6" s="1"/>
  <c r="F40" i="6"/>
  <c r="J40" i="6" s="1"/>
  <c r="F39" i="6"/>
  <c r="J39" i="6" s="1"/>
  <c r="F38" i="6"/>
  <c r="J38" i="6" s="1"/>
  <c r="F37" i="6"/>
  <c r="J37" i="6" s="1"/>
  <c r="F36" i="6"/>
  <c r="J36" i="6" s="1"/>
  <c r="F35" i="6"/>
  <c r="J35" i="6" s="1"/>
  <c r="F34" i="6"/>
  <c r="J34" i="6" s="1"/>
  <c r="F33" i="6"/>
  <c r="J33" i="6" s="1"/>
  <c r="F32" i="6"/>
  <c r="J32" i="6" s="1"/>
  <c r="F31" i="6"/>
  <c r="J31" i="6" s="1"/>
  <c r="F30" i="6"/>
  <c r="J30" i="6" s="1"/>
  <c r="F29" i="6"/>
  <c r="J29" i="6" s="1"/>
  <c r="F28" i="6"/>
  <c r="J28" i="6" s="1"/>
  <c r="F27" i="6"/>
  <c r="J27" i="6" s="1"/>
  <c r="F26" i="6"/>
  <c r="J26" i="6" s="1"/>
  <c r="F25" i="6"/>
  <c r="J25" i="6" s="1"/>
  <c r="F24" i="6"/>
  <c r="J24" i="6" s="1"/>
  <c r="F23" i="6"/>
  <c r="J23" i="6" s="1"/>
  <c r="F22" i="6"/>
  <c r="J22" i="6" s="1"/>
  <c r="F21" i="6"/>
  <c r="J21" i="6" s="1"/>
  <c r="F20" i="6"/>
  <c r="J20" i="6" s="1"/>
  <c r="F19" i="6"/>
  <c r="J19" i="6" s="1"/>
  <c r="F18" i="6"/>
  <c r="J18" i="6" s="1"/>
  <c r="F17" i="6"/>
  <c r="J17" i="6" s="1"/>
  <c r="F16" i="6"/>
  <c r="J16" i="6" s="1"/>
  <c r="F15" i="6"/>
  <c r="J15" i="6" s="1"/>
  <c r="F14" i="6"/>
  <c r="J14" i="6" s="1"/>
  <c r="F13" i="6"/>
  <c r="J13" i="6" s="1"/>
  <c r="F12" i="6"/>
  <c r="J12" i="6" s="1"/>
  <c r="F11" i="6"/>
  <c r="J11" i="6" s="1"/>
  <c r="F10" i="6"/>
  <c r="J10" i="6" s="1"/>
  <c r="F9" i="6"/>
  <c r="J9" i="6" s="1"/>
  <c r="F8" i="6"/>
  <c r="J8" i="6" s="1"/>
  <c r="F7" i="6"/>
  <c r="J7" i="6" s="1"/>
  <c r="F6" i="6"/>
  <c r="J6" i="6" s="1"/>
  <c r="F5" i="6"/>
  <c r="J5" i="6" s="1"/>
  <c r="F4" i="6"/>
  <c r="J4" i="6" s="1"/>
  <c r="F3" i="6"/>
  <c r="J3" i="6" s="1"/>
  <c r="F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2" i="5"/>
  <c r="H42" i="5"/>
  <c r="G42" i="5"/>
  <c r="E42" i="5"/>
  <c r="D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D7" i="2"/>
  <c r="E7" i="2"/>
  <c r="F7" i="2"/>
  <c r="G7" i="2"/>
  <c r="H7" i="2"/>
  <c r="J2" i="2"/>
  <c r="J3" i="2"/>
  <c r="J4" i="2"/>
  <c r="J5" i="2"/>
  <c r="J6" i="2"/>
  <c r="F6" i="2"/>
  <c r="F5" i="2"/>
  <c r="F4" i="2"/>
  <c r="F3" i="2"/>
  <c r="F2" i="2"/>
  <c r="F42" i="6" l="1"/>
  <c r="J2" i="6"/>
  <c r="F42" i="5"/>
  <c r="J2" i="5"/>
</calcChain>
</file>

<file path=xl/sharedStrings.xml><?xml version="1.0" encoding="utf-8"?>
<sst xmlns="http://schemas.openxmlformats.org/spreadsheetml/2006/main" count="443" uniqueCount="122">
  <si>
    <t>Key initiative</t>
  </si>
  <si>
    <t>Vice President</t>
  </si>
  <si>
    <t>Country</t>
  </si>
  <si>
    <t>2024 Sales</t>
  </si>
  <si>
    <t>2025 Forecast</t>
  </si>
  <si>
    <t>YoY Growth</t>
  </si>
  <si>
    <t>Margin</t>
  </si>
  <si>
    <t>Discount</t>
  </si>
  <si>
    <t>Comments</t>
  </si>
  <si>
    <t>Tracker</t>
  </si>
  <si>
    <t>New Markets</t>
  </si>
  <si>
    <t>KarenT</t>
  </si>
  <si>
    <t>Thailand</t>
  </si>
  <si>
    <t>The sales forecast for the year is looking good. Our team has been working really hard and we're on track to hit our targets.</t>
  </si>
  <si>
    <t>Product Innovation</t>
  </si>
  <si>
    <t>Indonesia</t>
  </si>
  <si>
    <t>Unfortunately, our sales forecast for the year may be impacted by a decline in the economy. But, I know we'll work together to mitigate the effects and achieve our targets.</t>
  </si>
  <si>
    <t>Brand Awareness</t>
  </si>
  <si>
    <t>Malaysia</t>
  </si>
  <si>
    <t>Unfortunately, due to unexpected supply chain disruptions, we are revising our sales forecast for the year downwards and anticipate a 10% decrease in sales compared to our initial projections.</t>
  </si>
  <si>
    <t>India</t>
  </si>
  <si>
    <t>Our sales forecast for the year may be impacted adversely by the unforeseen event of a worldwide pandemic, but I'm confident that our team will work hard to mitigate the effects.</t>
  </si>
  <si>
    <t>Increase NPS</t>
  </si>
  <si>
    <t>South Korea</t>
  </si>
  <si>
    <t>우리는 올해 새로 출시된 제품의 급부상과 선진 국가 시장에서의 매출 확대로 인해 매출액이 지난 해 대비 40% 이상 증가할 것으로 예상합니다.</t>
  </si>
  <si>
    <t>DavidH</t>
  </si>
  <si>
    <t>Netherlands</t>
  </si>
  <si>
    <t>Some unforeseen challenges have arisen that may impact our sales forecast for the year, but I have faith in our team's ability to overcome them.</t>
  </si>
  <si>
    <t>Turkey</t>
  </si>
  <si>
    <t>We are facing some challenges in achieving our sales forecast for the year, but I'm confident that our team will work together to overcome them.</t>
  </si>
  <si>
    <t>Spain</t>
  </si>
  <si>
    <t>EmmaK</t>
  </si>
  <si>
    <t>Belgium</t>
  </si>
  <si>
    <t>Despite some challenges, our sales forecast for the year is looking promising. I am confident that with our team's hard work, we'll be able to achieve our targets.</t>
  </si>
  <si>
    <t>Austria</t>
  </si>
  <si>
    <t>I am optimistic about our sales forecast for the year. Our team is doing an outstanding job and I'm confident we'll hit our targets.</t>
  </si>
  <si>
    <t>Sweden</t>
  </si>
  <si>
    <t>I believe we are on track to achieve our sales forecast for the year. Our team is doing an amazing job and I'm confident we'll hit our targets.</t>
  </si>
  <si>
    <t>Poland</t>
  </si>
  <si>
    <t>I'm pleased to say that our sales forecast for the year is looking very positive. Our team's hard work and dedication is paying off.</t>
  </si>
  <si>
    <t>Norway</t>
  </si>
  <si>
    <t>Switzerland</t>
  </si>
  <si>
    <t>The sales forecast for the year is not looking good. We're facing some unexpected challenges but I'm confident we'll work through them together.</t>
  </si>
  <si>
    <t>MariaF</t>
  </si>
  <si>
    <t>Argentina</t>
  </si>
  <si>
    <t>En el próximo año, esperamos un crecimiento significativo en nuestras ventas en América Latina debido a una mayor demanda de nuestros productos.</t>
  </si>
  <si>
    <t>Colombia</t>
  </si>
  <si>
    <t>Brazil</t>
  </si>
  <si>
    <t>Chile</t>
  </si>
  <si>
    <t>MarkL</t>
  </si>
  <si>
    <t>Finland</t>
  </si>
  <si>
    <t>Ireland</t>
  </si>
  <si>
    <t>Environmental Impact</t>
  </si>
  <si>
    <t>Denmark</t>
  </si>
  <si>
    <t>Germany</t>
  </si>
  <si>
    <t>OliviaQ</t>
  </si>
  <si>
    <t>United States</t>
  </si>
  <si>
    <t>Mexico</t>
  </si>
  <si>
    <t>Canada</t>
  </si>
  <si>
    <t>RobertP</t>
  </si>
  <si>
    <t>China</t>
  </si>
  <si>
    <t>尽管今年开始得很好，但中国市场的销售受到最近的贸易紧张局势的影响，我们预计未来一年销售将下降</t>
  </si>
  <si>
    <t>Japan</t>
  </si>
  <si>
    <t>新製品の開発に成功したことで、来年の売上高は前年比で30％増加することを予想しています。</t>
  </si>
  <si>
    <t>Australia</t>
  </si>
  <si>
    <t>While we are seeing promising growth in our domestic market, we anticipate a challenging year in our international markets due to increasing competition and trade uncertainties, which may result in a slight dip in overall sales for the year.</t>
  </si>
  <si>
    <t>Philippines</t>
  </si>
  <si>
    <t>Unfortunately, with the ongoing pandemic and resulting economic uncertainty, we anticipate a challenging year ahead and are revising our sales forecast downwards by 15% compared to the previous year.</t>
  </si>
  <si>
    <t>Pakistan</t>
  </si>
  <si>
    <t>Based on our strong performance in the first quarter, we anticipate a robust year ahead with a projected 25% increase in sales compared to the previous year.</t>
  </si>
  <si>
    <t>Singapore</t>
  </si>
  <si>
    <t>RyanG</t>
  </si>
  <si>
    <t>Saudi Arabia</t>
  </si>
  <si>
    <t>Qatar</t>
  </si>
  <si>
    <t>بينما كانت مبيعاتنا في المملكة المتحدة مستقرة خلال العام الحالي، يتوقع الخبراء تباطؤًا في الاقتصاد البريطاني في العام المقبل، وبالتالي يتوقعون انخفاضًا في مبيعاتنا بنسبة 5٪. ومع ذلك، نحن نعتزم تحسين خطط التسويق الخاصة بنا لتعزيز مبيعاتنا في هذا السوق.</t>
  </si>
  <si>
    <t>United Arab Emirates</t>
  </si>
  <si>
    <t>ق المبيعات الخاص بنا في الشرق الأوسط حقق نتائج مثيرة للإعجاب، ونتوقع استمرار النجاح في العام المقبل، مع توقع زيادة المبيعات بنسبة٪.)</t>
  </si>
  <si>
    <t>South Africa</t>
  </si>
  <si>
    <t>نتوقع نموًا ملحوظًا في مبيعاتنا بالشرق الأوسط خلال العام القادم، نظرًا للزيادة المتزايدة في الطلب على منتجاتنا.</t>
  </si>
  <si>
    <t>Israel</t>
  </si>
  <si>
    <t>המצב הכלכלי יכול להיות אתגרי במהלך השנה, אך אנחנו מצפים להמשיך לגדול עם חדשנות ופיתוח פתרונות חדשים, ולכן אנחנו מצפים להשיג רכישות דומות לשנה שעברה.</t>
  </si>
  <si>
    <t>SarahJ</t>
  </si>
  <si>
    <t>France</t>
  </si>
  <si>
    <t>Nous sommes ravis d'annoncer que nos ventes en Europe ont dépassé nos attentes cette année et nous prévoyons une croissance continue en 2023. (We are pleased to announce that our sales in Europe have exceeded our expectations this year, and we anticipate continued growth in 2023.</t>
  </si>
  <si>
    <t>Russia</t>
  </si>
  <si>
    <t>Italy</t>
  </si>
  <si>
    <t>United Kingdom</t>
  </si>
  <si>
    <t>Total</t>
  </si>
  <si>
    <t>Sales Country</t>
  </si>
  <si>
    <t>Sales Region</t>
  </si>
  <si>
    <t>Key Initiative</t>
  </si>
  <si>
    <t>Area Lead</t>
  </si>
  <si>
    <t>2022 Sales</t>
  </si>
  <si>
    <t>2023 Forecast</t>
  </si>
  <si>
    <t>Completed?</t>
  </si>
  <si>
    <t>MEA</t>
  </si>
  <si>
    <t>Middle East &amp; Africa</t>
  </si>
  <si>
    <t>Midle East &amp; Africa</t>
  </si>
  <si>
    <t xml:space="preserve">نتوقع نموًا ملحوظًا في مبيعاتنا بالشرق الأوسط خلال العام القادم، نظرًا للزيادة المتزايدة في الطلب على منتجاتنا. </t>
  </si>
  <si>
    <t>Middle East &amp;  Africa</t>
  </si>
  <si>
    <t>Asia</t>
  </si>
  <si>
    <t>Initiative 1</t>
  </si>
  <si>
    <t>Name</t>
  </si>
  <si>
    <t>Country 1</t>
  </si>
  <si>
    <t>Initiative 2</t>
  </si>
  <si>
    <t>Country 2</t>
  </si>
  <si>
    <t>Initiative 3</t>
  </si>
  <si>
    <t>Country 3</t>
  </si>
  <si>
    <t>Country 4</t>
  </si>
  <si>
    <t>Country 5</t>
  </si>
  <si>
    <t>We expect our sales to increase by more than 40% this year compared to last year, driven by the rapid rise of new products and the expansion of sales in developed markets.</t>
  </si>
  <si>
    <t>In the coming year, we expect significant growth in our sales in Latin America due to increased demand for our products.</t>
  </si>
  <si>
    <t>Despite a good start to the year, sales in the Chinese market have been impacted by recent trade tensions and we expect sales to decline in the coming year</t>
  </si>
  <si>
    <t>With the successful development of new products, we expect sales to increase by 30% year-on-year in the coming year.</t>
  </si>
  <si>
    <t>While our UK sales have been stable this year, experts expect a slowdown in the UK economy next year, and therefore expect a 5% drop in our sales. However, we intend to improve our marketing plans to boost our sales in this market.</t>
  </si>
  <si>
    <t>Our sales in the Middle East have delivered impressive results, and we expect continued success in the coming year, with sales expected to increase by %.)</t>
  </si>
  <si>
    <t>We expect significant growth in our sales in the Middle East over the coming year, due to the increasing demand for our products.</t>
  </si>
  <si>
    <t>The economic situation can be challenging during the year, but we expect to continue to grow with innovation and the development of new solutions, so we expect to achieve similar acquisitions to last year.</t>
  </si>
  <si>
    <t>We are delighted to report that our sales in Europe have exceeded our expectations this year and we expect continued growth in 2023. (We are pleased to announce that our sales in Europe have exceeded our expectations this year, and we anticipate continued growth in 2023.</t>
  </si>
  <si>
    <t>Sum of 2025 Forecast</t>
  </si>
  <si>
    <t>Sum of 2024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</si>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</sst>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quot;$&quot;* #,##0_);_(&quot;$&quot;* \(#,##0\);_(&quot;$&quot;* &quot;-&quot;??_);_(@_)"/>
  </numFmts>
  <fonts count="6">
    <font>
      <sz val="11"/>
      <color theme="1"/>
      <name val="Aptos Narrow"/>
      <family val="2"/>
      <scheme val="minor"/>
    </font>
    <font>
      <sz val="11"/>
      <color theme="1"/>
      <name val="Aptos Narrow"/>
      <family val="2"/>
      <scheme val="minor"/>
    </font>
    <font>
      <b/>
      <sz val="11"/>
      <color rgb="FFFFFFFF"/>
      <name val="Aptos Narrow"/>
      <family val="2"/>
    </font>
    <font>
      <sz val="11"/>
      <color rgb="FF000000"/>
      <name val="Aptos Narrow"/>
      <family val="2"/>
    </font>
    <font>
      <sz val="11"/>
      <color rgb="FF548235"/>
      <name val="Aptos Narrow"/>
      <family val="2"/>
    </font>
    <font>
      <sz val="11"/>
      <color rgb="FF000000"/>
      <name val="Aptos Narrow"/>
      <family val="2"/>
      <scheme val="minor"/>
    </font>
  </fonts>
  <fills count="14">
    <fill>
      <patternFill patternType="none"/>
    </fill>
    <fill>
      <patternFill patternType="gray125"/>
    </fill>
    <fill>
      <patternFill patternType="solid">
        <fgColor rgb="FFA5A5A5"/>
        <bgColor rgb="FFA5A5A5"/>
      </patternFill>
    </fill>
    <fill>
      <patternFill patternType="solid">
        <fgColor rgb="FFD9E1F2"/>
        <bgColor rgb="FF000000"/>
      </patternFill>
    </fill>
    <fill>
      <patternFill patternType="solid">
        <fgColor rgb="FFD4ECDC"/>
        <bgColor rgb="FF000000"/>
      </patternFill>
    </fill>
    <fill>
      <patternFill patternType="solid">
        <fgColor rgb="FFD9EEE1"/>
        <bgColor rgb="FF000000"/>
      </patternFill>
    </fill>
    <fill>
      <patternFill patternType="solid">
        <fgColor rgb="FFC9E7D3"/>
        <bgColor rgb="FF000000"/>
      </patternFill>
    </fill>
    <fill>
      <patternFill patternType="solid">
        <fgColor rgb="FFC0E4CB"/>
        <bgColor rgb="FF000000"/>
      </patternFill>
    </fill>
    <fill>
      <patternFill patternType="solid">
        <fgColor rgb="FF63BE7B"/>
        <bgColor rgb="FF000000"/>
      </patternFill>
    </fill>
    <fill>
      <patternFill patternType="solid">
        <fgColor rgb="FFFCFCFF"/>
        <bgColor rgb="FF000000"/>
      </patternFill>
    </fill>
    <fill>
      <patternFill patternType="solid">
        <fgColor rgb="FFEBF5F1"/>
        <bgColor rgb="FF000000"/>
      </patternFill>
    </fill>
    <fill>
      <patternFill patternType="solid">
        <fgColor rgb="FFD5EDDD"/>
        <bgColor rgb="FF000000"/>
      </patternFill>
    </fill>
    <fill>
      <patternFill patternType="solid">
        <fgColor rgb="FFE5F3EC"/>
        <bgColor rgb="FF000000"/>
      </patternFill>
    </fill>
    <fill>
      <patternFill patternType="solid">
        <fgColor theme="4" tint="0.79998168889431442"/>
        <bgColor theme="4" tint="0.79998168889431442"/>
      </patternFill>
    </fill>
  </fills>
  <borders count="3">
    <border>
      <left/>
      <right/>
      <top/>
      <bottom/>
      <diagonal/>
    </border>
    <border>
      <left style="medium">
        <color rgb="FFA3A3A3"/>
      </left>
      <right style="medium">
        <color rgb="FFA3A3A3"/>
      </right>
      <top/>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2" fillId="2" borderId="0" xfId="0" applyFont="1" applyFill="1"/>
    <xf numFmtId="0" fontId="2" fillId="2" borderId="0" xfId="0" applyFont="1" applyFill="1" applyAlignment="1">
      <alignment wrapText="1"/>
    </xf>
    <xf numFmtId="0" fontId="3" fillId="0" borderId="0" xfId="0" applyFont="1"/>
    <xf numFmtId="0" fontId="3" fillId="3" borderId="0" xfId="0" applyFont="1" applyFill="1"/>
    <xf numFmtId="6" fontId="3" fillId="0" borderId="0" xfId="0" applyNumberFormat="1" applyFont="1"/>
    <xf numFmtId="9" fontId="3" fillId="4" borderId="0" xfId="0" applyNumberFormat="1" applyFont="1" applyFill="1"/>
    <xf numFmtId="9" fontId="3" fillId="0" borderId="0" xfId="0" applyNumberFormat="1" applyFont="1"/>
    <xf numFmtId="0" fontId="3" fillId="0" borderId="0" xfId="0" applyFont="1" applyAlignment="1">
      <alignment wrapText="1"/>
    </xf>
    <xf numFmtId="0" fontId="4" fillId="0" borderId="0" xfId="0" applyFont="1"/>
    <xf numFmtId="9" fontId="3" fillId="5" borderId="0" xfId="0" applyNumberFormat="1" applyFont="1" applyFill="1"/>
    <xf numFmtId="0" fontId="3" fillId="0" borderId="0" xfId="0" applyFont="1" applyAlignment="1">
      <alignment wrapText="1" readingOrder="2"/>
    </xf>
    <xf numFmtId="9" fontId="3" fillId="6" borderId="0" xfId="0" applyNumberFormat="1" applyFont="1" applyFill="1"/>
    <xf numFmtId="9" fontId="3" fillId="7" borderId="0" xfId="0" applyNumberFormat="1" applyFont="1" applyFill="1"/>
    <xf numFmtId="9" fontId="3" fillId="8" borderId="0" xfId="0" applyNumberFormat="1" applyFont="1" applyFill="1"/>
    <xf numFmtId="9" fontId="3" fillId="9" borderId="0" xfId="0" applyNumberFormat="1" applyFont="1" applyFill="1"/>
    <xf numFmtId="9" fontId="3" fillId="10" borderId="0" xfId="0" applyNumberFormat="1" applyFont="1" applyFill="1"/>
    <xf numFmtId="9" fontId="3" fillId="11" borderId="0" xfId="0" applyNumberFormat="1" applyFont="1" applyFill="1"/>
    <xf numFmtId="9" fontId="3" fillId="12" borderId="0" xfId="0" applyNumberFormat="1" applyFont="1" applyFill="1"/>
    <xf numFmtId="0" fontId="0" fillId="0" borderId="0" xfId="0" applyAlignment="1">
      <alignment vertical="center" wrapText="1"/>
    </xf>
    <xf numFmtId="0" fontId="0" fillId="0" borderId="1" xfId="0" applyBorder="1" applyAlignment="1">
      <alignment vertical="center" wrapText="1"/>
    </xf>
    <xf numFmtId="6" fontId="5" fillId="0" borderId="0" xfId="0" applyNumberFormat="1" applyFont="1" applyAlignment="1">
      <alignment vertical="center"/>
    </xf>
    <xf numFmtId="9" fontId="0" fillId="0" borderId="0" xfId="1" applyFont="1" applyBorder="1" applyAlignment="1">
      <alignment vertical="center"/>
    </xf>
    <xf numFmtId="9" fontId="5" fillId="0" borderId="0" xfId="0" applyNumberFormat="1" applyFont="1" applyAlignment="1">
      <alignment vertical="center"/>
    </xf>
    <xf numFmtId="0" fontId="5" fillId="0" borderId="0" xfId="0" applyFont="1" applyAlignment="1">
      <alignment vertical="top" wrapText="1"/>
    </xf>
    <xf numFmtId="164" fontId="0" fillId="0" borderId="0" xfId="0" applyNumberFormat="1" applyAlignment="1">
      <alignment vertical="center" wrapText="1"/>
    </xf>
    <xf numFmtId="9" fontId="0" fillId="0" borderId="0" xfId="0" applyNumberFormat="1" applyAlignment="1">
      <alignment vertical="center"/>
    </xf>
    <xf numFmtId="0" fontId="5" fillId="0" borderId="0" xfId="0" applyFont="1" applyAlignment="1">
      <alignment vertical="center"/>
    </xf>
    <xf numFmtId="0" fontId="5" fillId="0" borderId="0" xfId="0" applyFont="1" applyAlignment="1">
      <alignment vertical="top" wrapText="1" readingOrder="2"/>
    </xf>
    <xf numFmtId="0" fontId="5" fillId="13" borderId="2" xfId="0" applyFont="1" applyFill="1" applyBorder="1" applyAlignment="1">
      <alignment vertical="top" wrapText="1"/>
    </xf>
    <xf numFmtId="0" fontId="5" fillId="0" borderId="2" xfId="0" applyFont="1" applyBorder="1" applyAlignment="1">
      <alignment vertical="top" wrapText="1"/>
    </xf>
    <xf numFmtId="0" fontId="5" fillId="13" borderId="2" xfId="0" applyFont="1" applyFill="1" applyBorder="1" applyAlignment="1">
      <alignment vertical="top" wrapText="1" readingOrder="2"/>
    </xf>
    <xf numFmtId="0" fontId="5" fillId="0" borderId="2" xfId="0" applyFont="1" applyBorder="1" applyAlignment="1">
      <alignment vertical="top" wrapText="1" readingOrder="2"/>
    </xf>
    <xf numFmtId="6" fontId="0" fillId="0" borderId="0" xfId="0" applyNumberFormat="1"/>
    <xf numFmtId="0" fontId="0" fillId="0" borderId="0" xfId="0" pivotButton="1"/>
  </cellXfs>
  <cellStyles count="2">
    <cellStyle name="Normal" xfId="0" builtinId="0"/>
    <cellStyle name="Percent" xfId="1" builtinId="5"/>
  </cellStyles>
  <dxfs count="54">
    <dxf>
      <font>
        <strike val="0"/>
        <outline val="0"/>
        <shadow val="0"/>
        <u val="none"/>
        <vertAlign val="baseline"/>
        <sz val="11"/>
        <color theme="1"/>
        <name val="Aptos Narrow"/>
        <family val="2"/>
        <scheme val="minor"/>
      </font>
      <numFmt numFmtId="0" formatCode="General"/>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strike val="0"/>
        <outline val="0"/>
        <shadow val="0"/>
        <u val="none"/>
        <vertAlign val="baseline"/>
        <sz val="11"/>
        <color theme="1"/>
        <name val="Aptos Narrow"/>
        <family val="2"/>
        <scheme val="minor"/>
      </font>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border diagonalUp="0" diagonalDown="0" outline="0">
        <left style="medium">
          <color rgb="FFA3A3A3"/>
        </left>
        <right style="medium">
          <color rgb="FFA3A3A3"/>
        </right>
        <top/>
        <bottom/>
      </border>
    </dxf>
    <dxf>
      <font>
        <color rgb="FFFCFCFF"/>
      </font>
      <fill>
        <patternFill patternType="solid">
          <fgColor indexed="64"/>
          <bgColor rgb="FFF8696B"/>
        </patternFill>
      </fill>
    </dxf>
    <dxf>
      <font>
        <color rgb="FFFCFCFF"/>
      </font>
      <fill>
        <patternFill patternType="solid">
          <fgColor indexed="64"/>
          <bgColor rgb="FF63BE7B"/>
        </patternFill>
      </fill>
    </dxf>
    <dxf>
      <font>
        <strike val="0"/>
        <outline val="0"/>
        <shadow val="0"/>
        <u val="none"/>
        <vertAlign val="baseline"/>
        <sz val="11"/>
        <color theme="1"/>
        <name val="Aptos Narrow"/>
        <family val="2"/>
        <scheme val="minor"/>
      </font>
      <numFmt numFmtId="0" formatCode="General"/>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strike val="0"/>
        <outline val="0"/>
        <shadow val="0"/>
        <u val="none"/>
        <vertAlign val="baseline"/>
        <sz val="11"/>
        <color theme="1"/>
        <name val="Aptos Narrow"/>
        <family val="2"/>
        <scheme val="minor"/>
      </font>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border diagonalUp="0" diagonalDown="0" outline="0">
        <left style="medium">
          <color rgb="FFA3A3A3"/>
        </left>
        <right style="medium">
          <color rgb="FFA3A3A3"/>
        </right>
        <top/>
        <bottom/>
      </border>
    </dxf>
    <dxf>
      <font>
        <color rgb="FFFCFCFF"/>
      </font>
      <fill>
        <patternFill patternType="solid">
          <fgColor indexed="64"/>
          <bgColor rgb="FFF8696B"/>
        </patternFill>
      </fill>
    </dxf>
    <dxf>
      <font>
        <color rgb="FFFCFCFF"/>
      </font>
      <fill>
        <patternFill patternType="solid">
          <fgColor indexed="64"/>
          <bgColor rgb="FF63BE7B"/>
        </patternFill>
      </fill>
    </dxf>
    <dxf>
      <font>
        <strike val="0"/>
        <outline val="0"/>
        <shadow val="0"/>
        <u val="none"/>
        <vertAlign val="baseline"/>
        <sz val="11"/>
        <color theme="1"/>
        <name val="Aptos Narrow"/>
        <family val="2"/>
        <scheme val="minor"/>
      </font>
      <numFmt numFmtId="0" formatCode="General"/>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strike val="0"/>
        <outline val="0"/>
        <shadow val="0"/>
        <u val="none"/>
        <vertAlign val="baseline"/>
        <sz val="11"/>
        <color theme="1"/>
        <name val="Aptos Narrow"/>
        <family val="2"/>
        <scheme val="minor"/>
      </font>
      <alignment horizontal="general" vertical="center" textRotation="0" indent="0" justifyLastLine="0" shrinkToFit="0" readingOrder="0"/>
    </dxf>
    <dxf>
      <numFmt numFmtId="13" formatCode="0%"/>
      <alignment horizontal="general" vertical="center" textRotation="0" wrapText="0"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font>
        <b val="0"/>
        <i val="0"/>
        <strike val="0"/>
        <condense val="0"/>
        <extend val="0"/>
        <outline val="0"/>
        <shadow val="0"/>
        <u val="none"/>
        <vertAlign val="baseline"/>
        <sz val="11"/>
        <color rgb="FF000000"/>
        <name val="Aptos Narrow"/>
        <family val="2"/>
        <scheme val="minor"/>
      </font>
      <numFmt numFmtId="10" formatCode="&quot;$&quot;#,##0_);[Red]\(&quot;$&quot;#,##0\)"/>
      <alignment horizontal="general" vertical="center" textRotation="0" wrapText="0" indent="0" justifyLastLine="0" shrinkToFit="0" readingOrder="0"/>
    </dxf>
    <dxf>
      <numFmt numFmtId="164" formatCode="_(&quot;$&quot;* #,##0_);_(&quot;$&quot;* \(#,##0\);_(&quot;$&quot;* &quot;-&quot;??_);_(@_)"/>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general" vertical="center" textRotation="0" wrapText="1" indent="0" justifyLastLine="0" shrinkToFit="0" readingOrder="0"/>
      <border diagonalUp="0" diagonalDown="0" outline="0">
        <left style="medium">
          <color rgb="FFA3A3A3"/>
        </left>
        <right style="medium">
          <color rgb="FFA3A3A3"/>
        </right>
        <top/>
        <bottom/>
      </border>
    </dxf>
    <dxf>
      <font>
        <color rgb="FFFCFCFF"/>
      </font>
      <fill>
        <patternFill patternType="solid">
          <fgColor indexed="64"/>
          <bgColor rgb="FFF8696B"/>
        </patternFill>
      </fill>
    </dxf>
    <dxf>
      <font>
        <color rgb="FFFCFCFF"/>
      </font>
      <fill>
        <patternFill patternType="solid">
          <fgColor indexed="64"/>
          <bgColor rgb="FF63BE7B"/>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[Arc2 Financial Data.xlsx]Pivot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'2025 Forecast' and '2024 Sales' by 'Key initiative'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Chart'!$B$2</c:f>
              <c:strCache>
                <c:ptCount val="1"/>
                <c:pt idx="0">
                  <c:v>Sum of 2025 Forecast</c:v>
                </c:pt>
              </c:strCache>
            </c:strRef>
          </c:tx>
          <c:spPr>
            <a:solidFill>
              <a:schemeClr val="accent1"/>
            </a:solidFill>
            <a:ln>
              <a:noFill/>
            </a:ln>
            <a:effectLst/>
          </c:spPr>
          <c:invertIfNegative val="0"/>
          <c:cat>
            <c:strRef>
              <c:f>'Pivot Chart'!$A$3:$A$8</c:f>
              <c:strCache>
                <c:ptCount val="5"/>
                <c:pt idx="0">
                  <c:v>Brand Awareness</c:v>
                </c:pt>
                <c:pt idx="1">
                  <c:v>Environmental Impact</c:v>
                </c:pt>
                <c:pt idx="2">
                  <c:v>Increase NPS</c:v>
                </c:pt>
                <c:pt idx="3">
                  <c:v>New Markets</c:v>
                </c:pt>
                <c:pt idx="4">
                  <c:v>Product Innovation</c:v>
                </c:pt>
              </c:strCache>
            </c:strRef>
          </c:cat>
          <c:val>
            <c:numRef>
              <c:f>'Pivot Chart'!$B$3:$B$8</c:f>
              <c:numCache>
                <c:formatCode>"$"#,##0_);[Red]\("$"#,##0\)</c:formatCode>
                <c:ptCount val="5"/>
                <c:pt idx="0">
                  <c:v>364000</c:v>
                </c:pt>
                <c:pt idx="1">
                  <c:v>335000</c:v>
                </c:pt>
                <c:pt idx="2">
                  <c:v>525000</c:v>
                </c:pt>
                <c:pt idx="3">
                  <c:v>448000</c:v>
                </c:pt>
                <c:pt idx="4">
                  <c:v>503000</c:v>
                </c:pt>
              </c:numCache>
            </c:numRef>
          </c:val>
          <c:extLst>
            <c:ext xmlns:c16="http://schemas.microsoft.com/office/drawing/2014/chart" uri="{C3380CC4-5D6E-409C-BE32-E72D297353CC}">
              <c16:uniqueId val="{00000006-2BB8-4D78-A7A1-FAF698792870}"/>
            </c:ext>
          </c:extLst>
        </c:ser>
        <c:ser>
          <c:idx val="1"/>
          <c:order val="1"/>
          <c:tx>
            <c:strRef>
              <c:f>'Pivot Chart'!$C$2</c:f>
              <c:strCache>
                <c:ptCount val="1"/>
                <c:pt idx="0">
                  <c:v>Sum of 2024 Sales</c:v>
                </c:pt>
              </c:strCache>
            </c:strRef>
          </c:tx>
          <c:spPr>
            <a:solidFill>
              <a:schemeClr val="accent2"/>
            </a:solidFill>
            <a:ln>
              <a:noFill/>
            </a:ln>
            <a:effectLst/>
          </c:spPr>
          <c:invertIfNegative val="0"/>
          <c:cat>
            <c:strRef>
              <c:f>'Pivot Chart'!$A$3:$A$8</c:f>
              <c:strCache>
                <c:ptCount val="5"/>
                <c:pt idx="0">
                  <c:v>Brand Awareness</c:v>
                </c:pt>
                <c:pt idx="1">
                  <c:v>Environmental Impact</c:v>
                </c:pt>
                <c:pt idx="2">
                  <c:v>Increase NPS</c:v>
                </c:pt>
                <c:pt idx="3">
                  <c:v>New Markets</c:v>
                </c:pt>
                <c:pt idx="4">
                  <c:v>Product Innovation</c:v>
                </c:pt>
              </c:strCache>
            </c:strRef>
          </c:cat>
          <c:val>
            <c:numRef>
              <c:f>'Pivot Chart'!$C$3:$C$8</c:f>
              <c:numCache>
                <c:formatCode>"$"#,##0_);[Red]\("$"#,##0\)</c:formatCode>
                <c:ptCount val="5"/>
                <c:pt idx="0">
                  <c:v>378000</c:v>
                </c:pt>
                <c:pt idx="1">
                  <c:v>328000</c:v>
                </c:pt>
                <c:pt idx="2">
                  <c:v>609000</c:v>
                </c:pt>
                <c:pt idx="3">
                  <c:v>418000</c:v>
                </c:pt>
                <c:pt idx="4">
                  <c:v>569000</c:v>
                </c:pt>
              </c:numCache>
            </c:numRef>
          </c:val>
          <c:extLst>
            <c:ext xmlns:c16="http://schemas.microsoft.com/office/drawing/2014/chart" uri="{C3380CC4-5D6E-409C-BE32-E72D297353CC}">
              <c16:uniqueId val="{00000008-2BB8-4D78-A7A1-FAF698792870}"/>
            </c:ext>
          </c:extLst>
        </c:ser>
        <c:dLbls>
          <c:showLegendKey val="0"/>
          <c:showVal val="0"/>
          <c:showCatName val="0"/>
          <c:showSerName val="0"/>
          <c:showPercent val="0"/>
          <c:showBubbleSize val="0"/>
        </c:dLbls>
        <c:gapWidth val="140"/>
        <c:overlap val="-30"/>
        <c:axId val="200760328"/>
        <c:axId val="200774664"/>
      </c:barChart>
      <c:catAx>
        <c:axId val="200760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Key initiative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74664"/>
        <c:crosses val="autoZero"/>
        <c:auto val="1"/>
        <c:lblAlgn val="ctr"/>
        <c:lblOffset val="100"/>
        <c:noMultiLvlLbl val="0"/>
      </c:catAx>
      <c:valAx>
        <c:axId val="200774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03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11</xdr:col>
      <xdr:colOff>304800</xdr:colOff>
      <xdr:row>17</xdr:row>
      <xdr:rowOff>76200</xdr:rowOff>
    </xdr:to>
    <xdr:graphicFrame macro="">
      <xdr:nvGraphicFramePr>
        <xdr:cNvPr id="2" name="Chart 1" descr="Chart type: Clustered Column. &#10;&#10;Description automatically generated">
          <a:extLst>
            <a:ext uri="{FF2B5EF4-FFF2-40B4-BE49-F238E27FC236}">
              <a16:creationId xmlns:a16="http://schemas.microsoft.com/office/drawing/2014/main" id="{5C84C7B4-A97D-7EE2-085D-298807442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boo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Workbook"/>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85.475455092594" createdVersion="8" refreshedVersion="8" minRefreshableVersion="3" recordCount="40" xr:uid="{46EF65E2-C6DA-4375-BBF7-E3E8F88E9515}">
  <cacheSource type="worksheet">
    <worksheetSource name="Table24679104"/>
  </cacheSource>
  <cacheFields count="10">
    <cacheField name="Key initiative" numFmtId="0">
      <sharedItems count="5">
        <s v="New Markets"/>
        <s v="Product Innovation"/>
        <s v="Brand Awareness"/>
        <s v="Increase NPS"/>
        <s v="Environmental Impact"/>
      </sharedItems>
    </cacheField>
    <cacheField name="Vice President" numFmtId="0">
      <sharedItems/>
    </cacheField>
    <cacheField name="Country" numFmtId="0">
      <sharedItems/>
    </cacheField>
    <cacheField name="2024 Sales" numFmtId="6">
      <sharedItems containsSemiMixedTypes="0" containsString="0" containsNumber="1" containsInteger="1" minValue="10000" maxValue="99000"/>
    </cacheField>
    <cacheField name="2025 Forecast" numFmtId="6">
      <sharedItems containsSemiMixedTypes="0" containsString="0" containsNumber="1" containsInteger="1" minValue="24000" maxValue="88000"/>
    </cacheField>
    <cacheField name="YoY Growth" numFmtId="9">
      <sharedItems containsSemiMixedTypes="0" containsString="0" containsNumber="1" minValue="-0.73333333333333339" maxValue="5.9"/>
    </cacheField>
    <cacheField name="Margin" numFmtId="9">
      <sharedItems containsSemiMixedTypes="0" containsString="0" containsNumber="1" minValue="0.2" maxValue="0.96"/>
    </cacheField>
    <cacheField name="Discount" numFmtId="9">
      <sharedItems containsSemiMixedTypes="0" containsString="0" containsNumber="1" minValue="7.0000000000000007E-2" maxValue="0.13"/>
    </cacheField>
    <cacheField name="Comments" numFmtId="0">
      <sharedItems longText="1"/>
    </cacheField>
    <cacheField name="Track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KarenT"/>
    <s v="Thailand"/>
    <n v="90000"/>
    <n v="24000"/>
    <n v="-0.73333333333333339"/>
    <n v="0.22"/>
    <n v="0.09"/>
    <s v="The sales forecast for the year is looking good. Our team has been working really hard and we're on track to hit our targets."/>
    <s v="Completed"/>
  </r>
  <r>
    <x v="1"/>
    <s v="KarenT"/>
    <s v="Indonesia"/>
    <n v="65000"/>
    <n v="24000"/>
    <n v="-0.63076923076923075"/>
    <n v="0.67"/>
    <n v="7.0000000000000007E-2"/>
    <s v="Unfortunately, our sales forecast for the year may be impacted by a decline in the economy. But, I know we'll work together to mitigate the effects and achieve our targets."/>
    <s v="Completed"/>
  </r>
  <r>
    <x v="2"/>
    <s v="KarenT"/>
    <s v="Malaysia"/>
    <n v="80000"/>
    <n v="76000"/>
    <n v="-5.0000000000000044E-2"/>
    <n v="0.2"/>
    <n v="7.0000000000000007E-2"/>
    <s v="Unfortunately, due to unexpected supply chain disruptions, we are revising our sales forecast for the year downwards and anticipate a 10% decrease in sales compared to our initial projections."/>
    <s v="Completed"/>
  </r>
  <r>
    <x v="1"/>
    <s v="KarenT"/>
    <s v="India"/>
    <n v="65000"/>
    <n v="24000"/>
    <n v="-0.63076923076923075"/>
    <n v="0.67"/>
    <n v="7.0000000000000007E-2"/>
    <s v="Our sales forecast for the year may be impacted adversely by the unforeseen event of a worldwide pandemic, but I'm confident that our team will work hard to mitigate the effects."/>
    <s v="Completed"/>
  </r>
  <r>
    <x v="3"/>
    <s v="KarenT"/>
    <s v="South Korea"/>
    <n v="60000"/>
    <n v="34000"/>
    <n v="-0.43333333333333335"/>
    <n v="0.48"/>
    <n v="0.09"/>
    <s v="우리는 올해 새로 출시된 제품의 급부상과 선진 국가 시장에서의 매출 확대로 인해 매출액이 지난 해 대비 40% 이상 증가할 것으로 예상합니다."/>
    <s v="Completed"/>
  </r>
  <r>
    <x v="0"/>
    <s v="DavidH"/>
    <s v="Netherlands"/>
    <n v="99000"/>
    <n v="87000"/>
    <n v="-0.12121212121212122"/>
    <n v="0.26"/>
    <n v="0.11"/>
    <s v="Some unforeseen challenges have arisen that may impact our sales forecast for the year, but I have faith in our team's ability to overcome them."/>
    <s v="Completed"/>
  </r>
  <r>
    <x v="3"/>
    <s v="DavidH"/>
    <s v="Turkey"/>
    <n v="67000"/>
    <n v="88000"/>
    <n v="0.31343283582089554"/>
    <n v="0.96"/>
    <n v="0.12"/>
    <s v="We are facing some challenges in achieving our sales forecast for the year, but I'm confident that our team will work together to overcome them."/>
    <s v="Completed"/>
  </r>
  <r>
    <x v="1"/>
    <s v="DavidH"/>
    <s v="Spain"/>
    <n v="84000"/>
    <n v="56000"/>
    <n v="-0.33333333333333337"/>
    <n v="0.44"/>
    <n v="0.11"/>
    <s v="Some unforeseen challenges have arisen that may impact our sales forecast for the year, but I have faith in our team's ability to overcome them."/>
    <s v="Completed"/>
  </r>
  <r>
    <x v="3"/>
    <s v="EmmaK"/>
    <s v="Belgium"/>
    <n v="59000"/>
    <n v="84000"/>
    <n v="0.42372881355932202"/>
    <n v="0.4"/>
    <n v="0.11"/>
    <s v="Despite some challenges, our sales forecast for the year is looking promising. I am confident that with our team's hard work, we'll be able to achieve our targets."/>
    <s v="Completed"/>
  </r>
  <r>
    <x v="0"/>
    <s v="EmmaK"/>
    <s v="Austria"/>
    <n v="10000"/>
    <n v="69000"/>
    <n v="5.9"/>
    <n v="0.69"/>
    <n v="0.13"/>
    <s v="I am optimistic about our sales forecast for the year. Our team is doing an outstanding job and I'm confident we'll hit our targets."/>
    <s v="Completed"/>
  </r>
  <r>
    <x v="0"/>
    <s v="EmmaK"/>
    <s v="Sweden"/>
    <n v="24000"/>
    <n v="28000"/>
    <n v="0.16666666666666674"/>
    <n v="0.22"/>
    <n v="0.09"/>
    <s v="I believe we are on track to achieve our sales forecast for the year. Our team is doing an amazing job and I'm confident we'll hit our targets."/>
    <s v="Completed"/>
  </r>
  <r>
    <x v="1"/>
    <s v="EmmaK"/>
    <s v="Poland"/>
    <n v="84000"/>
    <n v="56000"/>
    <n v="-0.33333333333333337"/>
    <n v="0.44"/>
    <n v="0.11"/>
    <s v="I'm pleased to say that our sales forecast for the year is looking very positive. Our team's hard work and dedication is paying off."/>
    <s v="Completed"/>
  </r>
  <r>
    <x v="2"/>
    <s v="EmmaK"/>
    <s v="Norway"/>
    <n v="65000"/>
    <n v="24000"/>
    <n v="-0.63076923076923075"/>
    <n v="0.67"/>
    <n v="7.0000000000000007E-2"/>
    <s v="Our sales forecast for the year may be impacted adversely by the unforeseen event of a worldwide pandemic, but I'm confident that our team will work hard to mitigate the effects."/>
    <s v="Completed"/>
  </r>
  <r>
    <x v="1"/>
    <s v="EmmaK"/>
    <s v="Switzerland"/>
    <n v="10000"/>
    <n v="69000"/>
    <n v="5.9"/>
    <n v="0.69"/>
    <n v="0.13"/>
    <s v="The sales forecast for the year is not looking good. We're facing some unexpected challenges but I'm confident we'll work through them together."/>
    <s v="Completed"/>
  </r>
  <r>
    <x v="2"/>
    <s v="MariaF"/>
    <s v="Argentina"/>
    <n v="10000"/>
    <n v="69000"/>
    <n v="5.9"/>
    <n v="0.69"/>
    <n v="0.13"/>
    <s v="En el próximo año, esperamos un crecimiento significativo en nuestras ventas en América Latina debido a una mayor demanda de nuestros productos."/>
    <s v="Completed"/>
  </r>
  <r>
    <x v="3"/>
    <s v="MariaF"/>
    <s v="Colombia"/>
    <n v="80000"/>
    <n v="76000"/>
    <n v="-5.0000000000000044E-2"/>
    <n v="0.2"/>
    <n v="7.0000000000000007E-2"/>
    <s v="Our sales forecast for the year may be impacted adversely by the unforeseen event of a worldwide pandemic, but I'm confident that our team will work hard to mitigate the effects."/>
    <s v="Completed"/>
  </r>
  <r>
    <x v="1"/>
    <s v="MariaF"/>
    <s v="Brazil"/>
    <n v="67000"/>
    <n v="88000"/>
    <n v="0.31343283582089554"/>
    <n v="0.96"/>
    <n v="0.12"/>
    <s v="Our sales forecast for the year may be impacted adversely by the unforeseen event of a worldwide pandemic, but I'm confident that our team will work hard to mitigate the effects."/>
    <s v="Completed"/>
  </r>
  <r>
    <x v="0"/>
    <s v="MariaF"/>
    <s v="Chile"/>
    <n v="10000"/>
    <n v="69000"/>
    <n v="5.9"/>
    <n v="0.69"/>
    <n v="0.13"/>
    <s v="Some unforeseen challenges have arisen that may impact our sales forecast for the year, but I have faith in our team's ability to overcome them."/>
    <s v="Completed"/>
  </r>
  <r>
    <x v="3"/>
    <s v="MarkL"/>
    <s v="Finland"/>
    <n v="60000"/>
    <n v="34000"/>
    <n v="-0.43333333333333335"/>
    <n v="0.48"/>
    <n v="0.09"/>
    <s v="The sales forecast for the year is not looking good. We're facing some unexpected challenges but I'm confident we'll work through them together."/>
    <s v="Completed"/>
  </r>
  <r>
    <x v="1"/>
    <s v="MarkL"/>
    <s v="Ireland"/>
    <n v="12000"/>
    <n v="35000"/>
    <n v="1.9166666666666665"/>
    <n v="0.88"/>
    <n v="0.11"/>
    <s v="Unfortunately, our sales forecast for the year may be impacted by a decline in the economy. But, I know we'll work together to mitigate the effects and achieve our targets."/>
    <s v="Completed"/>
  </r>
  <r>
    <x v="4"/>
    <s v="MarkL"/>
    <s v="Denmark"/>
    <n v="99000"/>
    <n v="87000"/>
    <n v="-0.12121212121212122"/>
    <n v="0.26"/>
    <n v="0.11"/>
    <s v="We are facing some challenges in achieving our sales forecast for the year, but I'm confident that our team will work together to overcome them."/>
    <s v="Completed"/>
  </r>
  <r>
    <x v="0"/>
    <s v="MarkL"/>
    <s v="Germany"/>
    <n v="59000"/>
    <n v="84000"/>
    <n v="0.42372881355932202"/>
    <n v="0.4"/>
    <n v="0.11"/>
    <s v="Unfortunately, our sales forecast for the year may be impacted by a decline in the economy. But, I know we'll work together to mitigate the effects and achieve our targets."/>
    <s v="Completed"/>
  </r>
  <r>
    <x v="4"/>
    <s v="OliviaQ"/>
    <s v="United States"/>
    <n v="84000"/>
    <n v="56000"/>
    <n v="-0.33333333333333337"/>
    <n v="0.44"/>
    <n v="0.11"/>
    <s v="The sales forecast for the year is not looking good. We're facing some unexpected challenges but I'm confident we'll work through them together."/>
    <s v="Completed"/>
  </r>
  <r>
    <x v="4"/>
    <s v="OliviaQ"/>
    <s v="Mexico"/>
    <n v="12000"/>
    <n v="35000"/>
    <n v="1.9166666666666665"/>
    <n v="0.88"/>
    <n v="0.11"/>
    <s v="Unfortunately, our sales forecast for the year may be impacted by a decline in the economy. But, I know we'll work together to mitigate the effects and achieve our targets."/>
    <s v="Completed"/>
  </r>
  <r>
    <x v="2"/>
    <s v="OliviaQ"/>
    <s v="Canada"/>
    <n v="65000"/>
    <n v="24000"/>
    <n v="-0.63076923076923075"/>
    <n v="0.67"/>
    <n v="7.0000000000000007E-2"/>
    <s v="We are facing some challenges in achieving our sales forecast for the year, but I'm confident that our team will work together to overcome them."/>
    <s v="Completed"/>
  </r>
  <r>
    <x v="0"/>
    <s v="RobertP"/>
    <s v="China"/>
    <n v="12000"/>
    <n v="35000"/>
    <n v="1.9166666666666665"/>
    <n v="0.88"/>
    <n v="0.11"/>
    <s v="尽管今年开始得很好，但中国市场的销售受到最近的贸易紧张局势的影响，我们预计未来一年销售将下降"/>
    <s v="Completed"/>
  </r>
  <r>
    <x v="3"/>
    <s v="RobertP"/>
    <s v="Japan"/>
    <n v="90000"/>
    <n v="24000"/>
    <n v="-0.73333333333333339"/>
    <n v="0.22"/>
    <n v="0.09"/>
    <s v="新製品の開発に成功したことで、来年の売上高は前年比で30％増加することを予想しています。"/>
    <s v="Completed"/>
  </r>
  <r>
    <x v="1"/>
    <s v="RobertP"/>
    <s v="Australia"/>
    <n v="60000"/>
    <n v="34000"/>
    <n v="-0.43333333333333335"/>
    <n v="0.48"/>
    <n v="0.09"/>
    <s v="While we are seeing promising growth in our domestic market, we anticipate a challenging year in our international markets due to increasing competition and trade uncertainties, which may result in a slight dip in overall sales for the year."/>
    <s v="Completed"/>
  </r>
  <r>
    <x v="4"/>
    <s v="RobertP"/>
    <s v="Philippines"/>
    <n v="24000"/>
    <n v="28000"/>
    <n v="0.16666666666666674"/>
    <n v="0.22"/>
    <n v="0.09"/>
    <s v="Unfortunately, with the ongoing pandemic and resulting economic uncertainty, we anticipate a challenging year ahead and are revising our sales forecast downwards by 15% compared to the previous year."/>
    <s v="Completed"/>
  </r>
  <r>
    <x v="1"/>
    <s v="RobertP"/>
    <s v="Pakistan"/>
    <n v="80000"/>
    <n v="76000"/>
    <n v="-5.0000000000000044E-2"/>
    <n v="0.2"/>
    <n v="7.0000000000000007E-2"/>
    <s v="Based on our strong performance in the first quarter, we anticipate a robust year ahead with a projected 25% increase in sales compared to the previous year."/>
    <s v="Completed"/>
  </r>
  <r>
    <x v="3"/>
    <s v="RobertP"/>
    <s v="Singapore"/>
    <n v="84000"/>
    <n v="56000"/>
    <n v="-0.33333333333333337"/>
    <n v="0.44"/>
    <n v="0.11"/>
    <s v="The sales forecast for the year is looking good. Our team has been working really hard and we're on track to hit our targets."/>
    <s v="Completed"/>
  </r>
  <r>
    <x v="4"/>
    <s v="RyanG"/>
    <s v="Saudi Arabia"/>
    <n v="42000"/>
    <n v="41000"/>
    <n v="-2.3809523809523836E-2"/>
    <n v="0.62"/>
    <n v="0.09"/>
    <s v="I am optimistic about our sales forecast for the year. Our team is doing an outstanding job and I'm confident we'll hit our targets."/>
    <s v="Completed"/>
  </r>
  <r>
    <x v="2"/>
    <s v="RyanG"/>
    <s v="Qatar"/>
    <n v="99000"/>
    <n v="87000"/>
    <n v="-0.12121212121212122"/>
    <n v="0.26"/>
    <n v="0.11"/>
    <s v="بينما كانت مبيعاتنا في المملكة المتحدة مستقرة خلال العام الحالي، يتوقع الخبراء تباطؤًا في الاقتصاد البريطاني في العام المقبل، وبالتالي يتوقعون انخفاضًا في مبيعاتنا بنسبة 5٪. ومع ذلك، نحن نعتزم تحسين خطط التسويق الخاصة بنا لتعزيز مبيعاتنا في هذا السوق."/>
    <s v="Completed"/>
  </r>
  <r>
    <x v="0"/>
    <s v="RyanG"/>
    <s v="United Arab Emirates"/>
    <n v="24000"/>
    <n v="28000"/>
    <n v="0.16666666666666674"/>
    <n v="0.22"/>
    <n v="0.09"/>
    <s v="ق المبيعات الخاص بنا في الشرق الأوسط حقق نتائج مثيرة للإعجاب، ونتوقع استمرار النجاح في العام المقبل، مع توقع زيادة المبيعات بنسبة٪.)"/>
    <s v="Completed"/>
  </r>
  <r>
    <x v="3"/>
    <s v="RyanG"/>
    <s v="South Africa"/>
    <n v="67000"/>
    <n v="88000"/>
    <n v="0.31343283582089554"/>
    <n v="0.96"/>
    <n v="0.12"/>
    <s v="نتوقع نموًا ملحوظًا في مبيعاتنا بالشرق الأوسط خلال العام القادم، نظرًا للزيادة المتزايدة في الطلب على منتجاتنا."/>
    <s v="Completed"/>
  </r>
  <r>
    <x v="1"/>
    <s v="RyanG"/>
    <s v="Israel"/>
    <n v="42000"/>
    <n v="41000"/>
    <n v="-2.3809523809523836E-2"/>
    <n v="0.62"/>
    <n v="0.09"/>
    <s v="המצב הכלכלי יכול להיות אתגרי במהלך השנה, אך אנחנו מצפים להמשיך לגדול עם חדשנות ופיתוח פתרונות חדשים, ולכן אנחנו מצפים להשיג רכישות דומות לשנה שעברה."/>
    <s v="Completed"/>
  </r>
  <r>
    <x v="2"/>
    <s v="SarahJ"/>
    <s v="France"/>
    <n v="59000"/>
    <n v="84000"/>
    <n v="0.42372881355932202"/>
    <n v="0.4"/>
    <n v="0.11"/>
    <s v="Nous sommes ravis d'annoncer que nos ventes en Europe ont dépassé nos attentes cette année et nous prévoyons une croissance continue en 2023. (We are pleased to announce that our sales in Europe have exceeded our expectations this year, and we anticipate continued growth in 2023."/>
    <s v="Completed"/>
  </r>
  <r>
    <x v="3"/>
    <s v="SarahJ"/>
    <s v="Russia"/>
    <n v="42000"/>
    <n v="41000"/>
    <n v="-2.3809523809523836E-2"/>
    <n v="0.62"/>
    <n v="0.09"/>
    <s v="The sales forecast for the year is not looking good. We're facing some unexpected challenges but I'm confident we'll work through them together."/>
    <s v="Completed"/>
  </r>
  <r>
    <x v="4"/>
    <s v="SarahJ"/>
    <s v="Italy"/>
    <n v="67000"/>
    <n v="88000"/>
    <n v="0.31343283582089554"/>
    <n v="0.96"/>
    <n v="0.12"/>
    <s v="The sales forecast for the year is looking good. Our team has been working really hard and we're on track to hit our targets."/>
    <s v="Completed"/>
  </r>
  <r>
    <x v="0"/>
    <s v="SarahJ"/>
    <s v="United Kingdom"/>
    <n v="90000"/>
    <n v="24000"/>
    <n v="-0.73333333333333339"/>
    <n v="0.22"/>
    <n v="0.09"/>
    <s v="We are facing some challenges in achieving our sales forecast for the year, but I'm confident that our team will work together to overcome them."/>
    <s v="Complet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05DF5-A704-4148-9A9F-795C28D03E88}" name="PivotTable1" cacheId="223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C8" firstHeaderRow="0" firstDataRow="1" firstDataCol="1"/>
  <pivotFields count="10">
    <pivotField axis="axisRow" compact="0" outline="0" showAll="0">
      <items count="6">
        <item x="2"/>
        <item x="4"/>
        <item x="3"/>
        <item x="0"/>
        <item x="1"/>
        <item t="default"/>
      </items>
    </pivotField>
    <pivotField compact="0" outline="0" showAll="0"/>
    <pivotField compact="0" outline="0" showAll="0"/>
    <pivotField dataField="1" compact="0" numFmtId="6" outline="0" showAll="0"/>
    <pivotField dataField="1" compact="0" numFmtId="6" outline="0" showAll="0"/>
    <pivotField compact="0" numFmtId="9" outline="0" showAll="0"/>
    <pivotField compact="0" numFmtId="9" outline="0" showAll="0"/>
    <pivotField compact="0" numFmtId="9" outline="0" showAll="0"/>
    <pivotField compact="0" outline="0" showAll="0"/>
    <pivotField compact="0" outline="0" showAll="0"/>
  </pivotFields>
  <rowFields count="1">
    <field x="0"/>
  </rowFields>
  <rowItems count="6">
    <i>
      <x/>
    </i>
    <i>
      <x v="1"/>
    </i>
    <i>
      <x v="2"/>
    </i>
    <i>
      <x v="3"/>
    </i>
    <i>
      <x v="4"/>
    </i>
    <i t="grand">
      <x/>
    </i>
  </rowItems>
  <colFields count="1">
    <field x="-2"/>
  </colFields>
  <colItems count="2">
    <i>
      <x/>
    </i>
    <i i="1">
      <x v="1"/>
    </i>
  </colItems>
  <dataFields count="2">
    <dataField name="Sum of 2025 Forecast" fld="4" baseField="0" baseItem="0" numFmtId="6"/>
    <dataField name="Sum of 2024 Sales" fld="3" baseField="0" baseItem="0" numFmtId="6"/>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28BC04-CCAA-4333-BE46-2A7B33B7823A}" name="Table24679104" displayName="Table24679104" ref="A1:J42" totalsRowCount="1" headerRowDxfId="51" dataDxfId="50">
  <autoFilter ref="A1:J41" xr:uid="{1C28F870-71C7-469E-AE67-62B3B68DB896}"/>
  <tableColumns count="10">
    <tableColumn id="1" xr3:uid="{290CADB1-52FD-4C83-9556-9B5A9EDBAEFB}" name="Key initiative" totalsRowLabel="Total" totalsRowDxfId="49"/>
    <tableColumn id="2" xr3:uid="{0FD29B9F-E0F6-4611-98DA-F90C7DD2B2EA}" name="Vice President" totalsRowDxfId="48"/>
    <tableColumn id="11" xr3:uid="{A13A5E94-520A-4AFE-8992-DA4326BCEBC5}" name="Country" totalsRowDxfId="47"/>
    <tableColumn id="3" xr3:uid="{C1CE3731-2947-40F2-9C92-EE6BB11E7814}" name="2024 Sales" totalsRowFunction="sum" dataDxfId="45" totalsRowDxfId="46"/>
    <tableColumn id="4" xr3:uid="{8129FE76-8AFD-4123-B304-073E08C14F61}" name="2025 Forecast" totalsRowFunction="sum" dataDxfId="43" totalsRowDxfId="44"/>
    <tableColumn id="5" xr3:uid="{A6EE83D9-9FD0-4B01-AB68-CA1BC09B347E}" name="YoY Growth" totalsRowFunction="average" dataDxfId="41" totalsRowDxfId="42">
      <calculatedColumnFormula>IFERROR(Table24679104[[#This Row],[2025 Forecast]]/Table24679104[[#This Row],[2024 Sales]]-1,"")</calculatedColumnFormula>
    </tableColumn>
    <tableColumn id="6" xr3:uid="{1AFAB4CC-76D0-452E-8926-9AD68E05E7B2}" name="Margin" totalsRowFunction="average" dataDxfId="39" totalsRowDxfId="40"/>
    <tableColumn id="8" xr3:uid="{450272F5-0DBC-4A25-B427-449DFB92D8DB}" name="Discount" totalsRowFunction="average" dataDxfId="37" totalsRowDxfId="38"/>
    <tableColumn id="9" xr3:uid="{2BDC0F44-A854-4BAA-A2C5-0F899E7EF618}" name="Comments"/>
    <tableColumn id="10" xr3:uid="{53465889-E38A-4769-A5FB-8EFFF6A24516}" name="Tracker" dataDxfId="36">
      <calculatedColumnFormula>IF(COUNTBLANK(Table24679104[[#This Row],[Key initiative]:[Comments]])=0,"Completed","Not Completed")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28E3F-3BE9-4CF2-A486-9E2AE717EEFD}" name="Table24679103" displayName="Table24679103" ref="A1:J7" totalsRowCount="1" headerRowDxfId="33" dataDxfId="32">
  <autoFilter ref="A1:J6" xr:uid="{2A228E3F-3BE9-4CF2-A486-9E2AE717EEFD}"/>
  <tableColumns count="10">
    <tableColumn id="1" xr3:uid="{DB05A591-8469-46A1-A198-81478CD809D3}" name="Key initiative" totalsRowLabel="Total" totalsRowDxfId="31"/>
    <tableColumn id="2" xr3:uid="{53D57A15-EA2A-4604-8B37-C21D4D74BEA4}" name="Vice President" totalsRowDxfId="30"/>
    <tableColumn id="11" xr3:uid="{382EF617-5363-40E6-BE90-5FF148E80D18}" name="Country" totalsRowDxfId="29"/>
    <tableColumn id="3" xr3:uid="{8777DD5E-A041-419D-9CF0-5FFECAAE72B6}" name="2024 Sales" totalsRowFunction="sum" dataDxfId="27" totalsRowDxfId="28"/>
    <tableColumn id="4" xr3:uid="{FD035116-B154-475B-8DC6-E53998210A37}" name="2025 Forecast" totalsRowFunction="sum" dataDxfId="25" totalsRowDxfId="26"/>
    <tableColumn id="5" xr3:uid="{337E1CFC-3B5E-4EF4-8CC8-681DCC35593D}" name="YoY Growth" totalsRowFunction="average" dataDxfId="23" totalsRowDxfId="24">
      <calculatedColumnFormula>IFERROR([1]!Table24679103[[#This Row],[2025 Forecast]]/[1]!Table24679103[[#This Row],[2024 Sales]]-1,"")</calculatedColumnFormula>
    </tableColumn>
    <tableColumn id="6" xr3:uid="{F2146650-24B6-4C1F-B4A7-1394299039A3}" name="Margin" totalsRowFunction="average" dataDxfId="21" totalsRowDxfId="22"/>
    <tableColumn id="8" xr3:uid="{B736B453-2308-48FC-8366-D2598E9DCC72}" name="Discount" totalsRowFunction="average" dataDxfId="19" totalsRowDxfId="20"/>
    <tableColumn id="9" xr3:uid="{E8C6A693-9FF2-4315-82B3-F5A3965396B2}" name="Comments"/>
    <tableColumn id="10" xr3:uid="{97CB4F5B-D79B-4AA7-A85A-6036AB49D1FF}" name="Tracker" dataDxfId="18">
      <calculatedColumnFormula>IF(COUNTBLANK(Table24679103[[#This Row],[Key initiative]:[Comments]])=0,"Completed","Not Completed")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D06150-82A4-40B9-8A23-5A81C945F6DA}" name="Table246791045" displayName="Table246791045" ref="A1:J42" totalsRowCount="1" headerRowDxfId="15" dataDxfId="14">
  <autoFilter ref="A1:J41" xr:uid="{1C28F870-71C7-469E-AE67-62B3B68DB896}"/>
  <tableColumns count="10">
    <tableColumn id="1" xr3:uid="{B470DAB8-11F2-4B5E-B1D9-992A26AAB478}" name="Key initiative" totalsRowLabel="Total" totalsRowDxfId="13"/>
    <tableColumn id="2" xr3:uid="{E1CB8112-7A34-4840-8B4C-32FDA6D9B2FC}" name="Vice President" totalsRowDxfId="12"/>
    <tableColumn id="11" xr3:uid="{019986F3-2C6B-44B9-BCF1-30720AB28CEA}" name="Country" totalsRowDxfId="11"/>
    <tableColumn id="3" xr3:uid="{47BF158B-AA44-4BE9-9CF3-154005930565}" name="2024 Sales" totalsRowFunction="sum" dataDxfId="9" totalsRowDxfId="10"/>
    <tableColumn id="4" xr3:uid="{C870454F-6B72-468A-B1D5-F73A8720E676}" name="2025 Forecast" totalsRowFunction="sum" dataDxfId="7" totalsRowDxfId="8"/>
    <tableColumn id="5" xr3:uid="{223CC45B-B4EF-4C94-9850-8E045BC1FC29}" name="YoY Growth" totalsRowFunction="average" dataDxfId="5" totalsRowDxfId="6">
      <calculatedColumnFormula>IFERROR(Table246791045[[#This Row],[2025 Forecast]]/Table246791045[[#This Row],[2024 Sales]]-1,"")</calculatedColumnFormula>
    </tableColumn>
    <tableColumn id="6" xr3:uid="{5C18E7B1-E70D-44F5-8FEB-BDF794F38A03}" name="Margin" totalsRowFunction="average" dataDxfId="3" totalsRowDxfId="4"/>
    <tableColumn id="8" xr3:uid="{54DC0577-9061-42D4-81E5-AC429800FE11}" name="Discount" totalsRowFunction="average" dataDxfId="1" totalsRowDxfId="2"/>
    <tableColumn id="9" xr3:uid="{3A868764-1939-488D-B690-E480D26C94D9}" name="Comments"/>
    <tableColumn id="10" xr3:uid="{BC13E59D-FFE5-4FF3-9BDF-D75E0D5D3D64}" name="Tracker" dataDxfId="0">
      <calculatedColumnFormula>IF(COUNTBLANK(Table246791045[[#This Row],[Key initiative]:[Comments]])=0,"Completed","Not Completed")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D6A41-CB25-41A1-9E69-83F8E02E19BE}">
  <dimension ref="A1:J42"/>
  <sheetViews>
    <sheetView workbookViewId="0">
      <selection activeCell="D1" sqref="D1"/>
    </sheetView>
  </sheetViews>
  <sheetFormatPr defaultRowHeight="15"/>
  <cols>
    <col min="1" max="1" width="17" customWidth="1"/>
    <col min="2" max="2" width="15.7109375" customWidth="1"/>
    <col min="3" max="3" width="14.140625" customWidth="1"/>
    <col min="4" max="5" width="11.5703125" customWidth="1"/>
    <col min="9" max="9" width="68.28515625" customWidth="1"/>
    <col min="10" max="10" width="19.7109375" customWidth="1"/>
  </cols>
  <sheetData>
    <row r="1" spans="1:10" ht="29.25">
      <c r="A1" s="19" t="s">
        <v>0</v>
      </c>
      <c r="B1" s="19" t="s">
        <v>1</v>
      </c>
      <c r="C1" s="19" t="s">
        <v>2</v>
      </c>
      <c r="D1" s="19" t="s">
        <v>3</v>
      </c>
      <c r="E1" s="19" t="s">
        <v>4</v>
      </c>
      <c r="F1" s="19" t="s">
        <v>5</v>
      </c>
      <c r="G1" s="19" t="s">
        <v>6</v>
      </c>
      <c r="H1" s="19" t="s">
        <v>7</v>
      </c>
      <c r="I1" s="20" t="s">
        <v>8</v>
      </c>
      <c r="J1" s="20" t="s">
        <v>9</v>
      </c>
    </row>
    <row r="2" spans="1:10" ht="29.25">
      <c r="A2" s="27" t="s">
        <v>10</v>
      </c>
      <c r="B2" s="27" t="s">
        <v>11</v>
      </c>
      <c r="C2" s="27" t="s">
        <v>12</v>
      </c>
      <c r="D2" s="21">
        <v>90000</v>
      </c>
      <c r="E2" s="21">
        <v>24000</v>
      </c>
      <c r="F2" s="22">
        <f>IFERROR(Table24679104[[#This Row],[2025 Forecast]]/Table24679104[[#This Row],[2024 Sales]]-1,"")</f>
        <v>-0.73333333333333339</v>
      </c>
      <c r="G2" s="23">
        <v>0.22</v>
      </c>
      <c r="H2" s="23">
        <v>0.09</v>
      </c>
      <c r="I2" s="24" t="s">
        <v>13</v>
      </c>
      <c r="J2" t="str">
        <f>IF(COUNTBLANK(Table24679104[[#This Row],[Key initiative]:[Comments]])=0,"Completed","Not Completed")</f>
        <v>Completed</v>
      </c>
    </row>
    <row r="3" spans="1:10" ht="43.5">
      <c r="A3" s="27" t="s">
        <v>14</v>
      </c>
      <c r="B3" s="27" t="s">
        <v>11</v>
      </c>
      <c r="C3" s="27" t="s">
        <v>15</v>
      </c>
      <c r="D3" s="21">
        <v>65000</v>
      </c>
      <c r="E3" s="21">
        <v>24000</v>
      </c>
      <c r="F3" s="22">
        <f>IFERROR(Table24679104[[#This Row],[2025 Forecast]]/Table24679104[[#This Row],[2024 Sales]]-1,"")</f>
        <v>-0.63076923076923075</v>
      </c>
      <c r="G3" s="23">
        <v>0.67</v>
      </c>
      <c r="H3" s="23">
        <v>7.0000000000000007E-2</v>
      </c>
      <c r="I3" s="24" t="s">
        <v>16</v>
      </c>
      <c r="J3" t="str">
        <f>IF(COUNTBLANK(Table24679104[[#This Row],[Key initiative]:[Comments]])=0,"Completed","Not Completed")</f>
        <v>Completed</v>
      </c>
    </row>
    <row r="4" spans="1:10" ht="43.5">
      <c r="A4" s="27" t="s">
        <v>17</v>
      </c>
      <c r="B4" s="27" t="s">
        <v>11</v>
      </c>
      <c r="C4" s="27" t="s">
        <v>18</v>
      </c>
      <c r="D4" s="21">
        <v>80000</v>
      </c>
      <c r="E4" s="21">
        <v>76000</v>
      </c>
      <c r="F4" s="22">
        <f>IFERROR(Table24679104[[#This Row],[2025 Forecast]]/Table24679104[[#This Row],[2024 Sales]]-1,"")</f>
        <v>-5.0000000000000044E-2</v>
      </c>
      <c r="G4" s="23">
        <v>0.2</v>
      </c>
      <c r="H4" s="23">
        <v>7.0000000000000007E-2</v>
      </c>
      <c r="I4" s="24" t="s">
        <v>19</v>
      </c>
      <c r="J4" t="str">
        <f>IF(COUNTBLANK(Table24679104[[#This Row],[Key initiative]:[Comments]])=0,"Completed","Not Completed")</f>
        <v>Completed</v>
      </c>
    </row>
    <row r="5" spans="1:10" ht="43.5">
      <c r="A5" s="27" t="s">
        <v>14</v>
      </c>
      <c r="B5" s="27" t="s">
        <v>11</v>
      </c>
      <c r="C5" s="27" t="s">
        <v>20</v>
      </c>
      <c r="D5" s="21">
        <v>65000</v>
      </c>
      <c r="E5" s="21">
        <v>24000</v>
      </c>
      <c r="F5" s="22">
        <f>IFERROR(Table24679104[[#This Row],[2025 Forecast]]/Table24679104[[#This Row],[2024 Sales]]-1,"")</f>
        <v>-0.63076923076923075</v>
      </c>
      <c r="G5" s="23">
        <v>0.67</v>
      </c>
      <c r="H5" s="23">
        <v>7.0000000000000007E-2</v>
      </c>
      <c r="I5" s="24" t="s">
        <v>21</v>
      </c>
      <c r="J5" t="str">
        <f>IF(COUNTBLANK(Table24679104[[#This Row],[Key initiative]:[Comments]])=0,"Completed","Not Completed")</f>
        <v>Completed</v>
      </c>
    </row>
    <row r="6" spans="1:10" ht="32.25">
      <c r="A6" s="27" t="s">
        <v>22</v>
      </c>
      <c r="B6" s="27" t="s">
        <v>11</v>
      </c>
      <c r="C6" s="27" t="s">
        <v>23</v>
      </c>
      <c r="D6" s="21">
        <v>60000</v>
      </c>
      <c r="E6" s="21">
        <v>34000</v>
      </c>
      <c r="F6" s="22">
        <f>IFERROR(Table24679104[[#This Row],[2025 Forecast]]/Table24679104[[#This Row],[2024 Sales]]-1,"")</f>
        <v>-0.43333333333333335</v>
      </c>
      <c r="G6" s="23">
        <v>0.48</v>
      </c>
      <c r="H6" s="23">
        <v>0.09</v>
      </c>
      <c r="I6" s="24" t="s">
        <v>24</v>
      </c>
      <c r="J6" t="str">
        <f>IF(COUNTBLANK(Table24679104[[#This Row],[Key initiative]:[Comments]])=0,"Completed","Not Completed")</f>
        <v>Completed</v>
      </c>
    </row>
    <row r="7" spans="1:10" ht="29.25">
      <c r="A7" s="27" t="s">
        <v>10</v>
      </c>
      <c r="B7" s="27" t="s">
        <v>25</v>
      </c>
      <c r="C7" s="27" t="s">
        <v>26</v>
      </c>
      <c r="D7" s="21">
        <v>99000</v>
      </c>
      <c r="E7" s="21">
        <v>87000</v>
      </c>
      <c r="F7" s="22">
        <f>IFERROR(Table24679104[[#This Row],[2025 Forecast]]/Table24679104[[#This Row],[2024 Sales]]-1,"")</f>
        <v>-0.12121212121212122</v>
      </c>
      <c r="G7" s="23">
        <v>0.26</v>
      </c>
      <c r="H7" s="23">
        <v>0.11</v>
      </c>
      <c r="I7" s="24" t="s">
        <v>27</v>
      </c>
      <c r="J7" t="str">
        <f>IF(COUNTBLANK(Table24679104[[#This Row],[Key initiative]:[Comments]])=0,"Completed","Not Completed")</f>
        <v>Completed</v>
      </c>
    </row>
    <row r="8" spans="1:10" ht="29.25">
      <c r="A8" s="27" t="s">
        <v>22</v>
      </c>
      <c r="B8" s="27" t="s">
        <v>25</v>
      </c>
      <c r="C8" s="27" t="s">
        <v>28</v>
      </c>
      <c r="D8" s="21">
        <v>67000</v>
      </c>
      <c r="E8" s="21">
        <v>88000</v>
      </c>
      <c r="F8" s="22">
        <f>IFERROR(Table24679104[[#This Row],[2025 Forecast]]/Table24679104[[#This Row],[2024 Sales]]-1,"")</f>
        <v>0.31343283582089554</v>
      </c>
      <c r="G8" s="23">
        <v>0.96</v>
      </c>
      <c r="H8" s="23">
        <v>0.12</v>
      </c>
      <c r="I8" s="24" t="s">
        <v>29</v>
      </c>
      <c r="J8" t="str">
        <f>IF(COUNTBLANK(Table24679104[[#This Row],[Key initiative]:[Comments]])=0,"Completed","Not Completed")</f>
        <v>Completed</v>
      </c>
    </row>
    <row r="9" spans="1:10" ht="29.25">
      <c r="A9" s="27" t="s">
        <v>14</v>
      </c>
      <c r="B9" s="27" t="s">
        <v>25</v>
      </c>
      <c r="C9" s="27" t="s">
        <v>30</v>
      </c>
      <c r="D9" s="21">
        <v>84000</v>
      </c>
      <c r="E9" s="21">
        <v>56000</v>
      </c>
      <c r="F9" s="22">
        <f>IFERROR(Table24679104[[#This Row],[2025 Forecast]]/Table24679104[[#This Row],[2024 Sales]]-1,"")</f>
        <v>-0.33333333333333337</v>
      </c>
      <c r="G9" s="23">
        <v>0.44</v>
      </c>
      <c r="H9" s="23">
        <v>0.11</v>
      </c>
      <c r="I9" s="24" t="s">
        <v>27</v>
      </c>
      <c r="J9" t="str">
        <f>IF(COUNTBLANK(Table24679104[[#This Row],[Key initiative]:[Comments]])=0,"Completed","Not Completed")</f>
        <v>Completed</v>
      </c>
    </row>
    <row r="10" spans="1:10" ht="43.5">
      <c r="A10" s="27" t="s">
        <v>22</v>
      </c>
      <c r="B10" s="27" t="s">
        <v>31</v>
      </c>
      <c r="C10" s="27" t="s">
        <v>32</v>
      </c>
      <c r="D10" s="21">
        <v>59000</v>
      </c>
      <c r="E10" s="21">
        <v>84000</v>
      </c>
      <c r="F10" s="22">
        <f>IFERROR(Table24679104[[#This Row],[2025 Forecast]]/Table24679104[[#This Row],[2024 Sales]]-1,"")</f>
        <v>0.42372881355932202</v>
      </c>
      <c r="G10" s="23">
        <v>0.4</v>
      </c>
      <c r="H10" s="23">
        <v>0.11</v>
      </c>
      <c r="I10" s="24" t="s">
        <v>33</v>
      </c>
      <c r="J10" t="str">
        <f>IF(COUNTBLANK(Table24679104[[#This Row],[Key initiative]:[Comments]])=0,"Completed","Not Completed")</f>
        <v>Completed</v>
      </c>
    </row>
    <row r="11" spans="1:10" ht="29.25">
      <c r="A11" s="27" t="s">
        <v>10</v>
      </c>
      <c r="B11" s="27" t="s">
        <v>31</v>
      </c>
      <c r="C11" s="27" t="s">
        <v>34</v>
      </c>
      <c r="D11" s="21">
        <v>10000</v>
      </c>
      <c r="E11" s="21">
        <v>69000</v>
      </c>
      <c r="F11" s="22">
        <f>IFERROR(Table24679104[[#This Row],[2025 Forecast]]/Table24679104[[#This Row],[2024 Sales]]-1,"")</f>
        <v>5.9</v>
      </c>
      <c r="G11" s="23">
        <v>0.69</v>
      </c>
      <c r="H11" s="23">
        <v>0.13</v>
      </c>
      <c r="I11" s="24" t="s">
        <v>35</v>
      </c>
      <c r="J11" t="str">
        <f>IF(COUNTBLANK(Table24679104[[#This Row],[Key initiative]:[Comments]])=0,"Completed","Not Completed")</f>
        <v>Completed</v>
      </c>
    </row>
    <row r="12" spans="1:10" ht="29.25">
      <c r="A12" s="27" t="s">
        <v>10</v>
      </c>
      <c r="B12" s="27" t="s">
        <v>31</v>
      </c>
      <c r="C12" s="27" t="s">
        <v>36</v>
      </c>
      <c r="D12" s="21">
        <v>24000</v>
      </c>
      <c r="E12" s="21">
        <v>28000</v>
      </c>
      <c r="F12" s="22">
        <f>IFERROR(Table24679104[[#This Row],[2025 Forecast]]/Table24679104[[#This Row],[2024 Sales]]-1,"")</f>
        <v>0.16666666666666674</v>
      </c>
      <c r="G12" s="23">
        <v>0.22</v>
      </c>
      <c r="H12" s="23">
        <v>0.09</v>
      </c>
      <c r="I12" s="24" t="s">
        <v>37</v>
      </c>
      <c r="J12" t="str">
        <f>IF(COUNTBLANK(Table24679104[[#This Row],[Key initiative]:[Comments]])=0,"Completed","Not Completed")</f>
        <v>Completed</v>
      </c>
    </row>
    <row r="13" spans="1:10" ht="29.25">
      <c r="A13" s="27" t="s">
        <v>14</v>
      </c>
      <c r="B13" s="27" t="s">
        <v>31</v>
      </c>
      <c r="C13" s="27" t="s">
        <v>38</v>
      </c>
      <c r="D13" s="21">
        <v>84000</v>
      </c>
      <c r="E13" s="21">
        <v>56000</v>
      </c>
      <c r="F13" s="22">
        <f>IFERROR(Table24679104[[#This Row],[2025 Forecast]]/Table24679104[[#This Row],[2024 Sales]]-1,"")</f>
        <v>-0.33333333333333337</v>
      </c>
      <c r="G13" s="23">
        <v>0.44</v>
      </c>
      <c r="H13" s="23">
        <v>0.11</v>
      </c>
      <c r="I13" s="24" t="s">
        <v>39</v>
      </c>
      <c r="J13" t="str">
        <f>IF(COUNTBLANK(Table24679104[[#This Row],[Key initiative]:[Comments]])=0,"Completed","Not Completed")</f>
        <v>Completed</v>
      </c>
    </row>
    <row r="14" spans="1:10" ht="43.5">
      <c r="A14" s="27" t="s">
        <v>17</v>
      </c>
      <c r="B14" s="27" t="s">
        <v>31</v>
      </c>
      <c r="C14" s="27" t="s">
        <v>40</v>
      </c>
      <c r="D14" s="21">
        <v>65000</v>
      </c>
      <c r="E14" s="21">
        <v>24000</v>
      </c>
      <c r="F14" s="22">
        <f>IFERROR(Table24679104[[#This Row],[2025 Forecast]]/Table24679104[[#This Row],[2024 Sales]]-1,"")</f>
        <v>-0.63076923076923075</v>
      </c>
      <c r="G14" s="23">
        <v>0.67</v>
      </c>
      <c r="H14" s="23">
        <v>7.0000000000000007E-2</v>
      </c>
      <c r="I14" s="24" t="s">
        <v>21</v>
      </c>
      <c r="J14" t="str">
        <f>IF(COUNTBLANK(Table24679104[[#This Row],[Key initiative]:[Comments]])=0,"Completed","Not Completed")</f>
        <v>Completed</v>
      </c>
    </row>
    <row r="15" spans="1:10" ht="29.25">
      <c r="A15" s="27" t="s">
        <v>14</v>
      </c>
      <c r="B15" s="27" t="s">
        <v>31</v>
      </c>
      <c r="C15" s="27" t="s">
        <v>41</v>
      </c>
      <c r="D15" s="21">
        <v>10000</v>
      </c>
      <c r="E15" s="21">
        <v>69000</v>
      </c>
      <c r="F15" s="22">
        <f>IFERROR(Table24679104[[#This Row],[2025 Forecast]]/Table24679104[[#This Row],[2024 Sales]]-1,"")</f>
        <v>5.9</v>
      </c>
      <c r="G15" s="23">
        <v>0.69</v>
      </c>
      <c r="H15" s="23">
        <v>0.13</v>
      </c>
      <c r="I15" s="24" t="s">
        <v>42</v>
      </c>
      <c r="J15" t="str">
        <f>IF(COUNTBLANK(Table24679104[[#This Row],[Key initiative]:[Comments]])=0,"Completed","Not Completed")</f>
        <v>Completed</v>
      </c>
    </row>
    <row r="16" spans="1:10" ht="29.25">
      <c r="A16" s="27" t="s">
        <v>17</v>
      </c>
      <c r="B16" s="27" t="s">
        <v>43</v>
      </c>
      <c r="C16" s="27" t="s">
        <v>44</v>
      </c>
      <c r="D16" s="21">
        <v>10000</v>
      </c>
      <c r="E16" s="21">
        <v>69000</v>
      </c>
      <c r="F16" s="22">
        <f>IFERROR(Table24679104[[#This Row],[2025 Forecast]]/Table24679104[[#This Row],[2024 Sales]]-1,"")</f>
        <v>5.9</v>
      </c>
      <c r="G16" s="23">
        <v>0.69</v>
      </c>
      <c r="H16" s="23">
        <v>0.13</v>
      </c>
      <c r="I16" s="24" t="s">
        <v>45</v>
      </c>
      <c r="J16" t="str">
        <f>IF(COUNTBLANK(Table24679104[[#This Row],[Key initiative]:[Comments]])=0,"Completed","Not Completed")</f>
        <v>Completed</v>
      </c>
    </row>
    <row r="17" spans="1:10" ht="43.5">
      <c r="A17" s="27" t="s">
        <v>22</v>
      </c>
      <c r="B17" s="27" t="s">
        <v>43</v>
      </c>
      <c r="C17" s="27" t="s">
        <v>46</v>
      </c>
      <c r="D17" s="21">
        <v>80000</v>
      </c>
      <c r="E17" s="21">
        <v>76000</v>
      </c>
      <c r="F17" s="22">
        <f>IFERROR(Table24679104[[#This Row],[2025 Forecast]]/Table24679104[[#This Row],[2024 Sales]]-1,"")</f>
        <v>-5.0000000000000044E-2</v>
      </c>
      <c r="G17" s="23">
        <v>0.2</v>
      </c>
      <c r="H17" s="23">
        <v>7.0000000000000007E-2</v>
      </c>
      <c r="I17" s="24" t="s">
        <v>21</v>
      </c>
      <c r="J17" t="str">
        <f>IF(COUNTBLANK(Table24679104[[#This Row],[Key initiative]:[Comments]])=0,"Completed","Not Completed")</f>
        <v>Completed</v>
      </c>
    </row>
    <row r="18" spans="1:10" ht="43.5">
      <c r="A18" s="27" t="s">
        <v>14</v>
      </c>
      <c r="B18" s="27" t="s">
        <v>43</v>
      </c>
      <c r="C18" s="27" t="s">
        <v>47</v>
      </c>
      <c r="D18" s="21">
        <v>67000</v>
      </c>
      <c r="E18" s="21">
        <v>88000</v>
      </c>
      <c r="F18" s="22">
        <f>IFERROR(Table24679104[[#This Row],[2025 Forecast]]/Table24679104[[#This Row],[2024 Sales]]-1,"")</f>
        <v>0.31343283582089554</v>
      </c>
      <c r="G18" s="23">
        <v>0.96</v>
      </c>
      <c r="H18" s="23">
        <v>0.12</v>
      </c>
      <c r="I18" s="24" t="s">
        <v>21</v>
      </c>
      <c r="J18" t="str">
        <f>IF(COUNTBLANK(Table24679104[[#This Row],[Key initiative]:[Comments]])=0,"Completed","Not Completed")</f>
        <v>Completed</v>
      </c>
    </row>
    <row r="19" spans="1:10" ht="29.25">
      <c r="A19" s="27" t="s">
        <v>10</v>
      </c>
      <c r="B19" s="27" t="s">
        <v>43</v>
      </c>
      <c r="C19" s="27" t="s">
        <v>48</v>
      </c>
      <c r="D19" s="21">
        <v>10000</v>
      </c>
      <c r="E19" s="21">
        <v>69000</v>
      </c>
      <c r="F19" s="22">
        <f>IFERROR(Table24679104[[#This Row],[2025 Forecast]]/Table24679104[[#This Row],[2024 Sales]]-1,"")</f>
        <v>5.9</v>
      </c>
      <c r="G19" s="23">
        <v>0.69</v>
      </c>
      <c r="H19" s="23">
        <v>0.13</v>
      </c>
      <c r="I19" s="24" t="s">
        <v>27</v>
      </c>
      <c r="J19" t="str">
        <f>IF(COUNTBLANK(Table24679104[[#This Row],[Key initiative]:[Comments]])=0,"Completed","Not Completed")</f>
        <v>Completed</v>
      </c>
    </row>
    <row r="20" spans="1:10" ht="29.25">
      <c r="A20" s="27" t="s">
        <v>22</v>
      </c>
      <c r="B20" s="27" t="s">
        <v>49</v>
      </c>
      <c r="C20" s="27" t="s">
        <v>50</v>
      </c>
      <c r="D20" s="21">
        <v>60000</v>
      </c>
      <c r="E20" s="21">
        <v>34000</v>
      </c>
      <c r="F20" s="22">
        <f>IFERROR(Table24679104[[#This Row],[2025 Forecast]]/Table24679104[[#This Row],[2024 Sales]]-1,"")</f>
        <v>-0.43333333333333335</v>
      </c>
      <c r="G20" s="23">
        <v>0.48</v>
      </c>
      <c r="H20" s="23">
        <v>0.09</v>
      </c>
      <c r="I20" s="24" t="s">
        <v>42</v>
      </c>
      <c r="J20" t="str">
        <f>IF(COUNTBLANK(Table24679104[[#This Row],[Key initiative]:[Comments]])=0,"Completed","Not Completed")</f>
        <v>Completed</v>
      </c>
    </row>
    <row r="21" spans="1:10" ht="43.5">
      <c r="A21" s="27" t="s">
        <v>14</v>
      </c>
      <c r="B21" s="27" t="s">
        <v>49</v>
      </c>
      <c r="C21" s="27" t="s">
        <v>51</v>
      </c>
      <c r="D21" s="21">
        <v>12000</v>
      </c>
      <c r="E21" s="21">
        <v>35000</v>
      </c>
      <c r="F21" s="22">
        <f>IFERROR(Table24679104[[#This Row],[2025 Forecast]]/Table24679104[[#This Row],[2024 Sales]]-1,"")</f>
        <v>1.9166666666666665</v>
      </c>
      <c r="G21" s="23">
        <v>0.88</v>
      </c>
      <c r="H21" s="23">
        <v>0.11</v>
      </c>
      <c r="I21" s="24" t="s">
        <v>16</v>
      </c>
      <c r="J21" t="str">
        <f>IF(COUNTBLANK(Table24679104[[#This Row],[Key initiative]:[Comments]])=0,"Completed","Not Completed")</f>
        <v>Completed</v>
      </c>
    </row>
    <row r="22" spans="1:10" ht="29.25">
      <c r="A22" s="27" t="s">
        <v>52</v>
      </c>
      <c r="B22" s="27" t="s">
        <v>49</v>
      </c>
      <c r="C22" s="27" t="s">
        <v>53</v>
      </c>
      <c r="D22" s="21">
        <v>99000</v>
      </c>
      <c r="E22" s="21">
        <v>87000</v>
      </c>
      <c r="F22" s="22">
        <f>IFERROR(Table24679104[[#This Row],[2025 Forecast]]/Table24679104[[#This Row],[2024 Sales]]-1,"")</f>
        <v>-0.12121212121212122</v>
      </c>
      <c r="G22" s="23">
        <v>0.26</v>
      </c>
      <c r="H22" s="23">
        <v>0.11</v>
      </c>
      <c r="I22" s="24" t="s">
        <v>29</v>
      </c>
      <c r="J22" t="str">
        <f>IF(COUNTBLANK(Table24679104[[#This Row],[Key initiative]:[Comments]])=0,"Completed","Not Completed")</f>
        <v>Completed</v>
      </c>
    </row>
    <row r="23" spans="1:10" ht="43.5">
      <c r="A23" s="27" t="s">
        <v>10</v>
      </c>
      <c r="B23" s="27" t="s">
        <v>49</v>
      </c>
      <c r="C23" s="27" t="s">
        <v>54</v>
      </c>
      <c r="D23" s="21">
        <v>59000</v>
      </c>
      <c r="E23" s="21">
        <v>84000</v>
      </c>
      <c r="F23" s="22">
        <f>IFERROR(Table24679104[[#This Row],[2025 Forecast]]/Table24679104[[#This Row],[2024 Sales]]-1,"")</f>
        <v>0.42372881355932202</v>
      </c>
      <c r="G23" s="23">
        <v>0.4</v>
      </c>
      <c r="H23" s="23">
        <v>0.11</v>
      </c>
      <c r="I23" s="24" t="s">
        <v>16</v>
      </c>
      <c r="J23" t="str">
        <f>IF(COUNTBLANK(Table24679104[[#This Row],[Key initiative]:[Comments]])=0,"Completed","Not Completed")</f>
        <v>Completed</v>
      </c>
    </row>
    <row r="24" spans="1:10" ht="29.25">
      <c r="A24" s="27" t="s">
        <v>52</v>
      </c>
      <c r="B24" s="27" t="s">
        <v>55</v>
      </c>
      <c r="C24" s="27" t="s">
        <v>56</v>
      </c>
      <c r="D24" s="21">
        <v>84000</v>
      </c>
      <c r="E24" s="21">
        <v>56000</v>
      </c>
      <c r="F24" s="22">
        <f>IFERROR(Table24679104[[#This Row],[2025 Forecast]]/Table24679104[[#This Row],[2024 Sales]]-1,"")</f>
        <v>-0.33333333333333337</v>
      </c>
      <c r="G24" s="23">
        <v>0.44</v>
      </c>
      <c r="H24" s="23">
        <v>0.11</v>
      </c>
      <c r="I24" s="24" t="s">
        <v>42</v>
      </c>
      <c r="J24" t="str">
        <f>IF(COUNTBLANK(Table24679104[[#This Row],[Key initiative]:[Comments]])=0,"Completed","Not Completed")</f>
        <v>Completed</v>
      </c>
    </row>
    <row r="25" spans="1:10" ht="43.5">
      <c r="A25" s="27" t="s">
        <v>52</v>
      </c>
      <c r="B25" s="27" t="s">
        <v>55</v>
      </c>
      <c r="C25" s="27" t="s">
        <v>57</v>
      </c>
      <c r="D25" s="21">
        <v>12000</v>
      </c>
      <c r="E25" s="21">
        <v>35000</v>
      </c>
      <c r="F25" s="22">
        <f>IFERROR(Table24679104[[#This Row],[2025 Forecast]]/Table24679104[[#This Row],[2024 Sales]]-1,"")</f>
        <v>1.9166666666666665</v>
      </c>
      <c r="G25" s="23">
        <v>0.88</v>
      </c>
      <c r="H25" s="23">
        <v>0.11</v>
      </c>
      <c r="I25" s="24" t="s">
        <v>16</v>
      </c>
      <c r="J25" t="str">
        <f>IF(COUNTBLANK(Table24679104[[#This Row],[Key initiative]:[Comments]])=0,"Completed","Not Completed")</f>
        <v>Completed</v>
      </c>
    </row>
    <row r="26" spans="1:10" ht="29.25">
      <c r="A26" s="27" t="s">
        <v>17</v>
      </c>
      <c r="B26" s="27" t="s">
        <v>55</v>
      </c>
      <c r="C26" s="27" t="s">
        <v>58</v>
      </c>
      <c r="D26" s="21">
        <v>65000</v>
      </c>
      <c r="E26" s="21">
        <v>24000</v>
      </c>
      <c r="F26" s="22">
        <f>IFERROR(Table24679104[[#This Row],[2025 Forecast]]/Table24679104[[#This Row],[2024 Sales]]-1,"")</f>
        <v>-0.63076923076923075</v>
      </c>
      <c r="G26" s="23">
        <v>0.67</v>
      </c>
      <c r="H26" s="23">
        <v>7.0000000000000007E-2</v>
      </c>
      <c r="I26" s="24" t="s">
        <v>29</v>
      </c>
      <c r="J26" t="str">
        <f>IF(COUNTBLANK(Table24679104[[#This Row],[Key initiative]:[Comments]])=0,"Completed","Not Completed")</f>
        <v>Completed</v>
      </c>
    </row>
    <row r="27" spans="1:10" ht="31.5">
      <c r="A27" s="27" t="s">
        <v>10</v>
      </c>
      <c r="B27" s="27" t="s">
        <v>59</v>
      </c>
      <c r="C27" s="27" t="s">
        <v>60</v>
      </c>
      <c r="D27" s="21">
        <v>12000</v>
      </c>
      <c r="E27" s="21">
        <v>35000</v>
      </c>
      <c r="F27" s="22">
        <f>IFERROR(Table24679104[[#This Row],[2025 Forecast]]/Table24679104[[#This Row],[2024 Sales]]-1,"")</f>
        <v>1.9166666666666665</v>
      </c>
      <c r="G27" s="23">
        <v>0.88</v>
      </c>
      <c r="H27" s="23">
        <v>0.11</v>
      </c>
      <c r="I27" s="24" t="s">
        <v>61</v>
      </c>
      <c r="J27" t="str">
        <f>IF(COUNTBLANK(Table24679104[[#This Row],[Key initiative]:[Comments]])=0,"Completed","Not Completed")</f>
        <v>Completed</v>
      </c>
    </row>
    <row r="28" spans="1:10" ht="31.5">
      <c r="A28" s="27" t="s">
        <v>22</v>
      </c>
      <c r="B28" s="27" t="s">
        <v>59</v>
      </c>
      <c r="C28" s="27" t="s">
        <v>62</v>
      </c>
      <c r="D28" s="21">
        <v>90000</v>
      </c>
      <c r="E28" s="21">
        <v>24000</v>
      </c>
      <c r="F28" s="22">
        <f>IFERROR(Table24679104[[#This Row],[2025 Forecast]]/Table24679104[[#This Row],[2024 Sales]]-1,"")</f>
        <v>-0.73333333333333339</v>
      </c>
      <c r="G28" s="23">
        <v>0.22</v>
      </c>
      <c r="H28" s="23">
        <v>0.09</v>
      </c>
      <c r="I28" s="24" t="s">
        <v>63</v>
      </c>
      <c r="J28" t="str">
        <f>IF(COUNTBLANK(Table24679104[[#This Row],[Key initiative]:[Comments]])=0,"Completed","Not Completed")</f>
        <v>Completed</v>
      </c>
    </row>
    <row r="29" spans="1:10" ht="43.5">
      <c r="A29" s="27" t="s">
        <v>14</v>
      </c>
      <c r="B29" s="27" t="s">
        <v>59</v>
      </c>
      <c r="C29" s="27" t="s">
        <v>64</v>
      </c>
      <c r="D29" s="21">
        <v>60000</v>
      </c>
      <c r="E29" s="21">
        <v>34000</v>
      </c>
      <c r="F29" s="22">
        <f>IFERROR(Table24679104[[#This Row],[2025 Forecast]]/Table24679104[[#This Row],[2024 Sales]]-1,"")</f>
        <v>-0.43333333333333335</v>
      </c>
      <c r="G29" s="23">
        <v>0.48</v>
      </c>
      <c r="H29" s="23">
        <v>0.09</v>
      </c>
      <c r="I29" s="24" t="s">
        <v>65</v>
      </c>
      <c r="J29" t="str">
        <f>IF(COUNTBLANK(Table24679104[[#This Row],[Key initiative]:[Comments]])=0,"Completed","Not Completed")</f>
        <v>Completed</v>
      </c>
    </row>
    <row r="30" spans="1:10" ht="43.5">
      <c r="A30" s="27" t="s">
        <v>52</v>
      </c>
      <c r="B30" s="27" t="s">
        <v>59</v>
      </c>
      <c r="C30" s="27" t="s">
        <v>66</v>
      </c>
      <c r="D30" s="21">
        <v>24000</v>
      </c>
      <c r="E30" s="21">
        <v>28000</v>
      </c>
      <c r="F30" s="22">
        <f>IFERROR(Table24679104[[#This Row],[2025 Forecast]]/Table24679104[[#This Row],[2024 Sales]]-1,"")</f>
        <v>0.16666666666666674</v>
      </c>
      <c r="G30" s="23">
        <v>0.22</v>
      </c>
      <c r="H30" s="23">
        <v>0.09</v>
      </c>
      <c r="I30" s="24" t="s">
        <v>67</v>
      </c>
      <c r="J30" t="str">
        <f>IF(COUNTBLANK(Table24679104[[#This Row],[Key initiative]:[Comments]])=0,"Completed","Not Completed")</f>
        <v>Completed</v>
      </c>
    </row>
    <row r="31" spans="1:10" ht="29.25">
      <c r="A31" s="27" t="s">
        <v>14</v>
      </c>
      <c r="B31" s="27" t="s">
        <v>59</v>
      </c>
      <c r="C31" s="27" t="s">
        <v>68</v>
      </c>
      <c r="D31" s="21">
        <v>80000</v>
      </c>
      <c r="E31" s="21">
        <v>76000</v>
      </c>
      <c r="F31" s="22">
        <f>IFERROR(Table24679104[[#This Row],[2025 Forecast]]/Table24679104[[#This Row],[2024 Sales]]-1,"")</f>
        <v>-5.0000000000000044E-2</v>
      </c>
      <c r="G31" s="23">
        <v>0.2</v>
      </c>
      <c r="H31" s="23">
        <v>7.0000000000000007E-2</v>
      </c>
      <c r="I31" s="24" t="s">
        <v>69</v>
      </c>
      <c r="J31" t="str">
        <f>IF(COUNTBLANK(Table24679104[[#This Row],[Key initiative]:[Comments]])=0,"Completed","Not Completed")</f>
        <v>Completed</v>
      </c>
    </row>
    <row r="32" spans="1:10" ht="29.25">
      <c r="A32" s="27" t="s">
        <v>22</v>
      </c>
      <c r="B32" s="27" t="s">
        <v>59</v>
      </c>
      <c r="C32" s="27" t="s">
        <v>70</v>
      </c>
      <c r="D32" s="21">
        <v>84000</v>
      </c>
      <c r="E32" s="21">
        <v>56000</v>
      </c>
      <c r="F32" s="22">
        <f>IFERROR(Table24679104[[#This Row],[2025 Forecast]]/Table24679104[[#This Row],[2024 Sales]]-1,"")</f>
        <v>-0.33333333333333337</v>
      </c>
      <c r="G32" s="23">
        <v>0.44</v>
      </c>
      <c r="H32" s="23">
        <v>0.11</v>
      </c>
      <c r="I32" s="24" t="s">
        <v>13</v>
      </c>
      <c r="J32" t="str">
        <f>IF(COUNTBLANK(Table24679104[[#This Row],[Key initiative]:[Comments]])=0,"Completed","Not Completed")</f>
        <v>Completed</v>
      </c>
    </row>
    <row r="33" spans="1:10" ht="29.25">
      <c r="A33" s="27" t="s">
        <v>52</v>
      </c>
      <c r="B33" s="27" t="s">
        <v>71</v>
      </c>
      <c r="C33" s="27" t="s">
        <v>72</v>
      </c>
      <c r="D33" s="21">
        <v>42000</v>
      </c>
      <c r="E33" s="21">
        <v>41000</v>
      </c>
      <c r="F33" s="22">
        <f>IFERROR(Table24679104[[#This Row],[2025 Forecast]]/Table24679104[[#This Row],[2024 Sales]]-1,"")</f>
        <v>-2.3809523809523836E-2</v>
      </c>
      <c r="G33" s="23">
        <v>0.62</v>
      </c>
      <c r="H33" s="23">
        <v>0.09</v>
      </c>
      <c r="I33" s="24" t="s">
        <v>35</v>
      </c>
      <c r="J33" t="str">
        <f>IF(COUNTBLANK(Table24679104[[#This Row],[Key initiative]:[Comments]])=0,"Completed","Not Completed")</f>
        <v>Completed</v>
      </c>
    </row>
    <row r="34" spans="1:10" ht="64.5">
      <c r="A34" s="27" t="s">
        <v>17</v>
      </c>
      <c r="B34" s="27" t="s">
        <v>71</v>
      </c>
      <c r="C34" s="27" t="s">
        <v>73</v>
      </c>
      <c r="D34" s="21">
        <v>99000</v>
      </c>
      <c r="E34" s="21">
        <v>87000</v>
      </c>
      <c r="F34" s="22">
        <f>IFERROR(Table24679104[[#This Row],[2025 Forecast]]/Table24679104[[#This Row],[2024 Sales]]-1,"")</f>
        <v>-0.12121212121212122</v>
      </c>
      <c r="G34" s="23">
        <v>0.26</v>
      </c>
      <c r="H34" s="23">
        <v>0.11</v>
      </c>
      <c r="I34" s="28" t="s">
        <v>74</v>
      </c>
      <c r="J34" t="str">
        <f>IF(COUNTBLANK(Table24679104[[#This Row],[Key initiative]:[Comments]])=0,"Completed","Not Completed")</f>
        <v>Completed</v>
      </c>
    </row>
    <row r="35" spans="1:10" ht="32.25">
      <c r="A35" s="27" t="s">
        <v>10</v>
      </c>
      <c r="B35" s="27" t="s">
        <v>71</v>
      </c>
      <c r="C35" s="27" t="s">
        <v>75</v>
      </c>
      <c r="D35" s="21">
        <v>24000</v>
      </c>
      <c r="E35" s="21">
        <v>28000</v>
      </c>
      <c r="F35" s="22">
        <f>IFERROR(Table24679104[[#This Row],[2025 Forecast]]/Table24679104[[#This Row],[2024 Sales]]-1,"")</f>
        <v>0.16666666666666674</v>
      </c>
      <c r="G35" s="23">
        <v>0.22</v>
      </c>
      <c r="H35" s="23">
        <v>0.09</v>
      </c>
      <c r="I35" s="28" t="s">
        <v>76</v>
      </c>
      <c r="J35" t="str">
        <f>IF(COUNTBLANK(Table24679104[[#This Row],[Key initiative]:[Comments]])=0,"Completed","Not Completed")</f>
        <v>Completed</v>
      </c>
    </row>
    <row r="36" spans="1:10" ht="32.25">
      <c r="A36" s="27" t="s">
        <v>22</v>
      </c>
      <c r="B36" s="27" t="s">
        <v>71</v>
      </c>
      <c r="C36" s="27" t="s">
        <v>77</v>
      </c>
      <c r="D36" s="21">
        <v>67000</v>
      </c>
      <c r="E36" s="21">
        <v>88000</v>
      </c>
      <c r="F36" s="22">
        <f>IFERROR(Table24679104[[#This Row],[2025 Forecast]]/Table24679104[[#This Row],[2024 Sales]]-1,"")</f>
        <v>0.31343283582089554</v>
      </c>
      <c r="G36" s="23">
        <v>0.96</v>
      </c>
      <c r="H36" s="23">
        <v>0.12</v>
      </c>
      <c r="I36" s="28" t="s">
        <v>78</v>
      </c>
      <c r="J36" t="str">
        <f>IF(COUNTBLANK(Table24679104[[#This Row],[Key initiative]:[Comments]])=0,"Completed","Not Completed")</f>
        <v>Completed</v>
      </c>
    </row>
    <row r="37" spans="1:10" ht="48">
      <c r="A37" s="27" t="s">
        <v>14</v>
      </c>
      <c r="B37" s="27" t="s">
        <v>71</v>
      </c>
      <c r="C37" s="27" t="s">
        <v>79</v>
      </c>
      <c r="D37" s="21">
        <v>42000</v>
      </c>
      <c r="E37" s="21">
        <v>41000</v>
      </c>
      <c r="F37" s="22">
        <f>IFERROR(Table24679104[[#This Row],[2025 Forecast]]/Table24679104[[#This Row],[2024 Sales]]-1,"")</f>
        <v>-2.3809523809523836E-2</v>
      </c>
      <c r="G37" s="23">
        <v>0.62</v>
      </c>
      <c r="H37" s="23">
        <v>0.09</v>
      </c>
      <c r="I37" s="28" t="s">
        <v>80</v>
      </c>
      <c r="J37" t="str">
        <f>IF(COUNTBLANK(Table24679104[[#This Row],[Key initiative]:[Comments]])=0,"Completed","Not Completed")</f>
        <v>Completed</v>
      </c>
    </row>
    <row r="38" spans="1:10" ht="57.75">
      <c r="A38" s="27" t="s">
        <v>17</v>
      </c>
      <c r="B38" s="27" t="s">
        <v>81</v>
      </c>
      <c r="C38" s="27" t="s">
        <v>82</v>
      </c>
      <c r="D38" s="21">
        <v>59000</v>
      </c>
      <c r="E38" s="21">
        <v>84000</v>
      </c>
      <c r="F38" s="22">
        <f>IFERROR(Table24679104[[#This Row],[2025 Forecast]]/Table24679104[[#This Row],[2024 Sales]]-1,"")</f>
        <v>0.42372881355932202</v>
      </c>
      <c r="G38" s="23">
        <v>0.4</v>
      </c>
      <c r="H38" s="23">
        <v>0.11</v>
      </c>
      <c r="I38" s="24" t="s">
        <v>83</v>
      </c>
      <c r="J38" t="str">
        <f>IF(COUNTBLANK(Table24679104[[#This Row],[Key initiative]:[Comments]])=0,"Completed","Not Completed")</f>
        <v>Completed</v>
      </c>
    </row>
    <row r="39" spans="1:10" ht="29.25">
      <c r="A39" s="27" t="s">
        <v>22</v>
      </c>
      <c r="B39" s="27" t="s">
        <v>81</v>
      </c>
      <c r="C39" s="27" t="s">
        <v>84</v>
      </c>
      <c r="D39" s="21">
        <v>42000</v>
      </c>
      <c r="E39" s="21">
        <v>41000</v>
      </c>
      <c r="F39" s="22">
        <f>IFERROR(Table24679104[[#This Row],[2025 Forecast]]/Table24679104[[#This Row],[2024 Sales]]-1,"")</f>
        <v>-2.3809523809523836E-2</v>
      </c>
      <c r="G39" s="23">
        <v>0.62</v>
      </c>
      <c r="H39" s="23">
        <v>0.09</v>
      </c>
      <c r="I39" s="24" t="s">
        <v>42</v>
      </c>
      <c r="J39" t="str">
        <f>IF(COUNTBLANK(Table24679104[[#This Row],[Key initiative]:[Comments]])=0,"Completed","Not Completed")</f>
        <v>Completed</v>
      </c>
    </row>
    <row r="40" spans="1:10" ht="29.25">
      <c r="A40" s="27" t="s">
        <v>52</v>
      </c>
      <c r="B40" s="27" t="s">
        <v>81</v>
      </c>
      <c r="C40" s="27" t="s">
        <v>85</v>
      </c>
      <c r="D40" s="21">
        <v>67000</v>
      </c>
      <c r="E40" s="21">
        <v>88000</v>
      </c>
      <c r="F40" s="22">
        <f>IFERROR(Table24679104[[#This Row],[2025 Forecast]]/Table24679104[[#This Row],[2024 Sales]]-1,"")</f>
        <v>0.31343283582089554</v>
      </c>
      <c r="G40" s="23">
        <v>0.96</v>
      </c>
      <c r="H40" s="23">
        <v>0.12</v>
      </c>
      <c r="I40" s="24" t="s">
        <v>13</v>
      </c>
      <c r="J40" t="str">
        <f>IF(COUNTBLANK(Table24679104[[#This Row],[Key initiative]:[Comments]])=0,"Completed","Not Completed")</f>
        <v>Completed</v>
      </c>
    </row>
    <row r="41" spans="1:10" ht="29.25">
      <c r="A41" s="27" t="s">
        <v>10</v>
      </c>
      <c r="B41" s="27" t="s">
        <v>81</v>
      </c>
      <c r="C41" s="27" t="s">
        <v>86</v>
      </c>
      <c r="D41" s="21">
        <v>90000</v>
      </c>
      <c r="E41" s="21">
        <v>24000</v>
      </c>
      <c r="F41" s="22">
        <f>IFERROR(Table24679104[[#This Row],[2025 Forecast]]/Table24679104[[#This Row],[2024 Sales]]-1,"")</f>
        <v>-0.73333333333333339</v>
      </c>
      <c r="G41" s="23">
        <v>0.22</v>
      </c>
      <c r="H41" s="23">
        <v>0.09</v>
      </c>
      <c r="I41" s="24" t="s">
        <v>29</v>
      </c>
      <c r="J41" t="str">
        <f>IF(COUNTBLANK(Table24679104[[#This Row],[Key initiative]:[Comments]])=0,"Completed","Not Completed")</f>
        <v>Completed</v>
      </c>
    </row>
    <row r="42" spans="1:10">
      <c r="A42" s="19" t="s">
        <v>87</v>
      </c>
      <c r="B42" s="19"/>
      <c r="C42" s="19"/>
      <c r="D42" s="25">
        <f>SUBTOTAL(109,Table24679104[2024 Sales])</f>
        <v>2302000</v>
      </c>
      <c r="E42" s="25">
        <f>SUBTOTAL(109,Table24679104[2025 Forecast])</f>
        <v>2175000</v>
      </c>
      <c r="F42" s="26">
        <f>SUBTOTAL(101,Table24679104[YoY Growth])</f>
        <v>0.6108360648121588</v>
      </c>
      <c r="G42" s="26">
        <f>SUBTOTAL(101,Table24679104[Margin])</f>
        <v>0.52200000000000013</v>
      </c>
      <c r="H42" s="26">
        <f>SUBTOTAL(101,Table24679104[Discount])</f>
        <v>9.999999999999995E-2</v>
      </c>
    </row>
  </sheetData>
  <conditionalFormatting sqref="J2:J41 F2:F41">
    <cfRule type="cellIs" dxfId="53" priority="1" operator="equal">
      <formula>"Completed"</formula>
    </cfRule>
    <cfRule type="cellIs" dxfId="52" priority="2" operator="equal">
      <formula>"Not Completed"</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14"/>
  <sheetViews>
    <sheetView workbookViewId="0">
      <selection activeCell="B17" sqref="B17"/>
    </sheetView>
  </sheetViews>
  <sheetFormatPr defaultRowHeight="15"/>
  <cols>
    <col min="1" max="1" width="18.85546875" bestFit="1" customWidth="1"/>
    <col min="2" max="2" width="20.7109375" customWidth="1"/>
    <col min="3" max="3" width="21.28515625" customWidth="1"/>
    <col min="10" max="10" width="80.5703125" customWidth="1"/>
  </cols>
  <sheetData>
    <row r="3" spans="1:11">
      <c r="A3" s="1" t="s">
        <v>88</v>
      </c>
      <c r="B3" s="1" t="s">
        <v>89</v>
      </c>
      <c r="C3" s="1" t="s">
        <v>90</v>
      </c>
      <c r="D3" s="1" t="s">
        <v>91</v>
      </c>
      <c r="E3" s="1" t="s">
        <v>92</v>
      </c>
      <c r="F3" s="1" t="s">
        <v>93</v>
      </c>
      <c r="G3" s="1" t="s">
        <v>5</v>
      </c>
      <c r="H3" s="1" t="s">
        <v>6</v>
      </c>
      <c r="I3" s="1" t="s">
        <v>7</v>
      </c>
      <c r="J3" s="2" t="s">
        <v>8</v>
      </c>
      <c r="K3" s="1" t="s">
        <v>94</v>
      </c>
    </row>
    <row r="4" spans="1:11" ht="29.25">
      <c r="A4" s="3" t="s">
        <v>72</v>
      </c>
      <c r="B4" s="4" t="s">
        <v>95</v>
      </c>
      <c r="C4" s="3" t="s">
        <v>52</v>
      </c>
      <c r="D4" s="3" t="s">
        <v>71</v>
      </c>
      <c r="E4" s="5">
        <v>42</v>
      </c>
      <c r="F4" s="5">
        <v>41</v>
      </c>
      <c r="G4" s="6">
        <v>-0.02</v>
      </c>
      <c r="H4" s="7">
        <v>0.62</v>
      </c>
      <c r="I4" s="7">
        <v>0.09</v>
      </c>
      <c r="J4" s="8" t="s">
        <v>35</v>
      </c>
      <c r="K4" s="9" t="b">
        <v>1</v>
      </c>
    </row>
    <row r="5" spans="1:11" ht="48">
      <c r="A5" s="3" t="s">
        <v>73</v>
      </c>
      <c r="B5" s="3" t="s">
        <v>96</v>
      </c>
      <c r="C5" s="3" t="s">
        <v>17</v>
      </c>
      <c r="D5" s="3" t="s">
        <v>71</v>
      </c>
      <c r="E5" s="5">
        <v>99</v>
      </c>
      <c r="F5" s="5">
        <v>87</v>
      </c>
      <c r="G5" s="10">
        <v>-0.12</v>
      </c>
      <c r="H5" s="7">
        <v>0.26</v>
      </c>
      <c r="I5" s="7">
        <v>0.11</v>
      </c>
      <c r="J5" s="11" t="s">
        <v>74</v>
      </c>
      <c r="K5" s="9" t="b">
        <v>1</v>
      </c>
    </row>
    <row r="6" spans="1:11" ht="32.25">
      <c r="A6" s="3" t="s">
        <v>75</v>
      </c>
      <c r="B6" s="4" t="s">
        <v>97</v>
      </c>
      <c r="C6" s="3" t="s">
        <v>10</v>
      </c>
      <c r="D6" s="3" t="s">
        <v>71</v>
      </c>
      <c r="E6" s="5">
        <v>24</v>
      </c>
      <c r="F6" s="5">
        <v>28</v>
      </c>
      <c r="G6" s="12">
        <v>0.17</v>
      </c>
      <c r="H6" s="7">
        <v>0.22</v>
      </c>
      <c r="I6" s="7">
        <v>0.09</v>
      </c>
      <c r="J6" s="11" t="s">
        <v>76</v>
      </c>
      <c r="K6" s="9" t="b">
        <v>1</v>
      </c>
    </row>
    <row r="7" spans="1:11" ht="32.25">
      <c r="A7" s="3" t="s">
        <v>77</v>
      </c>
      <c r="B7" s="3" t="s">
        <v>96</v>
      </c>
      <c r="C7" s="3" t="s">
        <v>22</v>
      </c>
      <c r="D7" s="3" t="s">
        <v>71</v>
      </c>
      <c r="E7" s="5">
        <v>67</v>
      </c>
      <c r="F7" s="5">
        <v>88</v>
      </c>
      <c r="G7" s="13">
        <v>0.31</v>
      </c>
      <c r="H7" s="7">
        <v>0.96</v>
      </c>
      <c r="I7" s="7">
        <v>0.12</v>
      </c>
      <c r="J7" s="11" t="s">
        <v>98</v>
      </c>
      <c r="K7" s="9" t="b">
        <v>1</v>
      </c>
    </row>
    <row r="8" spans="1:11" ht="32.25">
      <c r="A8" s="3" t="s">
        <v>79</v>
      </c>
      <c r="B8" s="4" t="s">
        <v>99</v>
      </c>
      <c r="C8" s="3" t="s">
        <v>14</v>
      </c>
      <c r="D8" s="3" t="s">
        <v>71</v>
      </c>
      <c r="E8" s="5">
        <v>42</v>
      </c>
      <c r="F8" s="5">
        <v>41</v>
      </c>
      <c r="G8" s="6">
        <v>-0.02</v>
      </c>
      <c r="H8" s="7">
        <v>0.62</v>
      </c>
      <c r="I8" s="7">
        <v>0.09</v>
      </c>
      <c r="J8" s="11" t="s">
        <v>80</v>
      </c>
      <c r="K8" s="9" t="b">
        <v>1</v>
      </c>
    </row>
    <row r="9" spans="1:11" ht="31.5">
      <c r="A9" s="3" t="s">
        <v>60</v>
      </c>
      <c r="B9" s="3" t="s">
        <v>100</v>
      </c>
      <c r="C9" s="3" t="s">
        <v>10</v>
      </c>
      <c r="D9" s="3" t="s">
        <v>59</v>
      </c>
      <c r="E9" s="5">
        <v>12</v>
      </c>
      <c r="F9" s="5">
        <v>35</v>
      </c>
      <c r="G9" s="14">
        <v>1.92</v>
      </c>
      <c r="H9" s="7">
        <v>0.88</v>
      </c>
      <c r="I9" s="7">
        <v>0.11</v>
      </c>
      <c r="J9" s="8" t="s">
        <v>61</v>
      </c>
      <c r="K9" s="9" t="b">
        <v>1</v>
      </c>
    </row>
    <row r="10" spans="1:11" ht="31.5">
      <c r="A10" s="3" t="s">
        <v>62</v>
      </c>
      <c r="B10" s="3" t="s">
        <v>100</v>
      </c>
      <c r="C10" s="3" t="s">
        <v>22</v>
      </c>
      <c r="D10" s="3" t="s">
        <v>59</v>
      </c>
      <c r="E10" s="5">
        <v>90</v>
      </c>
      <c r="F10" s="5">
        <v>24</v>
      </c>
      <c r="G10" s="15">
        <v>-0.73</v>
      </c>
      <c r="H10" s="7">
        <v>0.22</v>
      </c>
      <c r="I10" s="7">
        <v>0.09</v>
      </c>
      <c r="J10" s="8" t="s">
        <v>63</v>
      </c>
      <c r="K10" s="9" t="b">
        <v>1</v>
      </c>
    </row>
    <row r="11" spans="1:11" ht="43.5">
      <c r="A11" s="3" t="s">
        <v>64</v>
      </c>
      <c r="B11" s="3" t="s">
        <v>100</v>
      </c>
      <c r="C11" s="3" t="s">
        <v>14</v>
      </c>
      <c r="D11" s="3" t="s">
        <v>59</v>
      </c>
      <c r="E11" s="5">
        <v>60</v>
      </c>
      <c r="F11" s="5">
        <v>34</v>
      </c>
      <c r="G11" s="16">
        <v>-0.43</v>
      </c>
      <c r="H11" s="7">
        <v>0.48</v>
      </c>
      <c r="I11" s="7">
        <v>0.09</v>
      </c>
      <c r="J11" s="8" t="s">
        <v>65</v>
      </c>
      <c r="K11" s="9" t="b">
        <v>1</v>
      </c>
    </row>
    <row r="12" spans="1:11" ht="43.5">
      <c r="A12" s="3" t="s">
        <v>66</v>
      </c>
      <c r="B12" s="3" t="s">
        <v>100</v>
      </c>
      <c r="C12" s="3" t="s">
        <v>52</v>
      </c>
      <c r="D12" s="3" t="s">
        <v>59</v>
      </c>
      <c r="E12" s="5">
        <v>24</v>
      </c>
      <c r="F12" s="5">
        <v>28</v>
      </c>
      <c r="G12" s="12">
        <v>0.17</v>
      </c>
      <c r="H12" s="7">
        <v>0.22</v>
      </c>
      <c r="I12" s="7">
        <v>0.09</v>
      </c>
      <c r="J12" s="8" t="s">
        <v>67</v>
      </c>
      <c r="K12" s="9" t="b">
        <v>1</v>
      </c>
    </row>
    <row r="13" spans="1:11" ht="29.25">
      <c r="A13" s="3" t="s">
        <v>68</v>
      </c>
      <c r="B13" s="3" t="s">
        <v>100</v>
      </c>
      <c r="C13" s="3" t="s">
        <v>14</v>
      </c>
      <c r="D13" s="3" t="s">
        <v>59</v>
      </c>
      <c r="E13" s="5">
        <v>80</v>
      </c>
      <c r="F13" s="5">
        <v>76</v>
      </c>
      <c r="G13" s="17">
        <v>-0.05</v>
      </c>
      <c r="H13" s="7">
        <v>0.2</v>
      </c>
      <c r="I13" s="7">
        <v>7.0000000000000007E-2</v>
      </c>
      <c r="J13" s="8" t="s">
        <v>69</v>
      </c>
      <c r="K13" s="9" t="b">
        <v>1</v>
      </c>
    </row>
    <row r="14" spans="1:11" ht="29.25">
      <c r="A14" s="3" t="s">
        <v>70</v>
      </c>
      <c r="B14" s="3" t="s">
        <v>100</v>
      </c>
      <c r="C14" s="3" t="s">
        <v>22</v>
      </c>
      <c r="D14" s="3" t="s">
        <v>59</v>
      </c>
      <c r="E14" s="5">
        <v>84</v>
      </c>
      <c r="F14" s="5">
        <v>56</v>
      </c>
      <c r="G14" s="18">
        <v>-0.33</v>
      </c>
      <c r="H14" s="7">
        <v>0.44</v>
      </c>
      <c r="I14" s="7">
        <v>0.11</v>
      </c>
      <c r="J14" s="8" t="s">
        <v>13</v>
      </c>
      <c r="K14" s="9" t="b">
        <v>1</v>
      </c>
    </row>
  </sheetData>
  <pageMargins left="0.7" right="0.7" top="0.75" bottom="0.75" header="0.3" footer="0.3"/>
  <headerFooter>
    <oddFooter>&amp;L_x000D_&amp;1#&amp;"Calibri"&amp;10&amp;K000000 Classified as Microsoft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25D8-1DBB-4610-A9E2-34012C19E672}">
  <dimension ref="A1:J7"/>
  <sheetViews>
    <sheetView workbookViewId="0">
      <selection activeCell="D25" sqref="D25"/>
    </sheetView>
  </sheetViews>
  <sheetFormatPr defaultRowHeight="15"/>
  <cols>
    <col min="9" max="9" width="75" customWidth="1"/>
    <col min="10" max="10" width="17.5703125" customWidth="1"/>
  </cols>
  <sheetData>
    <row r="1" spans="1:10" ht="29.25">
      <c r="A1" s="19" t="s">
        <v>0</v>
      </c>
      <c r="B1" s="19" t="s">
        <v>1</v>
      </c>
      <c r="C1" s="19" t="s">
        <v>2</v>
      </c>
      <c r="D1" s="19" t="s">
        <v>3</v>
      </c>
      <c r="E1" s="19" t="s">
        <v>4</v>
      </c>
      <c r="F1" s="19" t="s">
        <v>5</v>
      </c>
      <c r="G1" s="19" t="s">
        <v>6</v>
      </c>
      <c r="H1" s="19" t="s">
        <v>7</v>
      </c>
      <c r="I1" s="20" t="s">
        <v>8</v>
      </c>
      <c r="J1" s="20" t="s">
        <v>9</v>
      </c>
    </row>
    <row r="2" spans="1:10">
      <c r="A2" s="3" t="s">
        <v>101</v>
      </c>
      <c r="B2" s="3" t="s">
        <v>102</v>
      </c>
      <c r="C2" s="3" t="s">
        <v>103</v>
      </c>
      <c r="D2" s="21"/>
      <c r="E2" s="21"/>
      <c r="F2" s="22" t="str">
        <f>IFERROR([1]!Table24679103[[#This Row],[2025 Forecast]]/[1]!Table24679103[[#This Row],[2024 Sales]]-1,"")</f>
        <v/>
      </c>
      <c r="G2" s="23"/>
      <c r="H2" s="23"/>
      <c r="I2" s="24"/>
      <c r="J2" t="str">
        <f>IF(COUNTBLANK(Table24679103[[#This Row],[Key initiative]:[Comments]])=0,"Completed","Not Completed")</f>
        <v>Not Completed</v>
      </c>
    </row>
    <row r="3" spans="1:10">
      <c r="A3" s="3" t="s">
        <v>104</v>
      </c>
      <c r="B3" s="3" t="s">
        <v>102</v>
      </c>
      <c r="C3" s="3" t="s">
        <v>105</v>
      </c>
      <c r="D3" s="21"/>
      <c r="E3" s="21"/>
      <c r="F3" s="22" t="str">
        <f>IFERROR([1]!Table24679103[[#This Row],[2025 Forecast]]/[1]!Table24679103[[#This Row],[2024 Sales]]-1,"")</f>
        <v/>
      </c>
      <c r="G3" s="23"/>
      <c r="H3" s="23"/>
      <c r="I3" s="24"/>
      <c r="J3" t="str">
        <f>IF(COUNTBLANK(Table24679103[[#This Row],[Key initiative]:[Comments]])=0,"Completed","Not Completed")</f>
        <v>Not Completed</v>
      </c>
    </row>
    <row r="4" spans="1:10">
      <c r="A4" s="3" t="s">
        <v>106</v>
      </c>
      <c r="B4" s="3" t="s">
        <v>102</v>
      </c>
      <c r="C4" s="3" t="s">
        <v>107</v>
      </c>
      <c r="D4" s="21"/>
      <c r="E4" s="21"/>
      <c r="F4" s="22" t="str">
        <f>IFERROR([1]!Table24679103[[#This Row],[2025 Forecast]]/[1]!Table24679103[[#This Row],[2024 Sales]]-1,"")</f>
        <v/>
      </c>
      <c r="G4" s="23"/>
      <c r="H4" s="23"/>
      <c r="I4" s="24"/>
      <c r="J4" t="str">
        <f>IF(COUNTBLANK(Table24679103[[#This Row],[Key initiative]:[Comments]])=0,"Completed","Not Completed")</f>
        <v>Not Completed</v>
      </c>
    </row>
    <row r="5" spans="1:10">
      <c r="A5" s="3" t="s">
        <v>101</v>
      </c>
      <c r="B5" s="3" t="s">
        <v>102</v>
      </c>
      <c r="C5" s="3" t="s">
        <v>108</v>
      </c>
      <c r="D5" s="21"/>
      <c r="E5" s="21"/>
      <c r="F5" s="22" t="str">
        <f>IFERROR([1]!Table24679103[[#This Row],[2025 Forecast]]/[1]!Table24679103[[#This Row],[2024 Sales]]-1,"")</f>
        <v/>
      </c>
      <c r="G5" s="23"/>
      <c r="H5" s="23"/>
      <c r="I5" s="24"/>
      <c r="J5" t="str">
        <f>IF(COUNTBLANK(Table24679103[[#This Row],[Key initiative]:[Comments]])=0,"Completed","Not Completed")</f>
        <v>Not Completed</v>
      </c>
    </row>
    <row r="6" spans="1:10">
      <c r="A6" s="3" t="s">
        <v>104</v>
      </c>
      <c r="B6" s="3" t="s">
        <v>102</v>
      </c>
      <c r="C6" s="3" t="s">
        <v>109</v>
      </c>
      <c r="D6" s="21"/>
      <c r="E6" s="21"/>
      <c r="F6" s="22" t="str">
        <f>IFERROR([1]!Table24679103[[#This Row],[2025 Forecast]]/[1]!Table24679103[[#This Row],[2024 Sales]]-1,"")</f>
        <v/>
      </c>
      <c r="G6" s="23"/>
      <c r="H6" s="23"/>
      <c r="I6" s="24"/>
      <c r="J6" t="str">
        <f>IF(COUNTBLANK(Table24679103[[#This Row],[Key initiative]:[Comments]])=0,"Completed","Not Completed")</f>
        <v>Not Completed</v>
      </c>
    </row>
    <row r="7" spans="1:10">
      <c r="A7" s="19" t="s">
        <v>87</v>
      </c>
      <c r="B7" s="19"/>
      <c r="C7" s="19"/>
      <c r="D7" s="25">
        <f>SUBTOTAL(109,Table24679103[2024 Sales])</f>
        <v>0</v>
      </c>
      <c r="E7" s="25">
        <f>SUBTOTAL(109,Table24679103[2025 Forecast])</f>
        <v>0</v>
      </c>
      <c r="F7" s="26" t="e">
        <f>SUBTOTAL(101,Table24679103[YoY Growth])</f>
        <v>#DIV/0!</v>
      </c>
      <c r="G7" s="26" t="e">
        <f>SUBTOTAL(101,Table24679103[Margin])</f>
        <v>#DIV/0!</v>
      </c>
      <c r="H7" s="26" t="e">
        <f>SUBTOTAL(101,Table24679103[Discount])</f>
        <v>#DIV/0!</v>
      </c>
    </row>
  </sheetData>
  <conditionalFormatting sqref="F2:F6 J2:J6">
    <cfRule type="cellIs" dxfId="35" priority="1" operator="equal">
      <formula>"Completed"</formula>
    </cfRule>
    <cfRule type="cellIs" dxfId="34" priority="2" operator="equal">
      <formula>"Not Completed"</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542B1-73D3-4A7E-BC9D-95E74A8C4D4E}">
  <dimension ref="A1:J42"/>
  <sheetViews>
    <sheetView workbookViewId="0">
      <selection activeCell="I3" sqref="I3"/>
    </sheetView>
  </sheetViews>
  <sheetFormatPr defaultRowHeight="15"/>
  <cols>
    <col min="1" max="1" width="17" customWidth="1"/>
    <col min="2" max="2" width="15.7109375" customWidth="1"/>
    <col min="3" max="3" width="14.140625" customWidth="1"/>
    <col min="4" max="5" width="11.5703125" customWidth="1"/>
    <col min="9" max="9" width="68.28515625" customWidth="1"/>
    <col min="10" max="10" width="19.7109375" customWidth="1"/>
  </cols>
  <sheetData>
    <row r="1" spans="1:10" ht="29.25">
      <c r="A1" s="19" t="s">
        <v>0</v>
      </c>
      <c r="B1" s="19" t="s">
        <v>1</v>
      </c>
      <c r="C1" s="19" t="s">
        <v>2</v>
      </c>
      <c r="D1" s="19" t="s">
        <v>3</v>
      </c>
      <c r="E1" s="19" t="s">
        <v>4</v>
      </c>
      <c r="F1" s="19" t="s">
        <v>5</v>
      </c>
      <c r="G1" s="19" t="s">
        <v>6</v>
      </c>
      <c r="H1" s="19" t="s">
        <v>7</v>
      </c>
      <c r="I1" s="20" t="s">
        <v>8</v>
      </c>
      <c r="J1" s="20" t="s">
        <v>9</v>
      </c>
    </row>
    <row r="2" spans="1:10" ht="29.25">
      <c r="A2" s="27" t="s">
        <v>10</v>
      </c>
      <c r="B2" s="27" t="s">
        <v>11</v>
      </c>
      <c r="C2" s="27" t="s">
        <v>12</v>
      </c>
      <c r="D2" s="21">
        <v>90000</v>
      </c>
      <c r="E2" s="21">
        <v>24000</v>
      </c>
      <c r="F2" s="22">
        <f>IFERROR(Table246791045[[#This Row],[2025 Forecast]]/Table246791045[[#This Row],[2024 Sales]]-1,"")</f>
        <v>-0.73333333333333339</v>
      </c>
      <c r="G2" s="23">
        <v>0.22</v>
      </c>
      <c r="H2" s="23">
        <v>0.09</v>
      </c>
      <c r="I2" s="29" t="s">
        <v>13</v>
      </c>
      <c r="J2" t="str">
        <f>IF(COUNTBLANK(Table246791045[[#This Row],[Key initiative]:[Comments]])=0,"Completed","Not Completed")</f>
        <v>Completed</v>
      </c>
    </row>
    <row r="3" spans="1:10" ht="43.5">
      <c r="A3" s="27" t="s">
        <v>14</v>
      </c>
      <c r="B3" s="27" t="s">
        <v>11</v>
      </c>
      <c r="C3" s="27" t="s">
        <v>15</v>
      </c>
      <c r="D3" s="21">
        <v>65000</v>
      </c>
      <c r="E3" s="21">
        <v>24000</v>
      </c>
      <c r="F3" s="22">
        <f>IFERROR(Table246791045[[#This Row],[2025 Forecast]]/Table246791045[[#This Row],[2024 Sales]]-1,"")</f>
        <v>-0.63076923076923075</v>
      </c>
      <c r="G3" s="23">
        <v>0.67</v>
      </c>
      <c r="H3" s="23">
        <v>7.0000000000000007E-2</v>
      </c>
      <c r="I3" s="30" t="s">
        <v>16</v>
      </c>
      <c r="J3" t="str">
        <f>IF(COUNTBLANK(Table246791045[[#This Row],[Key initiative]:[Comments]])=0,"Completed","Not Completed")</f>
        <v>Completed</v>
      </c>
    </row>
    <row r="4" spans="1:10" ht="43.5">
      <c r="A4" s="27" t="s">
        <v>17</v>
      </c>
      <c r="B4" s="27" t="s">
        <v>11</v>
      </c>
      <c r="C4" s="27" t="s">
        <v>18</v>
      </c>
      <c r="D4" s="21">
        <v>80000</v>
      </c>
      <c r="E4" s="21">
        <v>76000</v>
      </c>
      <c r="F4" s="22">
        <f>IFERROR(Table246791045[[#This Row],[2025 Forecast]]/Table246791045[[#This Row],[2024 Sales]]-1,"")</f>
        <v>-5.0000000000000044E-2</v>
      </c>
      <c r="G4" s="23">
        <v>0.2</v>
      </c>
      <c r="H4" s="23">
        <v>7.0000000000000007E-2</v>
      </c>
      <c r="I4" s="29" t="s">
        <v>19</v>
      </c>
      <c r="J4" t="str">
        <f>IF(COUNTBLANK(Table246791045[[#This Row],[Key initiative]:[Comments]])=0,"Completed","Not Completed")</f>
        <v>Completed</v>
      </c>
    </row>
    <row r="5" spans="1:10" ht="43.5">
      <c r="A5" s="27" t="s">
        <v>14</v>
      </c>
      <c r="B5" s="27" t="s">
        <v>11</v>
      </c>
      <c r="C5" s="27" t="s">
        <v>20</v>
      </c>
      <c r="D5" s="21">
        <v>65000</v>
      </c>
      <c r="E5" s="21">
        <v>24000</v>
      </c>
      <c r="F5" s="22">
        <f>IFERROR(Table246791045[[#This Row],[2025 Forecast]]/Table246791045[[#This Row],[2024 Sales]]-1,"")</f>
        <v>-0.63076923076923075</v>
      </c>
      <c r="G5" s="23">
        <v>0.67</v>
      </c>
      <c r="H5" s="23">
        <v>7.0000000000000007E-2</v>
      </c>
      <c r="I5" s="30" t="s">
        <v>21</v>
      </c>
      <c r="J5" t="str">
        <f>IF(COUNTBLANK(Table246791045[[#This Row],[Key initiative]:[Comments]])=0,"Completed","Not Completed")</f>
        <v>Completed</v>
      </c>
    </row>
    <row r="6" spans="1:10" ht="43.5">
      <c r="A6" s="27" t="s">
        <v>22</v>
      </c>
      <c r="B6" s="27" t="s">
        <v>11</v>
      </c>
      <c r="C6" s="27" t="s">
        <v>23</v>
      </c>
      <c r="D6" s="21">
        <v>60000</v>
      </c>
      <c r="E6" s="21">
        <v>34000</v>
      </c>
      <c r="F6" s="22">
        <f>IFERROR(Table246791045[[#This Row],[2025 Forecast]]/Table246791045[[#This Row],[2024 Sales]]-1,"")</f>
        <v>-0.43333333333333335</v>
      </c>
      <c r="G6" s="23">
        <v>0.48</v>
      </c>
      <c r="H6" s="23">
        <v>0.09</v>
      </c>
      <c r="I6" s="29" t="s">
        <v>110</v>
      </c>
      <c r="J6" t="str">
        <f>IF(COUNTBLANK(Table246791045[[#This Row],[Key initiative]:[Comments]])=0,"Completed","Not Completed")</f>
        <v>Completed</v>
      </c>
    </row>
    <row r="7" spans="1:10" ht="29.25">
      <c r="A7" s="27" t="s">
        <v>10</v>
      </c>
      <c r="B7" s="27" t="s">
        <v>25</v>
      </c>
      <c r="C7" s="27" t="s">
        <v>26</v>
      </c>
      <c r="D7" s="21">
        <v>99000</v>
      </c>
      <c r="E7" s="21">
        <v>87000</v>
      </c>
      <c r="F7" s="22">
        <f>IFERROR(Table246791045[[#This Row],[2025 Forecast]]/Table246791045[[#This Row],[2024 Sales]]-1,"")</f>
        <v>-0.12121212121212122</v>
      </c>
      <c r="G7" s="23">
        <v>0.26</v>
      </c>
      <c r="H7" s="23">
        <v>0.11</v>
      </c>
      <c r="I7" s="30" t="s">
        <v>27</v>
      </c>
      <c r="J7" t="str">
        <f>IF(COUNTBLANK(Table246791045[[#This Row],[Key initiative]:[Comments]])=0,"Completed","Not Completed")</f>
        <v>Completed</v>
      </c>
    </row>
    <row r="8" spans="1:10" ht="29.25">
      <c r="A8" s="27" t="s">
        <v>22</v>
      </c>
      <c r="B8" s="27" t="s">
        <v>25</v>
      </c>
      <c r="C8" s="27" t="s">
        <v>28</v>
      </c>
      <c r="D8" s="21">
        <v>67000</v>
      </c>
      <c r="E8" s="21">
        <v>88000</v>
      </c>
      <c r="F8" s="22">
        <f>IFERROR(Table246791045[[#This Row],[2025 Forecast]]/Table246791045[[#This Row],[2024 Sales]]-1,"")</f>
        <v>0.31343283582089554</v>
      </c>
      <c r="G8" s="23">
        <v>0.96</v>
      </c>
      <c r="H8" s="23">
        <v>0.12</v>
      </c>
      <c r="I8" s="29" t="s">
        <v>29</v>
      </c>
      <c r="J8" t="str">
        <f>IF(COUNTBLANK(Table246791045[[#This Row],[Key initiative]:[Comments]])=0,"Completed","Not Completed")</f>
        <v>Completed</v>
      </c>
    </row>
    <row r="9" spans="1:10" ht="29.25">
      <c r="A9" s="27" t="s">
        <v>14</v>
      </c>
      <c r="B9" s="27" t="s">
        <v>25</v>
      </c>
      <c r="C9" s="27" t="s">
        <v>30</v>
      </c>
      <c r="D9" s="21">
        <v>84000</v>
      </c>
      <c r="E9" s="21">
        <v>56000</v>
      </c>
      <c r="F9" s="22">
        <f>IFERROR(Table246791045[[#This Row],[2025 Forecast]]/Table246791045[[#This Row],[2024 Sales]]-1,"")</f>
        <v>-0.33333333333333337</v>
      </c>
      <c r="G9" s="23">
        <v>0.44</v>
      </c>
      <c r="H9" s="23">
        <v>0.11</v>
      </c>
      <c r="I9" s="30" t="s">
        <v>27</v>
      </c>
      <c r="J9" t="str">
        <f>IF(COUNTBLANK(Table246791045[[#This Row],[Key initiative]:[Comments]])=0,"Completed","Not Completed")</f>
        <v>Completed</v>
      </c>
    </row>
    <row r="10" spans="1:10" ht="43.5">
      <c r="A10" s="27" t="s">
        <v>22</v>
      </c>
      <c r="B10" s="27" t="s">
        <v>31</v>
      </c>
      <c r="C10" s="27" t="s">
        <v>32</v>
      </c>
      <c r="D10" s="21">
        <v>59000</v>
      </c>
      <c r="E10" s="21">
        <v>84000</v>
      </c>
      <c r="F10" s="22">
        <f>IFERROR(Table246791045[[#This Row],[2025 Forecast]]/Table246791045[[#This Row],[2024 Sales]]-1,"")</f>
        <v>0.42372881355932202</v>
      </c>
      <c r="G10" s="23">
        <v>0.4</v>
      </c>
      <c r="H10" s="23">
        <v>0.11</v>
      </c>
      <c r="I10" s="29" t="s">
        <v>33</v>
      </c>
      <c r="J10" t="str">
        <f>IF(COUNTBLANK(Table246791045[[#This Row],[Key initiative]:[Comments]])=0,"Completed","Not Completed")</f>
        <v>Completed</v>
      </c>
    </row>
    <row r="11" spans="1:10" ht="29.25">
      <c r="A11" s="27" t="s">
        <v>10</v>
      </c>
      <c r="B11" s="27" t="s">
        <v>31</v>
      </c>
      <c r="C11" s="27" t="s">
        <v>34</v>
      </c>
      <c r="D11" s="21">
        <v>10000</v>
      </c>
      <c r="E11" s="21">
        <v>69000</v>
      </c>
      <c r="F11" s="22">
        <f>IFERROR(Table246791045[[#This Row],[2025 Forecast]]/Table246791045[[#This Row],[2024 Sales]]-1,"")</f>
        <v>5.9</v>
      </c>
      <c r="G11" s="23">
        <v>0.69</v>
      </c>
      <c r="H11" s="23">
        <v>0.13</v>
      </c>
      <c r="I11" s="30" t="s">
        <v>35</v>
      </c>
      <c r="J11" t="str">
        <f>IF(COUNTBLANK(Table246791045[[#This Row],[Key initiative]:[Comments]])=0,"Completed","Not Completed")</f>
        <v>Completed</v>
      </c>
    </row>
    <row r="12" spans="1:10" ht="29.25">
      <c r="A12" s="27" t="s">
        <v>10</v>
      </c>
      <c r="B12" s="27" t="s">
        <v>31</v>
      </c>
      <c r="C12" s="27" t="s">
        <v>36</v>
      </c>
      <c r="D12" s="21">
        <v>24000</v>
      </c>
      <c r="E12" s="21">
        <v>28000</v>
      </c>
      <c r="F12" s="22">
        <f>IFERROR(Table246791045[[#This Row],[2025 Forecast]]/Table246791045[[#This Row],[2024 Sales]]-1,"")</f>
        <v>0.16666666666666674</v>
      </c>
      <c r="G12" s="23">
        <v>0.22</v>
      </c>
      <c r="H12" s="23">
        <v>0.09</v>
      </c>
      <c r="I12" s="29" t="s">
        <v>37</v>
      </c>
      <c r="J12" t="str">
        <f>IF(COUNTBLANK(Table246791045[[#This Row],[Key initiative]:[Comments]])=0,"Completed","Not Completed")</f>
        <v>Completed</v>
      </c>
    </row>
    <row r="13" spans="1:10" ht="29.25">
      <c r="A13" s="27" t="s">
        <v>14</v>
      </c>
      <c r="B13" s="27" t="s">
        <v>31</v>
      </c>
      <c r="C13" s="27" t="s">
        <v>38</v>
      </c>
      <c r="D13" s="21">
        <v>84000</v>
      </c>
      <c r="E13" s="21">
        <v>56000</v>
      </c>
      <c r="F13" s="22">
        <f>IFERROR(Table246791045[[#This Row],[2025 Forecast]]/Table246791045[[#This Row],[2024 Sales]]-1,"")</f>
        <v>-0.33333333333333337</v>
      </c>
      <c r="G13" s="23">
        <v>0.44</v>
      </c>
      <c r="H13" s="23">
        <v>0.11</v>
      </c>
      <c r="I13" s="30" t="s">
        <v>39</v>
      </c>
      <c r="J13" t="str">
        <f>IF(COUNTBLANK(Table246791045[[#This Row],[Key initiative]:[Comments]])=0,"Completed","Not Completed")</f>
        <v>Completed</v>
      </c>
    </row>
    <row r="14" spans="1:10" ht="43.5">
      <c r="A14" s="27" t="s">
        <v>17</v>
      </c>
      <c r="B14" s="27" t="s">
        <v>31</v>
      </c>
      <c r="C14" s="27" t="s">
        <v>40</v>
      </c>
      <c r="D14" s="21">
        <v>65000</v>
      </c>
      <c r="E14" s="21">
        <v>24000</v>
      </c>
      <c r="F14" s="22">
        <f>IFERROR(Table246791045[[#This Row],[2025 Forecast]]/Table246791045[[#This Row],[2024 Sales]]-1,"")</f>
        <v>-0.63076923076923075</v>
      </c>
      <c r="G14" s="23">
        <v>0.67</v>
      </c>
      <c r="H14" s="23">
        <v>7.0000000000000007E-2</v>
      </c>
      <c r="I14" s="29" t="s">
        <v>21</v>
      </c>
      <c r="J14" t="str">
        <f>IF(COUNTBLANK(Table246791045[[#This Row],[Key initiative]:[Comments]])=0,"Completed","Not Completed")</f>
        <v>Completed</v>
      </c>
    </row>
    <row r="15" spans="1:10" ht="29.25">
      <c r="A15" s="27" t="s">
        <v>14</v>
      </c>
      <c r="B15" s="27" t="s">
        <v>31</v>
      </c>
      <c r="C15" s="27" t="s">
        <v>41</v>
      </c>
      <c r="D15" s="21">
        <v>10000</v>
      </c>
      <c r="E15" s="21">
        <v>69000</v>
      </c>
      <c r="F15" s="22">
        <f>IFERROR(Table246791045[[#This Row],[2025 Forecast]]/Table246791045[[#This Row],[2024 Sales]]-1,"")</f>
        <v>5.9</v>
      </c>
      <c r="G15" s="23">
        <v>0.69</v>
      </c>
      <c r="H15" s="23">
        <v>0.13</v>
      </c>
      <c r="I15" s="30" t="s">
        <v>42</v>
      </c>
      <c r="J15" t="str">
        <f>IF(COUNTBLANK(Table246791045[[#This Row],[Key initiative]:[Comments]])=0,"Completed","Not Completed")</f>
        <v>Completed</v>
      </c>
    </row>
    <row r="16" spans="1:10" ht="29.25">
      <c r="A16" s="27" t="s">
        <v>17</v>
      </c>
      <c r="B16" s="27" t="s">
        <v>43</v>
      </c>
      <c r="C16" s="27" t="s">
        <v>44</v>
      </c>
      <c r="D16" s="21">
        <v>10000</v>
      </c>
      <c r="E16" s="21">
        <v>69000</v>
      </c>
      <c r="F16" s="22">
        <f>IFERROR(Table246791045[[#This Row],[2025 Forecast]]/Table246791045[[#This Row],[2024 Sales]]-1,"")</f>
        <v>5.9</v>
      </c>
      <c r="G16" s="23">
        <v>0.69</v>
      </c>
      <c r="H16" s="23">
        <v>0.13</v>
      </c>
      <c r="I16" s="29" t="s">
        <v>111</v>
      </c>
      <c r="J16" t="str">
        <f>IF(COUNTBLANK(Table246791045[[#This Row],[Key initiative]:[Comments]])=0,"Completed","Not Completed")</f>
        <v>Completed</v>
      </c>
    </row>
    <row r="17" spans="1:10" ht="43.5">
      <c r="A17" s="27" t="s">
        <v>22</v>
      </c>
      <c r="B17" s="27" t="s">
        <v>43</v>
      </c>
      <c r="C17" s="27" t="s">
        <v>46</v>
      </c>
      <c r="D17" s="21">
        <v>80000</v>
      </c>
      <c r="E17" s="21">
        <v>76000</v>
      </c>
      <c r="F17" s="22">
        <f>IFERROR(Table246791045[[#This Row],[2025 Forecast]]/Table246791045[[#This Row],[2024 Sales]]-1,"")</f>
        <v>-5.0000000000000044E-2</v>
      </c>
      <c r="G17" s="23">
        <v>0.2</v>
      </c>
      <c r="H17" s="23">
        <v>7.0000000000000007E-2</v>
      </c>
      <c r="I17" s="30" t="s">
        <v>21</v>
      </c>
      <c r="J17" t="str">
        <f>IF(COUNTBLANK(Table246791045[[#This Row],[Key initiative]:[Comments]])=0,"Completed","Not Completed")</f>
        <v>Completed</v>
      </c>
    </row>
    <row r="18" spans="1:10" ht="43.5">
      <c r="A18" s="27" t="s">
        <v>14</v>
      </c>
      <c r="B18" s="27" t="s">
        <v>43</v>
      </c>
      <c r="C18" s="27" t="s">
        <v>47</v>
      </c>
      <c r="D18" s="21">
        <v>67000</v>
      </c>
      <c r="E18" s="21">
        <v>88000</v>
      </c>
      <c r="F18" s="22">
        <f>IFERROR(Table246791045[[#This Row],[2025 Forecast]]/Table246791045[[#This Row],[2024 Sales]]-1,"")</f>
        <v>0.31343283582089554</v>
      </c>
      <c r="G18" s="23">
        <v>0.96</v>
      </c>
      <c r="H18" s="23">
        <v>0.12</v>
      </c>
      <c r="I18" s="29" t="s">
        <v>21</v>
      </c>
      <c r="J18" t="str">
        <f>IF(COUNTBLANK(Table246791045[[#This Row],[Key initiative]:[Comments]])=0,"Completed","Not Completed")</f>
        <v>Completed</v>
      </c>
    </row>
    <row r="19" spans="1:10" ht="29.25">
      <c r="A19" s="27" t="s">
        <v>10</v>
      </c>
      <c r="B19" s="27" t="s">
        <v>43</v>
      </c>
      <c r="C19" s="27" t="s">
        <v>48</v>
      </c>
      <c r="D19" s="21">
        <v>10000</v>
      </c>
      <c r="E19" s="21">
        <v>69000</v>
      </c>
      <c r="F19" s="22">
        <f>IFERROR(Table246791045[[#This Row],[2025 Forecast]]/Table246791045[[#This Row],[2024 Sales]]-1,"")</f>
        <v>5.9</v>
      </c>
      <c r="G19" s="23">
        <v>0.69</v>
      </c>
      <c r="H19" s="23">
        <v>0.13</v>
      </c>
      <c r="I19" s="30" t="s">
        <v>27</v>
      </c>
      <c r="J19" t="str">
        <f>IF(COUNTBLANK(Table246791045[[#This Row],[Key initiative]:[Comments]])=0,"Completed","Not Completed")</f>
        <v>Completed</v>
      </c>
    </row>
    <row r="20" spans="1:10" ht="29.25">
      <c r="A20" s="27" t="s">
        <v>22</v>
      </c>
      <c r="B20" s="27" t="s">
        <v>49</v>
      </c>
      <c r="C20" s="27" t="s">
        <v>50</v>
      </c>
      <c r="D20" s="21">
        <v>60000</v>
      </c>
      <c r="E20" s="21">
        <v>34000</v>
      </c>
      <c r="F20" s="22">
        <f>IFERROR(Table246791045[[#This Row],[2025 Forecast]]/Table246791045[[#This Row],[2024 Sales]]-1,"")</f>
        <v>-0.43333333333333335</v>
      </c>
      <c r="G20" s="23">
        <v>0.48</v>
      </c>
      <c r="H20" s="23">
        <v>0.09</v>
      </c>
      <c r="I20" s="29" t="s">
        <v>42</v>
      </c>
      <c r="J20" t="str">
        <f>IF(COUNTBLANK(Table246791045[[#This Row],[Key initiative]:[Comments]])=0,"Completed","Not Completed")</f>
        <v>Completed</v>
      </c>
    </row>
    <row r="21" spans="1:10" ht="43.5">
      <c r="A21" s="27" t="s">
        <v>14</v>
      </c>
      <c r="B21" s="27" t="s">
        <v>49</v>
      </c>
      <c r="C21" s="27" t="s">
        <v>51</v>
      </c>
      <c r="D21" s="21">
        <v>12000</v>
      </c>
      <c r="E21" s="21">
        <v>35000</v>
      </c>
      <c r="F21" s="22">
        <f>IFERROR(Table246791045[[#This Row],[2025 Forecast]]/Table246791045[[#This Row],[2024 Sales]]-1,"")</f>
        <v>1.9166666666666665</v>
      </c>
      <c r="G21" s="23">
        <v>0.88</v>
      </c>
      <c r="H21" s="23">
        <v>0.11</v>
      </c>
      <c r="I21" s="30" t="s">
        <v>16</v>
      </c>
      <c r="J21" t="str">
        <f>IF(COUNTBLANK(Table246791045[[#This Row],[Key initiative]:[Comments]])=0,"Completed","Not Completed")</f>
        <v>Completed</v>
      </c>
    </row>
    <row r="22" spans="1:10" ht="29.25">
      <c r="A22" s="27" t="s">
        <v>52</v>
      </c>
      <c r="B22" s="27" t="s">
        <v>49</v>
      </c>
      <c r="C22" s="27" t="s">
        <v>53</v>
      </c>
      <c r="D22" s="21">
        <v>99000</v>
      </c>
      <c r="E22" s="21">
        <v>87000</v>
      </c>
      <c r="F22" s="22">
        <f>IFERROR(Table246791045[[#This Row],[2025 Forecast]]/Table246791045[[#This Row],[2024 Sales]]-1,"")</f>
        <v>-0.12121212121212122</v>
      </c>
      <c r="G22" s="23">
        <v>0.26</v>
      </c>
      <c r="H22" s="23">
        <v>0.11</v>
      </c>
      <c r="I22" s="29" t="s">
        <v>29</v>
      </c>
      <c r="J22" t="str">
        <f>IF(COUNTBLANK(Table246791045[[#This Row],[Key initiative]:[Comments]])=0,"Completed","Not Completed")</f>
        <v>Completed</v>
      </c>
    </row>
    <row r="23" spans="1:10" ht="43.5">
      <c r="A23" s="27" t="s">
        <v>10</v>
      </c>
      <c r="B23" s="27" t="s">
        <v>49</v>
      </c>
      <c r="C23" s="27" t="s">
        <v>54</v>
      </c>
      <c r="D23" s="21">
        <v>59000</v>
      </c>
      <c r="E23" s="21">
        <v>84000</v>
      </c>
      <c r="F23" s="22">
        <f>IFERROR(Table246791045[[#This Row],[2025 Forecast]]/Table246791045[[#This Row],[2024 Sales]]-1,"")</f>
        <v>0.42372881355932202</v>
      </c>
      <c r="G23" s="23">
        <v>0.4</v>
      </c>
      <c r="H23" s="23">
        <v>0.11</v>
      </c>
      <c r="I23" s="30" t="s">
        <v>16</v>
      </c>
      <c r="J23" t="str">
        <f>IF(COUNTBLANK(Table246791045[[#This Row],[Key initiative]:[Comments]])=0,"Completed","Not Completed")</f>
        <v>Completed</v>
      </c>
    </row>
    <row r="24" spans="1:10" ht="29.25">
      <c r="A24" s="27" t="s">
        <v>52</v>
      </c>
      <c r="B24" s="27" t="s">
        <v>55</v>
      </c>
      <c r="C24" s="27" t="s">
        <v>56</v>
      </c>
      <c r="D24" s="21">
        <v>84000</v>
      </c>
      <c r="E24" s="21">
        <v>56000</v>
      </c>
      <c r="F24" s="22">
        <f>IFERROR(Table246791045[[#This Row],[2025 Forecast]]/Table246791045[[#This Row],[2024 Sales]]-1,"")</f>
        <v>-0.33333333333333337</v>
      </c>
      <c r="G24" s="23">
        <v>0.44</v>
      </c>
      <c r="H24" s="23">
        <v>0.11</v>
      </c>
      <c r="I24" s="29" t="s">
        <v>42</v>
      </c>
      <c r="J24" t="str">
        <f>IF(COUNTBLANK(Table246791045[[#This Row],[Key initiative]:[Comments]])=0,"Completed","Not Completed")</f>
        <v>Completed</v>
      </c>
    </row>
    <row r="25" spans="1:10" ht="43.5">
      <c r="A25" s="27" t="s">
        <v>52</v>
      </c>
      <c r="B25" s="27" t="s">
        <v>55</v>
      </c>
      <c r="C25" s="27" t="s">
        <v>57</v>
      </c>
      <c r="D25" s="21">
        <v>12000</v>
      </c>
      <c r="E25" s="21">
        <v>35000</v>
      </c>
      <c r="F25" s="22">
        <f>IFERROR(Table246791045[[#This Row],[2025 Forecast]]/Table246791045[[#This Row],[2024 Sales]]-1,"")</f>
        <v>1.9166666666666665</v>
      </c>
      <c r="G25" s="23">
        <v>0.88</v>
      </c>
      <c r="H25" s="23">
        <v>0.11</v>
      </c>
      <c r="I25" s="30" t="s">
        <v>16</v>
      </c>
      <c r="J25" t="str">
        <f>IF(COUNTBLANK(Table246791045[[#This Row],[Key initiative]:[Comments]])=0,"Completed","Not Completed")</f>
        <v>Completed</v>
      </c>
    </row>
    <row r="26" spans="1:10" ht="29.25">
      <c r="A26" s="27" t="s">
        <v>17</v>
      </c>
      <c r="B26" s="27" t="s">
        <v>55</v>
      </c>
      <c r="C26" s="27" t="s">
        <v>58</v>
      </c>
      <c r="D26" s="21">
        <v>65000</v>
      </c>
      <c r="E26" s="21">
        <v>24000</v>
      </c>
      <c r="F26" s="22">
        <f>IFERROR(Table246791045[[#This Row],[2025 Forecast]]/Table246791045[[#This Row],[2024 Sales]]-1,"")</f>
        <v>-0.63076923076923075</v>
      </c>
      <c r="G26" s="23">
        <v>0.67</v>
      </c>
      <c r="H26" s="23">
        <v>7.0000000000000007E-2</v>
      </c>
      <c r="I26" s="29" t="s">
        <v>29</v>
      </c>
      <c r="J26" t="str">
        <f>IF(COUNTBLANK(Table246791045[[#This Row],[Key initiative]:[Comments]])=0,"Completed","Not Completed")</f>
        <v>Completed</v>
      </c>
    </row>
    <row r="27" spans="1:10" ht="43.5">
      <c r="A27" s="27" t="s">
        <v>10</v>
      </c>
      <c r="B27" s="27" t="s">
        <v>59</v>
      </c>
      <c r="C27" s="27" t="s">
        <v>60</v>
      </c>
      <c r="D27" s="21">
        <v>12000</v>
      </c>
      <c r="E27" s="21">
        <v>35000</v>
      </c>
      <c r="F27" s="22">
        <f>IFERROR(Table246791045[[#This Row],[2025 Forecast]]/Table246791045[[#This Row],[2024 Sales]]-1,"")</f>
        <v>1.9166666666666665</v>
      </c>
      <c r="G27" s="23">
        <v>0.88</v>
      </c>
      <c r="H27" s="23">
        <v>0.11</v>
      </c>
      <c r="I27" s="30" t="s">
        <v>112</v>
      </c>
      <c r="J27" t="str">
        <f>IF(COUNTBLANK(Table246791045[[#This Row],[Key initiative]:[Comments]])=0,"Completed","Not Completed")</f>
        <v>Completed</v>
      </c>
    </row>
    <row r="28" spans="1:10" ht="29.25">
      <c r="A28" s="27" t="s">
        <v>22</v>
      </c>
      <c r="B28" s="27" t="s">
        <v>59</v>
      </c>
      <c r="C28" s="27" t="s">
        <v>62</v>
      </c>
      <c r="D28" s="21">
        <v>90000</v>
      </c>
      <c r="E28" s="21">
        <v>24000</v>
      </c>
      <c r="F28" s="22">
        <f>IFERROR(Table246791045[[#This Row],[2025 Forecast]]/Table246791045[[#This Row],[2024 Sales]]-1,"")</f>
        <v>-0.73333333333333339</v>
      </c>
      <c r="G28" s="23">
        <v>0.22</v>
      </c>
      <c r="H28" s="23">
        <v>0.09</v>
      </c>
      <c r="I28" s="29" t="s">
        <v>113</v>
      </c>
      <c r="J28" t="str">
        <f>IF(COUNTBLANK(Table246791045[[#This Row],[Key initiative]:[Comments]])=0,"Completed","Not Completed")</f>
        <v>Completed</v>
      </c>
    </row>
    <row r="29" spans="1:10" ht="43.5">
      <c r="A29" s="27" t="s">
        <v>14</v>
      </c>
      <c r="B29" s="27" t="s">
        <v>59</v>
      </c>
      <c r="C29" s="27" t="s">
        <v>64</v>
      </c>
      <c r="D29" s="21">
        <v>60000</v>
      </c>
      <c r="E29" s="21">
        <v>34000</v>
      </c>
      <c r="F29" s="22">
        <f>IFERROR(Table246791045[[#This Row],[2025 Forecast]]/Table246791045[[#This Row],[2024 Sales]]-1,"")</f>
        <v>-0.43333333333333335</v>
      </c>
      <c r="G29" s="23">
        <v>0.48</v>
      </c>
      <c r="H29" s="23">
        <v>0.09</v>
      </c>
      <c r="I29" s="30" t="s">
        <v>65</v>
      </c>
      <c r="J29" t="str">
        <f>IF(COUNTBLANK(Table246791045[[#This Row],[Key initiative]:[Comments]])=0,"Completed","Not Completed")</f>
        <v>Completed</v>
      </c>
    </row>
    <row r="30" spans="1:10" ht="43.5">
      <c r="A30" s="27" t="s">
        <v>52</v>
      </c>
      <c r="B30" s="27" t="s">
        <v>59</v>
      </c>
      <c r="C30" s="27" t="s">
        <v>66</v>
      </c>
      <c r="D30" s="21">
        <v>24000</v>
      </c>
      <c r="E30" s="21">
        <v>28000</v>
      </c>
      <c r="F30" s="22">
        <f>IFERROR(Table246791045[[#This Row],[2025 Forecast]]/Table246791045[[#This Row],[2024 Sales]]-1,"")</f>
        <v>0.16666666666666674</v>
      </c>
      <c r="G30" s="23">
        <v>0.22</v>
      </c>
      <c r="H30" s="23">
        <v>0.09</v>
      </c>
      <c r="I30" s="29" t="s">
        <v>67</v>
      </c>
      <c r="J30" t="str">
        <f>IF(COUNTBLANK(Table246791045[[#This Row],[Key initiative]:[Comments]])=0,"Completed","Not Completed")</f>
        <v>Completed</v>
      </c>
    </row>
    <row r="31" spans="1:10" ht="29.25">
      <c r="A31" s="27" t="s">
        <v>14</v>
      </c>
      <c r="B31" s="27" t="s">
        <v>59</v>
      </c>
      <c r="C31" s="27" t="s">
        <v>68</v>
      </c>
      <c r="D31" s="21">
        <v>80000</v>
      </c>
      <c r="E31" s="21">
        <v>76000</v>
      </c>
      <c r="F31" s="22">
        <f>IFERROR(Table246791045[[#This Row],[2025 Forecast]]/Table246791045[[#This Row],[2024 Sales]]-1,"")</f>
        <v>-5.0000000000000044E-2</v>
      </c>
      <c r="G31" s="23">
        <v>0.2</v>
      </c>
      <c r="H31" s="23">
        <v>7.0000000000000007E-2</v>
      </c>
      <c r="I31" s="30" t="s">
        <v>69</v>
      </c>
      <c r="J31" t="str">
        <f>IF(COUNTBLANK(Table246791045[[#This Row],[Key initiative]:[Comments]])=0,"Completed","Not Completed")</f>
        <v>Completed</v>
      </c>
    </row>
    <row r="32" spans="1:10" ht="29.25">
      <c r="A32" s="27" t="s">
        <v>22</v>
      </c>
      <c r="B32" s="27" t="s">
        <v>59</v>
      </c>
      <c r="C32" s="27" t="s">
        <v>70</v>
      </c>
      <c r="D32" s="21">
        <v>84000</v>
      </c>
      <c r="E32" s="21">
        <v>56000</v>
      </c>
      <c r="F32" s="22">
        <f>IFERROR(Table246791045[[#This Row],[2025 Forecast]]/Table246791045[[#This Row],[2024 Sales]]-1,"")</f>
        <v>-0.33333333333333337</v>
      </c>
      <c r="G32" s="23">
        <v>0.44</v>
      </c>
      <c r="H32" s="23">
        <v>0.11</v>
      </c>
      <c r="I32" s="29" t="s">
        <v>13</v>
      </c>
      <c r="J32" t="str">
        <f>IF(COUNTBLANK(Table246791045[[#This Row],[Key initiative]:[Comments]])=0,"Completed","Not Completed")</f>
        <v>Completed</v>
      </c>
    </row>
    <row r="33" spans="1:10" ht="29.25">
      <c r="A33" s="27" t="s">
        <v>52</v>
      </c>
      <c r="B33" s="27" t="s">
        <v>71</v>
      </c>
      <c r="C33" s="27" t="s">
        <v>72</v>
      </c>
      <c r="D33" s="21">
        <v>42000</v>
      </c>
      <c r="E33" s="21">
        <v>41000</v>
      </c>
      <c r="F33" s="22">
        <f>IFERROR(Table246791045[[#This Row],[2025 Forecast]]/Table246791045[[#This Row],[2024 Sales]]-1,"")</f>
        <v>-2.3809523809523836E-2</v>
      </c>
      <c r="G33" s="23">
        <v>0.62</v>
      </c>
      <c r="H33" s="23">
        <v>0.09</v>
      </c>
      <c r="I33" s="30" t="s">
        <v>35</v>
      </c>
      <c r="J33" t="str">
        <f>IF(COUNTBLANK(Table246791045[[#This Row],[Key initiative]:[Comments]])=0,"Completed","Not Completed")</f>
        <v>Completed</v>
      </c>
    </row>
    <row r="34" spans="1:10" ht="43.5">
      <c r="A34" s="27" t="s">
        <v>17</v>
      </c>
      <c r="B34" s="27" t="s">
        <v>71</v>
      </c>
      <c r="C34" s="27" t="s">
        <v>73</v>
      </c>
      <c r="D34" s="21">
        <v>99000</v>
      </c>
      <c r="E34" s="21">
        <v>87000</v>
      </c>
      <c r="F34" s="22">
        <f>IFERROR(Table246791045[[#This Row],[2025 Forecast]]/Table246791045[[#This Row],[2024 Sales]]-1,"")</f>
        <v>-0.12121212121212122</v>
      </c>
      <c r="G34" s="23">
        <v>0.26</v>
      </c>
      <c r="H34" s="23">
        <v>0.11</v>
      </c>
      <c r="I34" s="31" t="s">
        <v>114</v>
      </c>
      <c r="J34" t="str">
        <f>IF(COUNTBLANK(Table246791045[[#This Row],[Key initiative]:[Comments]])=0,"Completed","Not Completed")</f>
        <v>Completed</v>
      </c>
    </row>
    <row r="35" spans="1:10" ht="29.25">
      <c r="A35" s="27" t="s">
        <v>10</v>
      </c>
      <c r="B35" s="27" t="s">
        <v>71</v>
      </c>
      <c r="C35" s="27" t="s">
        <v>75</v>
      </c>
      <c r="D35" s="21">
        <v>24000</v>
      </c>
      <c r="E35" s="21">
        <v>28000</v>
      </c>
      <c r="F35" s="22">
        <f>IFERROR(Table246791045[[#This Row],[2025 Forecast]]/Table246791045[[#This Row],[2024 Sales]]-1,"")</f>
        <v>0.16666666666666674</v>
      </c>
      <c r="G35" s="23">
        <v>0.22</v>
      </c>
      <c r="H35" s="23">
        <v>0.09</v>
      </c>
      <c r="I35" s="32" t="s">
        <v>115</v>
      </c>
      <c r="J35" t="str">
        <f>IF(COUNTBLANK(Table246791045[[#This Row],[Key initiative]:[Comments]])=0,"Completed","Not Completed")</f>
        <v>Completed</v>
      </c>
    </row>
    <row r="36" spans="1:10" ht="29.25">
      <c r="A36" s="27" t="s">
        <v>22</v>
      </c>
      <c r="B36" s="27" t="s">
        <v>71</v>
      </c>
      <c r="C36" s="27" t="s">
        <v>77</v>
      </c>
      <c r="D36" s="21">
        <v>67000</v>
      </c>
      <c r="E36" s="21">
        <v>88000</v>
      </c>
      <c r="F36" s="22">
        <f>IFERROR(Table246791045[[#This Row],[2025 Forecast]]/Table246791045[[#This Row],[2024 Sales]]-1,"")</f>
        <v>0.31343283582089554</v>
      </c>
      <c r="G36" s="23">
        <v>0.96</v>
      </c>
      <c r="H36" s="23">
        <v>0.12</v>
      </c>
      <c r="I36" s="31" t="s">
        <v>116</v>
      </c>
      <c r="J36" t="str">
        <f>IF(COUNTBLANK(Table246791045[[#This Row],[Key initiative]:[Comments]])=0,"Completed","Not Completed")</f>
        <v>Completed</v>
      </c>
    </row>
    <row r="37" spans="1:10" ht="43.5">
      <c r="A37" s="27" t="s">
        <v>14</v>
      </c>
      <c r="B37" s="27" t="s">
        <v>71</v>
      </c>
      <c r="C37" s="27" t="s">
        <v>79</v>
      </c>
      <c r="D37" s="21">
        <v>42000</v>
      </c>
      <c r="E37" s="21">
        <v>41000</v>
      </c>
      <c r="F37" s="22">
        <f>IFERROR(Table246791045[[#This Row],[2025 Forecast]]/Table246791045[[#This Row],[2024 Sales]]-1,"")</f>
        <v>-2.3809523809523836E-2</v>
      </c>
      <c r="G37" s="23">
        <v>0.62</v>
      </c>
      <c r="H37" s="23">
        <v>0.09</v>
      </c>
      <c r="I37" s="32" t="s">
        <v>117</v>
      </c>
      <c r="J37" t="str">
        <f>IF(COUNTBLANK(Table246791045[[#This Row],[Key initiative]:[Comments]])=0,"Completed","Not Completed")</f>
        <v>Completed</v>
      </c>
    </row>
    <row r="38" spans="1:10" ht="57.75">
      <c r="A38" s="27" t="s">
        <v>17</v>
      </c>
      <c r="B38" s="27" t="s">
        <v>81</v>
      </c>
      <c r="C38" s="27" t="s">
        <v>82</v>
      </c>
      <c r="D38" s="21">
        <v>59000</v>
      </c>
      <c r="E38" s="21">
        <v>84000</v>
      </c>
      <c r="F38" s="22">
        <f>IFERROR(Table246791045[[#This Row],[2025 Forecast]]/Table246791045[[#This Row],[2024 Sales]]-1,"")</f>
        <v>0.42372881355932202</v>
      </c>
      <c r="G38" s="23">
        <v>0.4</v>
      </c>
      <c r="H38" s="23">
        <v>0.11</v>
      </c>
      <c r="I38" s="29" t="s">
        <v>118</v>
      </c>
      <c r="J38" t="str">
        <f>IF(COUNTBLANK(Table246791045[[#This Row],[Key initiative]:[Comments]])=0,"Completed","Not Completed")</f>
        <v>Completed</v>
      </c>
    </row>
    <row r="39" spans="1:10" ht="29.25">
      <c r="A39" s="27" t="s">
        <v>22</v>
      </c>
      <c r="B39" s="27" t="s">
        <v>81</v>
      </c>
      <c r="C39" s="27" t="s">
        <v>84</v>
      </c>
      <c r="D39" s="21">
        <v>42000</v>
      </c>
      <c r="E39" s="21">
        <v>41000</v>
      </c>
      <c r="F39" s="22">
        <f>IFERROR(Table246791045[[#This Row],[2025 Forecast]]/Table246791045[[#This Row],[2024 Sales]]-1,"")</f>
        <v>-2.3809523809523836E-2</v>
      </c>
      <c r="G39" s="23">
        <v>0.62</v>
      </c>
      <c r="H39" s="23">
        <v>0.09</v>
      </c>
      <c r="I39" s="30" t="s">
        <v>42</v>
      </c>
      <c r="J39" t="str">
        <f>IF(COUNTBLANK(Table246791045[[#This Row],[Key initiative]:[Comments]])=0,"Completed","Not Completed")</f>
        <v>Completed</v>
      </c>
    </row>
    <row r="40" spans="1:10" ht="29.25">
      <c r="A40" s="27" t="s">
        <v>52</v>
      </c>
      <c r="B40" s="27" t="s">
        <v>81</v>
      </c>
      <c r="C40" s="27" t="s">
        <v>85</v>
      </c>
      <c r="D40" s="21">
        <v>67000</v>
      </c>
      <c r="E40" s="21">
        <v>88000</v>
      </c>
      <c r="F40" s="22">
        <f>IFERROR(Table246791045[[#This Row],[2025 Forecast]]/Table246791045[[#This Row],[2024 Sales]]-1,"")</f>
        <v>0.31343283582089554</v>
      </c>
      <c r="G40" s="23">
        <v>0.96</v>
      </c>
      <c r="H40" s="23">
        <v>0.12</v>
      </c>
      <c r="I40" s="29" t="s">
        <v>13</v>
      </c>
      <c r="J40" t="str">
        <f>IF(COUNTBLANK(Table246791045[[#This Row],[Key initiative]:[Comments]])=0,"Completed","Not Completed")</f>
        <v>Completed</v>
      </c>
    </row>
    <row r="41" spans="1:10" ht="29.25">
      <c r="A41" s="27" t="s">
        <v>10</v>
      </c>
      <c r="B41" s="27" t="s">
        <v>81</v>
      </c>
      <c r="C41" s="27" t="s">
        <v>86</v>
      </c>
      <c r="D41" s="21">
        <v>90000</v>
      </c>
      <c r="E41" s="21">
        <v>24000</v>
      </c>
      <c r="F41" s="22">
        <f>IFERROR(Table246791045[[#This Row],[2025 Forecast]]/Table246791045[[#This Row],[2024 Sales]]-1,"")</f>
        <v>-0.73333333333333339</v>
      </c>
      <c r="G41" s="23">
        <v>0.22</v>
      </c>
      <c r="H41" s="23">
        <v>0.09</v>
      </c>
      <c r="I41" s="30" t="s">
        <v>29</v>
      </c>
      <c r="J41" t="str">
        <f>IF(COUNTBLANK(Table246791045[[#This Row],[Key initiative]:[Comments]])=0,"Completed","Not Completed")</f>
        <v>Completed</v>
      </c>
    </row>
    <row r="42" spans="1:10">
      <c r="A42" s="19" t="s">
        <v>87</v>
      </c>
      <c r="B42" s="19"/>
      <c r="C42" s="19"/>
      <c r="D42" s="25">
        <f>SUBTOTAL(109,Table246791045[2024 Sales])</f>
        <v>2302000</v>
      </c>
      <c r="E42" s="25">
        <f>SUBTOTAL(109,Table246791045[2025 Forecast])</f>
        <v>2175000</v>
      </c>
      <c r="F42" s="26">
        <f>SUBTOTAL(101,Table246791045[YoY Growth])</f>
        <v>0.6108360648121588</v>
      </c>
      <c r="G42" s="26">
        <f>SUBTOTAL(101,Table246791045[Margin])</f>
        <v>0.52200000000000013</v>
      </c>
      <c r="H42" s="26">
        <f>SUBTOTAL(101,Table246791045[Discount])</f>
        <v>9.999999999999995E-2</v>
      </c>
    </row>
  </sheetData>
  <conditionalFormatting sqref="J2:J41 F2:F41">
    <cfRule type="cellIs" dxfId="17" priority="1" operator="equal">
      <formula>"Completed"</formula>
    </cfRule>
    <cfRule type="cellIs" dxfId="16" priority="2" operator="equal">
      <formula>"Not Completed"</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6E84-6EC8-4119-A126-FB341CE2A1B7}">
  <dimension ref="A2:C8"/>
  <sheetViews>
    <sheetView showGridLines="0" tabSelected="1" workbookViewId="0">
      <selection activeCell="T15" sqref="T15"/>
    </sheetView>
  </sheetViews>
  <sheetFormatPr defaultRowHeight="15"/>
  <cols>
    <col min="1" max="1" width="19.7109375" bestFit="1" customWidth="1"/>
    <col min="2" max="2" width="19.85546875" bestFit="1" customWidth="1"/>
    <col min="3" max="3" width="17" bestFit="1" customWidth="1"/>
  </cols>
  <sheetData>
    <row r="2" spans="1:3">
      <c r="A2" s="34" t="s">
        <v>0</v>
      </c>
      <c r="B2" t="s">
        <v>119</v>
      </c>
      <c r="C2" t="s">
        <v>120</v>
      </c>
    </row>
    <row r="3" spans="1:3">
      <c r="A3" t="s">
        <v>17</v>
      </c>
      <c r="B3" s="33">
        <v>364000</v>
      </c>
      <c r="C3" s="33">
        <v>378000</v>
      </c>
    </row>
    <row r="4" spans="1:3">
      <c r="A4" t="s">
        <v>52</v>
      </c>
      <c r="B4" s="33">
        <v>335000</v>
      </c>
      <c r="C4" s="33">
        <v>328000</v>
      </c>
    </row>
    <row r="5" spans="1:3">
      <c r="A5" t="s">
        <v>22</v>
      </c>
      <c r="B5" s="33">
        <v>525000</v>
      </c>
      <c r="C5" s="33">
        <v>609000</v>
      </c>
    </row>
    <row r="6" spans="1:3">
      <c r="A6" t="s">
        <v>10</v>
      </c>
      <c r="B6" s="33">
        <v>448000</v>
      </c>
      <c r="C6" s="33">
        <v>418000</v>
      </c>
    </row>
    <row r="7" spans="1:3">
      <c r="A7" t="s">
        <v>14</v>
      </c>
      <c r="B7" s="33">
        <v>503000</v>
      </c>
      <c r="C7" s="33">
        <v>569000</v>
      </c>
    </row>
    <row r="8" spans="1:3">
      <c r="A8" t="s">
        <v>121</v>
      </c>
      <c r="B8" s="33">
        <v>2175000</v>
      </c>
      <c r="C8" s="33">
        <v>2302000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43b67453-1dbd-4638-bb32-efcdcda4bdf6" xsi:nil="true"/>
    <_ip_UnifiedCompliancePolicyProperties xmlns="http://schemas.microsoft.com/sharepoint/v3" xsi:nil="true"/>
    <lcf76f155ced4ddcb4097134ff3c332f xmlns="43b67453-1dbd-4638-bb32-efcdcda4bdf6">
      <Terms xmlns="http://schemas.microsoft.com/office/infopath/2007/PartnerControls"/>
    </lcf76f155ced4ddcb4097134ff3c332f>
    <TaxCatchAll xmlns="cb782496-9180-4cba-ab2a-378f1dea3dfe" xsi:nil="true"/>
  </documentManagement>
</p:properties>
</file>

<file path=customXml/itemProps1.xml><?xml version="1.0" encoding="utf-8"?>
<ds:datastoreItem xmlns:ds="http://schemas.openxmlformats.org/officeDocument/2006/customXml" ds:itemID="{D21389FB-8B98-484E-BF1D-1A9E3183728F}"/>
</file>

<file path=customXml/itemProps2.xml><?xml version="1.0" encoding="utf-8"?>
<ds:datastoreItem xmlns:ds="http://schemas.openxmlformats.org/officeDocument/2006/customXml" ds:itemID="{F13FDE81-4F17-455A-A797-2F6DA6DE984B}"/>
</file>

<file path=customXml/itemProps3.xml><?xml version="1.0" encoding="utf-8"?>
<ds:datastoreItem xmlns:ds="http://schemas.openxmlformats.org/officeDocument/2006/customXml" ds:itemID="{505B00FA-4170-47B9-88E3-516C60D9164F}"/>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 Gines Marin</cp:lastModifiedBy>
  <cp:revision/>
  <dcterms:created xsi:type="dcterms:W3CDTF">2025-05-08T17:54:42Z</dcterms:created>
  <dcterms:modified xsi:type="dcterms:W3CDTF">2025-05-08T18:25:30Z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0x01010050A5B62DD0E0DE45AD95B2140CC94C4B</vt:lpwstr>
  </property>
  <property fmtid="{D5CDD505-2E9C-101B-9397-08002B2CF9AE}" pid="3" name="MediaServiceImageTags">
    <vt:lpwstr/>
  </property>
</Properties>
</file>