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C:\orkney\tests\workbooks\moonshotBasic\"/>
    </mc:Choice>
  </mc:AlternateContent>
  <xr:revisionPtr revIDLastSave="0" documentId="13_ncr:101_{EB9EBBA6-0AA1-4B4C-AEF8-DB531DD8F490}" xr6:coauthVersionLast="47" xr6:coauthVersionMax="47" xr10:uidLastSave="{00000000-0000-0000-0000-000000000000}"/>
  <bookViews>
    <workbookView xWindow="-108" yWindow="-108" windowWidth="23256" windowHeight="13896" firstSheet="5" activeTab="6" xr2:uid="{EE0C5E17-C6C1-4132-9E5B-B9C491133F75}"/>
  </bookViews>
  <sheets>
    <sheet name="Assistant2302a3b1df77" sheetId="2" state="veryHidden" r:id="rId1"/>
    <sheet name="Employee Records" sheetId="3" r:id="rId2"/>
    <sheet name="Payroll" sheetId="4" r:id="rId3"/>
    <sheet name="Attendance" sheetId="5" r:id="rId4"/>
    <sheet name="Performance Reviews" sheetId="6" r:id="rId5"/>
    <sheet name="Recruitment" sheetId="7" r:id="rId6"/>
    <sheet name="HR Dashboard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E41" i="9" a="1"/>
  <c r="E41" i="9" s="1"/>
  <c r="F41" i="9" a="1"/>
  <c r="F41" i="9" s="1"/>
  <c r="G41" i="9" a="1"/>
  <c r="G41" i="9" s="1"/>
  <c r="H41" i="9" a="1"/>
  <c r="H41" i="9" s="1"/>
  <c r="E40" i="9" a="1"/>
  <c r="E40" i="9" s="1"/>
  <c r="F40" i="9" a="1"/>
  <c r="F40" i="9" s="1"/>
  <c r="G40" i="9" a="1"/>
  <c r="G40" i="9" s="1"/>
  <c r="H40" i="9" a="1"/>
  <c r="H40" i="9" s="1"/>
  <c r="E39" i="9" a="1"/>
  <c r="E39" i="9" s="1"/>
  <c r="F39" i="9" a="1"/>
  <c r="F39" i="9" s="1"/>
  <c r="G39" i="9" a="1"/>
  <c r="G39" i="9" s="1"/>
  <c r="H39" i="9" a="1"/>
  <c r="H39" i="9" s="1"/>
  <c r="E38" i="9" a="1"/>
  <c r="E38" i="9" s="1"/>
  <c r="F38" i="9" a="1"/>
  <c r="F38" i="9" s="1"/>
  <c r="G38" i="9" a="1"/>
  <c r="G38" i="9" s="1"/>
  <c r="H38" i="9" a="1"/>
  <c r="H38" i="9" s="1"/>
  <c r="E37" i="9" a="1"/>
  <c r="E37" i="9" s="1"/>
  <c r="F37" i="9" a="1"/>
  <c r="F37" i="9" s="1"/>
  <c r="G37" i="9" a="1"/>
  <c r="G37" i="9" s="1"/>
  <c r="H37" i="9" a="1"/>
  <c r="H37" i="9" s="1"/>
  <c r="I22" i="9"/>
  <c r="I21" i="9"/>
  <c r="I20" i="9"/>
  <c r="A41" i="9" a="1"/>
  <c r="A41" i="9" s="1"/>
  <c r="B41" i="9" a="1"/>
  <c r="B41" i="9" s="1"/>
  <c r="C41" i="9" a="1"/>
  <c r="C41" i="9" s="1"/>
  <c r="A40" i="9" a="1"/>
  <c r="A40" i="9" s="1"/>
  <c r="B40" i="9" a="1"/>
  <c r="B40" i="9" s="1"/>
  <c r="C40" i="9" a="1"/>
  <c r="C40" i="9" s="1"/>
  <c r="A39" i="9" a="1"/>
  <c r="A39" i="9" s="1"/>
  <c r="B39" i="9" a="1"/>
  <c r="B39" i="9" s="1"/>
  <c r="C39" i="9" a="1"/>
  <c r="C39" i="9" s="1"/>
  <c r="A38" i="9" a="1"/>
  <c r="A38" i="9" s="1"/>
  <c r="B38" i="9" a="1"/>
  <c r="B38" i="9" s="1"/>
  <c r="C38" i="9" a="1"/>
  <c r="C38" i="9" s="1"/>
  <c r="A37" i="9" a="1"/>
  <c r="A37" i="9" s="1"/>
  <c r="B37" i="9" a="1"/>
  <c r="B37" i="9" s="1"/>
  <c r="C37" i="9" a="1"/>
  <c r="C37" i="9" s="1"/>
  <c r="B25" i="9"/>
  <c r="B24" i="9"/>
  <c r="B23" i="9"/>
  <c r="B22" i="9"/>
  <c r="B21" i="9"/>
  <c r="B20" i="9"/>
  <c r="I9" i="9"/>
  <c r="I8" i="9"/>
  <c r="I7" i="9"/>
  <c r="I6" i="9"/>
  <c r="I5" i="9"/>
  <c r="B7" i="9"/>
  <c r="B6" i="9"/>
  <c r="B5" i="9"/>
  <c r="F2" i="9"/>
  <c r="E2" i="9"/>
  <c r="D2" i="9"/>
  <c r="C2" i="9"/>
  <c r="B2" i="9"/>
  <c r="A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<sst xmlns="http://schemas.openxmlformats.org/spreadsheetml/2006/main" count="599" uniqueCount="173">
  <si>
    <t>Employee ID</t>
  </si>
  <si>
    <t>First Name</t>
  </si>
  <si>
    <t>Last Name</t>
  </si>
  <si>
    <t>Department</t>
  </si>
  <si>
    <t>Position</t>
  </si>
  <si>
    <t>Hire Date</t>
  </si>
  <si>
    <t>Status</t>
  </si>
  <si>
    <t>E001</t>
  </si>
  <si>
    <t>Alice</t>
  </si>
  <si>
    <t>Smith</t>
  </si>
  <si>
    <t>Finance</t>
  </si>
  <si>
    <t>Accountant</t>
  </si>
  <si>
    <t>Active</t>
  </si>
  <si>
    <t>E002</t>
  </si>
  <si>
    <t>Bob</t>
  </si>
  <si>
    <t>Johnson</t>
  </si>
  <si>
    <t>HR</t>
  </si>
  <si>
    <t>HR Manager</t>
  </si>
  <si>
    <t>E003</t>
  </si>
  <si>
    <t>Carol</t>
  </si>
  <si>
    <t>Lee</t>
  </si>
  <si>
    <t>IT</t>
  </si>
  <si>
    <t>Developer</t>
  </si>
  <si>
    <t>E004</t>
  </si>
  <si>
    <t>David</t>
  </si>
  <si>
    <t>Kim</t>
  </si>
  <si>
    <t>Sales</t>
  </si>
  <si>
    <t>Sales Rep</t>
  </si>
  <si>
    <t>On Leave</t>
  </si>
  <si>
    <t>E005</t>
  </si>
  <si>
    <t>Eva</t>
  </si>
  <si>
    <t>Martinez</t>
  </si>
  <si>
    <t>Marketing</t>
  </si>
  <si>
    <t>Marketing Analyst</t>
  </si>
  <si>
    <t>Resigned</t>
  </si>
  <si>
    <t>E006</t>
  </si>
  <si>
    <t>Liam</t>
  </si>
  <si>
    <t>Brown</t>
  </si>
  <si>
    <t>HR Assistant</t>
  </si>
  <si>
    <t>E007</t>
  </si>
  <si>
    <t>Mia</t>
  </si>
  <si>
    <t>Davis</t>
  </si>
  <si>
    <t>SysAdmin</t>
  </si>
  <si>
    <t>E008</t>
  </si>
  <si>
    <t>Noah</t>
  </si>
  <si>
    <t>Miller</t>
  </si>
  <si>
    <t>E009</t>
  </si>
  <si>
    <t>Olivia</t>
  </si>
  <si>
    <t>Wilson</t>
  </si>
  <si>
    <t>E010</t>
  </si>
  <si>
    <t>Elijah</t>
  </si>
  <si>
    <t>Moore</t>
  </si>
  <si>
    <t>E011</t>
  </si>
  <si>
    <t>Emma</t>
  </si>
  <si>
    <t>Taylor</t>
  </si>
  <si>
    <t>E012</t>
  </si>
  <si>
    <t>James</t>
  </si>
  <si>
    <t>Anderson</t>
  </si>
  <si>
    <t>E013</t>
  </si>
  <si>
    <t>Ava</t>
  </si>
  <si>
    <t>Thomas</t>
  </si>
  <si>
    <t>E014</t>
  </si>
  <si>
    <t>Benjamin</t>
  </si>
  <si>
    <t>Jackson</t>
  </si>
  <si>
    <t>E015</t>
  </si>
  <si>
    <t>Sophia</t>
  </si>
  <si>
    <t>White</t>
  </si>
  <si>
    <t>E016</t>
  </si>
  <si>
    <t>Lucas</t>
  </si>
  <si>
    <t>Harris</t>
  </si>
  <si>
    <t>E017</t>
  </si>
  <si>
    <t>Charlotte</t>
  </si>
  <si>
    <t>Martin</t>
  </si>
  <si>
    <t>E018</t>
  </si>
  <si>
    <t>Mason</t>
  </si>
  <si>
    <t>Thompson</t>
  </si>
  <si>
    <t>E019</t>
  </si>
  <si>
    <t>Amelia</t>
  </si>
  <si>
    <t>Garcia</t>
  </si>
  <si>
    <t>E020</t>
  </si>
  <si>
    <t>Logan</t>
  </si>
  <si>
    <t>E021</t>
  </si>
  <si>
    <t>Harper</t>
  </si>
  <si>
    <t>Robinson</t>
  </si>
  <si>
    <t>E022</t>
  </si>
  <si>
    <t>Ethan</t>
  </si>
  <si>
    <t>Clark</t>
  </si>
  <si>
    <t>E023</t>
  </si>
  <si>
    <t>Evelyn</t>
  </si>
  <si>
    <t>Rodriguez</t>
  </si>
  <si>
    <t>E024</t>
  </si>
  <si>
    <t>Jacob</t>
  </si>
  <si>
    <t>Lewis</t>
  </si>
  <si>
    <t>E025</t>
  </si>
  <si>
    <t>Abigail</t>
  </si>
  <si>
    <t>Month</t>
  </si>
  <si>
    <t>Base Salary</t>
  </si>
  <si>
    <t>Bonus</t>
  </si>
  <si>
    <t>Deductions</t>
  </si>
  <si>
    <t>2024-05</t>
  </si>
  <si>
    <t>Date</t>
  </si>
  <si>
    <t>Present</t>
  </si>
  <si>
    <t>Absent</t>
  </si>
  <si>
    <t>Review Date</t>
  </si>
  <si>
    <t>Reviewer</t>
  </si>
  <si>
    <t>Score</t>
  </si>
  <si>
    <t>Comments</t>
  </si>
  <si>
    <t>Excellent work and team player.</t>
  </si>
  <si>
    <t>CEO</t>
  </si>
  <si>
    <t>Consistent and reliable.</t>
  </si>
  <si>
    <t>IT Lead</t>
  </si>
  <si>
    <t>Good technical skills.</t>
  </si>
  <si>
    <t>Sales Manager</t>
  </si>
  <si>
    <t>Needs improvement in communication.</t>
  </si>
  <si>
    <t>Marketing Lead</t>
  </si>
  <si>
    <t>Shows initiative.</t>
  </si>
  <si>
    <t>Strong leadership skills.</t>
  </si>
  <si>
    <t>Great attention to detail.</t>
  </si>
  <si>
    <t>Positive attitude.</t>
  </si>
  <si>
    <t>Quick learner.</t>
  </si>
  <si>
    <t>Dependable and punctual.</t>
  </si>
  <si>
    <t>Candidate Name</t>
  </si>
  <si>
    <t>Application Date</t>
  </si>
  <si>
    <t>Interview Date</t>
  </si>
  <si>
    <t>Frank Green</t>
  </si>
  <si>
    <t>Interview Scheduled</t>
  </si>
  <si>
    <t>Grace Lee</t>
  </si>
  <si>
    <t>Rejected</t>
  </si>
  <si>
    <t>Henry Adams</t>
  </si>
  <si>
    <t>Offer Made</t>
  </si>
  <si>
    <t>Ivy Chen</t>
  </si>
  <si>
    <t>Jack Brown</t>
  </si>
  <si>
    <t>Under Review</t>
  </si>
  <si>
    <t>Sam Carter</t>
  </si>
  <si>
    <t>Nina Patel</t>
  </si>
  <si>
    <t>Oscar Reed</t>
  </si>
  <si>
    <t>Paula Young</t>
  </si>
  <si>
    <t>Quinn Fox</t>
  </si>
  <si>
    <t>Rita Hall</t>
  </si>
  <si>
    <t>Steve King</t>
  </si>
  <si>
    <t>Tina Bell</t>
  </si>
  <si>
    <t>Uma Nash</t>
  </si>
  <si>
    <t>Vera Cruz</t>
  </si>
  <si>
    <t>Will Moss</t>
  </si>
  <si>
    <t>Xena Ray</t>
  </si>
  <si>
    <t>Yuri Lane</t>
  </si>
  <si>
    <t>Zara Pike</t>
  </si>
  <si>
    <t>Alan Snow</t>
  </si>
  <si>
    <t>Beth Wu</t>
  </si>
  <si>
    <t>Carl York</t>
  </si>
  <si>
    <t>Dana Zane</t>
  </si>
  <si>
    <t>Eli Wood</t>
  </si>
  <si>
    <t>Fay Zhou</t>
  </si>
  <si>
    <t>Total Employees (Active)</t>
  </si>
  <si>
    <t>New Hires This Year</t>
  </si>
  <si>
    <t>Employees On Leave</t>
  </si>
  <si>
    <t>Resignations This Year</t>
  </si>
  <si>
    <t>Avg. Performance Score (YTD)</t>
  </si>
  <si>
    <t>Attendance Rate (Current Month)</t>
  </si>
  <si>
    <t>Status Breakdown (Pie Chart)</t>
  </si>
  <si>
    <t>Count</t>
  </si>
  <si>
    <t>Recruitment Pipeline</t>
  </si>
  <si>
    <t>Total Candidates</t>
  </si>
  <si>
    <t>Performance Score Distribution</t>
  </si>
  <si>
    <t>Attendance Trends</t>
  </si>
  <si>
    <t>Score 2-2.9</t>
  </si>
  <si>
    <t>Score 3-3.9</t>
  </si>
  <si>
    <t>Score 4-4.9</t>
  </si>
  <si>
    <t>Score 5</t>
  </si>
  <si>
    <t>Total Reviews</t>
  </si>
  <si>
    <t>Avg Score</t>
  </si>
  <si>
    <t>Upcoming Reviews</t>
  </si>
  <si>
    <t>Recent 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</si>
</sst>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FFFFFF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B2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5" borderId="0" xfId="0" applyFont="1" applyFill="1"/>
    <xf numFmtId="14" fontId="2" fillId="3" borderId="0" xfId="0" applyNumberFormat="1" applyFont="1" applyFill="1"/>
    <xf numFmtId="0" fontId="3" fillId="0" borderId="0" xfId="0" applyFont="1"/>
    <xf numFmtId="164" fontId="3" fillId="0" borderId="0" xfId="0" applyNumberFormat="1" applyFont="1"/>
    <xf numFmtId="9" fontId="3" fillId="0" borderId="0" xfId="1" applyFont="1"/>
    <xf numFmtId="0" fontId="4" fillId="2" borderId="0" xfId="0" applyFont="1" applyFill="1" applyAlignment="1">
      <alignment wrapText="1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Status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A7-4B7D-880D-97C554862D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A7-4B7D-880D-97C554862D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A7-4B7D-880D-97C554862D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B004B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'HR Dashboard'!$A$5:$A$7</c:f>
              <c:strCache>
                <c:ptCount val="3"/>
                <c:pt idx="0">
                  <c:v>Active</c:v>
                </c:pt>
                <c:pt idx="1">
                  <c:v>On Leave</c:v>
                </c:pt>
                <c:pt idx="2">
                  <c:v>Resigned</c:v>
                </c:pt>
              </c:strCache>
            </c:strRef>
          </c:cat>
          <c:val>
            <c:numRef>
              <c:f>'HR Dashboard'!$B$5:$B$7</c:f>
              <c:numCache>
                <c:formatCode>General</c:formatCode>
                <c:ptCount val="3"/>
                <c:pt idx="0">
                  <c:v>19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FA-4BC0-AC80-CD8B4AC3A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Recruitment Pipeline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B004B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'HR Dashboard'!$H$5:$H$8</c:f>
              <c:strCache>
                <c:ptCount val="4"/>
                <c:pt idx="0">
                  <c:v>Under Review</c:v>
                </c:pt>
                <c:pt idx="1">
                  <c:v>Interview Scheduled</c:v>
                </c:pt>
                <c:pt idx="2">
                  <c:v>Offer Made</c:v>
                </c:pt>
                <c:pt idx="3">
                  <c:v>Rejected</c:v>
                </c:pt>
              </c:strCache>
            </c:strRef>
          </c:cat>
          <c:val>
            <c:numRef>
              <c:f>'HR Dashboard'!$I$5:$I$8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7-4D77-B4B4-180BCE752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760128"/>
        <c:axId val="221757728"/>
      </c:barChart>
      <c:catAx>
        <c:axId val="22176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57728"/>
        <c:crosses val="autoZero"/>
        <c:auto val="1"/>
        <c:lblAlgn val="ctr"/>
        <c:lblOffset val="100"/>
        <c:noMultiLvlLbl val="0"/>
      </c:catAx>
      <c:valAx>
        <c:axId val="22175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Score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B004B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'HR Dashboard'!$A$20:$A$23</c:f>
              <c:strCache>
                <c:ptCount val="4"/>
                <c:pt idx="0">
                  <c:v>Score 2-2.9</c:v>
                </c:pt>
                <c:pt idx="1">
                  <c:v>Score 3-3.9</c:v>
                </c:pt>
                <c:pt idx="2">
                  <c:v>Score 4-4.9</c:v>
                </c:pt>
                <c:pt idx="3">
                  <c:v>Score 5</c:v>
                </c:pt>
              </c:strCache>
            </c:strRef>
          </c:cat>
          <c:val>
            <c:numRef>
              <c:f>'HR Dashboard'!$B$20:$B$23</c:f>
              <c:numCache>
                <c:formatCode>General</c:formatCode>
                <c:ptCount val="4"/>
                <c:pt idx="0">
                  <c:v>9</c:v>
                </c:pt>
                <c:pt idx="1">
                  <c:v>30</c:v>
                </c:pt>
                <c:pt idx="2">
                  <c:v>30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5-45E9-9388-40228A7CA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694208"/>
        <c:axId val="1241693248"/>
      </c:barChart>
      <c:catAx>
        <c:axId val="124169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93248"/>
        <c:crosses val="autoZero"/>
        <c:auto val="1"/>
        <c:lblAlgn val="ctr"/>
        <c:lblOffset val="100"/>
        <c:noMultiLvlLbl val="0"/>
      </c:catAx>
      <c:valAx>
        <c:axId val="12416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9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Trends (June 2024)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B004B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'HR Dashboard'!$H$20:$H$22</c:f>
              <c:strCache>
                <c:ptCount val="3"/>
                <c:pt idx="0">
                  <c:v>Present</c:v>
                </c:pt>
                <c:pt idx="1">
                  <c:v>Absent</c:v>
                </c:pt>
                <c:pt idx="2">
                  <c:v>On Leave</c:v>
                </c:pt>
              </c:strCache>
            </c:strRef>
          </c:cat>
          <c:val>
            <c:numRef>
              <c:f>'HR Dashboard'!$I$20:$I$22</c:f>
              <c:numCache>
                <c:formatCode>General</c:formatCode>
                <c:ptCount val="3"/>
                <c:pt idx="0">
                  <c:v>14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3-4534-8F55-68F4B0C01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876224"/>
        <c:axId val="288873344"/>
      </c:barChart>
      <c:catAx>
        <c:axId val="28887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873344"/>
        <c:crosses val="autoZero"/>
        <c:auto val="1"/>
        <c:lblAlgn val="ctr"/>
        <c:lblOffset val="100"/>
        <c:noMultiLvlLbl val="0"/>
      </c:catAx>
      <c:valAx>
        <c:axId val="28887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87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2</xdr:row>
      <xdr:rowOff>161925</xdr:rowOff>
    </xdr:from>
    <xdr:to>
      <xdr:col>5</xdr:col>
      <xdr:colOff>981075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933A55-C008-D576-32ED-0EF35DB2C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</xdr:colOff>
      <xdr:row>1</xdr:row>
      <xdr:rowOff>161925</xdr:rowOff>
    </xdr:from>
    <xdr:to>
      <xdr:col>13</xdr:col>
      <xdr:colOff>933451</xdr:colOff>
      <xdr:row>14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93A207-43EC-A538-2C51-CFCB5752E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876299</xdr:colOff>
      <xdr:row>18</xdr:row>
      <xdr:rowOff>76199</xdr:rowOff>
    </xdr:from>
    <xdr:to>
      <xdr:col>6</xdr:col>
      <xdr:colOff>504825</xdr:colOff>
      <xdr:row>31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98FB9F-B961-7DA4-061C-AFD96E54E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1076326</xdr:colOff>
      <xdr:row>18</xdr:row>
      <xdr:rowOff>9524</xdr:rowOff>
    </xdr:from>
    <xdr:to>
      <xdr:col>13</xdr:col>
      <xdr:colOff>866776</xdr:colOff>
      <xdr:row>31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99D9CC-5A5D-EA04-07FC-60251C90A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911B11-6CD2-4DF3-9D69-D46E711B1E37}">
  <we:reference id="9ee1221a-3a09-42e6-91e2-55553071943b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4EF4-46DC-4A85-A76F-ECEEFBB0D962}">
  <dimension ref="A1"/>
  <sheetViews>
    <sheetView workbookViewId="0"/>
  </sheetViews>
  <sheetFormatPr defaultRowHeight="14.4" x14ac:dyDescent="0.3"/>
  <sheetData>
    <row r="1" spans="1:1" x14ac:dyDescent="0.3">
      <c r="A1">
        <f>0</f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493C-7148-4C16-B9D5-2543C6D721BA}">
  <dimension ref="A1:G26"/>
  <sheetViews>
    <sheetView workbookViewId="0">
      <selection activeCell="J25" sqref="J25"/>
    </sheetView>
  </sheetViews>
  <sheetFormatPr defaultRowHeight="14.4" x14ac:dyDescent="0.3"/>
  <cols>
    <col min="1" max="1" width="11.6640625" bestFit="1" customWidth="1"/>
    <col min="2" max="2" width="10.5546875" bestFit="1" customWidth="1"/>
    <col min="3" max="3" width="10.44140625" bestFit="1" customWidth="1"/>
    <col min="4" max="4" width="11.33203125" bestFit="1" customWidth="1"/>
    <col min="5" max="5" width="16.6640625" bestFit="1" customWidth="1"/>
    <col min="6" max="6" width="9.4414062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44270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43647</v>
      </c>
      <c r="G3" t="s">
        <v>12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>
        <v>44571</v>
      </c>
      <c r="G4" t="s">
        <v>12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1">
        <v>44094</v>
      </c>
      <c r="G5" t="s">
        <v>28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s="1">
        <v>43409</v>
      </c>
      <c r="G6" t="s">
        <v>34</v>
      </c>
    </row>
    <row r="7" spans="1:7" x14ac:dyDescent="0.3">
      <c r="A7" t="s">
        <v>35</v>
      </c>
      <c r="B7" t="s">
        <v>36</v>
      </c>
      <c r="C7" t="s">
        <v>37</v>
      </c>
      <c r="D7" t="s">
        <v>16</v>
      </c>
      <c r="E7" t="s">
        <v>38</v>
      </c>
      <c r="F7" s="1">
        <v>44237</v>
      </c>
      <c r="G7" t="s">
        <v>28</v>
      </c>
    </row>
    <row r="8" spans="1:7" x14ac:dyDescent="0.3">
      <c r="A8" t="s">
        <v>39</v>
      </c>
      <c r="B8" t="s">
        <v>40</v>
      </c>
      <c r="C8" t="s">
        <v>41</v>
      </c>
      <c r="D8" t="s">
        <v>21</v>
      </c>
      <c r="E8" t="s">
        <v>42</v>
      </c>
      <c r="F8" s="1">
        <v>44265</v>
      </c>
      <c r="G8" t="s">
        <v>12</v>
      </c>
    </row>
    <row r="9" spans="1:7" x14ac:dyDescent="0.3">
      <c r="A9" t="s">
        <v>43</v>
      </c>
      <c r="B9" t="s">
        <v>44</v>
      </c>
      <c r="C9" t="s">
        <v>45</v>
      </c>
      <c r="D9" t="s">
        <v>26</v>
      </c>
      <c r="E9" t="s">
        <v>27</v>
      </c>
      <c r="F9" s="1">
        <v>44296</v>
      </c>
      <c r="G9" t="s">
        <v>12</v>
      </c>
    </row>
    <row r="10" spans="1:7" x14ac:dyDescent="0.3">
      <c r="A10" t="s">
        <v>46</v>
      </c>
      <c r="B10" t="s">
        <v>47</v>
      </c>
      <c r="C10" t="s">
        <v>48</v>
      </c>
      <c r="D10" t="s">
        <v>32</v>
      </c>
      <c r="E10" t="s">
        <v>33</v>
      </c>
      <c r="F10" s="1">
        <v>44326</v>
      </c>
      <c r="G10" t="s">
        <v>12</v>
      </c>
    </row>
    <row r="11" spans="1:7" x14ac:dyDescent="0.3">
      <c r="A11" t="s">
        <v>49</v>
      </c>
      <c r="B11" t="s">
        <v>50</v>
      </c>
      <c r="C11" t="s">
        <v>51</v>
      </c>
      <c r="D11" t="s">
        <v>10</v>
      </c>
      <c r="E11" t="s">
        <v>11</v>
      </c>
      <c r="F11" s="1">
        <v>44571</v>
      </c>
      <c r="G11" t="s">
        <v>12</v>
      </c>
    </row>
    <row r="12" spans="1:7" x14ac:dyDescent="0.3">
      <c r="A12" t="s">
        <v>52</v>
      </c>
      <c r="B12" t="s">
        <v>53</v>
      </c>
      <c r="C12" t="s">
        <v>54</v>
      </c>
      <c r="D12" t="s">
        <v>16</v>
      </c>
      <c r="E12" t="s">
        <v>38</v>
      </c>
      <c r="F12" s="1">
        <v>44602</v>
      </c>
      <c r="G12" t="s">
        <v>28</v>
      </c>
    </row>
    <row r="13" spans="1:7" x14ac:dyDescent="0.3">
      <c r="A13" t="s">
        <v>55</v>
      </c>
      <c r="B13" t="s">
        <v>56</v>
      </c>
      <c r="C13" t="s">
        <v>57</v>
      </c>
      <c r="D13" t="s">
        <v>21</v>
      </c>
      <c r="E13" t="s">
        <v>42</v>
      </c>
      <c r="F13" s="1">
        <v>44630</v>
      </c>
      <c r="G13" t="s">
        <v>12</v>
      </c>
    </row>
    <row r="14" spans="1:7" x14ac:dyDescent="0.3">
      <c r="A14" t="s">
        <v>58</v>
      </c>
      <c r="B14" t="s">
        <v>59</v>
      </c>
      <c r="C14" t="s">
        <v>60</v>
      </c>
      <c r="D14" t="s">
        <v>26</v>
      </c>
      <c r="E14" t="s">
        <v>27</v>
      </c>
      <c r="F14" s="1">
        <v>44661</v>
      </c>
      <c r="G14" t="s">
        <v>12</v>
      </c>
    </row>
    <row r="15" spans="1:7" x14ac:dyDescent="0.3">
      <c r="A15" t="s">
        <v>61</v>
      </c>
      <c r="B15" t="s">
        <v>62</v>
      </c>
      <c r="C15" t="s">
        <v>63</v>
      </c>
      <c r="D15" t="s">
        <v>32</v>
      </c>
      <c r="E15" t="s">
        <v>33</v>
      </c>
      <c r="F15" s="1">
        <v>44691</v>
      </c>
      <c r="G15" t="s">
        <v>12</v>
      </c>
    </row>
    <row r="16" spans="1:7" x14ac:dyDescent="0.3">
      <c r="A16" t="s">
        <v>64</v>
      </c>
      <c r="B16" t="s">
        <v>65</v>
      </c>
      <c r="C16" t="s">
        <v>66</v>
      </c>
      <c r="D16" t="s">
        <v>10</v>
      </c>
      <c r="E16" t="s">
        <v>11</v>
      </c>
      <c r="F16" s="1">
        <v>44936</v>
      </c>
      <c r="G16" t="s">
        <v>12</v>
      </c>
    </row>
    <row r="17" spans="1:7" x14ac:dyDescent="0.3">
      <c r="A17" t="s">
        <v>67</v>
      </c>
      <c r="B17" t="s">
        <v>68</v>
      </c>
      <c r="C17" t="s">
        <v>69</v>
      </c>
      <c r="D17" t="s">
        <v>16</v>
      </c>
      <c r="E17" t="s">
        <v>38</v>
      </c>
      <c r="F17" s="1">
        <v>44967</v>
      </c>
      <c r="G17" t="s">
        <v>28</v>
      </c>
    </row>
    <row r="18" spans="1:7" x14ac:dyDescent="0.3">
      <c r="A18" t="s">
        <v>70</v>
      </c>
      <c r="B18" t="s">
        <v>71</v>
      </c>
      <c r="C18" t="s">
        <v>72</v>
      </c>
      <c r="D18" t="s">
        <v>21</v>
      </c>
      <c r="E18" t="s">
        <v>42</v>
      </c>
      <c r="F18" s="1">
        <v>44995</v>
      </c>
      <c r="G18" t="s">
        <v>12</v>
      </c>
    </row>
    <row r="19" spans="1:7" x14ac:dyDescent="0.3">
      <c r="A19" t="s">
        <v>73</v>
      </c>
      <c r="B19" t="s">
        <v>74</v>
      </c>
      <c r="C19" t="s">
        <v>75</v>
      </c>
      <c r="D19" t="s">
        <v>26</v>
      </c>
      <c r="E19" t="s">
        <v>27</v>
      </c>
      <c r="F19" s="1">
        <v>45026</v>
      </c>
      <c r="G19" t="s">
        <v>12</v>
      </c>
    </row>
    <row r="20" spans="1:7" x14ac:dyDescent="0.3">
      <c r="A20" t="s">
        <v>76</v>
      </c>
      <c r="B20" t="s">
        <v>77</v>
      </c>
      <c r="C20" t="s">
        <v>78</v>
      </c>
      <c r="D20" t="s">
        <v>32</v>
      </c>
      <c r="E20" t="s">
        <v>33</v>
      </c>
      <c r="F20" s="1">
        <v>45056</v>
      </c>
      <c r="G20" t="s">
        <v>12</v>
      </c>
    </row>
    <row r="21" spans="1:7" x14ac:dyDescent="0.3">
      <c r="A21" t="s">
        <v>79</v>
      </c>
      <c r="B21" t="s">
        <v>80</v>
      </c>
      <c r="C21" t="s">
        <v>31</v>
      </c>
      <c r="D21" t="s">
        <v>10</v>
      </c>
      <c r="E21" t="s">
        <v>11</v>
      </c>
      <c r="F21" s="1">
        <v>45301</v>
      </c>
      <c r="G21" t="s">
        <v>12</v>
      </c>
    </row>
    <row r="22" spans="1:7" x14ac:dyDescent="0.3">
      <c r="A22" t="s">
        <v>81</v>
      </c>
      <c r="B22" t="s">
        <v>82</v>
      </c>
      <c r="C22" t="s">
        <v>83</v>
      </c>
      <c r="D22" t="s">
        <v>16</v>
      </c>
      <c r="E22" t="s">
        <v>38</v>
      </c>
      <c r="F22" s="1">
        <v>45332</v>
      </c>
      <c r="G22" t="s">
        <v>28</v>
      </c>
    </row>
    <row r="23" spans="1:7" x14ac:dyDescent="0.3">
      <c r="A23" t="s">
        <v>84</v>
      </c>
      <c r="B23" t="s">
        <v>85</v>
      </c>
      <c r="C23" t="s">
        <v>86</v>
      </c>
      <c r="D23" t="s">
        <v>21</v>
      </c>
      <c r="E23" t="s">
        <v>42</v>
      </c>
      <c r="F23" s="1">
        <v>45361</v>
      </c>
      <c r="G23" t="s">
        <v>12</v>
      </c>
    </row>
    <row r="24" spans="1:7" x14ac:dyDescent="0.3">
      <c r="A24" t="s">
        <v>87</v>
      </c>
      <c r="B24" t="s">
        <v>88</v>
      </c>
      <c r="C24" t="s">
        <v>89</v>
      </c>
      <c r="D24" t="s">
        <v>26</v>
      </c>
      <c r="E24" t="s">
        <v>27</v>
      </c>
      <c r="F24" s="1">
        <v>45392</v>
      </c>
      <c r="G24" t="s">
        <v>12</v>
      </c>
    </row>
    <row r="25" spans="1:7" x14ac:dyDescent="0.3">
      <c r="A25" t="s">
        <v>90</v>
      </c>
      <c r="B25" t="s">
        <v>91</v>
      </c>
      <c r="C25" t="s">
        <v>92</v>
      </c>
      <c r="D25" t="s">
        <v>32</v>
      </c>
      <c r="E25" t="s">
        <v>33</v>
      </c>
      <c r="F25" s="1">
        <v>45422</v>
      </c>
      <c r="G25" t="s">
        <v>12</v>
      </c>
    </row>
    <row r="26" spans="1:7" x14ac:dyDescent="0.3">
      <c r="A26" t="s">
        <v>93</v>
      </c>
      <c r="B26" t="s">
        <v>94</v>
      </c>
      <c r="C26" t="s">
        <v>20</v>
      </c>
      <c r="D26" t="s">
        <v>10</v>
      </c>
      <c r="E26" t="s">
        <v>11</v>
      </c>
      <c r="F26" s="1">
        <v>45667</v>
      </c>
      <c r="G26" t="s">
        <v>12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6F98-DAAA-491B-9CEA-61D9BECC0F52}">
  <dimension ref="A1:E26"/>
  <sheetViews>
    <sheetView workbookViewId="0">
      <selection activeCell="E48" sqref="E48"/>
    </sheetView>
  </sheetViews>
  <sheetFormatPr defaultRowHeight="14.4" x14ac:dyDescent="0.3"/>
  <cols>
    <col min="1" max="1" width="11.6640625" bestFit="1" customWidth="1"/>
    <col min="2" max="2" width="7.6640625" bestFit="1" customWidth="1"/>
    <col min="3" max="3" width="11.109375" bestFit="1" customWidth="1"/>
    <col min="4" max="4" width="6.5546875" bestFit="1" customWidth="1"/>
    <col min="5" max="5" width="11" bestFit="1" customWidth="1"/>
  </cols>
  <sheetData>
    <row r="1" spans="1:5" x14ac:dyDescent="0.3">
      <c r="A1" t="s">
        <v>0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3">
      <c r="A2" t="s">
        <v>7</v>
      </c>
      <c r="B2" t="s">
        <v>99</v>
      </c>
      <c r="C2">
        <v>4000</v>
      </c>
      <c r="D2">
        <v>500</v>
      </c>
      <c r="E2">
        <v>200</v>
      </c>
    </row>
    <row r="3" spans="1:5" x14ac:dyDescent="0.3">
      <c r="A3" t="s">
        <v>13</v>
      </c>
      <c r="B3" t="s">
        <v>99</v>
      </c>
      <c r="C3">
        <v>5000</v>
      </c>
      <c r="D3">
        <v>0</v>
      </c>
      <c r="E3">
        <v>300</v>
      </c>
    </row>
    <row r="4" spans="1:5" x14ac:dyDescent="0.3">
      <c r="A4" t="s">
        <v>18</v>
      </c>
      <c r="B4" t="s">
        <v>99</v>
      </c>
      <c r="C4">
        <v>4200</v>
      </c>
      <c r="D4">
        <v>300</v>
      </c>
      <c r="E4">
        <v>150</v>
      </c>
    </row>
    <row r="5" spans="1:5" x14ac:dyDescent="0.3">
      <c r="A5" t="s">
        <v>23</v>
      </c>
      <c r="B5" t="s">
        <v>99</v>
      </c>
      <c r="C5">
        <v>3500</v>
      </c>
      <c r="D5">
        <v>0</v>
      </c>
      <c r="E5">
        <v>100</v>
      </c>
    </row>
    <row r="6" spans="1:5" x14ac:dyDescent="0.3">
      <c r="A6" t="s">
        <v>29</v>
      </c>
      <c r="B6" t="s">
        <v>99</v>
      </c>
      <c r="C6">
        <v>3800</v>
      </c>
      <c r="D6">
        <v>0</v>
      </c>
      <c r="E6">
        <v>0</v>
      </c>
    </row>
    <row r="7" spans="1:5" x14ac:dyDescent="0.3">
      <c r="A7" t="s">
        <v>35</v>
      </c>
      <c r="B7" t="s">
        <v>99</v>
      </c>
      <c r="C7">
        <v>3900</v>
      </c>
      <c r="D7">
        <v>0</v>
      </c>
      <c r="E7">
        <v>100</v>
      </c>
    </row>
    <row r="8" spans="1:5" x14ac:dyDescent="0.3">
      <c r="A8" t="s">
        <v>39</v>
      </c>
      <c r="B8" t="s">
        <v>99</v>
      </c>
      <c r="C8">
        <v>4300</v>
      </c>
      <c r="D8">
        <v>0</v>
      </c>
      <c r="E8">
        <v>100</v>
      </c>
    </row>
    <row r="9" spans="1:5" x14ac:dyDescent="0.3">
      <c r="A9" t="s">
        <v>43</v>
      </c>
      <c r="B9" t="s">
        <v>99</v>
      </c>
      <c r="C9">
        <v>4700</v>
      </c>
      <c r="D9">
        <v>300</v>
      </c>
      <c r="E9">
        <v>100</v>
      </c>
    </row>
    <row r="10" spans="1:5" x14ac:dyDescent="0.3">
      <c r="A10" t="s">
        <v>46</v>
      </c>
      <c r="B10" t="s">
        <v>99</v>
      </c>
      <c r="C10">
        <v>5100</v>
      </c>
      <c r="D10">
        <v>0</v>
      </c>
      <c r="E10">
        <v>200</v>
      </c>
    </row>
    <row r="11" spans="1:5" x14ac:dyDescent="0.3">
      <c r="A11" t="s">
        <v>49</v>
      </c>
      <c r="B11" t="s">
        <v>99</v>
      </c>
      <c r="C11">
        <v>3500</v>
      </c>
      <c r="D11">
        <v>0</v>
      </c>
      <c r="E11">
        <v>100</v>
      </c>
    </row>
    <row r="12" spans="1:5" x14ac:dyDescent="0.3">
      <c r="A12" t="s">
        <v>52</v>
      </c>
      <c r="B12" t="s">
        <v>99</v>
      </c>
      <c r="C12">
        <v>3900</v>
      </c>
      <c r="D12">
        <v>300</v>
      </c>
      <c r="E12">
        <v>100</v>
      </c>
    </row>
    <row r="13" spans="1:5" x14ac:dyDescent="0.3">
      <c r="A13" t="s">
        <v>55</v>
      </c>
      <c r="B13" t="s">
        <v>99</v>
      </c>
      <c r="C13">
        <v>4300</v>
      </c>
      <c r="D13">
        <v>0</v>
      </c>
      <c r="E13">
        <v>100</v>
      </c>
    </row>
    <row r="14" spans="1:5" x14ac:dyDescent="0.3">
      <c r="A14" t="s">
        <v>58</v>
      </c>
      <c r="B14" t="s">
        <v>99</v>
      </c>
      <c r="C14">
        <v>4700</v>
      </c>
      <c r="D14">
        <v>0</v>
      </c>
      <c r="E14">
        <v>200</v>
      </c>
    </row>
    <row r="15" spans="1:5" x14ac:dyDescent="0.3">
      <c r="A15" t="s">
        <v>61</v>
      </c>
      <c r="B15" t="s">
        <v>99</v>
      </c>
      <c r="C15">
        <v>5100</v>
      </c>
      <c r="D15">
        <v>300</v>
      </c>
      <c r="E15">
        <v>100</v>
      </c>
    </row>
    <row r="16" spans="1:5" x14ac:dyDescent="0.3">
      <c r="A16" t="s">
        <v>64</v>
      </c>
      <c r="B16" t="s">
        <v>99</v>
      </c>
      <c r="C16">
        <v>3500</v>
      </c>
      <c r="D16">
        <v>0</v>
      </c>
      <c r="E16">
        <v>100</v>
      </c>
    </row>
    <row r="17" spans="1:5" x14ac:dyDescent="0.3">
      <c r="A17" t="s">
        <v>67</v>
      </c>
      <c r="B17" t="s">
        <v>99</v>
      </c>
      <c r="C17">
        <v>3900</v>
      </c>
      <c r="D17">
        <v>0</v>
      </c>
      <c r="E17">
        <v>100</v>
      </c>
    </row>
    <row r="18" spans="1:5" x14ac:dyDescent="0.3">
      <c r="A18" t="s">
        <v>70</v>
      </c>
      <c r="B18" t="s">
        <v>99</v>
      </c>
      <c r="C18">
        <v>4300</v>
      </c>
      <c r="D18">
        <v>300</v>
      </c>
      <c r="E18">
        <v>200</v>
      </c>
    </row>
    <row r="19" spans="1:5" x14ac:dyDescent="0.3">
      <c r="A19" t="s">
        <v>73</v>
      </c>
      <c r="B19" t="s">
        <v>99</v>
      </c>
      <c r="C19">
        <v>4700</v>
      </c>
      <c r="D19">
        <v>0</v>
      </c>
      <c r="E19">
        <v>100</v>
      </c>
    </row>
    <row r="20" spans="1:5" x14ac:dyDescent="0.3">
      <c r="A20" t="s">
        <v>76</v>
      </c>
      <c r="B20" t="s">
        <v>99</v>
      </c>
      <c r="C20">
        <v>5100</v>
      </c>
      <c r="D20">
        <v>0</v>
      </c>
      <c r="E20">
        <v>100</v>
      </c>
    </row>
    <row r="21" spans="1:5" x14ac:dyDescent="0.3">
      <c r="A21" t="s">
        <v>79</v>
      </c>
      <c r="B21" t="s">
        <v>99</v>
      </c>
      <c r="C21">
        <v>3500</v>
      </c>
      <c r="D21">
        <v>300</v>
      </c>
      <c r="E21">
        <v>100</v>
      </c>
    </row>
    <row r="22" spans="1:5" x14ac:dyDescent="0.3">
      <c r="A22" t="s">
        <v>81</v>
      </c>
      <c r="B22" t="s">
        <v>99</v>
      </c>
      <c r="C22">
        <v>3900</v>
      </c>
      <c r="D22">
        <v>0</v>
      </c>
      <c r="E22">
        <v>200</v>
      </c>
    </row>
    <row r="23" spans="1:5" x14ac:dyDescent="0.3">
      <c r="A23" t="s">
        <v>84</v>
      </c>
      <c r="B23" t="s">
        <v>99</v>
      </c>
      <c r="C23">
        <v>4300</v>
      </c>
      <c r="D23">
        <v>0</v>
      </c>
      <c r="E23">
        <v>100</v>
      </c>
    </row>
    <row r="24" spans="1:5" x14ac:dyDescent="0.3">
      <c r="A24" t="s">
        <v>87</v>
      </c>
      <c r="B24" t="s">
        <v>99</v>
      </c>
      <c r="C24">
        <v>4700</v>
      </c>
      <c r="D24">
        <v>300</v>
      </c>
      <c r="E24">
        <v>100</v>
      </c>
    </row>
    <row r="25" spans="1:5" x14ac:dyDescent="0.3">
      <c r="A25" t="s">
        <v>90</v>
      </c>
      <c r="B25" t="s">
        <v>99</v>
      </c>
      <c r="C25">
        <v>5100</v>
      </c>
      <c r="D25">
        <v>0</v>
      </c>
      <c r="E25">
        <v>100</v>
      </c>
    </row>
    <row r="26" spans="1:5" x14ac:dyDescent="0.3">
      <c r="A26" t="s">
        <v>93</v>
      </c>
      <c r="B26" t="s">
        <v>99</v>
      </c>
      <c r="C26">
        <v>3500</v>
      </c>
      <c r="D26">
        <v>0</v>
      </c>
      <c r="E26">
        <v>200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D479-0964-4078-B2BF-6308D94C779E}">
  <dimension ref="A1:C26"/>
  <sheetViews>
    <sheetView workbookViewId="0"/>
  </sheetViews>
  <sheetFormatPr defaultRowHeight="14.4" x14ac:dyDescent="0.3"/>
  <cols>
    <col min="1" max="1" width="11.6640625" bestFit="1" customWidth="1"/>
    <col min="2" max="2" width="8.44140625" bestFit="1" customWidth="1"/>
    <col min="3" max="3" width="9" bestFit="1" customWidth="1"/>
  </cols>
  <sheetData>
    <row r="1" spans="1:3" x14ac:dyDescent="0.3">
      <c r="A1" t="s">
        <v>0</v>
      </c>
      <c r="B1" t="s">
        <v>100</v>
      </c>
      <c r="C1" t="s">
        <v>6</v>
      </c>
    </row>
    <row r="2" spans="1:3" x14ac:dyDescent="0.3">
      <c r="A2" t="s">
        <v>7</v>
      </c>
      <c r="B2" s="1">
        <v>45444</v>
      </c>
      <c r="C2" t="s">
        <v>101</v>
      </c>
    </row>
    <row r="3" spans="1:3" x14ac:dyDescent="0.3">
      <c r="A3" t="s">
        <v>13</v>
      </c>
      <c r="B3" s="1">
        <v>45444</v>
      </c>
      <c r="C3" t="s">
        <v>101</v>
      </c>
    </row>
    <row r="4" spans="1:3" x14ac:dyDescent="0.3">
      <c r="A4" t="s">
        <v>18</v>
      </c>
      <c r="B4" s="1">
        <v>45444</v>
      </c>
      <c r="C4" t="s">
        <v>102</v>
      </c>
    </row>
    <row r="5" spans="1:3" x14ac:dyDescent="0.3">
      <c r="A5" t="s">
        <v>23</v>
      </c>
      <c r="B5" s="1">
        <v>45444</v>
      </c>
      <c r="C5" t="s">
        <v>28</v>
      </c>
    </row>
    <row r="6" spans="1:3" x14ac:dyDescent="0.3">
      <c r="A6" t="s">
        <v>29</v>
      </c>
      <c r="B6" s="1">
        <v>45444</v>
      </c>
      <c r="C6" t="s">
        <v>34</v>
      </c>
    </row>
    <row r="7" spans="1:3" x14ac:dyDescent="0.3">
      <c r="A7" t="s">
        <v>35</v>
      </c>
      <c r="B7" s="1">
        <v>45444</v>
      </c>
      <c r="C7" t="s">
        <v>102</v>
      </c>
    </row>
    <row r="8" spans="1:3" x14ac:dyDescent="0.3">
      <c r="A8" t="s">
        <v>39</v>
      </c>
      <c r="B8" s="1">
        <v>45444</v>
      </c>
      <c r="C8" t="s">
        <v>101</v>
      </c>
    </row>
    <row r="9" spans="1:3" x14ac:dyDescent="0.3">
      <c r="A9" t="s">
        <v>43</v>
      </c>
      <c r="B9" s="1">
        <v>45444</v>
      </c>
      <c r="C9" t="s">
        <v>28</v>
      </c>
    </row>
    <row r="10" spans="1:3" x14ac:dyDescent="0.3">
      <c r="A10" t="s">
        <v>46</v>
      </c>
      <c r="B10" s="1">
        <v>45444</v>
      </c>
      <c r="C10" t="s">
        <v>101</v>
      </c>
    </row>
    <row r="11" spans="1:3" x14ac:dyDescent="0.3">
      <c r="A11" t="s">
        <v>49</v>
      </c>
      <c r="B11" s="1">
        <v>45444</v>
      </c>
      <c r="C11" t="s">
        <v>101</v>
      </c>
    </row>
    <row r="12" spans="1:3" x14ac:dyDescent="0.3">
      <c r="A12" t="s">
        <v>52</v>
      </c>
      <c r="B12" s="1">
        <v>45444</v>
      </c>
      <c r="C12" t="s">
        <v>102</v>
      </c>
    </row>
    <row r="13" spans="1:3" x14ac:dyDescent="0.3">
      <c r="A13" t="s">
        <v>55</v>
      </c>
      <c r="B13" s="1">
        <v>45444</v>
      </c>
      <c r="C13" t="s">
        <v>101</v>
      </c>
    </row>
    <row r="14" spans="1:3" x14ac:dyDescent="0.3">
      <c r="A14" t="s">
        <v>58</v>
      </c>
      <c r="B14" s="1">
        <v>45444</v>
      </c>
      <c r="C14" t="s">
        <v>28</v>
      </c>
    </row>
    <row r="15" spans="1:3" x14ac:dyDescent="0.3">
      <c r="A15" t="s">
        <v>61</v>
      </c>
      <c r="B15" s="1">
        <v>45444</v>
      </c>
      <c r="C15" t="s">
        <v>101</v>
      </c>
    </row>
    <row r="16" spans="1:3" x14ac:dyDescent="0.3">
      <c r="A16" t="s">
        <v>64</v>
      </c>
      <c r="B16" s="1">
        <v>45444</v>
      </c>
      <c r="C16" t="s">
        <v>101</v>
      </c>
    </row>
    <row r="17" spans="1:3" x14ac:dyDescent="0.3">
      <c r="A17" t="s">
        <v>67</v>
      </c>
      <c r="B17" s="1">
        <v>45444</v>
      </c>
      <c r="C17" t="s">
        <v>102</v>
      </c>
    </row>
    <row r="18" spans="1:3" x14ac:dyDescent="0.3">
      <c r="A18" t="s">
        <v>70</v>
      </c>
      <c r="B18" s="1">
        <v>45444</v>
      </c>
      <c r="C18" t="s">
        <v>101</v>
      </c>
    </row>
    <row r="19" spans="1:3" x14ac:dyDescent="0.3">
      <c r="A19" t="s">
        <v>73</v>
      </c>
      <c r="B19" s="1">
        <v>45444</v>
      </c>
      <c r="C19" t="s">
        <v>28</v>
      </c>
    </row>
    <row r="20" spans="1:3" x14ac:dyDescent="0.3">
      <c r="A20" t="s">
        <v>76</v>
      </c>
      <c r="B20" s="1">
        <v>45444</v>
      </c>
      <c r="C20" t="s">
        <v>101</v>
      </c>
    </row>
    <row r="21" spans="1:3" x14ac:dyDescent="0.3">
      <c r="A21" t="s">
        <v>79</v>
      </c>
      <c r="B21" s="1">
        <v>45444</v>
      </c>
      <c r="C21" t="s">
        <v>101</v>
      </c>
    </row>
    <row r="22" spans="1:3" x14ac:dyDescent="0.3">
      <c r="A22" t="s">
        <v>81</v>
      </c>
      <c r="B22" s="1">
        <v>45444</v>
      </c>
      <c r="C22" t="s">
        <v>102</v>
      </c>
    </row>
    <row r="23" spans="1:3" x14ac:dyDescent="0.3">
      <c r="A23" t="s">
        <v>84</v>
      </c>
      <c r="B23" s="1">
        <v>45444</v>
      </c>
      <c r="C23" t="s">
        <v>101</v>
      </c>
    </row>
    <row r="24" spans="1:3" x14ac:dyDescent="0.3">
      <c r="A24" t="s">
        <v>87</v>
      </c>
      <c r="B24" s="1">
        <v>45444</v>
      </c>
      <c r="C24" t="s">
        <v>28</v>
      </c>
    </row>
    <row r="25" spans="1:3" x14ac:dyDescent="0.3">
      <c r="A25" t="s">
        <v>90</v>
      </c>
      <c r="B25" s="1">
        <v>45444</v>
      </c>
      <c r="C25" t="s">
        <v>101</v>
      </c>
    </row>
    <row r="26" spans="1:3" x14ac:dyDescent="0.3">
      <c r="A26" t="s">
        <v>93</v>
      </c>
      <c r="B26" s="1">
        <v>45444</v>
      </c>
      <c r="C26" t="s">
        <v>101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05E2-BD63-47BD-9D54-AC502243507C}">
  <dimension ref="A1:E71"/>
  <sheetViews>
    <sheetView workbookViewId="0">
      <selection activeCell="E16" sqref="E16"/>
    </sheetView>
  </sheetViews>
  <sheetFormatPr defaultRowHeight="14.4" x14ac:dyDescent="0.3"/>
  <cols>
    <col min="1" max="1" width="11.6640625" bestFit="1" customWidth="1"/>
    <col min="2" max="2" width="11.44140625" bestFit="1" customWidth="1"/>
    <col min="3" max="3" width="14.44140625" bestFit="1" customWidth="1"/>
    <col min="4" max="4" width="5.88671875" bestFit="1" customWidth="1"/>
    <col min="5" max="5" width="36.5546875" bestFit="1" customWidth="1"/>
  </cols>
  <sheetData>
    <row r="1" spans="1:5" x14ac:dyDescent="0.3">
      <c r="A1" t="s">
        <v>0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3">
      <c r="A2" t="s">
        <v>7</v>
      </c>
      <c r="B2" s="1">
        <v>45061</v>
      </c>
      <c r="C2" t="s">
        <v>17</v>
      </c>
      <c r="D2">
        <v>4.9000000000000004</v>
      </c>
      <c r="E2" t="s">
        <v>107</v>
      </c>
    </row>
    <row r="3" spans="1:5" x14ac:dyDescent="0.3">
      <c r="A3" t="s">
        <v>7</v>
      </c>
      <c r="B3" s="1">
        <v>45427</v>
      </c>
      <c r="C3" t="s">
        <v>108</v>
      </c>
      <c r="D3">
        <v>3.3</v>
      </c>
      <c r="E3" t="s">
        <v>109</v>
      </c>
    </row>
    <row r="4" spans="1:5" x14ac:dyDescent="0.3">
      <c r="A4" t="s">
        <v>7</v>
      </c>
      <c r="B4" s="1">
        <v>45792</v>
      </c>
      <c r="C4" t="s">
        <v>110</v>
      </c>
      <c r="D4">
        <v>3.4</v>
      </c>
      <c r="E4" t="s">
        <v>111</v>
      </c>
    </row>
    <row r="5" spans="1:5" x14ac:dyDescent="0.3">
      <c r="A5" t="s">
        <v>13</v>
      </c>
      <c r="B5" s="1">
        <v>45061</v>
      </c>
      <c r="C5" t="s">
        <v>108</v>
      </c>
      <c r="D5">
        <v>3</v>
      </c>
      <c r="E5" t="s">
        <v>109</v>
      </c>
    </row>
    <row r="6" spans="1:5" x14ac:dyDescent="0.3">
      <c r="A6" t="s">
        <v>13</v>
      </c>
      <c r="B6" s="1">
        <v>45427</v>
      </c>
      <c r="C6" t="s">
        <v>110</v>
      </c>
      <c r="D6">
        <v>4.7</v>
      </c>
      <c r="E6" t="s">
        <v>111</v>
      </c>
    </row>
    <row r="7" spans="1:5" x14ac:dyDescent="0.3">
      <c r="A7" t="s">
        <v>13</v>
      </c>
      <c r="B7" s="1">
        <v>45792</v>
      </c>
      <c r="C7" t="s">
        <v>112</v>
      </c>
      <c r="D7">
        <v>4.4000000000000004</v>
      </c>
      <c r="E7" t="s">
        <v>113</v>
      </c>
    </row>
    <row r="8" spans="1:5" x14ac:dyDescent="0.3">
      <c r="A8" t="s">
        <v>18</v>
      </c>
      <c r="B8" s="1">
        <v>45792</v>
      </c>
      <c r="C8" t="s">
        <v>110</v>
      </c>
      <c r="D8">
        <v>4.0999999999999996</v>
      </c>
      <c r="E8" t="s">
        <v>111</v>
      </c>
    </row>
    <row r="9" spans="1:5" x14ac:dyDescent="0.3">
      <c r="A9" t="s">
        <v>23</v>
      </c>
      <c r="B9" s="1">
        <v>45427</v>
      </c>
      <c r="C9" t="s">
        <v>112</v>
      </c>
      <c r="D9">
        <v>2.5</v>
      </c>
      <c r="E9" t="s">
        <v>113</v>
      </c>
    </row>
    <row r="10" spans="1:5" x14ac:dyDescent="0.3">
      <c r="A10" t="s">
        <v>23</v>
      </c>
      <c r="B10" s="1">
        <v>45792</v>
      </c>
      <c r="C10" t="s">
        <v>114</v>
      </c>
      <c r="D10">
        <v>3.5</v>
      </c>
      <c r="E10" t="s">
        <v>115</v>
      </c>
    </row>
    <row r="11" spans="1:5" x14ac:dyDescent="0.3">
      <c r="A11" t="s">
        <v>29</v>
      </c>
      <c r="B11" s="1">
        <v>45792</v>
      </c>
      <c r="C11" t="s">
        <v>114</v>
      </c>
      <c r="D11">
        <v>4.9000000000000004</v>
      </c>
      <c r="E11" t="s">
        <v>115</v>
      </c>
    </row>
    <row r="12" spans="1:5" x14ac:dyDescent="0.3">
      <c r="A12" t="s">
        <v>35</v>
      </c>
      <c r="B12" s="1">
        <v>45427</v>
      </c>
      <c r="C12" t="s">
        <v>17</v>
      </c>
      <c r="D12">
        <v>3.7</v>
      </c>
      <c r="E12" t="s">
        <v>116</v>
      </c>
    </row>
    <row r="13" spans="1:5" x14ac:dyDescent="0.3">
      <c r="A13" t="s">
        <v>35</v>
      </c>
      <c r="B13" s="1">
        <v>45792</v>
      </c>
      <c r="C13" t="s">
        <v>108</v>
      </c>
      <c r="D13">
        <v>3.5</v>
      </c>
      <c r="E13" t="s">
        <v>117</v>
      </c>
    </row>
    <row r="14" spans="1:5" x14ac:dyDescent="0.3">
      <c r="A14" t="s">
        <v>39</v>
      </c>
      <c r="B14" s="1">
        <v>45427</v>
      </c>
      <c r="C14" t="s">
        <v>108</v>
      </c>
      <c r="D14">
        <v>3.2</v>
      </c>
      <c r="E14" t="s">
        <v>117</v>
      </c>
    </row>
    <row r="15" spans="1:5" x14ac:dyDescent="0.3">
      <c r="A15" t="s">
        <v>39</v>
      </c>
      <c r="B15" s="1">
        <v>45792</v>
      </c>
      <c r="C15" t="s">
        <v>110</v>
      </c>
      <c r="D15">
        <v>4.2</v>
      </c>
      <c r="E15" t="s">
        <v>118</v>
      </c>
    </row>
    <row r="16" spans="1:5" x14ac:dyDescent="0.3">
      <c r="A16" t="s">
        <v>43</v>
      </c>
      <c r="B16" s="1">
        <v>45061</v>
      </c>
      <c r="C16" t="s">
        <v>110</v>
      </c>
      <c r="D16">
        <v>2.7</v>
      </c>
      <c r="E16" t="s">
        <v>118</v>
      </c>
    </row>
    <row r="17" spans="1:5" x14ac:dyDescent="0.3">
      <c r="A17" t="s">
        <v>43</v>
      </c>
      <c r="B17" s="1">
        <v>45427</v>
      </c>
      <c r="C17" t="s">
        <v>112</v>
      </c>
      <c r="D17">
        <v>4.8</v>
      </c>
      <c r="E17" t="s">
        <v>119</v>
      </c>
    </row>
    <row r="18" spans="1:5" x14ac:dyDescent="0.3">
      <c r="A18" t="s">
        <v>43</v>
      </c>
      <c r="B18" s="1">
        <v>45792</v>
      </c>
      <c r="C18" t="s">
        <v>114</v>
      </c>
      <c r="D18">
        <v>3.9</v>
      </c>
      <c r="E18" t="s">
        <v>120</v>
      </c>
    </row>
    <row r="19" spans="1:5" x14ac:dyDescent="0.3">
      <c r="A19" t="s">
        <v>46</v>
      </c>
      <c r="B19" s="1">
        <v>44696</v>
      </c>
      <c r="C19" t="s">
        <v>112</v>
      </c>
      <c r="D19">
        <v>4</v>
      </c>
      <c r="E19" t="s">
        <v>119</v>
      </c>
    </row>
    <row r="20" spans="1:5" x14ac:dyDescent="0.3">
      <c r="A20" t="s">
        <v>46</v>
      </c>
      <c r="B20" s="1">
        <v>45061</v>
      </c>
      <c r="C20" t="s">
        <v>114</v>
      </c>
      <c r="D20">
        <v>3.7</v>
      </c>
      <c r="E20" t="s">
        <v>120</v>
      </c>
    </row>
    <row r="21" spans="1:5" x14ac:dyDescent="0.3">
      <c r="A21" t="s">
        <v>46</v>
      </c>
      <c r="B21" s="1">
        <v>45427</v>
      </c>
      <c r="C21" t="s">
        <v>17</v>
      </c>
      <c r="D21">
        <v>2.6</v>
      </c>
      <c r="E21" t="s">
        <v>107</v>
      </c>
    </row>
    <row r="22" spans="1:5" x14ac:dyDescent="0.3">
      <c r="A22" t="s">
        <v>46</v>
      </c>
      <c r="B22" s="1">
        <v>45792</v>
      </c>
      <c r="C22" t="s">
        <v>108</v>
      </c>
      <c r="D22">
        <v>4</v>
      </c>
      <c r="E22" t="s">
        <v>109</v>
      </c>
    </row>
    <row r="23" spans="1:5" x14ac:dyDescent="0.3">
      <c r="A23" t="s">
        <v>49</v>
      </c>
      <c r="B23" s="1">
        <v>45427</v>
      </c>
      <c r="C23" t="s">
        <v>114</v>
      </c>
      <c r="D23">
        <v>3</v>
      </c>
      <c r="E23" t="s">
        <v>120</v>
      </c>
    </row>
    <row r="24" spans="1:5" x14ac:dyDescent="0.3">
      <c r="A24" t="s">
        <v>49</v>
      </c>
      <c r="B24" s="1">
        <v>45792</v>
      </c>
      <c r="C24" t="s">
        <v>17</v>
      </c>
      <c r="D24">
        <v>3.4</v>
      </c>
      <c r="E24" t="s">
        <v>107</v>
      </c>
    </row>
    <row r="25" spans="1:5" x14ac:dyDescent="0.3">
      <c r="A25" t="s">
        <v>52</v>
      </c>
      <c r="B25" s="1">
        <v>45061</v>
      </c>
      <c r="C25" t="s">
        <v>17</v>
      </c>
      <c r="D25">
        <v>4.3</v>
      </c>
      <c r="E25" t="s">
        <v>107</v>
      </c>
    </row>
    <row r="26" spans="1:5" x14ac:dyDescent="0.3">
      <c r="A26" t="s">
        <v>52</v>
      </c>
      <c r="B26" s="1">
        <v>45427</v>
      </c>
      <c r="C26" t="s">
        <v>108</v>
      </c>
      <c r="D26">
        <v>4.0999999999999996</v>
      </c>
      <c r="E26" t="s">
        <v>109</v>
      </c>
    </row>
    <row r="27" spans="1:5" x14ac:dyDescent="0.3">
      <c r="A27" t="s">
        <v>52</v>
      </c>
      <c r="B27" s="1">
        <v>45792</v>
      </c>
      <c r="C27" t="s">
        <v>110</v>
      </c>
      <c r="D27">
        <v>3.7</v>
      </c>
      <c r="E27" t="s">
        <v>111</v>
      </c>
    </row>
    <row r="28" spans="1:5" x14ac:dyDescent="0.3">
      <c r="A28" t="s">
        <v>55</v>
      </c>
      <c r="B28" s="1">
        <v>44331</v>
      </c>
      <c r="C28" t="s">
        <v>108</v>
      </c>
      <c r="D28">
        <v>4.3</v>
      </c>
      <c r="E28" t="s">
        <v>109</v>
      </c>
    </row>
    <row r="29" spans="1:5" x14ac:dyDescent="0.3">
      <c r="A29" t="s">
        <v>55</v>
      </c>
      <c r="B29" s="1">
        <v>44696</v>
      </c>
      <c r="C29" t="s">
        <v>110</v>
      </c>
      <c r="D29">
        <v>4.8</v>
      </c>
      <c r="E29" t="s">
        <v>111</v>
      </c>
    </row>
    <row r="30" spans="1:5" x14ac:dyDescent="0.3">
      <c r="A30" t="s">
        <v>55</v>
      </c>
      <c r="B30" s="1">
        <v>45061</v>
      </c>
      <c r="C30" t="s">
        <v>112</v>
      </c>
      <c r="D30">
        <v>4.2</v>
      </c>
      <c r="E30" t="s">
        <v>113</v>
      </c>
    </row>
    <row r="31" spans="1:5" x14ac:dyDescent="0.3">
      <c r="A31" t="s">
        <v>55</v>
      </c>
      <c r="B31" s="1">
        <v>45427</v>
      </c>
      <c r="C31" t="s">
        <v>114</v>
      </c>
      <c r="D31">
        <v>4.2</v>
      </c>
      <c r="E31" t="s">
        <v>115</v>
      </c>
    </row>
    <row r="32" spans="1:5" x14ac:dyDescent="0.3">
      <c r="A32" t="s">
        <v>55</v>
      </c>
      <c r="B32" s="1">
        <v>45792</v>
      </c>
      <c r="C32" t="s">
        <v>17</v>
      </c>
      <c r="D32">
        <v>3.7</v>
      </c>
      <c r="E32" t="s">
        <v>116</v>
      </c>
    </row>
    <row r="33" spans="1:5" x14ac:dyDescent="0.3">
      <c r="A33" t="s">
        <v>58</v>
      </c>
      <c r="B33" s="1">
        <v>45427</v>
      </c>
      <c r="C33" t="s">
        <v>110</v>
      </c>
      <c r="D33">
        <v>3.5</v>
      </c>
      <c r="E33" t="s">
        <v>111</v>
      </c>
    </row>
    <row r="34" spans="1:5" x14ac:dyDescent="0.3">
      <c r="A34" t="s">
        <v>58</v>
      </c>
      <c r="B34" s="1">
        <v>45792</v>
      </c>
      <c r="C34" t="s">
        <v>112</v>
      </c>
      <c r="D34">
        <v>3.8</v>
      </c>
      <c r="E34" t="s">
        <v>113</v>
      </c>
    </row>
    <row r="35" spans="1:5" x14ac:dyDescent="0.3">
      <c r="A35" t="s">
        <v>61</v>
      </c>
      <c r="B35" s="1">
        <v>45061</v>
      </c>
      <c r="C35" t="s">
        <v>112</v>
      </c>
      <c r="D35">
        <v>4.5</v>
      </c>
      <c r="E35" t="s">
        <v>113</v>
      </c>
    </row>
    <row r="36" spans="1:5" x14ac:dyDescent="0.3">
      <c r="A36" t="s">
        <v>61</v>
      </c>
      <c r="B36" s="1">
        <v>45427</v>
      </c>
      <c r="C36" t="s">
        <v>114</v>
      </c>
      <c r="D36">
        <v>4.5999999999999996</v>
      </c>
      <c r="E36" t="s">
        <v>115</v>
      </c>
    </row>
    <row r="37" spans="1:5" x14ac:dyDescent="0.3">
      <c r="A37" t="s">
        <v>61</v>
      </c>
      <c r="B37" s="1">
        <v>45792</v>
      </c>
      <c r="C37" t="s">
        <v>17</v>
      </c>
      <c r="D37">
        <v>4.9000000000000004</v>
      </c>
      <c r="E37" t="s">
        <v>116</v>
      </c>
    </row>
    <row r="38" spans="1:5" x14ac:dyDescent="0.3">
      <c r="A38" t="s">
        <v>64</v>
      </c>
      <c r="B38" s="1">
        <v>45427</v>
      </c>
      <c r="C38" t="s">
        <v>114</v>
      </c>
      <c r="D38">
        <v>4.5999999999999996</v>
      </c>
      <c r="E38" t="s">
        <v>115</v>
      </c>
    </row>
    <row r="39" spans="1:5" x14ac:dyDescent="0.3">
      <c r="A39" t="s">
        <v>64</v>
      </c>
      <c r="B39" s="1">
        <v>45792</v>
      </c>
      <c r="C39" t="s">
        <v>17</v>
      </c>
      <c r="D39">
        <v>4.9000000000000004</v>
      </c>
      <c r="E39" t="s">
        <v>116</v>
      </c>
    </row>
    <row r="40" spans="1:5" x14ac:dyDescent="0.3">
      <c r="A40" t="s">
        <v>67</v>
      </c>
      <c r="B40" s="1">
        <v>44696</v>
      </c>
      <c r="C40" t="s">
        <v>17</v>
      </c>
      <c r="D40">
        <v>3.9</v>
      </c>
      <c r="E40" t="s">
        <v>116</v>
      </c>
    </row>
    <row r="41" spans="1:5" x14ac:dyDescent="0.3">
      <c r="A41" t="s">
        <v>67</v>
      </c>
      <c r="B41" s="1">
        <v>45061</v>
      </c>
      <c r="C41" t="s">
        <v>108</v>
      </c>
      <c r="D41">
        <v>3.8</v>
      </c>
      <c r="E41" t="s">
        <v>117</v>
      </c>
    </row>
    <row r="42" spans="1:5" x14ac:dyDescent="0.3">
      <c r="A42" t="s">
        <v>67</v>
      </c>
      <c r="B42" s="1">
        <v>45427</v>
      </c>
      <c r="C42" t="s">
        <v>110</v>
      </c>
      <c r="D42">
        <v>4.4000000000000004</v>
      </c>
      <c r="E42" t="s">
        <v>118</v>
      </c>
    </row>
    <row r="43" spans="1:5" x14ac:dyDescent="0.3">
      <c r="A43" t="s">
        <v>67</v>
      </c>
      <c r="B43" s="1">
        <v>45792</v>
      </c>
      <c r="C43" t="s">
        <v>112</v>
      </c>
      <c r="D43">
        <v>4.7</v>
      </c>
      <c r="E43" t="s">
        <v>119</v>
      </c>
    </row>
    <row r="44" spans="1:5" x14ac:dyDescent="0.3">
      <c r="A44" t="s">
        <v>70</v>
      </c>
      <c r="B44" s="1">
        <v>44331</v>
      </c>
      <c r="C44" t="s">
        <v>108</v>
      </c>
      <c r="D44">
        <v>2.8</v>
      </c>
      <c r="E44" t="s">
        <v>117</v>
      </c>
    </row>
    <row r="45" spans="1:5" x14ac:dyDescent="0.3">
      <c r="A45" t="s">
        <v>70</v>
      </c>
      <c r="B45" s="1">
        <v>44696</v>
      </c>
      <c r="C45" t="s">
        <v>110</v>
      </c>
      <c r="D45">
        <v>2.9</v>
      </c>
      <c r="E45" t="s">
        <v>118</v>
      </c>
    </row>
    <row r="46" spans="1:5" x14ac:dyDescent="0.3">
      <c r="A46" t="s">
        <v>70</v>
      </c>
      <c r="B46" s="1">
        <v>45061</v>
      </c>
      <c r="C46" t="s">
        <v>112</v>
      </c>
      <c r="D46">
        <v>3.1</v>
      </c>
      <c r="E46" t="s">
        <v>119</v>
      </c>
    </row>
    <row r="47" spans="1:5" x14ac:dyDescent="0.3">
      <c r="A47" t="s">
        <v>70</v>
      </c>
      <c r="B47" s="1">
        <v>45427</v>
      </c>
      <c r="C47" t="s">
        <v>114</v>
      </c>
      <c r="D47">
        <v>4.3</v>
      </c>
      <c r="E47" t="s">
        <v>120</v>
      </c>
    </row>
    <row r="48" spans="1:5" x14ac:dyDescent="0.3">
      <c r="A48" t="s">
        <v>70</v>
      </c>
      <c r="B48" s="1">
        <v>45792</v>
      </c>
      <c r="C48" t="s">
        <v>17</v>
      </c>
      <c r="D48">
        <v>2.8</v>
      </c>
      <c r="E48" t="s">
        <v>107</v>
      </c>
    </row>
    <row r="49" spans="1:5" x14ac:dyDescent="0.3">
      <c r="A49" t="s">
        <v>73</v>
      </c>
      <c r="B49" s="1">
        <v>44331</v>
      </c>
      <c r="C49" t="s">
        <v>110</v>
      </c>
      <c r="D49">
        <v>3.7</v>
      </c>
      <c r="E49" t="s">
        <v>118</v>
      </c>
    </row>
    <row r="50" spans="1:5" x14ac:dyDescent="0.3">
      <c r="A50" t="s">
        <v>73</v>
      </c>
      <c r="B50" s="1">
        <v>44696</v>
      </c>
      <c r="C50" t="s">
        <v>112</v>
      </c>
      <c r="D50">
        <v>3.6</v>
      </c>
      <c r="E50" t="s">
        <v>119</v>
      </c>
    </row>
    <row r="51" spans="1:5" x14ac:dyDescent="0.3">
      <c r="A51" t="s">
        <v>73</v>
      </c>
      <c r="B51" s="1">
        <v>45061</v>
      </c>
      <c r="C51" t="s">
        <v>114</v>
      </c>
      <c r="D51">
        <v>3.2</v>
      </c>
      <c r="E51" t="s">
        <v>120</v>
      </c>
    </row>
    <row r="52" spans="1:5" x14ac:dyDescent="0.3">
      <c r="A52" t="s">
        <v>73</v>
      </c>
      <c r="B52" s="1">
        <v>45427</v>
      </c>
      <c r="C52" t="s">
        <v>17</v>
      </c>
      <c r="D52">
        <v>3.7</v>
      </c>
      <c r="E52" t="s">
        <v>107</v>
      </c>
    </row>
    <row r="53" spans="1:5" x14ac:dyDescent="0.3">
      <c r="A53" t="s">
        <v>73</v>
      </c>
      <c r="B53" s="1">
        <v>45792</v>
      </c>
      <c r="C53" t="s">
        <v>108</v>
      </c>
      <c r="D53">
        <v>3.1</v>
      </c>
      <c r="E53" t="s">
        <v>109</v>
      </c>
    </row>
    <row r="54" spans="1:5" x14ac:dyDescent="0.3">
      <c r="A54" t="s">
        <v>76</v>
      </c>
      <c r="B54" s="1">
        <v>44331</v>
      </c>
      <c r="C54" t="s">
        <v>112</v>
      </c>
      <c r="D54">
        <v>4.5999999999999996</v>
      </c>
      <c r="E54" t="s">
        <v>119</v>
      </c>
    </row>
    <row r="55" spans="1:5" x14ac:dyDescent="0.3">
      <c r="A55" t="s">
        <v>76</v>
      </c>
      <c r="B55" s="1">
        <v>44696</v>
      </c>
      <c r="C55" t="s">
        <v>114</v>
      </c>
      <c r="D55">
        <v>4.8</v>
      </c>
      <c r="E55" t="s">
        <v>120</v>
      </c>
    </row>
    <row r="56" spans="1:5" x14ac:dyDescent="0.3">
      <c r="A56" t="s">
        <v>76</v>
      </c>
      <c r="B56" s="1">
        <v>45061</v>
      </c>
      <c r="C56" t="s">
        <v>17</v>
      </c>
      <c r="D56">
        <v>3.8</v>
      </c>
      <c r="E56" t="s">
        <v>107</v>
      </c>
    </row>
    <row r="57" spans="1:5" x14ac:dyDescent="0.3">
      <c r="A57" t="s">
        <v>76</v>
      </c>
      <c r="B57" s="1">
        <v>45427</v>
      </c>
      <c r="C57" t="s">
        <v>108</v>
      </c>
      <c r="D57">
        <v>2.8</v>
      </c>
      <c r="E57" t="s">
        <v>109</v>
      </c>
    </row>
    <row r="58" spans="1:5" x14ac:dyDescent="0.3">
      <c r="A58" t="s">
        <v>76</v>
      </c>
      <c r="B58" s="1">
        <v>45792</v>
      </c>
      <c r="C58" t="s">
        <v>110</v>
      </c>
      <c r="D58">
        <v>4.5999999999999996</v>
      </c>
      <c r="E58" t="s">
        <v>111</v>
      </c>
    </row>
    <row r="59" spans="1:5" x14ac:dyDescent="0.3">
      <c r="A59" t="s">
        <v>79</v>
      </c>
      <c r="B59" s="1">
        <v>45427</v>
      </c>
      <c r="C59" t="s">
        <v>114</v>
      </c>
      <c r="D59">
        <v>3.2</v>
      </c>
      <c r="E59" t="s">
        <v>120</v>
      </c>
    </row>
    <row r="60" spans="1:5" x14ac:dyDescent="0.3">
      <c r="A60" t="s">
        <v>79</v>
      </c>
      <c r="B60" s="1">
        <v>45792</v>
      </c>
      <c r="C60" t="s">
        <v>17</v>
      </c>
      <c r="D60">
        <v>3.5</v>
      </c>
      <c r="E60" t="s">
        <v>107</v>
      </c>
    </row>
    <row r="61" spans="1:5" x14ac:dyDescent="0.3">
      <c r="A61" t="s">
        <v>81</v>
      </c>
      <c r="B61" s="1">
        <v>44331</v>
      </c>
      <c r="C61" t="s">
        <v>17</v>
      </c>
      <c r="D61">
        <v>4.7</v>
      </c>
      <c r="E61" t="s">
        <v>107</v>
      </c>
    </row>
    <row r="62" spans="1:5" x14ac:dyDescent="0.3">
      <c r="A62" t="s">
        <v>81</v>
      </c>
      <c r="B62" s="1">
        <v>44696</v>
      </c>
      <c r="C62" t="s">
        <v>108</v>
      </c>
      <c r="D62">
        <v>3.4</v>
      </c>
      <c r="E62" t="s">
        <v>109</v>
      </c>
    </row>
    <row r="63" spans="1:5" x14ac:dyDescent="0.3">
      <c r="A63" t="s">
        <v>81</v>
      </c>
      <c r="B63" s="1">
        <v>45061</v>
      </c>
      <c r="C63" t="s">
        <v>110</v>
      </c>
      <c r="D63">
        <v>4.3</v>
      </c>
      <c r="E63" t="s">
        <v>111</v>
      </c>
    </row>
    <row r="64" spans="1:5" x14ac:dyDescent="0.3">
      <c r="A64" t="s">
        <v>81</v>
      </c>
      <c r="B64" s="1">
        <v>45427</v>
      </c>
      <c r="C64" t="s">
        <v>112</v>
      </c>
      <c r="D64">
        <v>3.6</v>
      </c>
      <c r="E64" t="s">
        <v>113</v>
      </c>
    </row>
    <row r="65" spans="1:5" x14ac:dyDescent="0.3">
      <c r="A65" t="s">
        <v>81</v>
      </c>
      <c r="B65" s="1">
        <v>45792</v>
      </c>
      <c r="C65" t="s">
        <v>114</v>
      </c>
      <c r="D65">
        <v>4</v>
      </c>
      <c r="E65" t="s">
        <v>115</v>
      </c>
    </row>
    <row r="66" spans="1:5" x14ac:dyDescent="0.3">
      <c r="A66" t="s">
        <v>84</v>
      </c>
      <c r="B66" s="1">
        <v>45427</v>
      </c>
      <c r="C66" t="s">
        <v>108</v>
      </c>
      <c r="D66">
        <v>2.5</v>
      </c>
      <c r="E66" t="s">
        <v>109</v>
      </c>
    </row>
    <row r="67" spans="1:5" x14ac:dyDescent="0.3">
      <c r="A67" t="s">
        <v>84</v>
      </c>
      <c r="B67" s="1">
        <v>45792</v>
      </c>
      <c r="C67" t="s">
        <v>110</v>
      </c>
      <c r="D67">
        <v>2.7</v>
      </c>
      <c r="E67" t="s">
        <v>111</v>
      </c>
    </row>
    <row r="68" spans="1:5" x14ac:dyDescent="0.3">
      <c r="A68" t="s">
        <v>87</v>
      </c>
      <c r="B68" s="1">
        <v>45792</v>
      </c>
      <c r="C68" t="s">
        <v>110</v>
      </c>
      <c r="D68">
        <v>5</v>
      </c>
      <c r="E68" t="s">
        <v>111</v>
      </c>
    </row>
    <row r="69" spans="1:5" x14ac:dyDescent="0.3">
      <c r="A69" t="s">
        <v>90</v>
      </c>
      <c r="B69" s="1">
        <v>45061</v>
      </c>
      <c r="C69" t="s">
        <v>112</v>
      </c>
      <c r="D69">
        <v>3</v>
      </c>
      <c r="E69" t="s">
        <v>113</v>
      </c>
    </row>
    <row r="70" spans="1:5" x14ac:dyDescent="0.3">
      <c r="A70" t="s">
        <v>90</v>
      </c>
      <c r="B70" s="1">
        <v>45427</v>
      </c>
      <c r="C70" t="s">
        <v>114</v>
      </c>
      <c r="D70">
        <v>4.5999999999999996</v>
      </c>
      <c r="E70" t="s">
        <v>115</v>
      </c>
    </row>
    <row r="71" spans="1:5" x14ac:dyDescent="0.3">
      <c r="A71" t="s">
        <v>90</v>
      </c>
      <c r="B71" s="1">
        <v>45792</v>
      </c>
      <c r="C71" t="s">
        <v>17</v>
      </c>
      <c r="D71">
        <v>3.6</v>
      </c>
      <c r="E71" t="s">
        <v>116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FA3A-DEA5-4D47-BECE-FF3770C1BBE9}">
  <dimension ref="A1:E26"/>
  <sheetViews>
    <sheetView workbookViewId="0">
      <selection activeCell="D22" sqref="D22"/>
    </sheetView>
  </sheetViews>
  <sheetFormatPr defaultRowHeight="14.4" x14ac:dyDescent="0.3"/>
  <cols>
    <col min="1" max="1" width="15.88671875" bestFit="1" customWidth="1"/>
    <col min="2" max="2" width="16.6640625" bestFit="1" customWidth="1"/>
    <col min="3" max="3" width="15.6640625" bestFit="1" customWidth="1"/>
    <col min="4" max="4" width="18.6640625" bestFit="1" customWidth="1"/>
    <col min="5" max="5" width="13.44140625" bestFit="1" customWidth="1"/>
  </cols>
  <sheetData>
    <row r="1" spans="1:5" x14ac:dyDescent="0.3">
      <c r="A1" t="s">
        <v>121</v>
      </c>
      <c r="B1" t="s">
        <v>4</v>
      </c>
      <c r="C1" t="s">
        <v>122</v>
      </c>
      <c r="D1" t="s">
        <v>6</v>
      </c>
      <c r="E1" t="s">
        <v>123</v>
      </c>
    </row>
    <row r="2" spans="1:5" x14ac:dyDescent="0.3">
      <c r="A2" t="s">
        <v>124</v>
      </c>
      <c r="B2" t="s">
        <v>22</v>
      </c>
      <c r="C2" s="1">
        <v>45432</v>
      </c>
      <c r="D2" t="s">
        <v>125</v>
      </c>
      <c r="E2" s="1">
        <v>45448</v>
      </c>
    </row>
    <row r="3" spans="1:5" x14ac:dyDescent="0.3">
      <c r="A3" t="s">
        <v>126</v>
      </c>
      <c r="B3" t="s">
        <v>11</v>
      </c>
      <c r="C3" s="1">
        <v>45434</v>
      </c>
      <c r="D3" t="s">
        <v>127</v>
      </c>
    </row>
    <row r="4" spans="1:5" x14ac:dyDescent="0.3">
      <c r="A4" t="s">
        <v>128</v>
      </c>
      <c r="B4" t="s">
        <v>27</v>
      </c>
      <c r="C4" s="1">
        <v>45437</v>
      </c>
      <c r="D4" t="s">
        <v>129</v>
      </c>
      <c r="E4" s="1">
        <v>45446</v>
      </c>
    </row>
    <row r="5" spans="1:5" x14ac:dyDescent="0.3">
      <c r="A5" t="s">
        <v>130</v>
      </c>
      <c r="B5" t="s">
        <v>33</v>
      </c>
      <c r="C5" s="1">
        <v>45440</v>
      </c>
      <c r="D5" t="s">
        <v>125</v>
      </c>
      <c r="E5" s="1">
        <v>45450</v>
      </c>
    </row>
    <row r="6" spans="1:5" x14ac:dyDescent="0.3">
      <c r="A6" t="s">
        <v>131</v>
      </c>
      <c r="B6" t="s">
        <v>17</v>
      </c>
      <c r="C6" s="1">
        <v>45442</v>
      </c>
      <c r="D6" t="s">
        <v>132</v>
      </c>
    </row>
    <row r="7" spans="1:5" x14ac:dyDescent="0.3">
      <c r="A7" t="s">
        <v>133</v>
      </c>
      <c r="B7" t="s">
        <v>22</v>
      </c>
      <c r="C7" s="1">
        <v>45444</v>
      </c>
      <c r="D7" t="s">
        <v>125</v>
      </c>
      <c r="E7" s="1">
        <v>45454</v>
      </c>
    </row>
    <row r="8" spans="1:5" x14ac:dyDescent="0.3">
      <c r="A8" t="s">
        <v>134</v>
      </c>
      <c r="B8" t="s">
        <v>11</v>
      </c>
      <c r="C8" s="1">
        <v>45445</v>
      </c>
      <c r="D8" t="s">
        <v>127</v>
      </c>
    </row>
    <row r="9" spans="1:5" x14ac:dyDescent="0.3">
      <c r="A9" t="s">
        <v>135</v>
      </c>
      <c r="B9" t="s">
        <v>27</v>
      </c>
      <c r="C9" s="1">
        <v>45446</v>
      </c>
      <c r="D9" t="s">
        <v>129</v>
      </c>
      <c r="E9" s="1">
        <v>45456</v>
      </c>
    </row>
    <row r="10" spans="1:5" x14ac:dyDescent="0.3">
      <c r="A10" t="s">
        <v>136</v>
      </c>
      <c r="B10" t="s">
        <v>33</v>
      </c>
      <c r="C10" s="1">
        <v>45447</v>
      </c>
      <c r="D10" t="s">
        <v>132</v>
      </c>
    </row>
    <row r="11" spans="1:5" x14ac:dyDescent="0.3">
      <c r="A11" t="s">
        <v>137</v>
      </c>
      <c r="B11" t="s">
        <v>38</v>
      </c>
      <c r="C11" s="1">
        <v>45448</v>
      </c>
      <c r="D11" t="s">
        <v>125</v>
      </c>
      <c r="E11" s="1">
        <v>45458</v>
      </c>
    </row>
    <row r="12" spans="1:5" x14ac:dyDescent="0.3">
      <c r="A12" t="s">
        <v>138</v>
      </c>
      <c r="B12" t="s">
        <v>22</v>
      </c>
      <c r="C12" s="1">
        <v>45449</v>
      </c>
      <c r="D12" t="s">
        <v>125</v>
      </c>
      <c r="E12" s="1">
        <v>45459</v>
      </c>
    </row>
    <row r="13" spans="1:5" x14ac:dyDescent="0.3">
      <c r="A13" t="s">
        <v>139</v>
      </c>
      <c r="B13" t="s">
        <v>11</v>
      </c>
      <c r="C13" s="1">
        <v>45450</v>
      </c>
      <c r="D13" t="s">
        <v>127</v>
      </c>
    </row>
    <row r="14" spans="1:5" x14ac:dyDescent="0.3">
      <c r="A14" t="s">
        <v>140</v>
      </c>
      <c r="B14" t="s">
        <v>27</v>
      </c>
      <c r="C14" s="1">
        <v>45451</v>
      </c>
      <c r="D14" t="s">
        <v>129</v>
      </c>
      <c r="E14" s="1">
        <v>45461</v>
      </c>
    </row>
    <row r="15" spans="1:5" x14ac:dyDescent="0.3">
      <c r="A15" t="s">
        <v>141</v>
      </c>
      <c r="B15" t="s">
        <v>33</v>
      </c>
      <c r="C15" s="1">
        <v>45452</v>
      </c>
      <c r="D15" t="s">
        <v>132</v>
      </c>
    </row>
    <row r="16" spans="1:5" x14ac:dyDescent="0.3">
      <c r="A16" t="s">
        <v>142</v>
      </c>
      <c r="B16" t="s">
        <v>38</v>
      </c>
      <c r="C16" s="1">
        <v>45453</v>
      </c>
      <c r="D16" t="s">
        <v>125</v>
      </c>
      <c r="E16" s="1">
        <v>45463</v>
      </c>
    </row>
    <row r="17" spans="1:5" x14ac:dyDescent="0.3">
      <c r="A17" t="s">
        <v>143</v>
      </c>
      <c r="B17" t="s">
        <v>22</v>
      </c>
      <c r="C17" s="1">
        <v>45444</v>
      </c>
      <c r="D17" t="s">
        <v>125</v>
      </c>
      <c r="E17" s="1">
        <v>45454</v>
      </c>
    </row>
    <row r="18" spans="1:5" x14ac:dyDescent="0.3">
      <c r="A18" t="s">
        <v>144</v>
      </c>
      <c r="B18" t="s">
        <v>11</v>
      </c>
      <c r="C18" s="1">
        <v>45445</v>
      </c>
      <c r="D18" t="s">
        <v>127</v>
      </c>
    </row>
    <row r="19" spans="1:5" x14ac:dyDescent="0.3">
      <c r="A19" t="s">
        <v>145</v>
      </c>
      <c r="B19" t="s">
        <v>27</v>
      </c>
      <c r="C19" s="1">
        <v>45446</v>
      </c>
      <c r="D19" t="s">
        <v>129</v>
      </c>
      <c r="E19" s="1">
        <v>45456</v>
      </c>
    </row>
    <row r="20" spans="1:5" x14ac:dyDescent="0.3">
      <c r="A20" t="s">
        <v>146</v>
      </c>
      <c r="B20" t="s">
        <v>33</v>
      </c>
      <c r="C20" s="1">
        <v>45447</v>
      </c>
      <c r="D20" t="s">
        <v>132</v>
      </c>
    </row>
    <row r="21" spans="1:5" x14ac:dyDescent="0.3">
      <c r="A21" t="s">
        <v>147</v>
      </c>
      <c r="B21" t="s">
        <v>38</v>
      </c>
      <c r="C21" s="1">
        <v>45448</v>
      </c>
      <c r="D21" t="s">
        <v>125</v>
      </c>
      <c r="E21" s="1">
        <v>45458</v>
      </c>
    </row>
    <row r="22" spans="1:5" x14ac:dyDescent="0.3">
      <c r="A22" t="s">
        <v>148</v>
      </c>
      <c r="B22" t="s">
        <v>22</v>
      </c>
      <c r="C22" s="1">
        <v>45449</v>
      </c>
      <c r="D22" t="s">
        <v>125</v>
      </c>
      <c r="E22" s="1">
        <v>45459</v>
      </c>
    </row>
    <row r="23" spans="1:5" x14ac:dyDescent="0.3">
      <c r="A23" t="s">
        <v>149</v>
      </c>
      <c r="B23" t="s">
        <v>11</v>
      </c>
      <c r="C23" s="1">
        <v>45450</v>
      </c>
      <c r="D23" t="s">
        <v>127</v>
      </c>
    </row>
    <row r="24" spans="1:5" x14ac:dyDescent="0.3">
      <c r="A24" t="s">
        <v>150</v>
      </c>
      <c r="B24" t="s">
        <v>27</v>
      </c>
      <c r="C24" s="1">
        <v>45451</v>
      </c>
      <c r="D24" t="s">
        <v>129</v>
      </c>
      <c r="E24" s="1">
        <v>45461</v>
      </c>
    </row>
    <row r="25" spans="1:5" x14ac:dyDescent="0.3">
      <c r="A25" t="s">
        <v>151</v>
      </c>
      <c r="B25" t="s">
        <v>33</v>
      </c>
      <c r="C25" s="1">
        <v>45452</v>
      </c>
      <c r="D25" t="s">
        <v>132</v>
      </c>
    </row>
    <row r="26" spans="1:5" x14ac:dyDescent="0.3">
      <c r="A26" t="s">
        <v>152</v>
      </c>
      <c r="B26" t="s">
        <v>38</v>
      </c>
      <c r="C26" s="1">
        <v>45453</v>
      </c>
      <c r="D26" t="s">
        <v>125</v>
      </c>
      <c r="E26" s="1">
        <v>45463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C915-4B65-4CC4-A14A-D4D7EE25A0EE}">
  <dimension ref="A1:I41"/>
  <sheetViews>
    <sheetView tabSelected="1" workbookViewId="0">
      <selection activeCell="F2" sqref="F2"/>
    </sheetView>
  </sheetViews>
  <sheetFormatPr defaultRowHeight="14.4" x14ac:dyDescent="0.3"/>
  <cols>
    <col min="1" max="4" width="16.33203125" customWidth="1"/>
    <col min="5" max="5" width="17.5546875" customWidth="1"/>
    <col min="6" max="19" width="16.33203125" customWidth="1"/>
  </cols>
  <sheetData>
    <row r="1" spans="1:9" ht="69.75" customHeight="1" x14ac:dyDescent="0.35">
      <c r="A1" s="10" t="s">
        <v>153</v>
      </c>
      <c r="B1" s="10" t="s">
        <v>154</v>
      </c>
      <c r="C1" s="10" t="s">
        <v>155</v>
      </c>
      <c r="D1" s="10" t="s">
        <v>156</v>
      </c>
      <c r="E1" s="10" t="s">
        <v>157</v>
      </c>
      <c r="F1" s="10" t="s">
        <v>158</v>
      </c>
    </row>
    <row r="2" spans="1:9" ht="18" x14ac:dyDescent="0.35">
      <c r="A2" s="7">
        <f>COUNTIFS('Employee Records'!G2:G26,"Active")</f>
        <v>19</v>
      </c>
      <c r="B2" s="7">
        <f>COUNTIFS('Employee Records'!F2:F26,"&gt;=1/1/2024", 'Employee Records'!F2:F26,"&lt;=12/31/2024")</f>
        <v>5</v>
      </c>
      <c r="C2" s="7">
        <f>COUNTIFS('Employee Records'!G2:G26,"On Leave")</f>
        <v>5</v>
      </c>
      <c r="D2" s="7">
        <f>COUNTIFS('Employee Records'!G2:G26,"Resigned", 'Employee Records'!F2:F26,"&gt;=1/1/2024", 'Employee Records'!F2:F26,"&lt;=12/31/2024")</f>
        <v>0</v>
      </c>
      <c r="E2" s="8">
        <f>AVERAGEIFS('Performance Reviews'!D2:D71, 'Performance Reviews'!B2:B71,"&gt;=1/1/2024", 'Performance Reviews'!B2:B71,"&lt;=12/31/2024")</f>
        <v>3.7095238095238092</v>
      </c>
      <c r="F2" s="9">
        <f>COUNTIFS(Attendance!C2:C26,"Present", Attendance!B2:B26,"&gt;=6/1/2024", Attendance!B2:B26,"&lt;=6/30/2024")/COUNTIFS(Attendance!B2:B26,"&gt;=6/1/2024", Attendance!B2:B26,"&lt;=6/30/2024")</f>
        <v>0.56000000000000005</v>
      </c>
    </row>
    <row r="4" spans="1:9" x14ac:dyDescent="0.3">
      <c r="A4" s="2" t="s">
        <v>159</v>
      </c>
      <c r="B4" s="2" t="s">
        <v>160</v>
      </c>
      <c r="H4" s="2" t="s">
        <v>161</v>
      </c>
      <c r="I4" s="2" t="s">
        <v>160</v>
      </c>
    </row>
    <row r="5" spans="1:9" x14ac:dyDescent="0.3">
      <c r="A5" t="s">
        <v>12</v>
      </c>
      <c r="B5">
        <f>COUNTIFS('Employee Records'!G2:G26,"Active")</f>
        <v>19</v>
      </c>
      <c r="H5" t="s">
        <v>132</v>
      </c>
      <c r="I5">
        <f>COUNTIFS(Recruitment!D2:D26,"Under Review")</f>
        <v>5</v>
      </c>
    </row>
    <row r="6" spans="1:9" x14ac:dyDescent="0.3">
      <c r="A6" t="s">
        <v>28</v>
      </c>
      <c r="B6">
        <f>COUNTIFS('Employee Records'!G2:G26,"On Leave")</f>
        <v>5</v>
      </c>
      <c r="H6" t="s">
        <v>125</v>
      </c>
      <c r="I6">
        <f>COUNTIFS(Recruitment!D2:D26,"Interview Scheduled")</f>
        <v>10</v>
      </c>
    </row>
    <row r="7" spans="1:9" x14ac:dyDescent="0.3">
      <c r="A7" t="s">
        <v>34</v>
      </c>
      <c r="B7">
        <f>COUNTIFS('Employee Records'!G2:G26,"Resigned")</f>
        <v>1</v>
      </c>
      <c r="H7" t="s">
        <v>129</v>
      </c>
      <c r="I7">
        <f>COUNTIFS(Recruitment!D2:D26,"Offer Made")</f>
        <v>5</v>
      </c>
    </row>
    <row r="8" spans="1:9" x14ac:dyDescent="0.3">
      <c r="H8" t="s">
        <v>127</v>
      </c>
      <c r="I8">
        <f>COUNTIFS(Recruitment!D2:D26,"Rejected")</f>
        <v>5</v>
      </c>
    </row>
    <row r="9" spans="1:9" x14ac:dyDescent="0.3">
      <c r="H9" t="s">
        <v>162</v>
      </c>
      <c r="I9">
        <f>COUNTA(Recruitment!A2:A26)</f>
        <v>25</v>
      </c>
    </row>
    <row r="19" spans="1:9" x14ac:dyDescent="0.3">
      <c r="A19" s="2" t="s">
        <v>163</v>
      </c>
      <c r="B19" s="2" t="s">
        <v>160</v>
      </c>
      <c r="H19" s="2" t="s">
        <v>164</v>
      </c>
      <c r="I19" s="6">
        <v>45444</v>
      </c>
    </row>
    <row r="20" spans="1:9" x14ac:dyDescent="0.3">
      <c r="A20" t="s">
        <v>165</v>
      </c>
      <c r="B20">
        <f>COUNTIFS('Performance Reviews'!D2:D71,"&gt;=2",'Performance Reviews'!D2:D71,"&lt;3")</f>
        <v>9</v>
      </c>
      <c r="H20" t="s">
        <v>101</v>
      </c>
      <c r="I20">
        <f>COUNTIFS(Attendance!C2:C26,"Present",Attendance!B2:B26,"&gt;=6/1/2024",Attendance!B2:B26,"&lt;=6/30/2024")</f>
        <v>14</v>
      </c>
    </row>
    <row r="21" spans="1:9" x14ac:dyDescent="0.3">
      <c r="A21" t="s">
        <v>166</v>
      </c>
      <c r="B21">
        <f>COUNTIFS('Performance Reviews'!D2:D71,"&gt;=3",'Performance Reviews'!D2:D71,"&lt;4")</f>
        <v>30</v>
      </c>
      <c r="H21" t="s">
        <v>102</v>
      </c>
      <c r="I21">
        <f>COUNTIFS(Attendance!C2:C26,"Absent",Attendance!B2:B26,"&gt;=6/1/2024",Attendance!B2:B26,"&lt;=6/30/2024")</f>
        <v>5</v>
      </c>
    </row>
    <row r="22" spans="1:9" x14ac:dyDescent="0.3">
      <c r="A22" t="s">
        <v>167</v>
      </c>
      <c r="B22">
        <f>COUNTIFS('Performance Reviews'!D2:D71,"&gt;=4",'Performance Reviews'!D2:D71,"&lt;5")</f>
        <v>30</v>
      </c>
      <c r="H22" t="s">
        <v>28</v>
      </c>
      <c r="I22">
        <f>COUNTIFS(Attendance!C2:C26,"On Leave",Attendance!B2:B26,"&gt;=6/1/2024",Attendance!B2:B26,"&lt;=6/30/2024")</f>
        <v>5</v>
      </c>
    </row>
    <row r="23" spans="1:9" x14ac:dyDescent="0.3">
      <c r="A23" s="4" t="s">
        <v>168</v>
      </c>
      <c r="B23" s="4">
        <f>COUNTIFS('Performance Reviews'!D2:D71,5)</f>
        <v>1</v>
      </c>
    </row>
    <row r="24" spans="1:9" x14ac:dyDescent="0.3">
      <c r="A24" s="5" t="s">
        <v>169</v>
      </c>
      <c r="B24" s="5">
        <f>COUNTA('Performance Reviews'!D2:D71)</f>
        <v>70</v>
      </c>
    </row>
    <row r="25" spans="1:9" x14ac:dyDescent="0.3">
      <c r="A25" s="5" t="s">
        <v>170</v>
      </c>
      <c r="B25" s="5">
        <f>AVERAGE('Performance Reviews'!D2:D71)</f>
        <v>3.8314285714285723</v>
      </c>
    </row>
    <row r="35" spans="1:8" x14ac:dyDescent="0.3">
      <c r="A35" s="11" t="s">
        <v>171</v>
      </c>
      <c r="B35" s="11"/>
      <c r="C35" s="11"/>
      <c r="E35" s="3" t="s">
        <v>172</v>
      </c>
      <c r="F35" s="3"/>
      <c r="G35" s="3"/>
      <c r="H35" s="3"/>
    </row>
    <row r="36" spans="1:8" x14ac:dyDescent="0.3">
      <c r="A36" s="2" t="s">
        <v>0</v>
      </c>
      <c r="B36" s="2" t="s">
        <v>103</v>
      </c>
      <c r="C36" s="2" t="s">
        <v>104</v>
      </c>
      <c r="E36" s="2" t="s">
        <v>0</v>
      </c>
      <c r="F36" s="2" t="s">
        <v>1</v>
      </c>
      <c r="G36" s="2" t="s">
        <v>2</v>
      </c>
      <c r="H36" s="2" t="s">
        <v>5</v>
      </c>
    </row>
    <row r="37" spans="1:8" x14ac:dyDescent="0.3">
      <c r="A37" t="str" cm="1">
        <f t="array" ref="A37">INDEX('Performance Reviews'!A$2:A$71, MATCH(SMALL(IF('Performance Reviews'!B$2:B$71&gt;=DATE(2024,1,1),'Performance Reviews'!B$2:B$71),1), 'Performance Reviews'!B$2:B$71, 0))</f>
        <v>E001</v>
      </c>
      <c r="B37" t="str" cm="1">
        <f t="array" ref="B37">TEXT(SMALL(IF('Performance Reviews'!B$2:B$71&gt;=DATE(2024,1,1),'Performance Reviews'!B$2:B$71),1),"mm/dd/yyyy")</f>
        <v>05/15/2024</v>
      </c>
      <c r="C37" t="str" cm="1">
        <f t="array" ref="C37">INDEX('Performance Reviews'!C$2:C$71, MATCH(SMALL(IF('Performance Reviews'!B$2:B$71&gt;=DATE(2024,1,1),'Performance Reviews'!B$2:B$71),1), 'Performance Reviews'!B$2:B$71, 0))</f>
        <v>CEO</v>
      </c>
      <c r="E37" t="str" cm="1">
        <f t="array" ref="E37">INDEX('Employee Records'!A$2:A$26, MATCH(LARGE(IF('Employee Records'!G$2:G$26="Active", 'Employee Records'!F$2:F$26),1), 'Employee Records'!F$2:F$26, 0))</f>
        <v>E025</v>
      </c>
      <c r="F37" t="str" cm="1">
        <f t="array" ref="F37">INDEX('Employee Records'!B$2:B$26, MATCH(LARGE(IF('Employee Records'!G$2:G$26="Active", 'Employee Records'!F$2:F$26),1), 'Employee Records'!F$2:F$26, 0))</f>
        <v>Abigail</v>
      </c>
      <c r="G37" t="str" cm="1">
        <f t="array" ref="G37">INDEX('Employee Records'!C$2:C$26, MATCH(LARGE(IF('Employee Records'!G$2:G$26="Active", 'Employee Records'!F$2:F$26),1), 'Employee Records'!F$2:F$26, 0))</f>
        <v>Lee</v>
      </c>
      <c r="H37" t="str" cm="1">
        <f t="array" ref="H37">TEXT(LARGE(IF('Employee Records'!G$2:G$26="Active", 'Employee Records'!F$2:F$26),1),"mm/dd/yyyy")</f>
        <v>01/10/2025</v>
      </c>
    </row>
    <row r="38" spans="1:8" x14ac:dyDescent="0.3">
      <c r="A38" t="str" cm="1">
        <f t="array" ref="A38">INDEX('Performance Reviews'!A$2:A$71, MATCH(SMALL(IF('Performance Reviews'!B$2:B$71&gt;=DATE(2024,1,1),'Performance Reviews'!B$2:B$71),2), 'Performance Reviews'!B$2:B$71, 0))</f>
        <v>E001</v>
      </c>
      <c r="B38" t="str" cm="1">
        <f t="array" ref="B38">TEXT(SMALL(IF('Performance Reviews'!B$2:B$71&gt;=DATE(2024,1,1),'Performance Reviews'!B$2:B$71),2),"mm/dd/yyyy")</f>
        <v>05/15/2024</v>
      </c>
      <c r="C38" t="str" cm="1">
        <f t="array" ref="C38">INDEX('Performance Reviews'!C$2:C$71, MATCH(SMALL(IF('Performance Reviews'!B$2:B$71&gt;=DATE(2024,1,1),'Performance Reviews'!B$2:B$71),2), 'Performance Reviews'!B$2:B$71, 0))</f>
        <v>CEO</v>
      </c>
      <c r="E38" t="str" cm="1">
        <f t="array" ref="E38">INDEX('Employee Records'!A$2:A$26, MATCH(LARGE(IF('Employee Records'!G$2:G$26="Active", 'Employee Records'!F$2:F$26),2), 'Employee Records'!F$2:F$26, 0))</f>
        <v>E024</v>
      </c>
      <c r="F38" t="str" cm="1">
        <f t="array" ref="F38">INDEX('Employee Records'!B$2:B$26, MATCH(LARGE(IF('Employee Records'!G$2:G$26="Active", 'Employee Records'!F$2:F$26),2), 'Employee Records'!F$2:F$26, 0))</f>
        <v>Jacob</v>
      </c>
      <c r="G38" t="str" cm="1">
        <f t="array" ref="G38">INDEX('Employee Records'!C$2:C$26, MATCH(LARGE(IF('Employee Records'!G$2:G$26="Active", 'Employee Records'!F$2:F$26),2), 'Employee Records'!F$2:F$26, 0))</f>
        <v>Lewis</v>
      </c>
      <c r="H38" t="str" cm="1">
        <f t="array" ref="H38">TEXT(LARGE(IF('Employee Records'!G$2:G$26="Active", 'Employee Records'!F$2:F$26),2),"mm/dd/yyyy")</f>
        <v>05/10/2024</v>
      </c>
    </row>
    <row r="39" spans="1:8" x14ac:dyDescent="0.3">
      <c r="A39" t="str" cm="1">
        <f t="array" ref="A39">INDEX('Performance Reviews'!A$2:A$71, MATCH(SMALL(IF('Performance Reviews'!B$2:B$71&gt;=DATE(2024,1,1),'Performance Reviews'!B$2:B$71),3), 'Performance Reviews'!B$2:B$71, 0))</f>
        <v>E001</v>
      </c>
      <c r="B39" t="str" cm="1">
        <f t="array" ref="B39">TEXT(SMALL(IF('Performance Reviews'!B$2:B$71&gt;=DATE(2024,1,1),'Performance Reviews'!B$2:B$71),3),"mm/dd/yyyy")</f>
        <v>05/15/2024</v>
      </c>
      <c r="C39" t="str" cm="1">
        <f t="array" ref="C39">INDEX('Performance Reviews'!C$2:C$71, MATCH(SMALL(IF('Performance Reviews'!B$2:B$71&gt;=DATE(2024,1,1),'Performance Reviews'!B$2:B$71),3), 'Performance Reviews'!B$2:B$71, 0))</f>
        <v>CEO</v>
      </c>
      <c r="E39" t="str" cm="1">
        <f t="array" ref="E39">INDEX('Employee Records'!A$2:A$26, MATCH(LARGE(IF('Employee Records'!G$2:G$26="Active", 'Employee Records'!F$2:F$26),3), 'Employee Records'!F$2:F$26, 0))</f>
        <v>E023</v>
      </c>
      <c r="F39" t="str" cm="1">
        <f t="array" ref="F39">INDEX('Employee Records'!B$2:B$26, MATCH(LARGE(IF('Employee Records'!G$2:G$26="Active", 'Employee Records'!F$2:F$26),3), 'Employee Records'!F$2:F$26, 0))</f>
        <v>Evelyn</v>
      </c>
      <c r="G39" t="str" cm="1">
        <f t="array" ref="G39">INDEX('Employee Records'!C$2:C$26, MATCH(LARGE(IF('Employee Records'!G$2:G$26="Active", 'Employee Records'!F$2:F$26),3), 'Employee Records'!F$2:F$26, 0))</f>
        <v>Rodriguez</v>
      </c>
      <c r="H39" t="str" cm="1">
        <f t="array" ref="H39">TEXT(LARGE(IF('Employee Records'!G$2:G$26="Active", 'Employee Records'!F$2:F$26),3),"mm/dd/yyyy")</f>
        <v>04/10/2024</v>
      </c>
    </row>
    <row r="40" spans="1:8" x14ac:dyDescent="0.3">
      <c r="A40" t="str" cm="1">
        <f t="array" ref="A40">INDEX('Performance Reviews'!A$2:A$71, MATCH(SMALL(IF('Performance Reviews'!B$2:B$71&gt;=DATE(2024,1,1),'Performance Reviews'!B$2:B$71),4), 'Performance Reviews'!B$2:B$71, 0))</f>
        <v>E001</v>
      </c>
      <c r="B40" t="str" cm="1">
        <f t="array" ref="B40">TEXT(SMALL(IF('Performance Reviews'!B$2:B$71&gt;=DATE(2024,1,1),'Performance Reviews'!B$2:B$71),4),"mm/dd/yyyy")</f>
        <v>05/15/2024</v>
      </c>
      <c r="C40" t="str" cm="1">
        <f t="array" ref="C40">INDEX('Performance Reviews'!C$2:C$71, MATCH(SMALL(IF('Performance Reviews'!B$2:B$71&gt;=DATE(2024,1,1),'Performance Reviews'!B$2:B$71),4), 'Performance Reviews'!B$2:B$71, 0))</f>
        <v>CEO</v>
      </c>
      <c r="E40" t="str" cm="1">
        <f t="array" ref="E40">INDEX('Employee Records'!A$2:A$26, MATCH(LARGE(IF('Employee Records'!G$2:G$26="Active", 'Employee Records'!F$2:F$26),4), 'Employee Records'!F$2:F$26, 0))</f>
        <v>E022</v>
      </c>
      <c r="F40" t="str" cm="1">
        <f t="array" ref="F40">INDEX('Employee Records'!B$2:B$26, MATCH(LARGE(IF('Employee Records'!G$2:G$26="Active", 'Employee Records'!F$2:F$26),4), 'Employee Records'!F$2:F$26, 0))</f>
        <v>Ethan</v>
      </c>
      <c r="G40" t="str" cm="1">
        <f t="array" ref="G40">INDEX('Employee Records'!C$2:C$26, MATCH(LARGE(IF('Employee Records'!G$2:G$26="Active", 'Employee Records'!F$2:F$26),4), 'Employee Records'!F$2:F$26, 0))</f>
        <v>Clark</v>
      </c>
      <c r="H40" t="str" cm="1">
        <f t="array" ref="H40">TEXT(LARGE(IF('Employee Records'!G$2:G$26="Active", 'Employee Records'!F$2:F$26),4),"mm/dd/yyyy")</f>
        <v>03/10/2024</v>
      </c>
    </row>
    <row r="41" spans="1:8" x14ac:dyDescent="0.3">
      <c r="A41" t="str" cm="1">
        <f t="array" ref="A41">INDEX('Performance Reviews'!A$2:A$71, MATCH(SMALL(IF('Performance Reviews'!B$2:B$71&gt;=DATE(2024,1,1),'Performance Reviews'!B$2:B$71),5), 'Performance Reviews'!B$2:B$71, 0))</f>
        <v>E001</v>
      </c>
      <c r="B41" t="str" cm="1">
        <f t="array" ref="B41">TEXT(SMALL(IF('Performance Reviews'!B$2:B$71&gt;=DATE(2024,1,1),'Performance Reviews'!B$2:B$71),5),"mm/dd/yyyy")</f>
        <v>05/15/2024</v>
      </c>
      <c r="C41" t="str" cm="1">
        <f t="array" ref="C41">INDEX('Performance Reviews'!C$2:C$71, MATCH(SMALL(IF('Performance Reviews'!B$2:B$71&gt;=DATE(2024,1,1),'Performance Reviews'!B$2:B$71),5), 'Performance Reviews'!B$2:B$71, 0))</f>
        <v>CEO</v>
      </c>
      <c r="E41" t="str" cm="1">
        <f t="array" ref="E41">INDEX('Employee Records'!A$2:A$26, MATCH(LARGE(IF('Employee Records'!G$2:G$26="Active", 'Employee Records'!F$2:F$26),5), 'Employee Records'!F$2:F$26, 0))</f>
        <v>E020</v>
      </c>
      <c r="F41" t="str" cm="1">
        <f t="array" ref="F41">INDEX('Employee Records'!B$2:B$26, MATCH(LARGE(IF('Employee Records'!G$2:G$26="Active", 'Employee Records'!F$2:F$26),5), 'Employee Records'!F$2:F$26, 0))</f>
        <v>Logan</v>
      </c>
      <c r="G41" t="str" cm="1">
        <f t="array" ref="G41">INDEX('Employee Records'!C$2:C$26, MATCH(LARGE(IF('Employee Records'!G$2:G$26="Active", 'Employee Records'!F$2:F$26),5), 'Employee Records'!F$2:F$26, 0))</f>
        <v>Martinez</v>
      </c>
      <c r="H41" t="str" cm="1">
        <f t="array" ref="H41">TEXT(LARGE(IF('Employee Records'!G$2:G$26="Active", 'Employee Records'!F$2:F$26),5),"mm/dd/yyyy")</f>
        <v>01/10/2024</v>
      </c>
    </row>
  </sheetData>
  <mergeCells count="1">
    <mergeCell ref="A35:C35"/>
  </mergeCells>
  <pageMargins left="0.7" right="0.7" top="0.75" bottom="0.75" header="0.3" footer="0.3"/>
  <headerFooter>
    <oddFooter>&amp;L_x000D_&amp;1#&amp;"Calibri"&amp;10&amp;K000000 Classified as Microsoft Confidential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EBFF2-82BE-40E0-9F94-5F604E664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0AFEDA-C63D-4C21-A196-F18FEDC3FE40}">
  <ds:schemaRefs>
    <ds:schemaRef ds:uri="http://schemas.microsoft.com/sharepoint/v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cb782496-9180-4cba-ab2a-378f1dea3dfe"/>
    <ds:schemaRef ds:uri="43b67453-1dbd-4638-bb32-efcdcda4bdf6"/>
  </ds:schemaRefs>
</ds:datastoreItem>
</file>

<file path=customXml/itemProps3.xml><?xml version="1.0" encoding="utf-8"?>
<ds:datastoreItem xmlns:ds="http://schemas.openxmlformats.org/officeDocument/2006/customXml" ds:itemID="{7BA36977-088C-494C-9664-7BA34B390F1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Records</vt:lpstr>
      <vt:lpstr>Payroll</vt:lpstr>
      <vt:lpstr>Attendance</vt:lpstr>
      <vt:lpstr>Performance Reviews</vt:lpstr>
      <vt:lpstr>Recruitment</vt:lpstr>
      <vt:lpstr>HR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 Gines Marin</dc:creator>
  <cp:keywords/>
  <dc:description/>
  <cp:lastModifiedBy>Srishti Gautam</cp:lastModifiedBy>
  <cp:revision/>
  <dcterms:created xsi:type="dcterms:W3CDTF">2025-05-27T19:28:22Z</dcterms:created>
  <dcterms:modified xsi:type="dcterms:W3CDTF">2025-06-11T12:37:23Z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