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chool\Metagenomics Project\"/>
    </mc:Choice>
  </mc:AlternateContent>
  <xr:revisionPtr revIDLastSave="0" documentId="13_ncr:1_{123C65A9-CA59-4589-995E-FFD51D3DF1B0}" xr6:coauthVersionLast="47" xr6:coauthVersionMax="47" xr10:uidLastSave="{00000000-0000-0000-0000-000000000000}"/>
  <bookViews>
    <workbookView xWindow="-120" yWindow="-120" windowWidth="29040" windowHeight="15720" firstSheet="2" activeTab="2" xr2:uid="{4967EA6C-997E-4E43-AD60-FEFE8549756F}"/>
  </bookViews>
  <sheets>
    <sheet name="A.1 Ecoli short reads" sheetId="1" r:id="rId1"/>
    <sheet name="A.2 Ecoli References" sheetId="2" r:id="rId2"/>
    <sheet name="A.3 Time and Memory" sheetId="5" r:id="rId3"/>
    <sheet name="A.4 Simulated Data Scores" sheetId="8" r:id="rId4"/>
    <sheet name="A.5 Abundance Comparisons" sheetId="6" r:id="rId5"/>
    <sheet name="Sheet1" sheetId="17" state="hidden" r:id="rId6"/>
    <sheet name="A.6 Real Short E.coli" sheetId="10" r:id="rId7"/>
    <sheet name="A.7 Mock Community Species" sheetId="11" r:id="rId8"/>
    <sheet name="A.8 Mock Community Genus" sheetId="12" r:id="rId9"/>
    <sheet name="A.9 Bracken abundance" sheetId="14" r:id="rId10"/>
    <sheet name="A.10 Mock Community Analysis" sheetId="16" r:id="rId11"/>
    <sheet name="A.11 Sevim Real Data" sheetId="4" r:id="rId12"/>
  </sheets>
  <definedNames>
    <definedName name="ExternalData_1" localSheetId="0" hidden="1">'A.1 Ecoli short reads'!$K$2:$L$34</definedName>
    <definedName name="ExternalData_1" localSheetId="1" hidden="1">'A.2 Ecoli References'!$A$1:$L$31</definedName>
    <definedName name="ExternalData_1" localSheetId="8" hidden="1">'A.8 Mock Community Genus'!$A$2:$B$260</definedName>
    <definedName name="ExternalData_1" localSheetId="9" hidden="1">'A.9 Bracken abundance'!$A$1:$G$176</definedName>
    <definedName name="ExternalData_10" localSheetId="0" hidden="1">'A.1 Ecoli short reads'!$N$2:$O$50</definedName>
    <definedName name="ExternalData_11" localSheetId="0" hidden="1">'A.1 Ecoli short reads'!$A$2:$C$52</definedName>
    <definedName name="ExternalData_2" localSheetId="7" hidden="1">'A.7 Mock Community Species'!$C$2:$D$655</definedName>
    <definedName name="ExternalData_2" localSheetId="8" hidden="1">'A.8 Mock Community Genus'!$Q$2:$R$144</definedName>
    <definedName name="ExternalData_2" localSheetId="9" hidden="1">'A.9 Bracken abundance'!$J$1:$P$70</definedName>
    <definedName name="ExternalData_4" localSheetId="6" hidden="1">'A.6 Real Short E.coli'!$B$1:$D$37</definedName>
    <definedName name="ExternalData_4" localSheetId="7" hidden="1">'A.7 Mock Community Species'!$O$2:$P$380</definedName>
    <definedName name="ExternalData_4" localSheetId="8" hidden="1">'A.8 Mock Community Genus'!$I$2:$J$246</definedName>
    <definedName name="ExternalData_5" localSheetId="6" hidden="1">'A.6 Real Short E.coli'!$J$1:$L$29</definedName>
    <definedName name="ExternalData_5" localSheetId="7" hidden="1">'A.7 Mock Community Species'!$S$2:$T$384</definedName>
    <definedName name="ExternalData_6" localSheetId="6" hidden="1">'A.6 Real Short E.coli'!$F$1:$H$27</definedName>
    <definedName name="ExternalData_7" localSheetId="7" hidden="1">'A.7 Mock Community Species'!$K$2:$L$624</definedName>
    <definedName name="ExternalData_8" localSheetId="7" hidden="1">'A.7 Mock Community Species'!$G$2:$H$371</definedName>
    <definedName name="ExternalData_8" localSheetId="8" hidden="1">'A.8 Mock Community Genus'!$M$2:$N$141</definedName>
    <definedName name="ExternalData_9" localSheetId="0" hidden="1">'A.1 Ecoli short reads'!$H$2:$I$35</definedName>
    <definedName name="ExternalData_9" localSheetId="8" hidden="1">'A.8 Mock Community Genus'!$E$2:$F$134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5" i="1" l="1"/>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F8" i="8"/>
  <c r="M21" i="8"/>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B261" i="12"/>
  <c r="E487" i="11"/>
  <c r="E503" i="11"/>
  <c r="E519" i="11"/>
  <c r="E535" i="11"/>
  <c r="E551" i="11"/>
  <c r="E567" i="11"/>
  <c r="E583" i="11"/>
  <c r="E599" i="11"/>
  <c r="E615" i="11"/>
  <c r="E631" i="11"/>
  <c r="E647" i="11"/>
  <c r="D656" i="11"/>
  <c r="E3" i="11" s="1"/>
  <c r="D81" i="5"/>
  <c r="D82" i="5"/>
  <c r="D83" i="5"/>
  <c r="D80" i="5"/>
  <c r="G28" i="10"/>
  <c r="H27" i="10" s="1"/>
  <c r="L10" i="10"/>
  <c r="L20" i="10"/>
  <c r="L22" i="10"/>
  <c r="L18" i="10"/>
  <c r="L15" i="10"/>
  <c r="L26" i="10"/>
  <c r="L21" i="10"/>
  <c r="L5" i="10"/>
  <c r="L27" i="10"/>
  <c r="L25" i="10"/>
  <c r="L24" i="10"/>
  <c r="L3" i="10"/>
  <c r="L4" i="10"/>
  <c r="L2" i="10"/>
  <c r="L8" i="10"/>
  <c r="L13" i="10"/>
  <c r="L12" i="10"/>
  <c r="L7" i="10"/>
  <c r="L14" i="10"/>
  <c r="L16" i="10"/>
  <c r="L29" i="10"/>
  <c r="L19" i="10"/>
  <c r="L6" i="10"/>
  <c r="L17" i="10"/>
  <c r="L23" i="10"/>
  <c r="L9" i="10"/>
  <c r="L28" i="10"/>
  <c r="L11" i="10"/>
  <c r="K30" i="10"/>
  <c r="C38" i="10"/>
  <c r="D3" i="10"/>
  <c r="D5" i="10"/>
  <c r="D6" i="10"/>
  <c r="D9" i="10"/>
  <c r="D8" i="10"/>
  <c r="D10" i="10"/>
  <c r="D7" i="10"/>
  <c r="D30" i="10"/>
  <c r="D21" i="10"/>
  <c r="D13" i="10"/>
  <c r="D12" i="10"/>
  <c r="D22" i="10"/>
  <c r="D14" i="10"/>
  <c r="D20" i="10"/>
  <c r="D26" i="10"/>
  <c r="D11" i="10"/>
  <c r="D25" i="10"/>
  <c r="D27" i="10"/>
  <c r="D15" i="10"/>
  <c r="D24" i="10"/>
  <c r="D28" i="10"/>
  <c r="D16" i="10"/>
  <c r="D23" i="10"/>
  <c r="D31" i="10"/>
  <c r="D19" i="10"/>
  <c r="D17" i="10"/>
  <c r="D29" i="10"/>
  <c r="D18" i="10"/>
  <c r="D35" i="10"/>
  <c r="D32" i="10"/>
  <c r="D33" i="10"/>
  <c r="D34" i="10"/>
  <c r="D36" i="10"/>
  <c r="D37" i="10"/>
  <c r="D4" i="10"/>
  <c r="D2" i="10"/>
  <c r="P14" i="10"/>
  <c r="P15" i="10"/>
  <c r="P16" i="10"/>
  <c r="B53" i="1"/>
  <c r="AJ36" i="16"/>
  <c r="AF43" i="16"/>
  <c r="AI45" i="16"/>
  <c r="AF46" i="16"/>
  <c r="AE49" i="16"/>
  <c r="AI51" i="16"/>
  <c r="AF5" i="16"/>
  <c r="AI14" i="16"/>
  <c r="AH27" i="16"/>
  <c r="J53" i="16"/>
  <c r="I3" i="11"/>
  <c r="I4" i="11"/>
  <c r="I5" i="11"/>
  <c r="I6" i="11"/>
  <c r="I7" i="11"/>
  <c r="I8" i="11"/>
  <c r="I9"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3" i="11"/>
  <c r="I54"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10" i="11"/>
  <c r="G3" i="12"/>
  <c r="G4" i="12"/>
  <c r="G5" i="12"/>
  <c r="G6" i="12"/>
  <c r="G7" i="12"/>
  <c r="G8" i="12"/>
  <c r="G9"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0" i="12"/>
  <c r="F135" i="12"/>
  <c r="W35" i="16"/>
  <c r="Y35" i="16" s="1"/>
  <c r="X35" i="16"/>
  <c r="W17" i="16"/>
  <c r="X17" i="16"/>
  <c r="J247" i="12"/>
  <c r="K10" i="12"/>
  <c r="K3" i="12"/>
  <c r="K4" i="12"/>
  <c r="K5" i="12"/>
  <c r="K6" i="12"/>
  <c r="K7" i="12"/>
  <c r="K8" i="12"/>
  <c r="K9"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M3" i="11"/>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114" i="11"/>
  <c r="M115" i="11"/>
  <c r="M116" i="11"/>
  <c r="M117" i="11"/>
  <c r="M118" i="11"/>
  <c r="M119" i="11"/>
  <c r="M120" i="11"/>
  <c r="M121" i="11"/>
  <c r="M122" i="11"/>
  <c r="M123" i="11"/>
  <c r="M124" i="11"/>
  <c r="M125" i="11"/>
  <c r="M126" i="11"/>
  <c r="M127" i="11"/>
  <c r="M128" i="11"/>
  <c r="M129" i="11"/>
  <c r="M130" i="11"/>
  <c r="M131" i="11"/>
  <c r="M132" i="11"/>
  <c r="M133" i="11"/>
  <c r="M134" i="11"/>
  <c r="M135" i="11"/>
  <c r="M136" i="11"/>
  <c r="M137" i="11"/>
  <c r="M138" i="11"/>
  <c r="M139" i="11"/>
  <c r="M140" i="11"/>
  <c r="M141" i="11"/>
  <c r="M142" i="11"/>
  <c r="M143" i="11"/>
  <c r="M144" i="11"/>
  <c r="M145" i="11"/>
  <c r="M146" i="11"/>
  <c r="M147" i="11"/>
  <c r="M148" i="11"/>
  <c r="M149" i="11"/>
  <c r="M150" i="11"/>
  <c r="M151" i="11"/>
  <c r="M152" i="11"/>
  <c r="M153" i="11"/>
  <c r="M154" i="11"/>
  <c r="M155" i="11"/>
  <c r="M156" i="11"/>
  <c r="M157" i="11"/>
  <c r="M158" i="11"/>
  <c r="M159" i="11"/>
  <c r="M160" i="11"/>
  <c r="M161" i="11"/>
  <c r="M162" i="11"/>
  <c r="M163" i="11"/>
  <c r="M164" i="11"/>
  <c r="M165" i="11"/>
  <c r="M166" i="11"/>
  <c r="M167" i="11"/>
  <c r="M168" i="11"/>
  <c r="M169" i="11"/>
  <c r="M170" i="11"/>
  <c r="M171" i="11"/>
  <c r="M172" i="11"/>
  <c r="M173" i="11"/>
  <c r="M174" i="11"/>
  <c r="M175" i="11"/>
  <c r="M176" i="11"/>
  <c r="M177" i="11"/>
  <c r="M178" i="11"/>
  <c r="M179" i="11"/>
  <c r="M180" i="11"/>
  <c r="M181" i="11"/>
  <c r="M182" i="11"/>
  <c r="M183" i="11"/>
  <c r="M184" i="11"/>
  <c r="M185" i="11"/>
  <c r="M186" i="11"/>
  <c r="M187" i="11"/>
  <c r="M188" i="11"/>
  <c r="M189" i="11"/>
  <c r="M190" i="11"/>
  <c r="M191" i="11"/>
  <c r="M192" i="11"/>
  <c r="M193" i="11"/>
  <c r="M194" i="11"/>
  <c r="M195" i="11"/>
  <c r="M196" i="11"/>
  <c r="M197" i="11"/>
  <c r="M198" i="11"/>
  <c r="M199" i="11"/>
  <c r="M200" i="11"/>
  <c r="M201" i="11"/>
  <c r="M202" i="11"/>
  <c r="M203" i="11"/>
  <c r="M204" i="11"/>
  <c r="M205" i="11"/>
  <c r="M206" i="11"/>
  <c r="M207" i="11"/>
  <c r="M208" i="11"/>
  <c r="M209" i="11"/>
  <c r="M210" i="11"/>
  <c r="M211" i="11"/>
  <c r="M212" i="11"/>
  <c r="M213" i="11"/>
  <c r="M214" i="11"/>
  <c r="M215" i="11"/>
  <c r="M216" i="11"/>
  <c r="M217" i="11"/>
  <c r="M218" i="11"/>
  <c r="M219" i="11"/>
  <c r="M220" i="11"/>
  <c r="M221" i="11"/>
  <c r="M222" i="11"/>
  <c r="M223" i="11"/>
  <c r="M224" i="11"/>
  <c r="M225" i="11"/>
  <c r="M226" i="11"/>
  <c r="M227" i="11"/>
  <c r="M228" i="11"/>
  <c r="M229" i="11"/>
  <c r="M230" i="11"/>
  <c r="M231" i="11"/>
  <c r="M232" i="11"/>
  <c r="M233" i="11"/>
  <c r="M234" i="11"/>
  <c r="M235" i="11"/>
  <c r="M236" i="11"/>
  <c r="M237" i="11"/>
  <c r="M238" i="11"/>
  <c r="M239" i="11"/>
  <c r="M240" i="11"/>
  <c r="M241" i="11"/>
  <c r="M242" i="11"/>
  <c r="M243" i="11"/>
  <c r="M244" i="11"/>
  <c r="M245" i="11"/>
  <c r="M246" i="11"/>
  <c r="M247" i="11"/>
  <c r="M248" i="11"/>
  <c r="M249" i="11"/>
  <c r="M250" i="11"/>
  <c r="M251" i="11"/>
  <c r="M252" i="11"/>
  <c r="M253" i="11"/>
  <c r="M254" i="11"/>
  <c r="M255" i="11"/>
  <c r="M256" i="11"/>
  <c r="M257" i="11"/>
  <c r="M258" i="11"/>
  <c r="M259" i="11"/>
  <c r="M260" i="11"/>
  <c r="M261" i="11"/>
  <c r="M262" i="11"/>
  <c r="M263" i="11"/>
  <c r="M264" i="11"/>
  <c r="M265" i="11"/>
  <c r="M266" i="11"/>
  <c r="M267" i="11"/>
  <c r="M268" i="11"/>
  <c r="M269" i="11"/>
  <c r="M270" i="11"/>
  <c r="M271" i="11"/>
  <c r="M272" i="11"/>
  <c r="M273" i="11"/>
  <c r="M274" i="11"/>
  <c r="M275" i="11"/>
  <c r="M276" i="11"/>
  <c r="M277" i="11"/>
  <c r="M278" i="11"/>
  <c r="M279" i="11"/>
  <c r="M280" i="11"/>
  <c r="M281" i="11"/>
  <c r="M282" i="11"/>
  <c r="M283" i="11"/>
  <c r="M284" i="11"/>
  <c r="M285" i="11"/>
  <c r="M286" i="11"/>
  <c r="M287" i="11"/>
  <c r="M288" i="11"/>
  <c r="M289" i="11"/>
  <c r="M290" i="11"/>
  <c r="M291" i="11"/>
  <c r="M292" i="11"/>
  <c r="M293" i="11"/>
  <c r="M294" i="11"/>
  <c r="M295" i="11"/>
  <c r="M296" i="11"/>
  <c r="M297" i="11"/>
  <c r="M298" i="11"/>
  <c r="M299" i="11"/>
  <c r="M300" i="11"/>
  <c r="M301" i="11"/>
  <c r="M302" i="11"/>
  <c r="M303" i="11"/>
  <c r="M304" i="11"/>
  <c r="M305" i="11"/>
  <c r="M306" i="11"/>
  <c r="M307" i="11"/>
  <c r="M308" i="11"/>
  <c r="M309" i="11"/>
  <c r="M310" i="11"/>
  <c r="M311" i="11"/>
  <c r="M312" i="11"/>
  <c r="M313" i="11"/>
  <c r="M314" i="11"/>
  <c r="M315" i="11"/>
  <c r="M316" i="11"/>
  <c r="M317" i="11"/>
  <c r="M318" i="11"/>
  <c r="M319" i="11"/>
  <c r="M320" i="11"/>
  <c r="M321" i="11"/>
  <c r="M322" i="11"/>
  <c r="M323" i="11"/>
  <c r="M324" i="11"/>
  <c r="M325" i="11"/>
  <c r="M326" i="11"/>
  <c r="M327" i="11"/>
  <c r="M328" i="11"/>
  <c r="M329" i="11"/>
  <c r="M330" i="11"/>
  <c r="M331" i="11"/>
  <c r="M332" i="11"/>
  <c r="M333" i="11"/>
  <c r="M334" i="11"/>
  <c r="M335" i="11"/>
  <c r="M336" i="11"/>
  <c r="M337" i="11"/>
  <c r="M338" i="11"/>
  <c r="M339" i="11"/>
  <c r="M340" i="11"/>
  <c r="M341" i="11"/>
  <c r="M342" i="11"/>
  <c r="M343" i="11"/>
  <c r="M344" i="11"/>
  <c r="M345" i="11"/>
  <c r="M346" i="11"/>
  <c r="M347" i="11"/>
  <c r="M348" i="11"/>
  <c r="M349" i="11"/>
  <c r="M350" i="11"/>
  <c r="M351" i="11"/>
  <c r="M352" i="11"/>
  <c r="M353" i="11"/>
  <c r="M354" i="11"/>
  <c r="M355" i="11"/>
  <c r="M356" i="11"/>
  <c r="M357" i="11"/>
  <c r="M358" i="11"/>
  <c r="M359" i="11"/>
  <c r="M360" i="11"/>
  <c r="M361" i="11"/>
  <c r="M362" i="11"/>
  <c r="M363" i="11"/>
  <c r="M364" i="11"/>
  <c r="M365" i="11"/>
  <c r="M366" i="11"/>
  <c r="M367" i="11"/>
  <c r="M368" i="11"/>
  <c r="M369" i="11"/>
  <c r="M370" i="11"/>
  <c r="M371" i="11"/>
  <c r="M372" i="11"/>
  <c r="M373" i="11"/>
  <c r="M374" i="11"/>
  <c r="M375" i="11"/>
  <c r="M376" i="11"/>
  <c r="M377" i="11"/>
  <c r="M378" i="11"/>
  <c r="M379" i="11"/>
  <c r="M380" i="11"/>
  <c r="M381" i="11"/>
  <c r="M382" i="11"/>
  <c r="M383" i="11"/>
  <c r="M384" i="11"/>
  <c r="M385" i="11"/>
  <c r="M386" i="11"/>
  <c r="M387" i="11"/>
  <c r="M388" i="11"/>
  <c r="M389" i="11"/>
  <c r="M390" i="11"/>
  <c r="M391" i="11"/>
  <c r="M392" i="11"/>
  <c r="M393" i="11"/>
  <c r="M394" i="11"/>
  <c r="M395" i="11"/>
  <c r="M396" i="11"/>
  <c r="M397" i="11"/>
  <c r="M398" i="11"/>
  <c r="M399" i="11"/>
  <c r="M400" i="11"/>
  <c r="M401" i="11"/>
  <c r="M402" i="11"/>
  <c r="M403" i="11"/>
  <c r="M404" i="11"/>
  <c r="M405" i="11"/>
  <c r="M406" i="11"/>
  <c r="M407" i="11"/>
  <c r="M408" i="11"/>
  <c r="M409" i="11"/>
  <c r="M410" i="11"/>
  <c r="M411" i="11"/>
  <c r="M412" i="11"/>
  <c r="M413" i="11"/>
  <c r="M414" i="11"/>
  <c r="M415" i="11"/>
  <c r="M416" i="11"/>
  <c r="M417" i="11"/>
  <c r="M418" i="11"/>
  <c r="M419" i="11"/>
  <c r="M420" i="11"/>
  <c r="M421" i="11"/>
  <c r="M422" i="11"/>
  <c r="M423" i="11"/>
  <c r="M424" i="11"/>
  <c r="M425" i="11"/>
  <c r="M426" i="11"/>
  <c r="M427" i="11"/>
  <c r="M428" i="11"/>
  <c r="M429" i="11"/>
  <c r="M430" i="11"/>
  <c r="M431" i="11"/>
  <c r="M432" i="11"/>
  <c r="M433" i="11"/>
  <c r="M434" i="11"/>
  <c r="M435" i="11"/>
  <c r="M436" i="11"/>
  <c r="M437" i="11"/>
  <c r="M438" i="11"/>
  <c r="M439" i="11"/>
  <c r="M440" i="11"/>
  <c r="M441" i="11"/>
  <c r="M442" i="11"/>
  <c r="M443" i="11"/>
  <c r="M444" i="11"/>
  <c r="M445" i="11"/>
  <c r="M446" i="11"/>
  <c r="M447" i="11"/>
  <c r="M448" i="11"/>
  <c r="M449" i="11"/>
  <c r="M450" i="11"/>
  <c r="M451" i="11"/>
  <c r="M452" i="11"/>
  <c r="M453" i="11"/>
  <c r="M454" i="11"/>
  <c r="M455" i="11"/>
  <c r="M456" i="11"/>
  <c r="M457" i="11"/>
  <c r="M458" i="11"/>
  <c r="M459" i="11"/>
  <c r="M460" i="11"/>
  <c r="M461" i="11"/>
  <c r="M462" i="11"/>
  <c r="M463" i="11"/>
  <c r="M464" i="11"/>
  <c r="M465" i="11"/>
  <c r="M466" i="11"/>
  <c r="M467" i="11"/>
  <c r="M468" i="11"/>
  <c r="M469" i="11"/>
  <c r="M470" i="11"/>
  <c r="M471" i="11"/>
  <c r="M472" i="11"/>
  <c r="M473" i="11"/>
  <c r="M474" i="11"/>
  <c r="M475" i="11"/>
  <c r="M476" i="11"/>
  <c r="M477" i="11"/>
  <c r="M478" i="11"/>
  <c r="M479" i="11"/>
  <c r="M480" i="11"/>
  <c r="M481" i="11"/>
  <c r="M482" i="11"/>
  <c r="M483" i="11"/>
  <c r="M484" i="11"/>
  <c r="M485" i="11"/>
  <c r="M486" i="11"/>
  <c r="M487" i="11"/>
  <c r="M488" i="11"/>
  <c r="M489" i="11"/>
  <c r="M490" i="11"/>
  <c r="M491" i="11"/>
  <c r="M492" i="11"/>
  <c r="M493" i="11"/>
  <c r="M494" i="11"/>
  <c r="M495" i="11"/>
  <c r="M496" i="11"/>
  <c r="M497" i="11"/>
  <c r="M498" i="11"/>
  <c r="M499" i="11"/>
  <c r="M500" i="11"/>
  <c r="M501" i="11"/>
  <c r="M502" i="11"/>
  <c r="M503" i="11"/>
  <c r="M504" i="11"/>
  <c r="M505" i="11"/>
  <c r="M506" i="11"/>
  <c r="M507" i="11"/>
  <c r="M508" i="11"/>
  <c r="M509" i="11"/>
  <c r="M510" i="11"/>
  <c r="M511" i="11"/>
  <c r="M512" i="11"/>
  <c r="M513" i="11"/>
  <c r="M514" i="11"/>
  <c r="M515" i="11"/>
  <c r="M516" i="11"/>
  <c r="M517" i="11"/>
  <c r="M518" i="11"/>
  <c r="M519" i="11"/>
  <c r="M520" i="11"/>
  <c r="M521" i="11"/>
  <c r="M522" i="11"/>
  <c r="M523" i="11"/>
  <c r="M524" i="11"/>
  <c r="M525" i="11"/>
  <c r="M526" i="11"/>
  <c r="M527" i="11"/>
  <c r="M528" i="11"/>
  <c r="M529" i="11"/>
  <c r="M530" i="11"/>
  <c r="M531" i="11"/>
  <c r="M532" i="11"/>
  <c r="M533" i="11"/>
  <c r="M534" i="11"/>
  <c r="M535" i="11"/>
  <c r="M536" i="11"/>
  <c r="M537" i="11"/>
  <c r="M538" i="11"/>
  <c r="M539" i="11"/>
  <c r="M540" i="11"/>
  <c r="M541" i="11"/>
  <c r="M542" i="11"/>
  <c r="M543" i="11"/>
  <c r="M544" i="11"/>
  <c r="M545" i="11"/>
  <c r="M546" i="11"/>
  <c r="M547" i="11"/>
  <c r="M548" i="11"/>
  <c r="M549" i="11"/>
  <c r="M550" i="11"/>
  <c r="M551" i="11"/>
  <c r="M552" i="11"/>
  <c r="M553" i="11"/>
  <c r="M554" i="11"/>
  <c r="M555" i="11"/>
  <c r="M556" i="11"/>
  <c r="M557" i="11"/>
  <c r="M558" i="11"/>
  <c r="M559" i="11"/>
  <c r="M560" i="11"/>
  <c r="M561" i="11"/>
  <c r="M562" i="11"/>
  <c r="M563" i="11"/>
  <c r="M564" i="11"/>
  <c r="M565" i="11"/>
  <c r="M566" i="11"/>
  <c r="M567" i="11"/>
  <c r="M568" i="11"/>
  <c r="M569" i="11"/>
  <c r="M570" i="11"/>
  <c r="M571" i="11"/>
  <c r="M572" i="11"/>
  <c r="M573" i="11"/>
  <c r="M574" i="11"/>
  <c r="M575" i="11"/>
  <c r="M576" i="11"/>
  <c r="M577" i="11"/>
  <c r="M578" i="11"/>
  <c r="M579" i="11"/>
  <c r="M580" i="11"/>
  <c r="M581" i="11"/>
  <c r="M582" i="11"/>
  <c r="M583" i="11"/>
  <c r="M584" i="11"/>
  <c r="M585" i="11"/>
  <c r="M586" i="11"/>
  <c r="M587" i="11"/>
  <c r="M588" i="11"/>
  <c r="M589" i="11"/>
  <c r="M590" i="11"/>
  <c r="M591" i="11"/>
  <c r="M592" i="11"/>
  <c r="M593" i="11"/>
  <c r="M594" i="11"/>
  <c r="M595" i="11"/>
  <c r="M596" i="11"/>
  <c r="M597" i="11"/>
  <c r="M598" i="11"/>
  <c r="M599" i="11"/>
  <c r="M600" i="11"/>
  <c r="M601" i="11"/>
  <c r="M602" i="11"/>
  <c r="M603" i="11"/>
  <c r="M604" i="11"/>
  <c r="M605" i="11"/>
  <c r="M606" i="11"/>
  <c r="M607" i="11"/>
  <c r="M608" i="11"/>
  <c r="M609" i="11"/>
  <c r="M610" i="11"/>
  <c r="M611" i="11"/>
  <c r="M612" i="11"/>
  <c r="M613" i="11"/>
  <c r="M614" i="11"/>
  <c r="M615" i="11"/>
  <c r="M616" i="11"/>
  <c r="M617" i="11"/>
  <c r="M618" i="11"/>
  <c r="M619" i="11"/>
  <c r="M620" i="11"/>
  <c r="M621" i="11"/>
  <c r="M622" i="11"/>
  <c r="M623" i="11"/>
  <c r="M624" i="11"/>
  <c r="L625" i="11"/>
  <c r="H53" i="16"/>
  <c r="G53" i="16"/>
  <c r="F53" i="16"/>
  <c r="E53" i="16"/>
  <c r="D53" i="16"/>
  <c r="C53" i="16"/>
  <c r="P52" i="16"/>
  <c r="AJ52" i="16" s="1"/>
  <c r="O52" i="16"/>
  <c r="AI52" i="16" s="1"/>
  <c r="N52" i="16"/>
  <c r="AH52" i="16" s="1"/>
  <c r="M52" i="16"/>
  <c r="AG52" i="16" s="1"/>
  <c r="L52" i="16"/>
  <c r="AF52" i="16" s="1"/>
  <c r="K52" i="16"/>
  <c r="AE52" i="16" s="1"/>
  <c r="B52" i="16"/>
  <c r="P51" i="16"/>
  <c r="AJ51" i="16" s="1"/>
  <c r="O51" i="16"/>
  <c r="N51" i="16"/>
  <c r="AH51" i="16" s="1"/>
  <c r="M51" i="16"/>
  <c r="AG51" i="16" s="1"/>
  <c r="L51" i="16"/>
  <c r="AF51" i="16" s="1"/>
  <c r="K51" i="16"/>
  <c r="AE51" i="16" s="1"/>
  <c r="B51" i="16"/>
  <c r="P50" i="16"/>
  <c r="AJ50" i="16" s="1"/>
  <c r="O50" i="16"/>
  <c r="AI50" i="16" s="1"/>
  <c r="N50" i="16"/>
  <c r="AH50" i="16" s="1"/>
  <c r="M50" i="16"/>
  <c r="AG50" i="16" s="1"/>
  <c r="L50" i="16"/>
  <c r="AF50" i="16" s="1"/>
  <c r="K50" i="16"/>
  <c r="AE50" i="16" s="1"/>
  <c r="B50" i="16"/>
  <c r="P49" i="16"/>
  <c r="AJ49" i="16" s="1"/>
  <c r="O49" i="16"/>
  <c r="AI49" i="16" s="1"/>
  <c r="N49" i="16"/>
  <c r="AH49" i="16" s="1"/>
  <c r="M49" i="16"/>
  <c r="AG49" i="16" s="1"/>
  <c r="L49" i="16"/>
  <c r="AF49" i="16" s="1"/>
  <c r="K49" i="16"/>
  <c r="B49" i="16"/>
  <c r="P48" i="16"/>
  <c r="AJ48" i="16" s="1"/>
  <c r="O48" i="16"/>
  <c r="AI48" i="16" s="1"/>
  <c r="N48" i="16"/>
  <c r="AH48" i="16" s="1"/>
  <c r="M48" i="16"/>
  <c r="AG48" i="16" s="1"/>
  <c r="L48" i="16"/>
  <c r="AF48" i="16" s="1"/>
  <c r="K48" i="16"/>
  <c r="AE48" i="16" s="1"/>
  <c r="B48" i="16"/>
  <c r="P47" i="16"/>
  <c r="AJ47" i="16" s="1"/>
  <c r="O47" i="16"/>
  <c r="AI47" i="16" s="1"/>
  <c r="N47" i="16"/>
  <c r="AH47" i="16" s="1"/>
  <c r="M47" i="16"/>
  <c r="AG47" i="16" s="1"/>
  <c r="L47" i="16"/>
  <c r="AF47" i="16" s="1"/>
  <c r="K47" i="16"/>
  <c r="AE47" i="16" s="1"/>
  <c r="B47" i="16"/>
  <c r="P46" i="16"/>
  <c r="AJ46" i="16" s="1"/>
  <c r="O46" i="16"/>
  <c r="AI46" i="16" s="1"/>
  <c r="N46" i="16"/>
  <c r="AH46" i="16" s="1"/>
  <c r="M46" i="16"/>
  <c r="AG46" i="16" s="1"/>
  <c r="L46" i="16"/>
  <c r="K46" i="16"/>
  <c r="AE46" i="16" s="1"/>
  <c r="B46" i="16"/>
  <c r="P45" i="16"/>
  <c r="AJ45" i="16" s="1"/>
  <c r="O45" i="16"/>
  <c r="N45" i="16"/>
  <c r="AH45" i="16" s="1"/>
  <c r="M45" i="16"/>
  <c r="AG45" i="16" s="1"/>
  <c r="L45" i="16"/>
  <c r="AF45" i="16" s="1"/>
  <c r="K45" i="16"/>
  <c r="AE45" i="16" s="1"/>
  <c r="B45" i="16"/>
  <c r="P44" i="16"/>
  <c r="AJ44" i="16" s="1"/>
  <c r="O44" i="16"/>
  <c r="AI44" i="16" s="1"/>
  <c r="N44" i="16"/>
  <c r="AH44" i="16" s="1"/>
  <c r="M44" i="16"/>
  <c r="AG44" i="16" s="1"/>
  <c r="L44" i="16"/>
  <c r="AF44" i="16" s="1"/>
  <c r="K44" i="16"/>
  <c r="AE44" i="16" s="1"/>
  <c r="B44" i="16"/>
  <c r="P43" i="16"/>
  <c r="AJ43" i="16" s="1"/>
  <c r="O43" i="16"/>
  <c r="AI43" i="16" s="1"/>
  <c r="N43" i="16"/>
  <c r="AH43" i="16" s="1"/>
  <c r="M43" i="16"/>
  <c r="AG43" i="16" s="1"/>
  <c r="L43" i="16"/>
  <c r="K43" i="16"/>
  <c r="AE43" i="16" s="1"/>
  <c r="B43" i="16"/>
  <c r="P42" i="16"/>
  <c r="AJ42" i="16" s="1"/>
  <c r="O42" i="16"/>
  <c r="AI42" i="16" s="1"/>
  <c r="N42" i="16"/>
  <c r="AH42" i="16" s="1"/>
  <c r="M42" i="16"/>
  <c r="AG42" i="16" s="1"/>
  <c r="L42" i="16"/>
  <c r="AF42" i="16" s="1"/>
  <c r="K42" i="16"/>
  <c r="AE42" i="16" s="1"/>
  <c r="B42" i="16"/>
  <c r="P41" i="16"/>
  <c r="AJ41" i="16" s="1"/>
  <c r="O41" i="16"/>
  <c r="AI41" i="16" s="1"/>
  <c r="N41" i="16"/>
  <c r="AH41" i="16" s="1"/>
  <c r="M41" i="16"/>
  <c r="AG41" i="16" s="1"/>
  <c r="L41" i="16"/>
  <c r="AF41" i="16" s="1"/>
  <c r="K41" i="16"/>
  <c r="AE41" i="16" s="1"/>
  <c r="B41" i="16"/>
  <c r="P40" i="16"/>
  <c r="AJ40" i="16" s="1"/>
  <c r="O40" i="16"/>
  <c r="AI40" i="16" s="1"/>
  <c r="N40" i="16"/>
  <c r="AH40" i="16" s="1"/>
  <c r="M40" i="16"/>
  <c r="AG40" i="16" s="1"/>
  <c r="L40" i="16"/>
  <c r="AF40" i="16" s="1"/>
  <c r="K40" i="16"/>
  <c r="AE40" i="16" s="1"/>
  <c r="B40" i="16"/>
  <c r="P39" i="16"/>
  <c r="AJ39" i="16" s="1"/>
  <c r="O39" i="16"/>
  <c r="AI39" i="16" s="1"/>
  <c r="N39" i="16"/>
  <c r="AH39" i="16" s="1"/>
  <c r="M39" i="16"/>
  <c r="AG39" i="16" s="1"/>
  <c r="L39" i="16"/>
  <c r="AF39" i="16" s="1"/>
  <c r="K39" i="16"/>
  <c r="AE39" i="16" s="1"/>
  <c r="B39" i="16"/>
  <c r="P38" i="16"/>
  <c r="AJ38" i="16" s="1"/>
  <c r="O38" i="16"/>
  <c r="AI38" i="16" s="1"/>
  <c r="N38" i="16"/>
  <c r="AH38" i="16" s="1"/>
  <c r="M38" i="16"/>
  <c r="AG38" i="16" s="1"/>
  <c r="L38" i="16"/>
  <c r="AF38" i="16" s="1"/>
  <c r="K38" i="16"/>
  <c r="AE38" i="16" s="1"/>
  <c r="B38" i="16"/>
  <c r="P37" i="16"/>
  <c r="AJ37" i="16" s="1"/>
  <c r="O37" i="16"/>
  <c r="AI37" i="16" s="1"/>
  <c r="N37" i="16"/>
  <c r="AH37" i="16" s="1"/>
  <c r="M37" i="16"/>
  <c r="AG37" i="16" s="1"/>
  <c r="L37" i="16"/>
  <c r="AF37" i="16" s="1"/>
  <c r="K37" i="16"/>
  <c r="AE37" i="16" s="1"/>
  <c r="B37" i="16"/>
  <c r="Y36" i="16"/>
  <c r="X36" i="16"/>
  <c r="W36" i="16"/>
  <c r="P36" i="16"/>
  <c r="O36" i="16"/>
  <c r="AI36" i="16" s="1"/>
  <c r="N36" i="16"/>
  <c r="AH36" i="16" s="1"/>
  <c r="M36" i="16"/>
  <c r="AG36" i="16" s="1"/>
  <c r="L36" i="16"/>
  <c r="AF36" i="16" s="1"/>
  <c r="K36" i="16"/>
  <c r="B36" i="16"/>
  <c r="P35" i="16"/>
  <c r="AJ35" i="16" s="1"/>
  <c r="O35" i="16"/>
  <c r="AI35" i="16" s="1"/>
  <c r="N35" i="16"/>
  <c r="AH35" i="16" s="1"/>
  <c r="M35" i="16"/>
  <c r="AG35" i="16" s="1"/>
  <c r="L35" i="16"/>
  <c r="AF35" i="16" s="1"/>
  <c r="K35" i="16"/>
  <c r="AE35" i="16" s="1"/>
  <c r="B35" i="16"/>
  <c r="X34" i="16"/>
  <c r="W34" i="16"/>
  <c r="P34" i="16"/>
  <c r="AJ34" i="16" s="1"/>
  <c r="O34" i="16"/>
  <c r="AI34" i="16" s="1"/>
  <c r="N34" i="16"/>
  <c r="AH34" i="16" s="1"/>
  <c r="AH53" i="16" s="1"/>
  <c r="M34" i="16"/>
  <c r="AG34" i="16" s="1"/>
  <c r="AG53" i="16" s="1"/>
  <c r="L34" i="16"/>
  <c r="L53" i="16" s="1"/>
  <c r="K34" i="16"/>
  <c r="AE34" i="16" s="1"/>
  <c r="B34" i="16"/>
  <c r="B53" i="16" s="1"/>
  <c r="X33" i="16"/>
  <c r="W33" i="16"/>
  <c r="X32" i="16"/>
  <c r="W32" i="16"/>
  <c r="X31" i="16"/>
  <c r="W31" i="16"/>
  <c r="Y31" i="16" s="1"/>
  <c r="H29" i="16"/>
  <c r="G29" i="16"/>
  <c r="F29" i="16"/>
  <c r="E29" i="16"/>
  <c r="D29" i="16"/>
  <c r="C29" i="16"/>
  <c r="X28" i="16"/>
  <c r="W28" i="16"/>
  <c r="Y28" i="16" s="1"/>
  <c r="P28" i="16"/>
  <c r="AJ28" i="16" s="1"/>
  <c r="O28" i="16"/>
  <c r="AI28" i="16" s="1"/>
  <c r="N28" i="16"/>
  <c r="AH28" i="16" s="1"/>
  <c r="M28" i="16"/>
  <c r="AG28" i="16" s="1"/>
  <c r="L28" i="16"/>
  <c r="AF28" i="16" s="1"/>
  <c r="K28" i="16"/>
  <c r="AE28" i="16" s="1"/>
  <c r="X27" i="16"/>
  <c r="W27" i="16"/>
  <c r="Y27" i="16" s="1"/>
  <c r="P27" i="16"/>
  <c r="AJ27" i="16" s="1"/>
  <c r="O27" i="16"/>
  <c r="AI27" i="16" s="1"/>
  <c r="N27" i="16"/>
  <c r="M27" i="16"/>
  <c r="AG27" i="16" s="1"/>
  <c r="L27" i="16"/>
  <c r="AF27" i="16" s="1"/>
  <c r="K27" i="16"/>
  <c r="AE27" i="16" s="1"/>
  <c r="B27" i="16"/>
  <c r="X26" i="16"/>
  <c r="W26" i="16"/>
  <c r="P26" i="16"/>
  <c r="AJ26" i="16" s="1"/>
  <c r="O26" i="16"/>
  <c r="AI26" i="16" s="1"/>
  <c r="N26" i="16"/>
  <c r="AH26" i="16" s="1"/>
  <c r="M26" i="16"/>
  <c r="AG26" i="16" s="1"/>
  <c r="L26" i="16"/>
  <c r="AF26" i="16" s="1"/>
  <c r="K26" i="16"/>
  <c r="AE26" i="16" s="1"/>
  <c r="B26" i="16"/>
  <c r="X25" i="16"/>
  <c r="W25" i="16"/>
  <c r="P25" i="16"/>
  <c r="AJ25" i="16" s="1"/>
  <c r="O25" i="16"/>
  <c r="AI25" i="16" s="1"/>
  <c r="N25" i="16"/>
  <c r="AH25" i="16" s="1"/>
  <c r="M25" i="16"/>
  <c r="AG25" i="16" s="1"/>
  <c r="L25" i="16"/>
  <c r="AF25" i="16" s="1"/>
  <c r="K25" i="16"/>
  <c r="AE25" i="16" s="1"/>
  <c r="B25" i="16"/>
  <c r="X24" i="16"/>
  <c r="W24" i="16"/>
  <c r="Y24" i="16" s="1"/>
  <c r="P24" i="16"/>
  <c r="AJ24" i="16" s="1"/>
  <c r="O24" i="16"/>
  <c r="AI24" i="16" s="1"/>
  <c r="N24" i="16"/>
  <c r="AH24" i="16" s="1"/>
  <c r="M24" i="16"/>
  <c r="AG24" i="16" s="1"/>
  <c r="L24" i="16"/>
  <c r="AF24" i="16" s="1"/>
  <c r="K24" i="16"/>
  <c r="AE24" i="16" s="1"/>
  <c r="B24" i="16"/>
  <c r="X23" i="16"/>
  <c r="W23" i="16"/>
  <c r="Y23" i="16" s="1"/>
  <c r="P23" i="16"/>
  <c r="AJ23" i="16" s="1"/>
  <c r="O23" i="16"/>
  <c r="AI23" i="16" s="1"/>
  <c r="N23" i="16"/>
  <c r="AH23" i="16" s="1"/>
  <c r="M23" i="16"/>
  <c r="AG23" i="16" s="1"/>
  <c r="L23" i="16"/>
  <c r="AF23" i="16" s="1"/>
  <c r="K23" i="16"/>
  <c r="AE23" i="16" s="1"/>
  <c r="B23" i="16"/>
  <c r="P22" i="16"/>
  <c r="AJ22" i="16" s="1"/>
  <c r="O22" i="16"/>
  <c r="AI22" i="16" s="1"/>
  <c r="N22" i="16"/>
  <c r="AH22" i="16" s="1"/>
  <c r="M22" i="16"/>
  <c r="AG22" i="16" s="1"/>
  <c r="L22" i="16"/>
  <c r="AF22" i="16" s="1"/>
  <c r="K22" i="16"/>
  <c r="AE22" i="16" s="1"/>
  <c r="B22" i="16"/>
  <c r="P21" i="16"/>
  <c r="AJ21" i="16" s="1"/>
  <c r="O21" i="16"/>
  <c r="AI21" i="16" s="1"/>
  <c r="N21" i="16"/>
  <c r="AH21" i="16" s="1"/>
  <c r="M21" i="16"/>
  <c r="AG21" i="16" s="1"/>
  <c r="L21" i="16"/>
  <c r="AF21" i="16" s="1"/>
  <c r="K21" i="16"/>
  <c r="AE21" i="16" s="1"/>
  <c r="B21" i="16"/>
  <c r="P20" i="16"/>
  <c r="AJ20" i="16" s="1"/>
  <c r="O20" i="16"/>
  <c r="AI20" i="16" s="1"/>
  <c r="N20" i="16"/>
  <c r="AH20" i="16" s="1"/>
  <c r="M20" i="16"/>
  <c r="AG20" i="16" s="1"/>
  <c r="L20" i="16"/>
  <c r="AF20" i="16" s="1"/>
  <c r="K20" i="16"/>
  <c r="AE20" i="16" s="1"/>
  <c r="B20" i="16"/>
  <c r="P19" i="16"/>
  <c r="AJ19" i="16" s="1"/>
  <c r="O19" i="16"/>
  <c r="AI19" i="16" s="1"/>
  <c r="N19" i="16"/>
  <c r="AH19" i="16" s="1"/>
  <c r="M19" i="16"/>
  <c r="AG19" i="16" s="1"/>
  <c r="L19" i="16"/>
  <c r="AF19" i="16" s="1"/>
  <c r="K19" i="16"/>
  <c r="AE19" i="16" s="1"/>
  <c r="B19" i="16"/>
  <c r="X16" i="16"/>
  <c r="Y16" i="16" s="1"/>
  <c r="W16" i="16"/>
  <c r="P18" i="16"/>
  <c r="AJ18" i="16" s="1"/>
  <c r="O18" i="16"/>
  <c r="AI18" i="16" s="1"/>
  <c r="N18" i="16"/>
  <c r="AH18" i="16" s="1"/>
  <c r="M18" i="16"/>
  <c r="AG18" i="16" s="1"/>
  <c r="L18" i="16"/>
  <c r="AF18" i="16" s="1"/>
  <c r="K18" i="16"/>
  <c r="AE18" i="16" s="1"/>
  <c r="B18" i="16"/>
  <c r="P17" i="16"/>
  <c r="AJ17" i="16" s="1"/>
  <c r="O17" i="16"/>
  <c r="AI17" i="16" s="1"/>
  <c r="N17" i="16"/>
  <c r="AH17" i="16" s="1"/>
  <c r="M17" i="16"/>
  <c r="AG17" i="16" s="1"/>
  <c r="L17" i="16"/>
  <c r="AF17" i="16" s="1"/>
  <c r="K17" i="16"/>
  <c r="AE17" i="16" s="1"/>
  <c r="B17" i="16"/>
  <c r="Y18" i="16"/>
  <c r="X18" i="16"/>
  <c r="W18" i="16"/>
  <c r="P16" i="16"/>
  <c r="AJ16" i="16" s="1"/>
  <c r="O16" i="16"/>
  <c r="AI16" i="16" s="1"/>
  <c r="N16" i="16"/>
  <c r="AH16" i="16" s="1"/>
  <c r="M16" i="16"/>
  <c r="AG16" i="16" s="1"/>
  <c r="L16" i="16"/>
  <c r="AF16" i="16" s="1"/>
  <c r="K16" i="16"/>
  <c r="AE16" i="16" s="1"/>
  <c r="B16" i="16"/>
  <c r="X15" i="16"/>
  <c r="W15" i="16"/>
  <c r="Y15" i="16" s="1"/>
  <c r="P15" i="16"/>
  <c r="AJ15" i="16" s="1"/>
  <c r="O15" i="16"/>
  <c r="AI15" i="16" s="1"/>
  <c r="N15" i="16"/>
  <c r="AH15" i="16" s="1"/>
  <c r="M15" i="16"/>
  <c r="AG15" i="16" s="1"/>
  <c r="L15" i="16"/>
  <c r="AF15" i="16" s="1"/>
  <c r="K15" i="16"/>
  <c r="AE15" i="16" s="1"/>
  <c r="B15" i="16"/>
  <c r="X14" i="16"/>
  <c r="W14" i="16"/>
  <c r="P14" i="16"/>
  <c r="AJ14" i="16" s="1"/>
  <c r="O14" i="16"/>
  <c r="N14" i="16"/>
  <c r="AH14" i="16" s="1"/>
  <c r="M14" i="16"/>
  <c r="AG14" i="16" s="1"/>
  <c r="L14" i="16"/>
  <c r="AF14" i="16" s="1"/>
  <c r="K14" i="16"/>
  <c r="AE14" i="16" s="1"/>
  <c r="B14" i="16"/>
  <c r="X13" i="16"/>
  <c r="W13" i="16"/>
  <c r="Y13" i="16" s="1"/>
  <c r="P13" i="16"/>
  <c r="AJ13" i="16" s="1"/>
  <c r="O13" i="16"/>
  <c r="AI13" i="16" s="1"/>
  <c r="N13" i="16"/>
  <c r="AH13" i="16" s="1"/>
  <c r="M13" i="16"/>
  <c r="AG13" i="16" s="1"/>
  <c r="L13" i="16"/>
  <c r="AF13" i="16" s="1"/>
  <c r="K13" i="16"/>
  <c r="AE13" i="16" s="1"/>
  <c r="B13" i="16"/>
  <c r="P12" i="16"/>
  <c r="AJ12" i="16" s="1"/>
  <c r="O12" i="16"/>
  <c r="AI12" i="16" s="1"/>
  <c r="N12" i="16"/>
  <c r="AH12" i="16" s="1"/>
  <c r="M12" i="16"/>
  <c r="AG12" i="16" s="1"/>
  <c r="L12" i="16"/>
  <c r="AF12" i="16" s="1"/>
  <c r="K12" i="16"/>
  <c r="AE12" i="16" s="1"/>
  <c r="B12" i="16"/>
  <c r="P11" i="16"/>
  <c r="AJ11" i="16" s="1"/>
  <c r="O11" i="16"/>
  <c r="AI11" i="16" s="1"/>
  <c r="N11" i="16"/>
  <c r="AH11" i="16" s="1"/>
  <c r="M11" i="16"/>
  <c r="AG11" i="16" s="1"/>
  <c r="L11" i="16"/>
  <c r="AF11" i="16" s="1"/>
  <c r="K11" i="16"/>
  <c r="AE11" i="16" s="1"/>
  <c r="B11" i="16"/>
  <c r="X10" i="16"/>
  <c r="W10" i="16"/>
  <c r="P10" i="16"/>
  <c r="AJ10" i="16" s="1"/>
  <c r="O10" i="16"/>
  <c r="AI10" i="16" s="1"/>
  <c r="N10" i="16"/>
  <c r="AH10" i="16" s="1"/>
  <c r="M10" i="16"/>
  <c r="AG10" i="16" s="1"/>
  <c r="L10" i="16"/>
  <c r="AF10" i="16" s="1"/>
  <c r="K10" i="16"/>
  <c r="AE10" i="16" s="1"/>
  <c r="B10" i="16"/>
  <c r="X9" i="16"/>
  <c r="W9" i="16"/>
  <c r="Y9" i="16" s="1"/>
  <c r="P9" i="16"/>
  <c r="AJ9" i="16" s="1"/>
  <c r="O9" i="16"/>
  <c r="AI9" i="16" s="1"/>
  <c r="N9" i="16"/>
  <c r="AH9" i="16" s="1"/>
  <c r="M9" i="16"/>
  <c r="AG9" i="16" s="1"/>
  <c r="L9" i="16"/>
  <c r="AF9" i="16" s="1"/>
  <c r="K9" i="16"/>
  <c r="AE9" i="16" s="1"/>
  <c r="B9" i="16"/>
  <c r="X8" i="16"/>
  <c r="W8" i="16"/>
  <c r="P8" i="16"/>
  <c r="AJ8" i="16" s="1"/>
  <c r="O8" i="16"/>
  <c r="AI8" i="16" s="1"/>
  <c r="N8" i="16"/>
  <c r="AH8" i="16" s="1"/>
  <c r="M8" i="16"/>
  <c r="AG8" i="16" s="1"/>
  <c r="L8" i="16"/>
  <c r="AF8" i="16" s="1"/>
  <c r="K8" i="16"/>
  <c r="AE8" i="16" s="1"/>
  <c r="B8" i="16"/>
  <c r="X7" i="16"/>
  <c r="W7" i="16"/>
  <c r="Y7" i="16" s="1"/>
  <c r="P7" i="16"/>
  <c r="AJ7" i="16" s="1"/>
  <c r="O7" i="16"/>
  <c r="AI7" i="16" s="1"/>
  <c r="N7" i="16"/>
  <c r="AH7" i="16" s="1"/>
  <c r="M7" i="16"/>
  <c r="AG7" i="16" s="1"/>
  <c r="L7" i="16"/>
  <c r="AF7" i="16" s="1"/>
  <c r="K7" i="16"/>
  <c r="AE7" i="16" s="1"/>
  <c r="B7" i="16"/>
  <c r="X6" i="16"/>
  <c r="W6" i="16"/>
  <c r="Y6" i="16" s="1"/>
  <c r="P6" i="16"/>
  <c r="AJ6" i="16" s="1"/>
  <c r="O6" i="16"/>
  <c r="AI6" i="16" s="1"/>
  <c r="N6" i="16"/>
  <c r="AH6" i="16" s="1"/>
  <c r="M6" i="16"/>
  <c r="AG6" i="16" s="1"/>
  <c r="L6" i="16"/>
  <c r="AF6" i="16" s="1"/>
  <c r="K6" i="16"/>
  <c r="AE6" i="16" s="1"/>
  <c r="B6" i="16"/>
  <c r="X5" i="16"/>
  <c r="W5" i="16"/>
  <c r="P5" i="16"/>
  <c r="AJ5" i="16" s="1"/>
  <c r="O5" i="16"/>
  <c r="AI5" i="16" s="1"/>
  <c r="N5" i="16"/>
  <c r="AH5" i="16" s="1"/>
  <c r="M5" i="16"/>
  <c r="AG5" i="16" s="1"/>
  <c r="L5" i="16"/>
  <c r="K5" i="16"/>
  <c r="AE5" i="16" s="1"/>
  <c r="B5" i="16"/>
  <c r="P4" i="16"/>
  <c r="AJ4" i="16" s="1"/>
  <c r="O4" i="16"/>
  <c r="AI4" i="16" s="1"/>
  <c r="N4" i="16"/>
  <c r="AH4" i="16" s="1"/>
  <c r="M4" i="16"/>
  <c r="AG4" i="16" s="1"/>
  <c r="L4" i="16"/>
  <c r="AF4" i="16" s="1"/>
  <c r="K4" i="16"/>
  <c r="AE4" i="16" s="1"/>
  <c r="B4" i="16"/>
  <c r="P3" i="16"/>
  <c r="P29" i="16" s="1"/>
  <c r="O3" i="16"/>
  <c r="O29" i="16" s="1"/>
  <c r="N3" i="16"/>
  <c r="M3" i="16"/>
  <c r="AG3" i="16" s="1"/>
  <c r="L3" i="16"/>
  <c r="AF3" i="16" s="1"/>
  <c r="K3" i="16"/>
  <c r="AE3" i="16" s="1"/>
  <c r="B3" i="16"/>
  <c r="R145" i="12"/>
  <c r="S13" i="12" s="1"/>
  <c r="T385" i="11"/>
  <c r="U13" i="11" s="1"/>
  <c r="D74" i="5"/>
  <c r="D75" i="5"/>
  <c r="D76" i="5"/>
  <c r="P381" i="11"/>
  <c r="Q15" i="11" s="1"/>
  <c r="N142" i="12"/>
  <c r="O3" i="12" s="1"/>
  <c r="D73" i="5"/>
  <c r="D72" i="5"/>
  <c r="V4" i="10"/>
  <c r="O4" i="10"/>
  <c r="U4" i="10" s="1"/>
  <c r="V3" i="10"/>
  <c r="O3" i="10"/>
  <c r="U3" i="10" s="1"/>
  <c r="V2" i="10"/>
  <c r="O2" i="10"/>
  <c r="U2" i="10" s="1"/>
  <c r="P16" i="5"/>
  <c r="P33" i="5"/>
  <c r="P60" i="5"/>
  <c r="P46" i="5"/>
  <c r="M57" i="8"/>
  <c r="F57" i="8"/>
  <c r="L57" i="8" s="1"/>
  <c r="M56" i="8"/>
  <c r="F56" i="8"/>
  <c r="L56" i="8" s="1"/>
  <c r="M55" i="8"/>
  <c r="F55" i="8"/>
  <c r="L55" i="8" s="1"/>
  <c r="M60" i="8"/>
  <c r="F60" i="8"/>
  <c r="L60" i="8" s="1"/>
  <c r="M59" i="8"/>
  <c r="F59" i="8"/>
  <c r="L59" i="8" s="1"/>
  <c r="M58" i="8"/>
  <c r="F58" i="8"/>
  <c r="L58" i="8" s="1"/>
  <c r="M42" i="8"/>
  <c r="F42" i="8"/>
  <c r="L42" i="8" s="1"/>
  <c r="M41" i="8"/>
  <c r="F41" i="8"/>
  <c r="L41" i="8" s="1"/>
  <c r="M40" i="8"/>
  <c r="F40" i="8"/>
  <c r="L40" i="8" s="1"/>
  <c r="M39" i="8"/>
  <c r="F39" i="8"/>
  <c r="L39" i="8" s="1"/>
  <c r="M38" i="8"/>
  <c r="F38" i="8"/>
  <c r="L38" i="8" s="1"/>
  <c r="M37" i="8"/>
  <c r="F37" i="8"/>
  <c r="L37" i="8" s="1"/>
  <c r="M36" i="8"/>
  <c r="F36" i="8"/>
  <c r="L36" i="8" s="1"/>
  <c r="M35" i="8"/>
  <c r="F35" i="8"/>
  <c r="L35" i="8" s="1"/>
  <c r="F21" i="8"/>
  <c r="L21" i="8" s="1"/>
  <c r="K21" i="8" s="1"/>
  <c r="M20" i="8"/>
  <c r="F20" i="8"/>
  <c r="L20" i="8" s="1"/>
  <c r="M19" i="8"/>
  <c r="F19" i="8"/>
  <c r="L19" i="8" s="1"/>
  <c r="K19" i="8" s="1"/>
  <c r="M8" i="8"/>
  <c r="L8" i="8"/>
  <c r="M7" i="8"/>
  <c r="F7" i="8"/>
  <c r="L7" i="8" s="1"/>
  <c r="O51" i="1"/>
  <c r="L35" i="1"/>
  <c r="AI53" i="16" l="1"/>
  <c r="AJ53" i="16"/>
  <c r="AF34" i="16"/>
  <c r="AF53" i="16" s="1"/>
  <c r="Y10" i="16"/>
  <c r="Y14" i="16"/>
  <c r="N29" i="16"/>
  <c r="Y33" i="16"/>
  <c r="M53" i="16"/>
  <c r="Y26" i="16"/>
  <c r="O53" i="16"/>
  <c r="N53" i="16"/>
  <c r="AJ3" i="16"/>
  <c r="P53" i="16"/>
  <c r="AI3" i="16"/>
  <c r="AI29" i="16" s="1"/>
  <c r="AH3" i="16"/>
  <c r="Y25" i="16"/>
  <c r="Y34" i="16"/>
  <c r="B29" i="16"/>
  <c r="Y8" i="16"/>
  <c r="K39" i="8"/>
  <c r="K55" i="8"/>
  <c r="K40" i="8"/>
  <c r="K35" i="8"/>
  <c r="K36" i="8"/>
  <c r="K37" i="8"/>
  <c r="K60" i="8"/>
  <c r="K58" i="8"/>
  <c r="K7" i="8"/>
  <c r="K53" i="16"/>
  <c r="AE36" i="16"/>
  <c r="AE53" i="16" s="1"/>
  <c r="E643" i="11"/>
  <c r="E627" i="11"/>
  <c r="E611" i="11"/>
  <c r="E595" i="11"/>
  <c r="E579" i="11"/>
  <c r="E563" i="11"/>
  <c r="E547" i="11"/>
  <c r="E531" i="11"/>
  <c r="E515" i="11"/>
  <c r="E499" i="11"/>
  <c r="E483" i="11"/>
  <c r="E467" i="11"/>
  <c r="E451" i="11"/>
  <c r="E435" i="11"/>
  <c r="E419" i="11"/>
  <c r="E403" i="11"/>
  <c r="E387" i="11"/>
  <c r="E371" i="11"/>
  <c r="E355" i="11"/>
  <c r="E339" i="11"/>
  <c r="E323" i="11"/>
  <c r="E307" i="11"/>
  <c r="E291" i="11"/>
  <c r="E275" i="11"/>
  <c r="E259" i="11"/>
  <c r="E243" i="11"/>
  <c r="E227" i="11"/>
  <c r="E211" i="11"/>
  <c r="E195" i="11"/>
  <c r="E179" i="11"/>
  <c r="E163" i="11"/>
  <c r="E147" i="11"/>
  <c r="E131" i="11"/>
  <c r="E115" i="11"/>
  <c r="E99" i="11"/>
  <c r="E83" i="11"/>
  <c r="E67" i="11"/>
  <c r="E51" i="11"/>
  <c r="E35" i="11"/>
  <c r="E19" i="11"/>
  <c r="E642" i="11"/>
  <c r="E626" i="11"/>
  <c r="E610" i="11"/>
  <c r="E594" i="11"/>
  <c r="E578" i="11"/>
  <c r="E562" i="11"/>
  <c r="E546" i="11"/>
  <c r="E530" i="11"/>
  <c r="E514" i="11"/>
  <c r="E498" i="11"/>
  <c r="E482" i="11"/>
  <c r="E466" i="11"/>
  <c r="E450" i="11"/>
  <c r="E434" i="11"/>
  <c r="E418" i="11"/>
  <c r="E402" i="11"/>
  <c r="E386" i="11"/>
  <c r="E370" i="11"/>
  <c r="E354" i="11"/>
  <c r="E338" i="11"/>
  <c r="E322" i="11"/>
  <c r="E306" i="11"/>
  <c r="E290" i="11"/>
  <c r="E274" i="11"/>
  <c r="E258" i="11"/>
  <c r="E242" i="11"/>
  <c r="E226" i="11"/>
  <c r="E210" i="11"/>
  <c r="E194" i="11"/>
  <c r="E178" i="11"/>
  <c r="E162" i="11"/>
  <c r="E146" i="11"/>
  <c r="E130" i="11"/>
  <c r="E114" i="11"/>
  <c r="E98" i="11"/>
  <c r="E82" i="11"/>
  <c r="E66" i="11"/>
  <c r="E50" i="11"/>
  <c r="E34" i="11"/>
  <c r="E18" i="11"/>
  <c r="E641" i="11"/>
  <c r="E625" i="11"/>
  <c r="E609" i="11"/>
  <c r="E593" i="11"/>
  <c r="E577" i="11"/>
  <c r="E561" i="11"/>
  <c r="E545" i="11"/>
  <c r="E529" i="11"/>
  <c r="E513" i="11"/>
  <c r="E497" i="11"/>
  <c r="E481" i="11"/>
  <c r="E465" i="11"/>
  <c r="E449" i="11"/>
  <c r="E433" i="11"/>
  <c r="E417" i="11"/>
  <c r="E401" i="11"/>
  <c r="E385" i="11"/>
  <c r="E369" i="11"/>
  <c r="E353" i="11"/>
  <c r="E337" i="11"/>
  <c r="E321" i="11"/>
  <c r="E305" i="11"/>
  <c r="E289" i="11"/>
  <c r="E273" i="11"/>
  <c r="E257" i="11"/>
  <c r="E241" i="11"/>
  <c r="E225" i="11"/>
  <c r="E209" i="11"/>
  <c r="E193" i="11"/>
  <c r="E177" i="11"/>
  <c r="E161" i="11"/>
  <c r="E145" i="11"/>
  <c r="E129" i="11"/>
  <c r="E113" i="11"/>
  <c r="E97" i="11"/>
  <c r="E81" i="11"/>
  <c r="E65" i="11"/>
  <c r="E49" i="11"/>
  <c r="E33" i="11"/>
  <c r="E17" i="11"/>
  <c r="E10" i="11"/>
  <c r="E640" i="11"/>
  <c r="E624" i="11"/>
  <c r="E608" i="11"/>
  <c r="E592" i="11"/>
  <c r="E576" i="11"/>
  <c r="E560" i="11"/>
  <c r="E544" i="11"/>
  <c r="E528" i="11"/>
  <c r="E512" i="11"/>
  <c r="E496" i="11"/>
  <c r="E480" i="11"/>
  <c r="E464" i="11"/>
  <c r="E448" i="11"/>
  <c r="E432" i="11"/>
  <c r="E416" i="11"/>
  <c r="E400" i="11"/>
  <c r="E384" i="11"/>
  <c r="E368" i="11"/>
  <c r="E352" i="11"/>
  <c r="E336" i="11"/>
  <c r="E320" i="11"/>
  <c r="E304" i="11"/>
  <c r="E288" i="11"/>
  <c r="E272" i="11"/>
  <c r="E256" i="11"/>
  <c r="E240" i="11"/>
  <c r="E224" i="11"/>
  <c r="E208" i="11"/>
  <c r="E192" i="11"/>
  <c r="E176" i="11"/>
  <c r="E160" i="11"/>
  <c r="E144" i="11"/>
  <c r="E128" i="11"/>
  <c r="E112" i="11"/>
  <c r="E96" i="11"/>
  <c r="E80" i="11"/>
  <c r="E64" i="11"/>
  <c r="E48" i="11"/>
  <c r="E32" i="11"/>
  <c r="E16" i="11"/>
  <c r="E655" i="11"/>
  <c r="E639" i="11"/>
  <c r="E623" i="11"/>
  <c r="E607" i="11"/>
  <c r="E591" i="11"/>
  <c r="E575" i="11"/>
  <c r="E559" i="11"/>
  <c r="E543" i="11"/>
  <c r="E527" i="11"/>
  <c r="E511" i="11"/>
  <c r="E495" i="11"/>
  <c r="E479" i="11"/>
  <c r="E463" i="11"/>
  <c r="E447" i="11"/>
  <c r="E431" i="11"/>
  <c r="E415" i="11"/>
  <c r="E399" i="11"/>
  <c r="E383" i="11"/>
  <c r="E367" i="11"/>
  <c r="E351" i="11"/>
  <c r="E335" i="11"/>
  <c r="E319" i="11"/>
  <c r="E303" i="11"/>
  <c r="E287" i="11"/>
  <c r="E271" i="11"/>
  <c r="E255" i="11"/>
  <c r="E239" i="11"/>
  <c r="E223" i="11"/>
  <c r="E207" i="11"/>
  <c r="E191" i="11"/>
  <c r="E175" i="11"/>
  <c r="E159" i="11"/>
  <c r="E143" i="11"/>
  <c r="E127" i="11"/>
  <c r="E111" i="11"/>
  <c r="E95" i="11"/>
  <c r="E79" i="11"/>
  <c r="E63" i="11"/>
  <c r="E47" i="11"/>
  <c r="E31" i="11"/>
  <c r="E15" i="11"/>
  <c r="E654" i="11"/>
  <c r="E638" i="11"/>
  <c r="E622" i="11"/>
  <c r="E606" i="11"/>
  <c r="E590" i="11"/>
  <c r="E574" i="11"/>
  <c r="E558" i="11"/>
  <c r="E542" i="11"/>
  <c r="E526" i="11"/>
  <c r="E510" i="11"/>
  <c r="E494" i="11"/>
  <c r="E478" i="11"/>
  <c r="E462" i="11"/>
  <c r="E446" i="11"/>
  <c r="E430" i="11"/>
  <c r="E414" i="11"/>
  <c r="E398" i="11"/>
  <c r="E382" i="11"/>
  <c r="E366" i="11"/>
  <c r="E350" i="11"/>
  <c r="E334" i="11"/>
  <c r="E318" i="11"/>
  <c r="E302" i="11"/>
  <c r="E286" i="11"/>
  <c r="E270" i="11"/>
  <c r="E254" i="11"/>
  <c r="E238" i="11"/>
  <c r="E222" i="11"/>
  <c r="E206" i="11"/>
  <c r="E190" i="11"/>
  <c r="E174" i="11"/>
  <c r="E158" i="11"/>
  <c r="E142" i="11"/>
  <c r="E126" i="11"/>
  <c r="E110" i="11"/>
  <c r="E94" i="11"/>
  <c r="E78" i="11"/>
  <c r="E62" i="11"/>
  <c r="E46" i="11"/>
  <c r="E30" i="11"/>
  <c r="E14" i="11"/>
  <c r="E653" i="11"/>
  <c r="E637" i="11"/>
  <c r="E621" i="11"/>
  <c r="E605" i="11"/>
  <c r="E589" i="11"/>
  <c r="E573" i="11"/>
  <c r="E557" i="11"/>
  <c r="E541" i="11"/>
  <c r="E525" i="11"/>
  <c r="E509" i="11"/>
  <c r="E493" i="11"/>
  <c r="E477" i="11"/>
  <c r="E461" i="11"/>
  <c r="E445" i="11"/>
  <c r="E429" i="11"/>
  <c r="E413" i="11"/>
  <c r="E397" i="11"/>
  <c r="E381" i="11"/>
  <c r="E365" i="11"/>
  <c r="E349" i="11"/>
  <c r="E333" i="11"/>
  <c r="E317" i="11"/>
  <c r="E301" i="11"/>
  <c r="E285" i="11"/>
  <c r="E269" i="11"/>
  <c r="E253" i="11"/>
  <c r="E237" i="11"/>
  <c r="E221" i="11"/>
  <c r="E205" i="11"/>
  <c r="E189" i="11"/>
  <c r="E173" i="11"/>
  <c r="E157" i="11"/>
  <c r="E141" i="11"/>
  <c r="E125" i="11"/>
  <c r="E109" i="11"/>
  <c r="E93" i="11"/>
  <c r="E77" i="11"/>
  <c r="E61" i="11"/>
  <c r="E45" i="11"/>
  <c r="E29" i="11"/>
  <c r="E13" i="11"/>
  <c r="E652" i="11"/>
  <c r="E636" i="11"/>
  <c r="E620" i="11"/>
  <c r="E604" i="11"/>
  <c r="E588" i="11"/>
  <c r="E572" i="11"/>
  <c r="E556" i="11"/>
  <c r="E540" i="11"/>
  <c r="E524" i="11"/>
  <c r="E508" i="11"/>
  <c r="E492" i="11"/>
  <c r="E476" i="11"/>
  <c r="E460" i="11"/>
  <c r="E444" i="11"/>
  <c r="E428" i="11"/>
  <c r="E412" i="11"/>
  <c r="E396" i="11"/>
  <c r="E380" i="11"/>
  <c r="E364" i="11"/>
  <c r="E348" i="11"/>
  <c r="E332" i="11"/>
  <c r="E316" i="11"/>
  <c r="E300" i="11"/>
  <c r="E284" i="11"/>
  <c r="E268" i="11"/>
  <c r="E252" i="11"/>
  <c r="E236" i="11"/>
  <c r="E220" i="11"/>
  <c r="E204" i="11"/>
  <c r="E188" i="11"/>
  <c r="E172" i="11"/>
  <c r="E156" i="11"/>
  <c r="E140" i="11"/>
  <c r="E124" i="11"/>
  <c r="E108" i="11"/>
  <c r="E92" i="11"/>
  <c r="E76" i="11"/>
  <c r="E60" i="11"/>
  <c r="E44" i="11"/>
  <c r="E28" i="11"/>
  <c r="E12" i="11"/>
  <c r="E651" i="11"/>
  <c r="E635" i="11"/>
  <c r="E619" i="11"/>
  <c r="E603" i="11"/>
  <c r="E587" i="11"/>
  <c r="E571" i="11"/>
  <c r="E555" i="11"/>
  <c r="E539" i="11"/>
  <c r="E523" i="11"/>
  <c r="E507" i="11"/>
  <c r="E491" i="11"/>
  <c r="E475" i="11"/>
  <c r="E459" i="11"/>
  <c r="E443" i="11"/>
  <c r="E427" i="11"/>
  <c r="E411" i="11"/>
  <c r="E395" i="11"/>
  <c r="E379" i="11"/>
  <c r="E363" i="11"/>
  <c r="E347" i="11"/>
  <c r="E331" i="11"/>
  <c r="E315" i="11"/>
  <c r="E299" i="11"/>
  <c r="E283" i="11"/>
  <c r="E267" i="11"/>
  <c r="E251" i="11"/>
  <c r="E235" i="11"/>
  <c r="E219" i="11"/>
  <c r="E203" i="11"/>
  <c r="E187" i="11"/>
  <c r="E171" i="11"/>
  <c r="E155" i="11"/>
  <c r="E139" i="11"/>
  <c r="E123" i="11"/>
  <c r="E107" i="11"/>
  <c r="E91" i="11"/>
  <c r="E75" i="11"/>
  <c r="E59" i="11"/>
  <c r="E43" i="11"/>
  <c r="E27" i="11"/>
  <c r="E11" i="11"/>
  <c r="E650" i="11"/>
  <c r="E634" i="11"/>
  <c r="E618" i="11"/>
  <c r="E602" i="11"/>
  <c r="E586" i="11"/>
  <c r="E570" i="11"/>
  <c r="E554" i="11"/>
  <c r="E538" i="11"/>
  <c r="E522" i="11"/>
  <c r="E506" i="11"/>
  <c r="E490" i="11"/>
  <c r="E474" i="11"/>
  <c r="E458" i="11"/>
  <c r="E442" i="11"/>
  <c r="E426" i="11"/>
  <c r="E410" i="11"/>
  <c r="E394" i="11"/>
  <c r="E378" i="11"/>
  <c r="E362" i="11"/>
  <c r="E346" i="11"/>
  <c r="E330" i="11"/>
  <c r="E314" i="11"/>
  <c r="E298" i="11"/>
  <c r="E282" i="11"/>
  <c r="E266" i="11"/>
  <c r="E250" i="11"/>
  <c r="E234" i="11"/>
  <c r="E218" i="11"/>
  <c r="E202" i="11"/>
  <c r="E186" i="11"/>
  <c r="E170" i="11"/>
  <c r="E154" i="11"/>
  <c r="E138" i="11"/>
  <c r="E122" i="11"/>
  <c r="E106" i="11"/>
  <c r="E90" i="11"/>
  <c r="E74" i="11"/>
  <c r="E58" i="11"/>
  <c r="E42" i="11"/>
  <c r="E26" i="11"/>
  <c r="E9" i="11"/>
  <c r="E649" i="11"/>
  <c r="E633" i="11"/>
  <c r="E617" i="11"/>
  <c r="E601" i="11"/>
  <c r="E585" i="11"/>
  <c r="E569" i="11"/>
  <c r="E553" i="11"/>
  <c r="E537" i="11"/>
  <c r="E521" i="11"/>
  <c r="E505" i="11"/>
  <c r="E489" i="11"/>
  <c r="E473" i="11"/>
  <c r="E457" i="11"/>
  <c r="E441" i="11"/>
  <c r="E425" i="11"/>
  <c r="E409" i="11"/>
  <c r="E393" i="11"/>
  <c r="E377" i="11"/>
  <c r="E361" i="11"/>
  <c r="E345" i="11"/>
  <c r="E329" i="11"/>
  <c r="E313" i="11"/>
  <c r="E297" i="11"/>
  <c r="E281" i="11"/>
  <c r="E265" i="11"/>
  <c r="E249" i="11"/>
  <c r="E233" i="11"/>
  <c r="E217" i="11"/>
  <c r="E201" i="11"/>
  <c r="E185" i="11"/>
  <c r="E169" i="11"/>
  <c r="E153" i="11"/>
  <c r="E137" i="11"/>
  <c r="E121" i="11"/>
  <c r="E105" i="11"/>
  <c r="E89" i="11"/>
  <c r="E73" i="11"/>
  <c r="E57" i="11"/>
  <c r="E41" i="11"/>
  <c r="E25" i="11"/>
  <c r="E8" i="11"/>
  <c r="E648" i="11"/>
  <c r="E632" i="11"/>
  <c r="E616" i="11"/>
  <c r="E600" i="11"/>
  <c r="E584" i="11"/>
  <c r="E568" i="11"/>
  <c r="E552" i="11"/>
  <c r="E536" i="11"/>
  <c r="E520" i="11"/>
  <c r="E504" i="11"/>
  <c r="E488" i="11"/>
  <c r="E472" i="11"/>
  <c r="E456" i="11"/>
  <c r="E440" i="11"/>
  <c r="E424" i="11"/>
  <c r="E408" i="11"/>
  <c r="E392" i="11"/>
  <c r="E376" i="11"/>
  <c r="E360" i="11"/>
  <c r="E344" i="11"/>
  <c r="E328" i="11"/>
  <c r="E312" i="11"/>
  <c r="E296" i="11"/>
  <c r="E280" i="11"/>
  <c r="E264" i="11"/>
  <c r="E248" i="11"/>
  <c r="E232" i="11"/>
  <c r="E216" i="11"/>
  <c r="E200" i="11"/>
  <c r="E184" i="11"/>
  <c r="E168" i="11"/>
  <c r="E152" i="11"/>
  <c r="E136" i="11"/>
  <c r="E120" i="11"/>
  <c r="E104" i="11"/>
  <c r="E88" i="11"/>
  <c r="E72" i="11"/>
  <c r="E56" i="11"/>
  <c r="E40" i="11"/>
  <c r="E24" i="11"/>
  <c r="E7" i="11"/>
  <c r="E471" i="11"/>
  <c r="E455" i="11"/>
  <c r="E439" i="11"/>
  <c r="E423" i="11"/>
  <c r="E407" i="11"/>
  <c r="E391" i="11"/>
  <c r="E375" i="11"/>
  <c r="E359" i="11"/>
  <c r="E343" i="11"/>
  <c r="E327" i="11"/>
  <c r="E311" i="11"/>
  <c r="E295" i="11"/>
  <c r="E279" i="11"/>
  <c r="E263" i="11"/>
  <c r="E247" i="11"/>
  <c r="E231" i="11"/>
  <c r="E215" i="11"/>
  <c r="E199" i="11"/>
  <c r="E183" i="11"/>
  <c r="E167" i="11"/>
  <c r="E151" i="11"/>
  <c r="E135" i="11"/>
  <c r="E119" i="11"/>
  <c r="E103" i="11"/>
  <c r="E87" i="11"/>
  <c r="E71" i="11"/>
  <c r="E55" i="11"/>
  <c r="E39" i="11"/>
  <c r="E23" i="11"/>
  <c r="E6" i="11"/>
  <c r="E646" i="11"/>
  <c r="E630" i="11"/>
  <c r="E614" i="11"/>
  <c r="E598" i="11"/>
  <c r="E582" i="11"/>
  <c r="E566" i="11"/>
  <c r="E550" i="11"/>
  <c r="E534" i="11"/>
  <c r="E518" i="11"/>
  <c r="E502" i="11"/>
  <c r="E486" i="11"/>
  <c r="E470" i="11"/>
  <c r="E454" i="11"/>
  <c r="E438" i="11"/>
  <c r="E422" i="11"/>
  <c r="E406" i="11"/>
  <c r="E390" i="11"/>
  <c r="E374" i="11"/>
  <c r="E358" i="11"/>
  <c r="E342" i="11"/>
  <c r="E326" i="11"/>
  <c r="E310" i="11"/>
  <c r="E294" i="11"/>
  <c r="E278" i="11"/>
  <c r="E262" i="11"/>
  <c r="E246" i="11"/>
  <c r="E230" i="11"/>
  <c r="E214" i="11"/>
  <c r="E198" i="11"/>
  <c r="E182" i="11"/>
  <c r="E166" i="11"/>
  <c r="E150" i="11"/>
  <c r="E134" i="11"/>
  <c r="E118" i="11"/>
  <c r="E102" i="11"/>
  <c r="E86" i="11"/>
  <c r="E70" i="11"/>
  <c r="E54" i="11"/>
  <c r="E38" i="11"/>
  <c r="E22" i="11"/>
  <c r="E5" i="11"/>
  <c r="E645" i="11"/>
  <c r="E629" i="11"/>
  <c r="E613" i="11"/>
  <c r="E597" i="11"/>
  <c r="E581" i="11"/>
  <c r="E565" i="11"/>
  <c r="E549" i="11"/>
  <c r="E533" i="11"/>
  <c r="E517" i="11"/>
  <c r="E501" i="11"/>
  <c r="E485" i="11"/>
  <c r="E469" i="11"/>
  <c r="E453" i="11"/>
  <c r="E437" i="11"/>
  <c r="E421" i="11"/>
  <c r="E405" i="11"/>
  <c r="E389" i="11"/>
  <c r="E373" i="11"/>
  <c r="E357" i="11"/>
  <c r="E341" i="11"/>
  <c r="E325" i="11"/>
  <c r="E309" i="11"/>
  <c r="E293" i="11"/>
  <c r="E277" i="11"/>
  <c r="E261" i="11"/>
  <c r="E245" i="11"/>
  <c r="E229" i="11"/>
  <c r="E213" i="11"/>
  <c r="E197" i="11"/>
  <c r="E181" i="11"/>
  <c r="E165" i="11"/>
  <c r="E149" i="11"/>
  <c r="E133" i="11"/>
  <c r="E117" i="11"/>
  <c r="E101" i="11"/>
  <c r="E85" i="11"/>
  <c r="E69" i="11"/>
  <c r="E53" i="11"/>
  <c r="E37" i="11"/>
  <c r="E21" i="11"/>
  <c r="E4" i="11"/>
  <c r="E644" i="11"/>
  <c r="E628" i="11"/>
  <c r="E612" i="11"/>
  <c r="E596" i="11"/>
  <c r="E580" i="11"/>
  <c r="E564" i="11"/>
  <c r="E548" i="11"/>
  <c r="E532" i="11"/>
  <c r="E516" i="11"/>
  <c r="E500" i="11"/>
  <c r="E484" i="11"/>
  <c r="E468" i="11"/>
  <c r="E452" i="11"/>
  <c r="E436" i="11"/>
  <c r="E420" i="11"/>
  <c r="E404" i="11"/>
  <c r="E388" i="11"/>
  <c r="E372" i="11"/>
  <c r="E356" i="11"/>
  <c r="E340" i="11"/>
  <c r="E324" i="11"/>
  <c r="E308" i="11"/>
  <c r="E292" i="11"/>
  <c r="E276" i="11"/>
  <c r="E260" i="11"/>
  <c r="E244" i="11"/>
  <c r="E228" i="11"/>
  <c r="E212" i="11"/>
  <c r="E196" i="11"/>
  <c r="E180" i="11"/>
  <c r="E164" i="11"/>
  <c r="E148" i="11"/>
  <c r="E132" i="11"/>
  <c r="E116" i="11"/>
  <c r="E100" i="11"/>
  <c r="E84" i="11"/>
  <c r="E68" i="11"/>
  <c r="E52" i="11"/>
  <c r="E36" i="11"/>
  <c r="E20" i="11"/>
  <c r="Y17" i="16"/>
  <c r="H2" i="10"/>
  <c r="H10" i="10"/>
  <c r="H12" i="10"/>
  <c r="H13" i="10"/>
  <c r="H15" i="10"/>
  <c r="H17" i="10"/>
  <c r="H18" i="10"/>
  <c r="H26" i="10"/>
  <c r="H14" i="10"/>
  <c r="H16" i="10"/>
  <c r="H3" i="10"/>
  <c r="H19" i="10"/>
  <c r="H4" i="10"/>
  <c r="H20" i="10"/>
  <c r="H5" i="10"/>
  <c r="H21" i="10"/>
  <c r="H6" i="10"/>
  <c r="H22" i="10"/>
  <c r="H7" i="10"/>
  <c r="H23" i="10"/>
  <c r="H8" i="10"/>
  <c r="H24" i="10"/>
  <c r="H9" i="10"/>
  <c r="H25" i="10"/>
  <c r="H11" i="10"/>
  <c r="AE29" i="16"/>
  <c r="AJ29" i="16"/>
  <c r="AH29" i="16"/>
  <c r="AG29" i="16"/>
  <c r="AF29" i="16"/>
  <c r="Y32" i="16"/>
  <c r="L29" i="16"/>
  <c r="S10" i="12"/>
  <c r="S137" i="12"/>
  <c r="S140" i="12"/>
  <c r="S124" i="12"/>
  <c r="S108" i="12"/>
  <c r="S92" i="12"/>
  <c r="S76" i="12"/>
  <c r="S60" i="12"/>
  <c r="S44" i="12"/>
  <c r="S28" i="12"/>
  <c r="S12" i="12"/>
  <c r="S139" i="12"/>
  <c r="S123" i="12"/>
  <c r="S107" i="12"/>
  <c r="S91" i="12"/>
  <c r="S75" i="12"/>
  <c r="S59" i="12"/>
  <c r="S43" i="12"/>
  <c r="S27" i="12"/>
  <c r="S11" i="12"/>
  <c r="S138" i="12"/>
  <c r="S122" i="12"/>
  <c r="S106" i="12"/>
  <c r="S90" i="12"/>
  <c r="S74" i="12"/>
  <c r="S58" i="12"/>
  <c r="S42" i="12"/>
  <c r="S26" i="12"/>
  <c r="S9" i="12"/>
  <c r="S121" i="12"/>
  <c r="S105" i="12"/>
  <c r="S89" i="12"/>
  <c r="S73" i="12"/>
  <c r="S57" i="12"/>
  <c r="S41" i="12"/>
  <c r="S25" i="12"/>
  <c r="S8" i="12"/>
  <c r="S136" i="12"/>
  <c r="S120" i="12"/>
  <c r="S104" i="12"/>
  <c r="S88" i="12"/>
  <c r="S72" i="12"/>
  <c r="S56" i="12"/>
  <c r="S40" i="12"/>
  <c r="S24" i="12"/>
  <c r="S7" i="12"/>
  <c r="S135" i="12"/>
  <c r="S119" i="12"/>
  <c r="S103" i="12"/>
  <c r="S87" i="12"/>
  <c r="S71" i="12"/>
  <c r="S55" i="12"/>
  <c r="S39" i="12"/>
  <c r="S23" i="12"/>
  <c r="S6" i="12"/>
  <c r="S134" i="12"/>
  <c r="S118" i="12"/>
  <c r="S102" i="12"/>
  <c r="S86" i="12"/>
  <c r="S70" i="12"/>
  <c r="S54" i="12"/>
  <c r="S38" i="12"/>
  <c r="S22" i="12"/>
  <c r="S5" i="12"/>
  <c r="S133" i="12"/>
  <c r="S117" i="12"/>
  <c r="S101" i="12"/>
  <c r="S85" i="12"/>
  <c r="S69" i="12"/>
  <c r="S53" i="12"/>
  <c r="S37" i="12"/>
  <c r="S21" i="12"/>
  <c r="S4" i="12"/>
  <c r="S132" i="12"/>
  <c r="S116" i="12"/>
  <c r="S100" i="12"/>
  <c r="S84" i="12"/>
  <c r="S68" i="12"/>
  <c r="S52" i="12"/>
  <c r="S36" i="12"/>
  <c r="S20" i="12"/>
  <c r="S3" i="12"/>
  <c r="S131" i="12"/>
  <c r="S115" i="12"/>
  <c r="S99" i="12"/>
  <c r="S83" i="12"/>
  <c r="S67" i="12"/>
  <c r="S51" i="12"/>
  <c r="S35" i="12"/>
  <c r="S19" i="12"/>
  <c r="S130" i="12"/>
  <c r="S114" i="12"/>
  <c r="S98" i="12"/>
  <c r="S82" i="12"/>
  <c r="S66" i="12"/>
  <c r="S50" i="12"/>
  <c r="S34" i="12"/>
  <c r="S18" i="12"/>
  <c r="S129" i="12"/>
  <c r="S113" i="12"/>
  <c r="S97" i="12"/>
  <c r="S81" i="12"/>
  <c r="S65" i="12"/>
  <c r="S49" i="12"/>
  <c r="S33" i="12"/>
  <c r="S17" i="12"/>
  <c r="S144" i="12"/>
  <c r="S128" i="12"/>
  <c r="S112" i="12"/>
  <c r="S96" i="12"/>
  <c r="S80" i="12"/>
  <c r="S64" i="12"/>
  <c r="S48" i="12"/>
  <c r="S32" i="12"/>
  <c r="S16" i="12"/>
  <c r="S143" i="12"/>
  <c r="S127" i="12"/>
  <c r="S111" i="12"/>
  <c r="S95" i="12"/>
  <c r="S79" i="12"/>
  <c r="S63" i="12"/>
  <c r="S47" i="12"/>
  <c r="S31" i="12"/>
  <c r="S15" i="12"/>
  <c r="S142" i="12"/>
  <c r="S126" i="12"/>
  <c r="S110" i="12"/>
  <c r="S94" i="12"/>
  <c r="S78" i="12"/>
  <c r="S62" i="12"/>
  <c r="S46" i="12"/>
  <c r="S30" i="12"/>
  <c r="S14" i="12"/>
  <c r="S141" i="12"/>
  <c r="S125" i="12"/>
  <c r="S109" i="12"/>
  <c r="S93" i="12"/>
  <c r="S77" i="12"/>
  <c r="S61" i="12"/>
  <c r="S45" i="12"/>
  <c r="S29" i="12"/>
  <c r="U204" i="11"/>
  <c r="U188" i="11"/>
  <c r="U172" i="11"/>
  <c r="U380" i="11"/>
  <c r="U364" i="11"/>
  <c r="U140" i="11"/>
  <c r="U156" i="11"/>
  <c r="U348" i="11"/>
  <c r="U124" i="11"/>
  <c r="U332" i="11"/>
  <c r="U92" i="11"/>
  <c r="U108" i="11"/>
  <c r="U316" i="11"/>
  <c r="U315" i="11"/>
  <c r="U76" i="11"/>
  <c r="U300" i="11"/>
  <c r="U60" i="11"/>
  <c r="U284" i="11"/>
  <c r="U44" i="11"/>
  <c r="U283" i="11"/>
  <c r="U28" i="11"/>
  <c r="U12" i="11"/>
  <c r="U268" i="11"/>
  <c r="U252" i="11"/>
  <c r="U236" i="11"/>
  <c r="U220" i="11"/>
  <c r="M29" i="16"/>
  <c r="U299" i="11"/>
  <c r="U267" i="11"/>
  <c r="U251" i="11"/>
  <c r="U203" i="11"/>
  <c r="U139" i="11"/>
  <c r="U123" i="11"/>
  <c r="U107" i="11"/>
  <c r="U91" i="11"/>
  <c r="U75" i="11"/>
  <c r="U59" i="11"/>
  <c r="U43" i="11"/>
  <c r="U27" i="11"/>
  <c r="U11" i="11"/>
  <c r="U10" i="11"/>
  <c r="U345" i="11"/>
  <c r="U297" i="11"/>
  <c r="U265" i="11"/>
  <c r="U249" i="11"/>
  <c r="U233" i="11"/>
  <c r="U217" i="11"/>
  <c r="U185" i="11"/>
  <c r="U169" i="11"/>
  <c r="U153" i="11"/>
  <c r="U137" i="11"/>
  <c r="U121" i="11"/>
  <c r="U105" i="11"/>
  <c r="U89" i="11"/>
  <c r="U73" i="11"/>
  <c r="U57" i="11"/>
  <c r="U41" i="11"/>
  <c r="U25" i="11"/>
  <c r="U9" i="11"/>
  <c r="U360" i="11"/>
  <c r="U296" i="11"/>
  <c r="U248" i="11"/>
  <c r="U232" i="11"/>
  <c r="U216" i="11"/>
  <c r="U184" i="11"/>
  <c r="U168" i="11"/>
  <c r="U152" i="11"/>
  <c r="U136" i="11"/>
  <c r="U120" i="11"/>
  <c r="U104" i="11"/>
  <c r="U88" i="11"/>
  <c r="U72" i="11"/>
  <c r="U56" i="11"/>
  <c r="U40" i="11"/>
  <c r="U24" i="11"/>
  <c r="U8" i="11"/>
  <c r="U363" i="11"/>
  <c r="U219" i="11"/>
  <c r="U378" i="11"/>
  <c r="U330" i="11"/>
  <c r="U282" i="11"/>
  <c r="U202" i="11"/>
  <c r="U122" i="11"/>
  <c r="U42" i="11"/>
  <c r="U361" i="11"/>
  <c r="U329" i="11"/>
  <c r="U313" i="11"/>
  <c r="U281" i="11"/>
  <c r="U201" i="11"/>
  <c r="U376" i="11"/>
  <c r="U344" i="11"/>
  <c r="U328" i="11"/>
  <c r="U312" i="11"/>
  <c r="U280" i="11"/>
  <c r="U264" i="11"/>
  <c r="U200" i="11"/>
  <c r="U375" i="11"/>
  <c r="U359" i="11"/>
  <c r="U343" i="11"/>
  <c r="U327" i="11"/>
  <c r="U311" i="11"/>
  <c r="U295" i="11"/>
  <c r="U279" i="11"/>
  <c r="U263" i="11"/>
  <c r="U247" i="11"/>
  <c r="U231" i="11"/>
  <c r="U215" i="11"/>
  <c r="U199" i="11"/>
  <c r="U183" i="11"/>
  <c r="U167" i="11"/>
  <c r="U151" i="11"/>
  <c r="U135" i="11"/>
  <c r="U119" i="11"/>
  <c r="U103" i="11"/>
  <c r="U87" i="11"/>
  <c r="U71" i="11"/>
  <c r="U55" i="11"/>
  <c r="U39" i="11"/>
  <c r="U23" i="11"/>
  <c r="U7" i="11"/>
  <c r="U374" i="11"/>
  <c r="U310" i="11"/>
  <c r="U246" i="11"/>
  <c r="U198" i="11"/>
  <c r="U166" i="11"/>
  <c r="U134" i="11"/>
  <c r="U118" i="11"/>
  <c r="U102" i="11"/>
  <c r="U70" i="11"/>
  <c r="U54" i="11"/>
  <c r="U38" i="11"/>
  <c r="U22" i="11"/>
  <c r="U6" i="11"/>
  <c r="U155" i="11"/>
  <c r="U314" i="11"/>
  <c r="U266" i="11"/>
  <c r="U186" i="11"/>
  <c r="U138" i="11"/>
  <c r="U90" i="11"/>
  <c r="U74" i="11"/>
  <c r="U377" i="11"/>
  <c r="U358" i="11"/>
  <c r="U342" i="11"/>
  <c r="U326" i="11"/>
  <c r="U294" i="11"/>
  <c r="U278" i="11"/>
  <c r="U262" i="11"/>
  <c r="U230" i="11"/>
  <c r="U214" i="11"/>
  <c r="U182" i="11"/>
  <c r="U150" i="11"/>
  <c r="U86" i="11"/>
  <c r="U373" i="11"/>
  <c r="U357" i="11"/>
  <c r="U341" i="11"/>
  <c r="U325" i="11"/>
  <c r="U309" i="11"/>
  <c r="U293" i="11"/>
  <c r="U277" i="11"/>
  <c r="U261" i="11"/>
  <c r="U245" i="11"/>
  <c r="U229" i="11"/>
  <c r="U213" i="11"/>
  <c r="U197" i="11"/>
  <c r="U181" i="11"/>
  <c r="U165" i="11"/>
  <c r="U149" i="11"/>
  <c r="U133" i="11"/>
  <c r="U117" i="11"/>
  <c r="U101" i="11"/>
  <c r="U85" i="11"/>
  <c r="U69" i="11"/>
  <c r="U53" i="11"/>
  <c r="U37" i="11"/>
  <c r="U21" i="11"/>
  <c r="U5" i="11"/>
  <c r="U347" i="11"/>
  <c r="U187" i="11"/>
  <c r="U346" i="11"/>
  <c r="U250" i="11"/>
  <c r="U170" i="11"/>
  <c r="U26" i="11"/>
  <c r="U372" i="11"/>
  <c r="U356" i="11"/>
  <c r="U340" i="11"/>
  <c r="U324" i="11"/>
  <c r="U308" i="11"/>
  <c r="U292" i="11"/>
  <c r="U276" i="11"/>
  <c r="U260" i="11"/>
  <c r="U244" i="11"/>
  <c r="U228" i="11"/>
  <c r="U212" i="11"/>
  <c r="U196" i="11"/>
  <c r="U180" i="11"/>
  <c r="U164" i="11"/>
  <c r="U148" i="11"/>
  <c r="U132" i="11"/>
  <c r="U116" i="11"/>
  <c r="U100" i="11"/>
  <c r="U84" i="11"/>
  <c r="U68" i="11"/>
  <c r="U52" i="11"/>
  <c r="U36" i="11"/>
  <c r="U20" i="11"/>
  <c r="U4" i="11"/>
  <c r="U379" i="11"/>
  <c r="U171" i="11"/>
  <c r="U362" i="11"/>
  <c r="U298" i="11"/>
  <c r="U234" i="11"/>
  <c r="U154" i="11"/>
  <c r="U106" i="11"/>
  <c r="U58" i="11"/>
  <c r="U371" i="11"/>
  <c r="U355" i="11"/>
  <c r="U339" i="11"/>
  <c r="U323" i="11"/>
  <c r="U307" i="11"/>
  <c r="U291" i="11"/>
  <c r="U275" i="11"/>
  <c r="U259" i="11"/>
  <c r="U243" i="11"/>
  <c r="U227" i="11"/>
  <c r="U211" i="11"/>
  <c r="U195" i="11"/>
  <c r="U179" i="11"/>
  <c r="U163" i="11"/>
  <c r="U147" i="11"/>
  <c r="U131" i="11"/>
  <c r="U115" i="11"/>
  <c r="U99" i="11"/>
  <c r="U83" i="11"/>
  <c r="U67" i="11"/>
  <c r="U51" i="11"/>
  <c r="U35" i="11"/>
  <c r="U19" i="11"/>
  <c r="U3" i="11"/>
  <c r="U370" i="11"/>
  <c r="U354" i="11"/>
  <c r="U338" i="11"/>
  <c r="U322" i="11"/>
  <c r="U306" i="11"/>
  <c r="U290" i="11"/>
  <c r="U274" i="11"/>
  <c r="U258" i="11"/>
  <c r="U242" i="11"/>
  <c r="U226" i="11"/>
  <c r="U210" i="11"/>
  <c r="U194" i="11"/>
  <c r="U178" i="11"/>
  <c r="U162" i="11"/>
  <c r="U146" i="11"/>
  <c r="U130" i="11"/>
  <c r="U114" i="11"/>
  <c r="U98" i="11"/>
  <c r="U82" i="11"/>
  <c r="U66" i="11"/>
  <c r="U50" i="11"/>
  <c r="U34" i="11"/>
  <c r="U18" i="11"/>
  <c r="U369" i="11"/>
  <c r="U353" i="11"/>
  <c r="U337" i="11"/>
  <c r="U321" i="11"/>
  <c r="U305" i="11"/>
  <c r="U289" i="11"/>
  <c r="U273" i="11"/>
  <c r="U257" i="11"/>
  <c r="U241" i="11"/>
  <c r="U225" i="11"/>
  <c r="U209" i="11"/>
  <c r="U193" i="11"/>
  <c r="U177" i="11"/>
  <c r="U161" i="11"/>
  <c r="U145" i="11"/>
  <c r="U129" i="11"/>
  <c r="U113" i="11"/>
  <c r="U97" i="11"/>
  <c r="U81" i="11"/>
  <c r="U65" i="11"/>
  <c r="U49" i="11"/>
  <c r="U33" i="11"/>
  <c r="U17" i="11"/>
  <c r="U352" i="11"/>
  <c r="U304" i="11"/>
  <c r="U256" i="11"/>
  <c r="U240" i="11"/>
  <c r="U224" i="11"/>
  <c r="U208" i="11"/>
  <c r="U176" i="11"/>
  <c r="U160" i="11"/>
  <c r="U144" i="11"/>
  <c r="U128" i="11"/>
  <c r="U112" i="11"/>
  <c r="U96" i="11"/>
  <c r="U80" i="11"/>
  <c r="U64" i="11"/>
  <c r="U48" i="11"/>
  <c r="U32" i="11"/>
  <c r="U16" i="11"/>
  <c r="U331" i="11"/>
  <c r="U271" i="11"/>
  <c r="U255" i="11"/>
  <c r="U239" i="11"/>
  <c r="U223" i="11"/>
  <c r="U207" i="11"/>
  <c r="U191" i="11"/>
  <c r="U175" i="11"/>
  <c r="U159" i="11"/>
  <c r="U143" i="11"/>
  <c r="U127" i="11"/>
  <c r="U111" i="11"/>
  <c r="U95" i="11"/>
  <c r="U79" i="11"/>
  <c r="U63" i="11"/>
  <c r="U47" i="11"/>
  <c r="U31" i="11"/>
  <c r="U15" i="11"/>
  <c r="U235" i="11"/>
  <c r="U218" i="11"/>
  <c r="U368" i="11"/>
  <c r="U336" i="11"/>
  <c r="U320" i="11"/>
  <c r="U288" i="11"/>
  <c r="U272" i="11"/>
  <c r="U192" i="11"/>
  <c r="U383" i="11"/>
  <c r="U367" i="11"/>
  <c r="U351" i="11"/>
  <c r="U335" i="11"/>
  <c r="U319" i="11"/>
  <c r="U303" i="11"/>
  <c r="U287" i="11"/>
  <c r="U382" i="11"/>
  <c r="U366" i="11"/>
  <c r="U350" i="11"/>
  <c r="U334" i="11"/>
  <c r="U318" i="11"/>
  <c r="U302" i="11"/>
  <c r="U286" i="11"/>
  <c r="U270" i="11"/>
  <c r="U254" i="11"/>
  <c r="U238" i="11"/>
  <c r="U222" i="11"/>
  <c r="U206" i="11"/>
  <c r="U190" i="11"/>
  <c r="U174" i="11"/>
  <c r="U158" i="11"/>
  <c r="U142" i="11"/>
  <c r="U126" i="11"/>
  <c r="U110" i="11"/>
  <c r="U94" i="11"/>
  <c r="U78" i="11"/>
  <c r="U62" i="11"/>
  <c r="U46" i="11"/>
  <c r="U30" i="11"/>
  <c r="U14" i="11"/>
  <c r="U384" i="11"/>
  <c r="U381" i="11"/>
  <c r="U365" i="11"/>
  <c r="U349" i="11"/>
  <c r="U333" i="11"/>
  <c r="U317" i="11"/>
  <c r="U301" i="11"/>
  <c r="U285" i="11"/>
  <c r="U269" i="11"/>
  <c r="U253" i="11"/>
  <c r="U237" i="11"/>
  <c r="U221" i="11"/>
  <c r="U205" i="11"/>
  <c r="U189" i="11"/>
  <c r="U173" i="11"/>
  <c r="U157" i="11"/>
  <c r="U141" i="11"/>
  <c r="U125" i="11"/>
  <c r="U109" i="11"/>
  <c r="U93" i="11"/>
  <c r="U77" i="11"/>
  <c r="U61" i="11"/>
  <c r="U45" i="11"/>
  <c r="U29" i="11"/>
  <c r="Y5" i="16"/>
  <c r="K29" i="16"/>
  <c r="AB20" i="16"/>
  <c r="AB1" i="16"/>
  <c r="O18" i="12"/>
  <c r="O130" i="12"/>
  <c r="O114" i="12"/>
  <c r="O98" i="12"/>
  <c r="O82" i="12"/>
  <c r="O66" i="12"/>
  <c r="O50" i="12"/>
  <c r="O34" i="12"/>
  <c r="O129" i="12"/>
  <c r="O113" i="12"/>
  <c r="O97" i="12"/>
  <c r="O81" i="12"/>
  <c r="O65" i="12"/>
  <c r="O49" i="12"/>
  <c r="O33" i="12"/>
  <c r="O17" i="12"/>
  <c r="O128" i="12"/>
  <c r="O112" i="12"/>
  <c r="O96" i="12"/>
  <c r="O80" i="12"/>
  <c r="O64" i="12"/>
  <c r="O48" i="12"/>
  <c r="O32" i="12"/>
  <c r="O16" i="12"/>
  <c r="O127" i="12"/>
  <c r="O111" i="12"/>
  <c r="O95" i="12"/>
  <c r="O79" i="12"/>
  <c r="O63" i="12"/>
  <c r="O47" i="12"/>
  <c r="O31" i="12"/>
  <c r="O15" i="12"/>
  <c r="O126" i="12"/>
  <c r="O110" i="12"/>
  <c r="O94" i="12"/>
  <c r="O78" i="12"/>
  <c r="O62" i="12"/>
  <c r="O46" i="12"/>
  <c r="O30" i="12"/>
  <c r="O14" i="12"/>
  <c r="O141" i="12"/>
  <c r="O125" i="12"/>
  <c r="O109" i="12"/>
  <c r="O93" i="12"/>
  <c r="O77" i="12"/>
  <c r="O61" i="12"/>
  <c r="O45" i="12"/>
  <c r="O29" i="12"/>
  <c r="O13" i="12"/>
  <c r="O140" i="12"/>
  <c r="O124" i="12"/>
  <c r="O108" i="12"/>
  <c r="O92" i="12"/>
  <c r="O76" i="12"/>
  <c r="O60" i="12"/>
  <c r="O44" i="12"/>
  <c r="O28" i="12"/>
  <c r="O12" i="12"/>
  <c r="O139" i="12"/>
  <c r="O123" i="12"/>
  <c r="O107" i="12"/>
  <c r="O91" i="12"/>
  <c r="O75" i="12"/>
  <c r="O59" i="12"/>
  <c r="O43" i="12"/>
  <c r="O27" i="12"/>
  <c r="O11" i="12"/>
  <c r="O138" i="12"/>
  <c r="O122" i="12"/>
  <c r="O106" i="12"/>
  <c r="O90" i="12"/>
  <c r="O74" i="12"/>
  <c r="O58" i="12"/>
  <c r="O42" i="12"/>
  <c r="O26" i="12"/>
  <c r="O10" i="12"/>
  <c r="O137" i="12"/>
  <c r="O121" i="12"/>
  <c r="O105" i="12"/>
  <c r="O89" i="12"/>
  <c r="O73" i="12"/>
  <c r="O57" i="12"/>
  <c r="O41" i="12"/>
  <c r="O25" i="12"/>
  <c r="O9" i="12"/>
  <c r="O136" i="12"/>
  <c r="O120" i="12"/>
  <c r="O104" i="12"/>
  <c r="O88" i="12"/>
  <c r="O72" i="12"/>
  <c r="O56" i="12"/>
  <c r="O40" i="12"/>
  <c r="O24" i="12"/>
  <c r="O8" i="12"/>
  <c r="O135" i="12"/>
  <c r="O119" i="12"/>
  <c r="O103" i="12"/>
  <c r="O87" i="12"/>
  <c r="O71" i="12"/>
  <c r="O55" i="12"/>
  <c r="O39" i="12"/>
  <c r="O23" i="12"/>
  <c r="O7" i="12"/>
  <c r="O134" i="12"/>
  <c r="O118" i="12"/>
  <c r="O102" i="12"/>
  <c r="O86" i="12"/>
  <c r="O70" i="12"/>
  <c r="O54" i="12"/>
  <c r="O38" i="12"/>
  <c r="O22" i="12"/>
  <c r="O6" i="12"/>
  <c r="O133" i="12"/>
  <c r="O117" i="12"/>
  <c r="O101" i="12"/>
  <c r="O85" i="12"/>
  <c r="O69" i="12"/>
  <c r="O53" i="12"/>
  <c r="O37" i="12"/>
  <c r="O21" i="12"/>
  <c r="O5" i="12"/>
  <c r="O132" i="12"/>
  <c r="O116" i="12"/>
  <c r="O100" i="12"/>
  <c r="O84" i="12"/>
  <c r="O68" i="12"/>
  <c r="O52" i="12"/>
  <c r="O36" i="12"/>
  <c r="O20" i="12"/>
  <c r="O4" i="12"/>
  <c r="O131" i="12"/>
  <c r="O115" i="12"/>
  <c r="O99" i="12"/>
  <c r="O83" i="12"/>
  <c r="O67" i="12"/>
  <c r="O51" i="12"/>
  <c r="O35" i="12"/>
  <c r="O19" i="12"/>
  <c r="Q9" i="11"/>
  <c r="Q346" i="11"/>
  <c r="Q112" i="11"/>
  <c r="Q30" i="11"/>
  <c r="Q379" i="11"/>
  <c r="Q342" i="11"/>
  <c r="Q278" i="11"/>
  <c r="Q192" i="11"/>
  <c r="Q110" i="11"/>
  <c r="Q22" i="11"/>
  <c r="Q374" i="11"/>
  <c r="Q338" i="11"/>
  <c r="Q270" i="11"/>
  <c r="Q182" i="11"/>
  <c r="Q96" i="11"/>
  <c r="Q14" i="11"/>
  <c r="Q378" i="11"/>
  <c r="Q371" i="11"/>
  <c r="Q336" i="11"/>
  <c r="Q262" i="11"/>
  <c r="Q176" i="11"/>
  <c r="Q94" i="11"/>
  <c r="Q5" i="11"/>
  <c r="Q286" i="11"/>
  <c r="Q370" i="11"/>
  <c r="Q334" i="11"/>
  <c r="Q256" i="11"/>
  <c r="Q174" i="11"/>
  <c r="Q86" i="11"/>
  <c r="Q32" i="11"/>
  <c r="Q339" i="11"/>
  <c r="Q368" i="11"/>
  <c r="Q330" i="11"/>
  <c r="Q254" i="11"/>
  <c r="Q166" i="11"/>
  <c r="Q80" i="11"/>
  <c r="Q118" i="11"/>
  <c r="Q272" i="11"/>
  <c r="Q366" i="11"/>
  <c r="Q326" i="11"/>
  <c r="Q246" i="11"/>
  <c r="Q160" i="11"/>
  <c r="Q78" i="11"/>
  <c r="Q102" i="11"/>
  <c r="Q363" i="11"/>
  <c r="Q323" i="11"/>
  <c r="Q240" i="11"/>
  <c r="Q158" i="11"/>
  <c r="Q70" i="11"/>
  <c r="Q288" i="11"/>
  <c r="Q198" i="11"/>
  <c r="Q362" i="11"/>
  <c r="Q320" i="11"/>
  <c r="Q238" i="11"/>
  <c r="Q150" i="11"/>
  <c r="Q64" i="11"/>
  <c r="Q347" i="11"/>
  <c r="Q190" i="11"/>
  <c r="Q358" i="11"/>
  <c r="Q318" i="11"/>
  <c r="Q230" i="11"/>
  <c r="Q144" i="11"/>
  <c r="Q62" i="11"/>
  <c r="Q206" i="11"/>
  <c r="Q16" i="11"/>
  <c r="Q355" i="11"/>
  <c r="Q310" i="11"/>
  <c r="Q224" i="11"/>
  <c r="Q142" i="11"/>
  <c r="Q54" i="11"/>
  <c r="Q304" i="11"/>
  <c r="Q134" i="11"/>
  <c r="Q302" i="11"/>
  <c r="Q214" i="11"/>
  <c r="Q46" i="11"/>
  <c r="Q354" i="11"/>
  <c r="Q222" i="11"/>
  <c r="Q48" i="11"/>
  <c r="Q352" i="11"/>
  <c r="Q128" i="11"/>
  <c r="Q350" i="11"/>
  <c r="Q294" i="11"/>
  <c r="Q208" i="11"/>
  <c r="Q126" i="11"/>
  <c r="Q38" i="11"/>
  <c r="Q365" i="11"/>
  <c r="Q349" i="11"/>
  <c r="Q333" i="11"/>
  <c r="Q317" i="11"/>
  <c r="Q301" i="11"/>
  <c r="Q285" i="11"/>
  <c r="Q269" i="11"/>
  <c r="Q253" i="11"/>
  <c r="Q237" i="11"/>
  <c r="Q221" i="11"/>
  <c r="Q205" i="11"/>
  <c r="Q189" i="11"/>
  <c r="Q173" i="11"/>
  <c r="Q157" i="11"/>
  <c r="Q141" i="11"/>
  <c r="Q125" i="11"/>
  <c r="Q109" i="11"/>
  <c r="Q93" i="11"/>
  <c r="Q77" i="11"/>
  <c r="Q61" i="11"/>
  <c r="Q45" i="11"/>
  <c r="Q29" i="11"/>
  <c r="Q13" i="11"/>
  <c r="Q380" i="11"/>
  <c r="Q364" i="11"/>
  <c r="Q348" i="11"/>
  <c r="Q332" i="11"/>
  <c r="Q316" i="11"/>
  <c r="Q300" i="11"/>
  <c r="Q284" i="11"/>
  <c r="Q268" i="11"/>
  <c r="Q252" i="11"/>
  <c r="Q236" i="11"/>
  <c r="Q220" i="11"/>
  <c r="Q204" i="11"/>
  <c r="Q188" i="11"/>
  <c r="Q172" i="11"/>
  <c r="Q156" i="11"/>
  <c r="Q140" i="11"/>
  <c r="Q124" i="11"/>
  <c r="Q108" i="11"/>
  <c r="Q92" i="11"/>
  <c r="Q76" i="11"/>
  <c r="Q60" i="11"/>
  <c r="Q44" i="11"/>
  <c r="Q28" i="11"/>
  <c r="Q12" i="11"/>
  <c r="Q331" i="11"/>
  <c r="Q315" i="11"/>
  <c r="Q299" i="11"/>
  <c r="Q283" i="11"/>
  <c r="Q267" i="11"/>
  <c r="Q251" i="11"/>
  <c r="Q235" i="11"/>
  <c r="Q219" i="11"/>
  <c r="Q203" i="11"/>
  <c r="Q187" i="11"/>
  <c r="Q171" i="11"/>
  <c r="Q155" i="11"/>
  <c r="Q139" i="11"/>
  <c r="Q123" i="11"/>
  <c r="Q107" i="11"/>
  <c r="Q91" i="11"/>
  <c r="Q75" i="11"/>
  <c r="Q59" i="11"/>
  <c r="Q43" i="11"/>
  <c r="Q27" i="11"/>
  <c r="Q11" i="11"/>
  <c r="Q314" i="11"/>
  <c r="Q298" i="11"/>
  <c r="Q282" i="11"/>
  <c r="Q266" i="11"/>
  <c r="Q250" i="11"/>
  <c r="Q234" i="11"/>
  <c r="Q218" i="11"/>
  <c r="Q202" i="11"/>
  <c r="Q186" i="11"/>
  <c r="Q170" i="11"/>
  <c r="Q154" i="11"/>
  <c r="Q138" i="11"/>
  <c r="Q122" i="11"/>
  <c r="Q106" i="11"/>
  <c r="Q90" i="11"/>
  <c r="Q74" i="11"/>
  <c r="Q58" i="11"/>
  <c r="Q42" i="11"/>
  <c r="Q26" i="11"/>
  <c r="Q10" i="11"/>
  <c r="Q377" i="11"/>
  <c r="Q361" i="11"/>
  <c r="Q345" i="11"/>
  <c r="Q329" i="11"/>
  <c r="Q313" i="11"/>
  <c r="Q297" i="11"/>
  <c r="Q281" i="11"/>
  <c r="Q265" i="11"/>
  <c r="Q249" i="11"/>
  <c r="Q233" i="11"/>
  <c r="Q217" i="11"/>
  <c r="Q201" i="11"/>
  <c r="Q185" i="11"/>
  <c r="Q169" i="11"/>
  <c r="Q153" i="11"/>
  <c r="Q137" i="11"/>
  <c r="Q121" i="11"/>
  <c r="Q105" i="11"/>
  <c r="Q89" i="11"/>
  <c r="Q73" i="11"/>
  <c r="Q57" i="11"/>
  <c r="Q41" i="11"/>
  <c r="Q25" i="11"/>
  <c r="Q8" i="11"/>
  <c r="Q376" i="11"/>
  <c r="Q360" i="11"/>
  <c r="Q344" i="11"/>
  <c r="Q328" i="11"/>
  <c r="Q312" i="11"/>
  <c r="Q296" i="11"/>
  <c r="Q280" i="11"/>
  <c r="Q264" i="11"/>
  <c r="Q248" i="11"/>
  <c r="Q232" i="11"/>
  <c r="Q216" i="11"/>
  <c r="Q200" i="11"/>
  <c r="Q184" i="11"/>
  <c r="Q168" i="11"/>
  <c r="Q152" i="11"/>
  <c r="Q136" i="11"/>
  <c r="Q120" i="11"/>
  <c r="Q104" i="11"/>
  <c r="Q88" i="11"/>
  <c r="Q72" i="11"/>
  <c r="Q56" i="11"/>
  <c r="Q40" i="11"/>
  <c r="Q24" i="11"/>
  <c r="Q7" i="11"/>
  <c r="Q375" i="11"/>
  <c r="Q359" i="11"/>
  <c r="Q343" i="11"/>
  <c r="Q327" i="11"/>
  <c r="Q311" i="11"/>
  <c r="Q295" i="11"/>
  <c r="Q279" i="11"/>
  <c r="Q263" i="11"/>
  <c r="Q247" i="11"/>
  <c r="Q231" i="11"/>
  <c r="Q215" i="11"/>
  <c r="Q199" i="11"/>
  <c r="Q183" i="11"/>
  <c r="Q167" i="11"/>
  <c r="Q151" i="11"/>
  <c r="Q135" i="11"/>
  <c r="Q119" i="11"/>
  <c r="Q103" i="11"/>
  <c r="Q87" i="11"/>
  <c r="Q71" i="11"/>
  <c r="Q55" i="11"/>
  <c r="Q39" i="11"/>
  <c r="Q23" i="11"/>
  <c r="Q6" i="11"/>
  <c r="Q373" i="11"/>
  <c r="Q357" i="11"/>
  <c r="Q341" i="11"/>
  <c r="Q325" i="11"/>
  <c r="Q309" i="11"/>
  <c r="Q293" i="11"/>
  <c r="Q277" i="11"/>
  <c r="Q261" i="11"/>
  <c r="Q245" i="11"/>
  <c r="Q229" i="11"/>
  <c r="Q213" i="11"/>
  <c r="Q197" i="11"/>
  <c r="Q181" i="11"/>
  <c r="Q165" i="11"/>
  <c r="Q149" i="11"/>
  <c r="Q133" i="11"/>
  <c r="Q117" i="11"/>
  <c r="Q101" i="11"/>
  <c r="Q85" i="11"/>
  <c r="Q69" i="11"/>
  <c r="Q53" i="11"/>
  <c r="Q37" i="11"/>
  <c r="Q21" i="11"/>
  <c r="Q4" i="11"/>
  <c r="Q372" i="11"/>
  <c r="Q356" i="11"/>
  <c r="Q340" i="11"/>
  <c r="Q324" i="11"/>
  <c r="Q308" i="11"/>
  <c r="Q292" i="11"/>
  <c r="Q276" i="11"/>
  <c r="Q260" i="11"/>
  <c r="Q244" i="11"/>
  <c r="Q228" i="11"/>
  <c r="Q212" i="11"/>
  <c r="Q196" i="11"/>
  <c r="Q180" i="11"/>
  <c r="Q164" i="11"/>
  <c r="Q148" i="11"/>
  <c r="Q132" i="11"/>
  <c r="Q116" i="11"/>
  <c r="Q100" i="11"/>
  <c r="Q84" i="11"/>
  <c r="Q68" i="11"/>
  <c r="Q52" i="11"/>
  <c r="Q36" i="11"/>
  <c r="Q20" i="11"/>
  <c r="Q3" i="11"/>
  <c r="Q307" i="11"/>
  <c r="Q291" i="11"/>
  <c r="Q275" i="11"/>
  <c r="Q259" i="11"/>
  <c r="Q243" i="11"/>
  <c r="Q227" i="11"/>
  <c r="Q211" i="11"/>
  <c r="Q195" i="11"/>
  <c r="Q179" i="11"/>
  <c r="Q163" i="11"/>
  <c r="Q147" i="11"/>
  <c r="Q131" i="11"/>
  <c r="Q115" i="11"/>
  <c r="Q99" i="11"/>
  <c r="Q83" i="11"/>
  <c r="Q67" i="11"/>
  <c r="Q51" i="11"/>
  <c r="Q35" i="11"/>
  <c r="Q19" i="11"/>
  <c r="Q322" i="11"/>
  <c r="Q306" i="11"/>
  <c r="Q290" i="11"/>
  <c r="Q274" i="11"/>
  <c r="Q258" i="11"/>
  <c r="Q242" i="11"/>
  <c r="Q226" i="11"/>
  <c r="Q210" i="11"/>
  <c r="Q194" i="11"/>
  <c r="Q178" i="11"/>
  <c r="Q162" i="11"/>
  <c r="Q146" i="11"/>
  <c r="Q130" i="11"/>
  <c r="Q114" i="11"/>
  <c r="Q98" i="11"/>
  <c r="Q82" i="11"/>
  <c r="Q66" i="11"/>
  <c r="Q50" i="11"/>
  <c r="Q34" i="11"/>
  <c r="Q18" i="11"/>
  <c r="Q369" i="11"/>
  <c r="Q353" i="11"/>
  <c r="Q337" i="11"/>
  <c r="Q321" i="11"/>
  <c r="Q305" i="11"/>
  <c r="Q289" i="11"/>
  <c r="Q273" i="11"/>
  <c r="Q257" i="11"/>
  <c r="Q241" i="11"/>
  <c r="Q225" i="11"/>
  <c r="Q209" i="11"/>
  <c r="Q193" i="11"/>
  <c r="Q177" i="11"/>
  <c r="Q161" i="11"/>
  <c r="Q145" i="11"/>
  <c r="Q129" i="11"/>
  <c r="Q113" i="11"/>
  <c r="Q97" i="11"/>
  <c r="Q81" i="11"/>
  <c r="Q65" i="11"/>
  <c r="Q49" i="11"/>
  <c r="Q33" i="11"/>
  <c r="Q17" i="11"/>
  <c r="Q367" i="11"/>
  <c r="Q351" i="11"/>
  <c r="Q335" i="11"/>
  <c r="Q319" i="11"/>
  <c r="Q303" i="11"/>
  <c r="Q287" i="11"/>
  <c r="Q271" i="11"/>
  <c r="Q255" i="11"/>
  <c r="Q239" i="11"/>
  <c r="Q223" i="11"/>
  <c r="Q207" i="11"/>
  <c r="Q191" i="11"/>
  <c r="Q175" i="11"/>
  <c r="Q159" i="11"/>
  <c r="Q143" i="11"/>
  <c r="Q127" i="11"/>
  <c r="Q111" i="11"/>
  <c r="Q95" i="11"/>
  <c r="Q79" i="11"/>
  <c r="Q63" i="11"/>
  <c r="Q47" i="11"/>
  <c r="Q31" i="11"/>
  <c r="T4" i="10"/>
  <c r="T3" i="10"/>
  <c r="T2" i="10"/>
  <c r="K42" i="8"/>
  <c r="K56" i="8"/>
  <c r="K59" i="8"/>
  <c r="K41" i="8"/>
  <c r="K57" i="8"/>
  <c r="K38" i="8"/>
  <c r="K8" i="8"/>
  <c r="K20" i="8"/>
  <c r="M69" i="8" l="1"/>
  <c r="F69" i="8"/>
  <c r="L69" i="8" s="1"/>
  <c r="D45" i="5"/>
  <c r="M70" i="8"/>
  <c r="F70" i="8"/>
  <c r="L70" i="8" s="1"/>
  <c r="M68" i="8"/>
  <c r="F68" i="8"/>
  <c r="L68" i="8" s="1"/>
  <c r="M67" i="8"/>
  <c r="F67" i="8"/>
  <c r="L67" i="8" s="1"/>
  <c r="M66" i="8"/>
  <c r="F66" i="8"/>
  <c r="L66" i="8" s="1"/>
  <c r="D67" i="5"/>
  <c r="D68" i="5"/>
  <c r="K68" i="8" l="1"/>
  <c r="K67" i="8"/>
  <c r="K69" i="8"/>
  <c r="K66" i="8"/>
  <c r="K70" i="8"/>
  <c r="F53" i="8"/>
  <c r="F54" i="8"/>
  <c r="F52" i="8"/>
  <c r="F50" i="8"/>
  <c r="L50" i="8" s="1"/>
  <c r="F51" i="8"/>
  <c r="L51" i="8" s="1"/>
  <c r="F49" i="8"/>
  <c r="F47" i="8"/>
  <c r="F48" i="8"/>
  <c r="F46" i="8"/>
  <c r="F44" i="8"/>
  <c r="L44" i="8" s="1"/>
  <c r="F45" i="8"/>
  <c r="L45" i="8" s="1"/>
  <c r="F43" i="8"/>
  <c r="L43" i="8" s="1"/>
  <c r="M65" i="8"/>
  <c r="F65" i="8"/>
  <c r="L65" i="8" s="1"/>
  <c r="M64" i="8"/>
  <c r="F64" i="8"/>
  <c r="L64" i="8" s="1"/>
  <c r="M63" i="8"/>
  <c r="F63" i="8"/>
  <c r="L63" i="8" s="1"/>
  <c r="M62" i="8"/>
  <c r="F62" i="8"/>
  <c r="L62" i="8" s="1"/>
  <c r="M61" i="8"/>
  <c r="F61" i="8"/>
  <c r="L61" i="8" s="1"/>
  <c r="M54" i="8"/>
  <c r="M53" i="8"/>
  <c r="M52" i="8"/>
  <c r="M51" i="8"/>
  <c r="M50" i="8"/>
  <c r="M49" i="8"/>
  <c r="M48" i="8"/>
  <c r="M47" i="8"/>
  <c r="M46" i="8"/>
  <c r="M45" i="8"/>
  <c r="M44" i="8"/>
  <c r="M43" i="8"/>
  <c r="M26" i="8"/>
  <c r="F26" i="8"/>
  <c r="L26" i="8" s="1"/>
  <c r="M25" i="8"/>
  <c r="F25" i="8"/>
  <c r="L25" i="8" s="1"/>
  <c r="M24" i="8"/>
  <c r="F24" i="8"/>
  <c r="L24" i="8" s="1"/>
  <c r="M23" i="8"/>
  <c r="F23" i="8"/>
  <c r="L23" i="8" s="1"/>
  <c r="M22" i="8"/>
  <c r="F22" i="8"/>
  <c r="L22" i="8" s="1"/>
  <c r="M18" i="8"/>
  <c r="M17" i="8"/>
  <c r="M16" i="8"/>
  <c r="M15" i="8"/>
  <c r="M14" i="8"/>
  <c r="F14" i="8"/>
  <c r="L14" i="8" s="1"/>
  <c r="M13" i="8"/>
  <c r="M12" i="8"/>
  <c r="F12" i="8"/>
  <c r="L12" i="8" s="1"/>
  <c r="M11" i="8"/>
  <c r="F11" i="8"/>
  <c r="L11" i="8" s="1"/>
  <c r="M10" i="8"/>
  <c r="F10" i="8"/>
  <c r="L10" i="8" s="1"/>
  <c r="M9" i="8"/>
  <c r="F9" i="8"/>
  <c r="L9" i="8" s="1"/>
  <c r="F32" i="8"/>
  <c r="L32" i="8" s="1"/>
  <c r="F33" i="8"/>
  <c r="F34" i="8"/>
  <c r="F31" i="8"/>
  <c r="L31" i="8" s="1"/>
  <c r="M34" i="8"/>
  <c r="M33" i="8"/>
  <c r="M32" i="8"/>
  <c r="M31" i="8"/>
  <c r="F4" i="8"/>
  <c r="L4" i="8" s="1"/>
  <c r="F3" i="8"/>
  <c r="L3" i="8" s="1"/>
  <c r="M6" i="8"/>
  <c r="M5" i="8"/>
  <c r="M4" i="8"/>
  <c r="M3" i="8"/>
  <c r="F28" i="8"/>
  <c r="L28" i="8" s="1"/>
  <c r="F29" i="8"/>
  <c r="F30" i="8"/>
  <c r="F27" i="8"/>
  <c r="L27" i="8" s="1"/>
  <c r="M30" i="8"/>
  <c r="M29" i="8"/>
  <c r="M28" i="8"/>
  <c r="M27" i="8"/>
  <c r="D60" i="5"/>
  <c r="D59" i="5"/>
  <c r="D15" i="5"/>
  <c r="D16" i="5"/>
  <c r="D46" i="5"/>
  <c r="D33" i="5"/>
  <c r="D32" i="5"/>
  <c r="L34" i="8" l="1"/>
  <c r="K34" i="8" s="1"/>
  <c r="L33" i="8"/>
  <c r="K33" i="8" s="1"/>
  <c r="L54" i="8"/>
  <c r="K54" i="8" s="1"/>
  <c r="L53" i="8"/>
  <c r="K53" i="8" s="1"/>
  <c r="L48" i="8"/>
  <c r="K48" i="8" s="1"/>
  <c r="L47" i="8"/>
  <c r="K47" i="8" s="1"/>
  <c r="L30" i="8"/>
  <c r="L29" i="8"/>
  <c r="K29" i="8" s="1"/>
  <c r="K51" i="8"/>
  <c r="K50" i="8"/>
  <c r="K28" i="8"/>
  <c r="K14" i="8"/>
  <c r="K26" i="8"/>
  <c r="K9" i="8"/>
  <c r="K25" i="8"/>
  <c r="K64" i="8"/>
  <c r="K61" i="8"/>
  <c r="K43" i="8"/>
  <c r="K45" i="8"/>
  <c r="K44" i="8"/>
  <c r="K10" i="8"/>
  <c r="K22" i="8"/>
  <c r="K23" i="8"/>
  <c r="K65" i="8"/>
  <c r="K12" i="8"/>
  <c r="K24" i="8"/>
  <c r="K62" i="8"/>
  <c r="K30" i="8"/>
  <c r="K11" i="8"/>
  <c r="K63" i="8"/>
  <c r="L52" i="8"/>
  <c r="K52" i="8" s="1"/>
  <c r="L49" i="8"/>
  <c r="K49" i="8" s="1"/>
  <c r="L46" i="8"/>
  <c r="K46" i="8" s="1"/>
  <c r="F15" i="8"/>
  <c r="L15" i="8" s="1"/>
  <c r="K15" i="8" s="1"/>
  <c r="F13" i="8"/>
  <c r="L13" i="8" s="1"/>
  <c r="K13" i="8" s="1"/>
  <c r="K4" i="8"/>
  <c r="K27" i="8"/>
  <c r="K31" i="8"/>
  <c r="K32" i="8"/>
  <c r="K3" i="8"/>
  <c r="D44" i="5"/>
  <c r="D58" i="5"/>
  <c r="D57" i="5"/>
  <c r="D56" i="5"/>
  <c r="D55" i="5"/>
  <c r="D43" i="5"/>
  <c r="D42" i="5"/>
  <c r="D41" i="5"/>
  <c r="D54" i="5"/>
  <c r="D66" i="5"/>
  <c r="D64" i="5"/>
  <c r="D65" i="5"/>
  <c r="D14" i="5"/>
  <c r="D13" i="5"/>
  <c r="D12" i="5"/>
  <c r="D11" i="5"/>
  <c r="D31" i="5"/>
  <c r="D30" i="5"/>
  <c r="D29" i="5"/>
  <c r="D28" i="5"/>
  <c r="D25" i="5"/>
  <c r="D27" i="5"/>
  <c r="D8" i="5"/>
  <c r="D10" i="5"/>
  <c r="D9" i="5"/>
  <c r="D7" i="5"/>
  <c r="D6" i="5"/>
  <c r="D5" i="5"/>
  <c r="D4" i="5"/>
  <c r="D3" i="5"/>
  <c r="F5" i="8"/>
  <c r="D20" i="5"/>
  <c r="D52" i="5"/>
  <c r="D51" i="5"/>
  <c r="D40" i="5"/>
  <c r="D39" i="5"/>
  <c r="D38" i="5"/>
  <c r="D37" i="5"/>
  <c r="D50" i="5"/>
  <c r="D53" i="5"/>
  <c r="D26" i="5"/>
  <c r="D24" i="5"/>
  <c r="D23" i="5"/>
  <c r="D22" i="5"/>
  <c r="D21" i="5"/>
  <c r="I36" i="1"/>
  <c r="F11" i="1"/>
  <c r="L5" i="8" l="1"/>
  <c r="K5" i="8" s="1"/>
  <c r="F17" i="8"/>
  <c r="F6" i="8"/>
  <c r="F18" i="8"/>
  <c r="F16" i="8"/>
  <c r="L18" i="8" l="1"/>
  <c r="K18" i="8" s="1"/>
  <c r="L17" i="8"/>
  <c r="K17" i="8" s="1"/>
  <c r="L6" i="8"/>
  <c r="K6" i="8" s="1"/>
  <c r="L16" i="8"/>
  <c r="K16"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ABD95F-D643-4653-99B0-7853EF2336B5}" keepAlive="1" name="Query - abund" description="Connection to the 'abund' query in the workbook." type="5" refreshedVersion="8" background="1" saveData="1">
    <dbPr connection="Provider=Microsoft.Mashup.OleDb.1;Data Source=$Workbook$;Location=abund;Extended Properties=&quot;&quot;" command="SELECT * FROM [abund]"/>
  </connection>
  <connection id="2" xr16:uid="{A153F4FD-C2C5-4E5D-A9A0-06F025C6DEA8}" keepAlive="1" name="Query - bowtie_abund (2)" description="Connection to the 'bowtie_abund (2)' query in the workbook." type="5" refreshedVersion="8" background="1" saveData="1">
    <dbPr connection="Provider=Microsoft.Mashup.OleDb.1;Data Source=$Workbook$;Location=&quot;bowtie_abund (2)&quot;;Extended Properties=&quot;&quot;" command="SELECT * FROM [bowtie_abund (2)]"/>
  </connection>
  <connection id="3" xr16:uid="{6AD18C1C-7681-4D03-A1F8-F2ECFE4D5B01}" keepAlive="1" name="Query - bowtie2_abund" description="Connection to the 'bowtie2_abund' query in the workbook." type="5" refreshedVersion="8" background="1" saveData="1">
    <dbPr connection="Provider=Microsoft.Mashup.OleDb.1;Data Source=$Workbook$;Location=bowtie2_abund;Extended Properties=&quot;&quot;" command="SELECT * FROM [bowtie2_abund]"/>
  </connection>
  <connection id="4" xr16:uid="{DA97E3C7-1278-4F5C-B8BB-CAD16ED12878}" keepAlive="1" name="Query - bracken_abundance" description="Connection to the 'bracken_abundance' query in the workbook." type="5" refreshedVersion="8" background="1" saveData="1">
    <dbPr connection="Provider=Microsoft.Mashup.OleDb.1;Data Source=$Workbook$;Location=bracken_abundance;Extended Properties=&quot;&quot;" command="SELECT * FROM [bracken_abundance]"/>
  </connection>
  <connection id="5" xr16:uid="{895B0280-513D-4D13-9493-4535F5BC73B1}" keepAlive="1" name="Query - bracken_abundance_genus" description="Connection to the 'bracken_abundance_genus' query in the workbook." type="5" refreshedVersion="8" background="1" saveData="1">
    <dbPr connection="Provider=Microsoft.Mashup.OleDb.1;Data Source=$Workbook$;Location=bracken_abundance_genus;Extended Properties=&quot;&quot;" command="SELECT * FROM [bracken_abundance_genus]"/>
  </connection>
  <connection id="6" xr16:uid="{0698CB70-DAA7-4E52-AF03-157AD67EC403}" keepAlive="1" name="Query - clark_ecoli_abund" description="Connection to the 'clark_ecoli_abund' query in the workbook." type="5" refreshedVersion="8" background="1" saveData="1">
    <dbPr connection="Provider=Microsoft.Mashup.OleDb.1;Data Source=$Workbook$;Location=clark_ecoli_abund;Extended Properties=&quot;&quot;" command="SELECT * FROM [clark_ecoli_abund]"/>
  </connection>
  <connection id="7" xr16:uid="{D27EEFFB-9AB7-4D08-AFC2-AABB19E075B4}" keepAlive="1" name="Query - ecoli" description="Connection to the 'ecoli' query in the workbook." type="5" refreshedVersion="8" background="1" saveData="1">
    <dbPr connection="Provider=Microsoft.Mashup.OleDb.1;Data Source=$Workbook$;Location=ecoli;Extended Properties=&quot;&quot;" command="SELECT * FROM [ecoli]"/>
  </connection>
  <connection id="8" xr16:uid="{9351EF37-35EC-487A-9635-A82339D71D7B}" keepAlive="1" name="Query - final_bases_SRR8073714_microbial" description="Connection to the 'final_bases_SRR8073714_microbial' query in the workbook." type="5" refreshedVersion="8" background="1" saveData="1">
    <dbPr connection="Provider=Microsoft.Mashup.OleDb.1;Data Source=$Workbook$;Location=final_bases_SRR8073714_microbial;Extended Properties=&quot;&quot;" command="SELECT * FROM [final_bases_SRR8073714_microbial]"/>
  </connection>
  <connection id="9" xr16:uid="{803D8B71-0374-4703-92DA-68318982AEC8}" keepAlive="1" name="Query - final_bases_SRR8073714_microbial (2)" description="Connection to the 'final_bases_SRR8073714_microbial (2)' query in the workbook." type="5" refreshedVersion="8" background="1" saveData="1">
    <dbPr connection="Provider=Microsoft.Mashup.OleDb.1;Data Source=$Workbook$;Location=&quot;final_bases_SRR8073714_microbial (2)&quot;;Extended Properties=&quot;&quot;" command="SELECT * FROM [final_bases_SRR8073714_microbial (2)]"/>
  </connection>
  <connection id="10" xr16:uid="{2AFED2FD-8FAC-4374-9AE3-2752ACD5D436}" keepAlive="1" name="Query - kraken2_custom_database_genus_abundance" description="Connection to the 'kraken2_custom_database_genus_abundance' query in the workbook." type="5" refreshedVersion="8" background="1" saveData="1">
    <dbPr connection="Provider=Microsoft.Mashup.OleDb.1;Data Source=$Workbook$;Location=kraken2_custom_database_genus_abundance;Extended Properties=&quot;&quot;" command="SELECT * FROM [kraken2_custom_database_genus_abundance]"/>
  </connection>
  <connection id="11" xr16:uid="{89DF8EE4-8799-4ADF-A14C-627DAE3D99C2}" keepAlive="1" name="Query - kraken2_custom_database_species_abundance" description="Connection to the 'kraken2_custom_database_species_abundance' query in the workbook." type="5" refreshedVersion="8" background="1" saveData="1">
    <dbPr connection="Provider=Microsoft.Mashup.OleDb.1;Data Source=$Workbook$;Location=kraken2_custom_database_species_abundance;Extended Properties=&quot;&quot;" command="SELECT * FROM [kraken2_custom_database_species_abundance]"/>
  </connection>
  <connection id="12" xr16:uid="{4CC3C719-CF01-4C01-8586-40D39703A8F5}" keepAlive="1" name="Query - kraken2_genus_abundance" description="Connection to the 'kraken2_genus_abundance' query in the workbook." type="5" refreshedVersion="8" background="1" saveData="1">
    <dbPr connection="Provider=Microsoft.Mashup.OleDb.1;Data Source=$Workbook$;Location=kraken2_genus_abundance;Extended Properties=&quot;&quot;" command="SELECT * FROM [kraken2_genus_abundance]"/>
  </connection>
  <connection id="13" xr16:uid="{B380C3E2-06DA-4332-88E3-0A0B86090D8F}" keepAlive="1" name="Query - kraken2_species_abundance" description="Connection to the 'kraken2_species_abundance' query in the workbook." type="5" refreshedVersion="8" background="1" saveData="1">
    <dbPr connection="Provider=Microsoft.Mashup.OleDb.1;Data Source=$Workbook$;Location=kraken2_species_abundance;Extended Properties=&quot;&quot;" command="SELECT * FROM [kraken2_species_abundance]"/>
  </connection>
  <connection id="14" xr16:uid="{8D32D388-07A4-4705-A974-B64B8FFF9E08}" keepAlive="1" name="Query - minimap2_400_abund_bases" description="Connection to the 'minimap2_400_abund_bases' query in the workbook." type="5" refreshedVersion="8" background="1" saveData="1">
    <dbPr connection="Provider=Microsoft.Mashup.OleDb.1;Data Source=$Workbook$;Location=minimap2_400_abund_bases;Extended Properties=&quot;&quot;" command="SELECT * FROM [minimap2_400_abund_bases]"/>
  </connection>
  <connection id="15" xr16:uid="{981DBE79-278C-4F53-9EDE-F65E42B01F3C}" keepAlive="1" name="Query - minimap2_400_microbial_abund" description="Connection to the 'minimap2_400_microbial_abund' query in the workbook." type="5" refreshedVersion="8" background="1" saveData="1">
    <dbPr connection="Provider=Microsoft.Mashup.OleDb.1;Data Source=$Workbook$;Location=minimap2_400_microbial_abund;Extended Properties=&quot;&quot;" command="SELECT * FROM [minimap2_400_microbial_abund]"/>
  </connection>
  <connection id="16" xr16:uid="{37303FC4-2BB4-4F30-9F5A-7CCA539BB40C}" keepAlive="1" name="Query - minimap2_genus_abundance" description="Connection to the 'minimap2_genus_abundance' query in the workbook." type="5" refreshedVersion="8" background="1" saveData="1">
    <dbPr connection="Provider=Microsoft.Mashup.OleDb.1;Data Source=$Workbook$;Location=minimap2_genus_abundance;Extended Properties=&quot;&quot;" command="SELECT * FROM [minimap2_genus_abundance]"/>
  </connection>
  <connection id="17" xr16:uid="{E76A8BB3-BFF3-4665-8C73-D9E20AE270B4}" keepAlive="1" name="Query - minimap2_new_genus_abundance" description="Connection to the 'minimap2_new_genus_abundance' query in the workbook." type="5" refreshedVersion="8" background="1" saveData="1">
    <dbPr connection="Provider=Microsoft.Mashup.OleDb.1;Data Source=$Workbook$;Location=minimap2_new_genus_abundance;Extended Properties=&quot;&quot;" command="SELECT * FROM [minimap2_new_genus_abundance]"/>
  </connection>
  <connection id="18" xr16:uid="{5334DC1E-2C40-459F-BAD6-A0BF964A7561}" keepAlive="1" name="Query - minimap2_new_species_abundance" description="Connection to the 'minimap2_new_species_abundance' query in the workbook." type="5" refreshedVersion="8" background="1" saveData="1">
    <dbPr connection="Provider=Microsoft.Mashup.OleDb.1;Data Source=$Workbook$;Location=minimap2_new_species_abundance;Extended Properties=&quot;&quot;" command="SELECT * FROM [minimap2_new_species_abundance]"/>
  </connection>
  <connection id="19" xr16:uid="{442A0D2E-B095-425A-890A-7FA24B378E8C}" keepAlive="1" name="Query - minimap2_species_abundance" description="Connection to the 'minimap2_species_abundance' query in the workbook." type="5" refreshedVersion="8" background="1" saveData="1">
    <dbPr connection="Provider=Microsoft.Mashup.OleDb.1;Data Source=$Workbook$;Location=minimap2_species_abundance;Extended Properties=&quot;&quot;" command="SELECT * FROM [minimap2_species_abundance]"/>
  </connection>
  <connection id="20" xr16:uid="{B1FB7C60-1342-45F1-AF18-E2BBEB14D892}" keepAlive="1" name="Query - mora_filtered_genus_abundance" description="Connection to the 'mora_filtered_genus_abundance' query in the workbook." type="5" refreshedVersion="8" background="1" saveData="1">
    <dbPr connection="Provider=Microsoft.Mashup.OleDb.1;Data Source=$Workbook$;Location=mora_filtered_genus_abundance;Extended Properties=&quot;&quot;" command="SELECT * FROM [mora_filtered_genus_abundance]"/>
  </connection>
  <connection id="21" xr16:uid="{59058E3B-1B21-43FD-9D45-DDBBB71AAFA2}" keepAlive="1" name="Query - mora_filtered_species_abundance" description="Connection to the 'mora_filtered_species_abundance' query in the workbook." type="5" refreshedVersion="8" background="1" saveData="1">
    <dbPr connection="Provider=Microsoft.Mashup.OleDb.1;Data Source=$Workbook$;Location=mora_filtered_species_abundance;Extended Properties=&quot;&quot;" command="SELECT * FROM [mora_filtered_species_abundance]"/>
  </connection>
  <connection id="22" xr16:uid="{99586FBE-FFE7-4C9D-9490-1E31E94F0260}" keepAlive="1" name="Query - MORA_genus_abundance" description="Connection to the 'MORA_genus_abundance' query in the workbook." type="5" refreshedVersion="8" background="1" saveData="1">
    <dbPr connection="Provider=Microsoft.Mashup.OleDb.1;Data Source=$Workbook$;Location=MORA_genus_abundance;Extended Properties=&quot;&quot;" command="SELECT * FROM [MORA_genus_abundance]"/>
  </connection>
  <connection id="23" xr16:uid="{AE1ABBC4-5555-4E3F-9E1E-64F0EFD11E02}" keepAlive="1" name="Query - MORA_new_genus_abundance" description="Connection to the 'MORA_new_genus_abundance' query in the workbook." type="5" refreshedVersion="8" background="1" saveData="1">
    <dbPr connection="Provider=Microsoft.Mashup.OleDb.1;Data Source=$Workbook$;Location=MORA_new_genus_abundance;Extended Properties=&quot;&quot;" command="SELECT * FROM [MORA_new_genus_abundance]"/>
  </connection>
  <connection id="24" xr16:uid="{9513767F-9331-4E3C-898D-85CF9E0038B6}" keepAlive="1" name="Query - MORA_new_species_abundance" description="Connection to the 'MORA_new_species_abundance' query in the workbook." type="5" refreshedVersion="8" background="1" saveData="1">
    <dbPr connection="Provider=Microsoft.Mashup.OleDb.1;Data Source=$Workbook$;Location=MORA_new_species_abundance;Extended Properties=&quot;&quot;" command="SELECT * FROM [MORA_new_species_abundance]"/>
  </connection>
  <connection id="25" xr16:uid="{594291AF-4135-4A1F-B5CD-3BAFEB93F70F}" keepAlive="1" name="Query - mora_real_3_ecoli_abund (2)" description="Connection to the 'mora_real_3_ecoli_abund (2)' query in the workbook." type="5" refreshedVersion="8" background="1" saveData="1">
    <dbPr connection="Provider=Microsoft.Mashup.OleDb.1;Data Source=$Workbook$;Location=&quot;mora_real_3_ecoli_abund (2)&quot;;Extended Properties=&quot;&quot;" command="SELECT * FROM [mora_real_3_ecoli_abund (2)]"/>
  </connection>
  <connection id="26" xr16:uid="{FA41D70C-DB6B-46C0-B3C8-B183EEFA9D15}" keepAlive="1" name="Query - mora_sim_ecoli_3_results (2)" description="Connection to the 'mora_sim_ecoli_3_results (2)' query in the workbook." type="5" refreshedVersion="8" background="1" saveData="1">
    <dbPr connection="Provider=Microsoft.Mashup.OleDb.1;Data Source=$Workbook$;Location=&quot;mora_sim_ecoli_3_results (2)&quot;;Extended Properties=&quot;&quot;" command="SELECT * FROM [mora_sim_ecoli_3_results (2)]"/>
  </connection>
  <connection id="27" xr16:uid="{0E8AA3AA-63FC-4EDE-AB6C-73446F580DBD}" keepAlive="1" name="Query - MORA_species_abundance" description="Connection to the 'MORA_species_abundance' query in the workbook." type="5" refreshedVersion="8" background="1" saveData="1">
    <dbPr connection="Provider=Microsoft.Mashup.OleDb.1;Data Source=$Workbook$;Location=MORA_species_abundance;Extended Properties=&quot;&quot;" command="SELECT * FROM [MORA_species_abundance]"/>
  </connection>
  <connection id="28" xr16:uid="{2CF5A3ED-0752-42C6-9A5B-D12B6D73AB42}" keepAlive="1" name="Query - patho_genus_abundance" description="Connection to the 'patho_genus_abundance' query in the workbook." type="5" refreshedVersion="8" background="1" saveData="1">
    <dbPr connection="Provider=Microsoft.Mashup.OleDb.1;Data Source=$Workbook$;Location=patho_genus_abundance;Extended Properties=&quot;&quot;" command="SELECT * FROM [patho_genus_abundance]"/>
  </connection>
  <connection id="29" xr16:uid="{8E899791-8047-49CD-9689-AA65C04A7B7B}" keepAlive="1" name="Query - patho_new_genus_abundance" description="Connection to the 'patho_new_genus_abundance' query in the workbook." type="5" refreshedVersion="8" background="1" saveData="1">
    <dbPr connection="Provider=Microsoft.Mashup.OleDb.1;Data Source=$Workbook$;Location=patho_new_genus_abundance;Extended Properties=&quot;&quot;" command="SELECT * FROM [patho_new_genus_abundance]"/>
  </connection>
  <connection id="30" xr16:uid="{0935394C-3295-48CC-BF76-8A614E586F64}" keepAlive="1" name="Query - patho_new_species_abundance" description="Connection to the 'patho_new_species_abundance' query in the workbook." type="5" refreshedVersion="8" background="1" saveData="1">
    <dbPr connection="Provider=Microsoft.Mashup.OleDb.1;Data Source=$Workbook$;Location=patho_new_species_abundance;Extended Properties=&quot;&quot;" command="SELECT * FROM [patho_new_species_abundance]"/>
  </connection>
  <connection id="31" xr16:uid="{200CDC50-D9C0-4EA1-97F8-84BF16EB1999}" keepAlive="1" name="Query - patho_real_3_ecoli_abund" description="Connection to the 'patho_real_3_ecoli_abund' query in the workbook." type="5" refreshedVersion="8" background="1" saveData="1">
    <dbPr connection="Provider=Microsoft.Mashup.OleDb.1;Data Source=$Workbook$;Location=patho_real_3_ecoli_abund;Extended Properties=&quot;&quot;" command="SELECT * FROM [patho_real_3_ecoli_abund]"/>
  </connection>
  <connection id="32" xr16:uid="{EF9B1B06-C809-4AD3-B954-DB280C1E11DE}" keepAlive="1" name="Query - patho_short_real_ecoli_abund" description="Connection to the 'patho_short_real_ecoli_abund' query in the workbook." type="5" refreshedVersion="8" background="1" saveData="1">
    <dbPr connection="Provider=Microsoft.Mashup.OleDb.1;Data Source=$Workbook$;Location=patho_short_real_ecoli_abund;Extended Properties=&quot;&quot;" command="SELECT * FROM [patho_short_real_ecoli_abund]"/>
  </connection>
  <connection id="33" xr16:uid="{51CC21F2-C7AE-45C6-A2E5-2A5A4633A203}" keepAlive="1" name="Query - patho_species_abundance" description="Connection to the 'patho_species_abundance' query in the workbook." type="5" refreshedVersion="8" background="1" saveData="1">
    <dbPr connection="Provider=Microsoft.Mashup.OleDb.1;Data Source=$Workbook$;Location=patho_species_abundance;Extended Properties=&quot;&quot;" command="SELECT * FROM [patho_species_abundance]"/>
  </connection>
  <connection id="34" xr16:uid="{9EB5087E-7FF3-4900-A3EE-066A77405D66}" keepAlive="1" name="Query - puffer_ecoli_abund" description="Connection to the 'puffer_ecoli_abund' query in the workbook." type="5" refreshedVersion="8" background="1" saveData="1">
    <dbPr connection="Provider=Microsoft.Mashup.OleDb.1;Data Source=$Workbook$;Location=puffer_ecoli_abund;Extended Properties=&quot;&quot;" command="SELECT * FROM [puffer_ecoli_abund]"/>
  </connection>
  <connection id="35" xr16:uid="{9AF5B8B6-F2C0-458D-ADEF-C728F458098B}" keepAlive="1" name="Query - puffer_real_3_ecoli_abund (2)" description="Connection to the 'puffer_real_3_ecoli_abund (2)' query in the workbook." type="5" refreshedVersion="8" background="1" saveData="1">
    <dbPr connection="Provider=Microsoft.Mashup.OleDb.1;Data Source=$Workbook$;Location=&quot;puffer_real_3_ecoli_abund (2)&quot;;Extended Properties=&quot;&quot;" command="SELECT * FROM [puffer_real_3_ecoli_abund (2)]"/>
  </connection>
</connections>
</file>

<file path=xl/sharedStrings.xml><?xml version="1.0" encoding="utf-8"?>
<sst xmlns="http://schemas.openxmlformats.org/spreadsheetml/2006/main" count="5195" uniqueCount="1618">
  <si>
    <t>MORA</t>
  </si>
  <si>
    <t>Pathoscope2</t>
  </si>
  <si>
    <t>Pufferfish</t>
  </si>
  <si>
    <t>CP013025.1</t>
  </si>
  <si>
    <t>CP011322.1</t>
  </si>
  <si>
    <t>CP011938.1</t>
  </si>
  <si>
    <t>LM995446.1</t>
  </si>
  <si>
    <t>CP007392.1</t>
  </si>
  <si>
    <t>CP013835.1</t>
  </si>
  <si>
    <t>CP012635.1</t>
  </si>
  <si>
    <t>CP007265.1</t>
  </si>
  <si>
    <t>CP009859.1</t>
  </si>
  <si>
    <t>CP007275.1</t>
  </si>
  <si>
    <t>CP010876.1</t>
  </si>
  <si>
    <t>2009C-3133</t>
  </si>
  <si>
    <t>SQ110</t>
  </si>
  <si>
    <t>ST2747</t>
  </si>
  <si>
    <t>JJ2434</t>
  </si>
  <si>
    <t>SF-088</t>
  </si>
  <si>
    <t>ST540</t>
  </si>
  <si>
    <t>ECONIH1</t>
  </si>
  <si>
    <t>NMEC O18</t>
  </si>
  <si>
    <t>MNCRE44</t>
  </si>
  <si>
    <t>CP010585.1</t>
  </si>
  <si>
    <t>CP011018.1</t>
  </si>
  <si>
    <t>CP012125.1</t>
  </si>
  <si>
    <t>CP007594.1</t>
  </si>
  <si>
    <t>CP010816.1</t>
  </si>
  <si>
    <t>CP010372.1</t>
  </si>
  <si>
    <t>CP011113.2</t>
  </si>
  <si>
    <t>CP010371.1</t>
  </si>
  <si>
    <t>CP011124.1</t>
  </si>
  <si>
    <t>CP013112.1</t>
  </si>
  <si>
    <t>CP010315.1</t>
  </si>
  <si>
    <t>CP009104.1</t>
  </si>
  <si>
    <t>CP011416.1</t>
  </si>
  <si>
    <t>CP013029.1</t>
  </si>
  <si>
    <t>CP007491.1</t>
  </si>
  <si>
    <t>CP011321.1</t>
  </si>
  <si>
    <t>CP013028.1</t>
  </si>
  <si>
    <t>CP009106.2</t>
  </si>
  <si>
    <t>CP010882.1</t>
  </si>
  <si>
    <t>CP013027.1</t>
  </si>
  <si>
    <t>CP009860.1</t>
  </si>
  <si>
    <t>CP010317.1</t>
  </si>
  <si>
    <t>Accession Numbers</t>
  </si>
  <si>
    <t>Assignments</t>
  </si>
  <si>
    <t>Pufferfish Data</t>
  </si>
  <si>
    <t>CP011324.1</t>
  </si>
  <si>
    <t>CP011320.1</t>
  </si>
  <si>
    <t>CP012636.1</t>
  </si>
  <si>
    <t>CP011417.1</t>
  </si>
  <si>
    <t>CP013024.1</t>
  </si>
  <si>
    <t>CP010373.2</t>
  </si>
  <si>
    <t>CP009862.1</t>
  </si>
  <si>
    <t>CP013833.1</t>
  </si>
  <si>
    <t>CP010316.1</t>
  </si>
  <si>
    <t>CP011019.1</t>
  </si>
  <si>
    <t>CP009107.1</t>
  </si>
  <si>
    <t>CP009105.1</t>
  </si>
  <si>
    <t>CP010881.1</t>
  </si>
  <si>
    <t>CP011418.1</t>
  </si>
  <si>
    <t>CP013030.1</t>
  </si>
  <si>
    <t>CP013834.1</t>
  </si>
  <si>
    <t>CP010880.1</t>
  </si>
  <si>
    <t>Total</t>
  </si>
  <si>
    <t>Assembly Accession</t>
  </si>
  <si>
    <t>Organism Name</t>
  </si>
  <si>
    <t>Organism Infraspecific Names Breed</t>
  </si>
  <si>
    <t>Organism Infraspecific Names Strain</t>
  </si>
  <si>
    <t>Organism Infraspecific Names Cultivar</t>
  </si>
  <si>
    <t>Organism Infraspecific Names Isolate</t>
  </si>
  <si>
    <t>Organism Infraspecific Names Ecotype</t>
  </si>
  <si>
    <t>Annotation Name</t>
  </si>
  <si>
    <t>Assembly Stats Total Sequence Length</t>
  </si>
  <si>
    <t>Assembly Level</t>
  </si>
  <si>
    <t>Assembly Submission Date</t>
  </si>
  <si>
    <t>WGS project accession</t>
  </si>
  <si>
    <t>GCF_000597845.1</t>
  </si>
  <si>
    <t>Escherichia coli</t>
  </si>
  <si>
    <t/>
  </si>
  <si>
    <t>NCBI Prokaryotic Genome Annotation Pipeline (PGAP)</t>
  </si>
  <si>
    <t>Complete Genome</t>
  </si>
  <si>
    <t>GCF_000599665.1</t>
  </si>
  <si>
    <t>GCF_000784925.1</t>
  </si>
  <si>
    <t>GCF_000801165.1</t>
  </si>
  <si>
    <t>RM9387</t>
  </si>
  <si>
    <t>GCF_000801185.2</t>
  </si>
  <si>
    <t>94-3024</t>
  </si>
  <si>
    <t>GCF_000814145.2</t>
  </si>
  <si>
    <t>6409</t>
  </si>
  <si>
    <t>GCF_000819645.1</t>
  </si>
  <si>
    <t>789</t>
  </si>
  <si>
    <t>GCF_000830035.1</t>
  </si>
  <si>
    <t>C41(DE3)</t>
  </si>
  <si>
    <t>GCF_000833145.1</t>
  </si>
  <si>
    <t>BL21 (TaKaRa)</t>
  </si>
  <si>
    <t>GCF_000833635.2</t>
  </si>
  <si>
    <t>USML2</t>
  </si>
  <si>
    <t>GCF_000931565.1</t>
  </si>
  <si>
    <t>GCF_000952955.1</t>
  </si>
  <si>
    <t>K-12 substr. RV308</t>
  </si>
  <si>
    <t>GCF_000967155.2</t>
  </si>
  <si>
    <t>HUSEC2011</t>
  </si>
  <si>
    <t>GCF_000971615.1</t>
  </si>
  <si>
    <t>CI5</t>
  </si>
  <si>
    <t>GCF_000987875.1</t>
  </si>
  <si>
    <t>SEC470</t>
  </si>
  <si>
    <t>GCF_000988355.1</t>
  </si>
  <si>
    <t>SQ37</t>
  </si>
  <si>
    <t>GCF_000988385.1</t>
  </si>
  <si>
    <t>SQ88</t>
  </si>
  <si>
    <t>GCF_000988425.1</t>
  </si>
  <si>
    <t>GCF_000988465.1</t>
  </si>
  <si>
    <t>SQ2203</t>
  </si>
  <si>
    <t>GCF_001007915.1</t>
  </si>
  <si>
    <t>CFSAN029787</t>
  </si>
  <si>
    <t>GCF_001021595.1</t>
  </si>
  <si>
    <t>GCF_001039415.1</t>
  </si>
  <si>
    <t>C43(DE3)</t>
  </si>
  <si>
    <t>GCF_001183645.1</t>
  </si>
  <si>
    <t>DH1Ec095</t>
  </si>
  <si>
    <t>GCF_001276585.2</t>
  </si>
  <si>
    <t>RR1</t>
  </si>
  <si>
    <t>GCF_001280325.1</t>
  </si>
  <si>
    <t>GCF_001420935.1</t>
  </si>
  <si>
    <t>2012C-4227</t>
  </si>
  <si>
    <t>GCF_001420955.1</t>
  </si>
  <si>
    <t>GCF_001442495.1</t>
  </si>
  <si>
    <t>YD786</t>
  </si>
  <si>
    <t>GCF_001513635.1</t>
  </si>
  <si>
    <t>GCF_001515725.1</t>
  </si>
  <si>
    <t>ACN002</t>
  </si>
  <si>
    <t>Simulated References</t>
  </si>
  <si>
    <t>Psychrobacter arcticus</t>
  </si>
  <si>
    <t>Minimap2</t>
  </si>
  <si>
    <t>Seconds</t>
  </si>
  <si>
    <t>Time</t>
  </si>
  <si>
    <t>MAX_RSS</t>
  </si>
  <si>
    <t>MAX_VMS</t>
  </si>
  <si>
    <t>MAX_USS</t>
  </si>
  <si>
    <t>MAX_PSS</t>
  </si>
  <si>
    <t>IO IN</t>
  </si>
  <si>
    <t>IO OUT</t>
  </si>
  <si>
    <t>MEAN LOAD</t>
  </si>
  <si>
    <t>Mapping</t>
  </si>
  <si>
    <t>Quantification</t>
  </si>
  <si>
    <t>Pathoscope</t>
  </si>
  <si>
    <t>MAP</t>
  </si>
  <si>
    <t>ID</t>
  </si>
  <si>
    <t>REP</t>
  </si>
  <si>
    <t>Bowtie2</t>
  </si>
  <si>
    <t>Index</t>
  </si>
  <si>
    <t>Mora</t>
  </si>
  <si>
    <t>Long Reads</t>
  </si>
  <si>
    <t>Assigned Abundance vs Abundance Estimator</t>
  </si>
  <si>
    <t>Assigned Abundance vs Real</t>
  </si>
  <si>
    <t>Abundance Estimator vs Real</t>
  </si>
  <si>
    <t>Assigner</t>
  </si>
  <si>
    <t>Everything</t>
  </si>
  <si>
    <t>Program</t>
  </si>
  <si>
    <t>Filtered</t>
  </si>
  <si>
    <t>RMSE</t>
  </si>
  <si>
    <t>RMSLE</t>
  </si>
  <si>
    <t>SAMPLE</t>
  </si>
  <si>
    <t>Method</t>
  </si>
  <si>
    <t>MAPPER</t>
  </si>
  <si>
    <t>Taxa</t>
  </si>
  <si>
    <t>TP</t>
  </si>
  <si>
    <t>FP</t>
  </si>
  <si>
    <t>FN</t>
  </si>
  <si>
    <t>TN</t>
  </si>
  <si>
    <t>Sensitivity</t>
  </si>
  <si>
    <t>minimap2</t>
  </si>
  <si>
    <t>Species</t>
  </si>
  <si>
    <t>Genus</t>
  </si>
  <si>
    <t>Precision</t>
  </si>
  <si>
    <t>Strain</t>
  </si>
  <si>
    <t>F1</t>
  </si>
  <si>
    <t>Ecoli Short Reads</t>
  </si>
  <si>
    <t>58 Ecoli References</t>
  </si>
  <si>
    <t>Short Reads</t>
  </si>
  <si>
    <t>Reference = REF-2</t>
  </si>
  <si>
    <t>Reference = REF-1</t>
  </si>
  <si>
    <t>Short Reads on REF-1</t>
  </si>
  <si>
    <t>Short Reads on REF-2</t>
  </si>
  <si>
    <t>Long Reads on REF-1</t>
  </si>
  <si>
    <t>Long Reads on REF-2</t>
  </si>
  <si>
    <t>REF-2</t>
  </si>
  <si>
    <t>REF-1</t>
  </si>
  <si>
    <t>Halomonas sp. HL-4</t>
  </si>
  <si>
    <t>Halomonas sp. HL-93</t>
  </si>
  <si>
    <t>Muricauda sp.</t>
  </si>
  <si>
    <t>Marinobacter sp.8</t>
  </si>
  <si>
    <t>Marinobacter sp.1</t>
  </si>
  <si>
    <t>Cohaesibacter sp.</t>
  </si>
  <si>
    <t>Thioclava sp.</t>
  </si>
  <si>
    <t>Propionibacteriaceae b.</t>
  </si>
  <si>
    <t>M. echinofusca</t>
  </si>
  <si>
    <t>M. echinaurantiaca</t>
  </si>
  <si>
    <t>M. coxensis</t>
  </si>
  <si>
    <t>Psychrobacter urativorans</t>
  </si>
  <si>
    <t>Psychrobacter cryohalolentis</t>
  </si>
  <si>
    <t>Psychrobacter alimentarius</t>
  </si>
  <si>
    <t>Psychrobacter sp.</t>
  </si>
  <si>
    <t>others</t>
  </si>
  <si>
    <t>Molarity (10⁻¹⁵)</t>
  </si>
  <si>
    <t>Percent of Bases Assigned to each Reference</t>
  </si>
  <si>
    <t>Basses Assigned to each Reference</t>
  </si>
  <si>
    <t>Kraken2</t>
  </si>
  <si>
    <t>build taxonomy</t>
  </si>
  <si>
    <t>add reference</t>
  </si>
  <si>
    <t>build database</t>
  </si>
  <si>
    <t>CPU TIME</t>
  </si>
  <si>
    <t>Simulated Long Reads</t>
  </si>
  <si>
    <t>Simulated Short Reads</t>
  </si>
  <si>
    <t>Build Taxonomy</t>
  </si>
  <si>
    <t>Add Reference</t>
  </si>
  <si>
    <t>Build Database</t>
  </si>
  <si>
    <t>Agamemnon</t>
  </si>
  <si>
    <t>Clark</t>
  </si>
  <si>
    <t>Setting Database</t>
  </si>
  <si>
    <t>Classify</t>
  </si>
  <si>
    <t>Set Database</t>
  </si>
  <si>
    <t>NOT ALIGNED</t>
  </si>
  <si>
    <t>Clark Data</t>
  </si>
  <si>
    <t>Accession Number</t>
  </si>
  <si>
    <t>REFERENCE</t>
  </si>
  <si>
    <t>Note:</t>
  </si>
  <si>
    <t>7793,43</t>
  </si>
  <si>
    <t>Bowtie2 Data</t>
  </si>
  <si>
    <t>Clark classifies and then aligns reads in a single step. When the user uses a different reference database, Clark has to rebuild the Hash files, adding an extra 20 minutes for REF-1 and 4 hours for REF-2. Here we included not only the first run, but also the second run of Clark to showcase the different runtimes.</t>
  </si>
  <si>
    <t>2nd Run</t>
  </si>
  <si>
    <t>INF32/16/A</t>
  </si>
  <si>
    <t>INF13/18/A</t>
  </si>
  <si>
    <t>INF191/17/A</t>
  </si>
  <si>
    <t>Strains</t>
  </si>
  <si>
    <t>Not Aligned</t>
  </si>
  <si>
    <t>ANI</t>
  </si>
  <si>
    <t xml:space="preserve">Caption: </t>
  </si>
  <si>
    <t xml:space="preserve">Since Agamemnon uses Pufferfish, abundances were not calculated using Agamemnon on long reads. As Mora's abundance calculation code is heavily inspired by Agamemnon, their resulting abundancies are basically identical. </t>
  </si>
  <si>
    <t>AugPatho2</t>
  </si>
  <si>
    <t>AugPatho2 Data</t>
  </si>
  <si>
    <t>Mora Data</t>
  </si>
  <si>
    <t>AugPatho2 needs 3 steps to output results: pathoMAP, pathoID, and pathoREP</t>
  </si>
  <si>
    <t>SRA Runs</t>
  </si>
  <si>
    <t>SRR10587526</t>
  </si>
  <si>
    <t>SRR15497613</t>
  </si>
  <si>
    <t>SRR15334628</t>
  </si>
  <si>
    <t>Unlike in the prior simulated E. coli experiment, the strains were sufficiently different that Minimap2 by itself did pretty well, and Mora's re-assignment procedure did not change much for those 11 assigned strains.</t>
  </si>
  <si>
    <t>This shows that Mora was able to identify the presence of all strains in the synthetic community, including very low abundance ones. Though Minimap2 had comparable assignment abundances with Mora in bulk, it was unable to identify the presence of very low abundance strains within the microbial community.</t>
  </si>
  <si>
    <t>Using Minimap2 as the initial aligner, we ran Mora on 187,448 real long nanopore reads from a synthetic microbial community of 12 different microbial strains and compared it with just Minimap2 alone. Both were able to assign more than 800 reads to each of the 12 original strain with the exception of \textit{M. coxensis}.</t>
  </si>
  <si>
    <t>However, the behavior for M. coxensis is instructive for the benefits of re-assignment.</t>
  </si>
  <si>
    <t>Minimap2 assigned no reads to M. coxensis as primary alignments, but did include it as a secondary alignment for some reads.</t>
  </si>
  <si>
    <t>Mora's prediction of abundance and the requirement of not allowing overshoots suggested the presence of some M. coxensis, and even with an extremely low predicted abundance, it assigned 11 reads to M. coxensis.</t>
  </si>
  <si>
    <t>To calculate the difference in the different abundance values, root mean squared error (RMSE) was used. This was used due to the lack of major outliers.</t>
  </si>
  <si>
    <t>total</t>
  </si>
  <si>
    <t>Percentage</t>
  </si>
  <si>
    <t>Cereibacter sphaeroides</t>
  </si>
  <si>
    <t>Mock Microbial Community</t>
  </si>
  <si>
    <t>kraken2</t>
  </si>
  <si>
    <t>align</t>
  </si>
  <si>
    <t>Staphylococcus epidermidis</t>
  </si>
  <si>
    <t>Porphyromonas gingivalis</t>
  </si>
  <si>
    <t>Bacillus pacificus</t>
  </si>
  <si>
    <t>Shigella dysenteriae</t>
  </si>
  <si>
    <t>Streptococcus mutans</t>
  </si>
  <si>
    <t>Pseudomonas paraeruginosa</t>
  </si>
  <si>
    <t>Streptococcus ratti</t>
  </si>
  <si>
    <t>Gemmobacter fulvus</t>
  </si>
  <si>
    <t>Streptococcus agalactiae</t>
  </si>
  <si>
    <t>Bacillus paranthracis</t>
  </si>
  <si>
    <t>Cereibacter azotoformans</t>
  </si>
  <si>
    <t>Mammaliicoccus vitulinus</t>
  </si>
  <si>
    <t>Staphylococcus aureus</t>
  </si>
  <si>
    <t>Clostridium diolis</t>
  </si>
  <si>
    <t>Streptococcus troglodytae</t>
  </si>
  <si>
    <t>Staphylococcus capitis</t>
  </si>
  <si>
    <t>Helicobacter pylori</t>
  </si>
  <si>
    <t>Clostridium beijerinckii</t>
  </si>
  <si>
    <t>Fuscovulum blasticum</t>
  </si>
  <si>
    <t>Paracoccus liaowanqingii</t>
  </si>
  <si>
    <t>Bacillus albus</t>
  </si>
  <si>
    <t>Ponticoccus alexandrii</t>
  </si>
  <si>
    <t>Paracoccus yeei</t>
  </si>
  <si>
    <t>Staphylococcus hominis</t>
  </si>
  <si>
    <t>Clostridium saccharobutylicum</t>
  </si>
  <si>
    <t>Escherichia fergusonii</t>
  </si>
  <si>
    <t>Bacillus anthracis</t>
  </si>
  <si>
    <t>Streptococcus intermedius</t>
  </si>
  <si>
    <t>Streptococcus periodonticum</t>
  </si>
  <si>
    <t>Bacteroides caccae</t>
  </si>
  <si>
    <t>Tabrizicola piscis</t>
  </si>
  <si>
    <t>Neisseria cinerea</t>
  </si>
  <si>
    <t>Halopseudomonas aestusnigri</t>
  </si>
  <si>
    <t>Lactobacillus paragasseri</t>
  </si>
  <si>
    <t>Celeribacter indicus</t>
  </si>
  <si>
    <t>Pseudomonas aeruginosa</t>
  </si>
  <si>
    <t>Paracoccus marcusii</t>
  </si>
  <si>
    <t>Enterobacter bugandensis</t>
  </si>
  <si>
    <t>Acinetobacter chinensis</t>
  </si>
  <si>
    <t>Cutibacterium acnes</t>
  </si>
  <si>
    <t>Shigella sonnei</t>
  </si>
  <si>
    <t>Rhodovulum sulfidophilum</t>
  </si>
  <si>
    <t>Bifidobacterium adolescentis</t>
  </si>
  <si>
    <t>Staphylococcus simulans</t>
  </si>
  <si>
    <t>Bradyrhizobium icense</t>
  </si>
  <si>
    <t>Neisseria macacae</t>
  </si>
  <si>
    <t>Paracoccus mutanolyticus</t>
  </si>
  <si>
    <t>Streptococcus ferus</t>
  </si>
  <si>
    <t>Neisseria meningitidis</t>
  </si>
  <si>
    <t>Streptococcus porcinus</t>
  </si>
  <si>
    <t>Staphylococcus equorum</t>
  </si>
  <si>
    <t>Staphylococcus pasteuri</t>
  </si>
  <si>
    <t>Staphylococcus debuckii</t>
  </si>
  <si>
    <t>Acinetobacter baumannii</t>
  </si>
  <si>
    <t>Paracoccus pantotrophus</t>
  </si>
  <si>
    <t>Staphylococcus casei</t>
  </si>
  <si>
    <t>Parachlamydia acanthamoebae</t>
  </si>
  <si>
    <t>Shigella flexneri</t>
  </si>
  <si>
    <t>Staphylococcus auricularis</t>
  </si>
  <si>
    <t>Bacillus luti</t>
  </si>
  <si>
    <t>Pseudomonas tohonis</t>
  </si>
  <si>
    <t>Paracoccus denitrificans</t>
  </si>
  <si>
    <t>Streptococcus parasuis</t>
  </si>
  <si>
    <t>Rhodoferax sediminis</t>
  </si>
  <si>
    <t>Bradyrhizobium australafricanum</t>
  </si>
  <si>
    <t>Bacillus mycoides</t>
  </si>
  <si>
    <t>Cupriavidus basilensis</t>
  </si>
  <si>
    <t>Neisseria lactamica</t>
  </si>
  <si>
    <t>Achromobacter spanius</t>
  </si>
  <si>
    <t>Microvirga terrae</t>
  </si>
  <si>
    <t>Staphylococcus haemolyticus</t>
  </si>
  <si>
    <t>Pukyongiella litopenaei</t>
  </si>
  <si>
    <t>Staphylococcus saprophyticus</t>
  </si>
  <si>
    <t>Staphylococcus pseudintermedius</t>
  </si>
  <si>
    <t>Brevundimonas albigilva</t>
  </si>
  <si>
    <t>Staphylococcus simiae</t>
  </si>
  <si>
    <t>Azospirillum thiophilum</t>
  </si>
  <si>
    <t>Bacillus cereus</t>
  </si>
  <si>
    <t>Chenggangzhangella methanolivorans</t>
  </si>
  <si>
    <t>Ketogulonicigenium vulgare</t>
  </si>
  <si>
    <t>Staphylococcus caprae</t>
  </si>
  <si>
    <t>Streptococcus gwangjuense</t>
  </si>
  <si>
    <t>Rhodobacter capsulatus</t>
  </si>
  <si>
    <t>Caulobacter vibrioides</t>
  </si>
  <si>
    <t>Polymorphum gilvum</t>
  </si>
  <si>
    <t>Pseudomonas alloputida</t>
  </si>
  <si>
    <t>Deinococcus radiodurans</t>
  </si>
  <si>
    <t>Staphylococcus argenteus</t>
  </si>
  <si>
    <t>Burkholderia pseudomallei</t>
  </si>
  <si>
    <t>Paracoccus alcaliphilus</t>
  </si>
  <si>
    <t>Pseudomonas hydrolytica</t>
  </si>
  <si>
    <t>Clostridium gelidum</t>
  </si>
  <si>
    <t>Pseudorhizobium flavum</t>
  </si>
  <si>
    <t>Bacillus wiedmannii</t>
  </si>
  <si>
    <t>Staphylococcus lugdunensis</t>
  </si>
  <si>
    <t>Paroceanicella profunda</t>
  </si>
  <si>
    <t>Phreatobacter cathodiphilus</t>
  </si>
  <si>
    <t>Achromobacter insolitus</t>
  </si>
  <si>
    <t>Staphylococcus schweitzeri</t>
  </si>
  <si>
    <t>Pelagovum pacificum</t>
  </si>
  <si>
    <t>Thiocapsa bogorovii</t>
  </si>
  <si>
    <t>Staphylococcus succinus</t>
  </si>
  <si>
    <t>Ruminiclostridium cellulolyticum</t>
  </si>
  <si>
    <t>Acinetobacter soli</t>
  </si>
  <si>
    <t>Defluviicoccus vanus</t>
  </si>
  <si>
    <t>Streptococcus dysgalactiae</t>
  </si>
  <si>
    <t>Staphylococcus piscifermentans</t>
  </si>
  <si>
    <t>Delftia tsuruhatensis</t>
  </si>
  <si>
    <t>Staphylococcus condimenti</t>
  </si>
  <si>
    <t>Paracoccus versutus</t>
  </si>
  <si>
    <t>Stappia indica</t>
  </si>
  <si>
    <t>Paracoccus fistulariae</t>
  </si>
  <si>
    <t>Mammaliicoccus stepanovicii</t>
  </si>
  <si>
    <t>Lysobacter enzymogenes</t>
  </si>
  <si>
    <t>Clostridium fermenticellae</t>
  </si>
  <si>
    <t>Bacillus nitratireducens</t>
  </si>
  <si>
    <t>Streptococcus chenjunshii</t>
  </si>
  <si>
    <t>Neisseria gonorrhoeae</t>
  </si>
  <si>
    <t>Staphylococcus delphini</t>
  </si>
  <si>
    <t>Rhizobium phaseoli</t>
  </si>
  <si>
    <t>Pseudomonas soli</t>
  </si>
  <si>
    <t>Mycoplasmopsis anatis</t>
  </si>
  <si>
    <t>Streptococcus respiraculi</t>
  </si>
  <si>
    <t>Phocaeicola dorei</t>
  </si>
  <si>
    <t>Paracoccus zhejiangensis</t>
  </si>
  <si>
    <t>Priestia aryabhattai</t>
  </si>
  <si>
    <t>Thioclava nitratireducens</t>
  </si>
  <si>
    <t>Actinomyces gaoshouyii</t>
  </si>
  <si>
    <t>Pseudomonas qingdaonensis</t>
  </si>
  <si>
    <t>Paracoccus aminovorans</t>
  </si>
  <si>
    <t>Neotabrizicola shimadae</t>
  </si>
  <si>
    <t>Staphylococcus nepalensis</t>
  </si>
  <si>
    <t>Paracoccus albus</t>
  </si>
  <si>
    <t>Streptococcus thermophilus</t>
  </si>
  <si>
    <t>Streptococcus pseudoporcinus</t>
  </si>
  <si>
    <t>Pseudomonas cannabina</t>
  </si>
  <si>
    <t>Pseudomonas otitidis</t>
  </si>
  <si>
    <t>Pseudomonas tritici</t>
  </si>
  <si>
    <t>Staphylococcus lloydii</t>
  </si>
  <si>
    <t>Clostridium saccharoperbutylacetonicum</t>
  </si>
  <si>
    <t>Paracoccus jeotgali</t>
  </si>
  <si>
    <t>Bordetella hinzii</t>
  </si>
  <si>
    <t>Niveispirillum cyanobacteriorum</t>
  </si>
  <si>
    <t>Rhizobium esperanzae</t>
  </si>
  <si>
    <t>Lactobacillus johnsonii</t>
  </si>
  <si>
    <t>Comamonas flocculans</t>
  </si>
  <si>
    <t>Hypericibacter adhaerens</t>
  </si>
  <si>
    <t>Ruegeria pomeroyi</t>
  </si>
  <si>
    <t>Streptococcus anginosus</t>
  </si>
  <si>
    <t>Paracoccus stylophorae</t>
  </si>
  <si>
    <t>Clostridium kluyveri</t>
  </si>
  <si>
    <t>Staphylococcus kloosii</t>
  </si>
  <si>
    <t>Carnobacterium maltaromaticum</t>
  </si>
  <si>
    <t>Paracoccus methylovorus</t>
  </si>
  <si>
    <t>Bradyrhizobium guangdongense</t>
  </si>
  <si>
    <t>Kosakonia cowanii</t>
  </si>
  <si>
    <t>Thauera aromatica</t>
  </si>
  <si>
    <t>Neisseria flavescens</t>
  </si>
  <si>
    <t>Streptococcus urinalis</t>
  </si>
  <si>
    <t>Paracoccus kondratievae</t>
  </si>
  <si>
    <t>Pseudomonas multiresinivorans</t>
  </si>
  <si>
    <t>Paracoccus saliphilus</t>
  </si>
  <si>
    <t>Kosakonia oryzendophytica</t>
  </si>
  <si>
    <t>Acinetobacter shaoyimingii</t>
  </si>
  <si>
    <t>Shinella zoogloeoides</t>
  </si>
  <si>
    <t>Pseudomonas oryziphila</t>
  </si>
  <si>
    <t>Clostridium carboxidivorans</t>
  </si>
  <si>
    <t>Diaphorobacter aerolatus</t>
  </si>
  <si>
    <t>Clostridium acetobutylicum</t>
  </si>
  <si>
    <t>Staphylococcus warneri</t>
  </si>
  <si>
    <t>Marinobacterium iners</t>
  </si>
  <si>
    <t>Paracoccus sediminicola</t>
  </si>
  <si>
    <t>Staphylococcus saccharolyticus</t>
  </si>
  <si>
    <t>Ensifer canadensis</t>
  </si>
  <si>
    <t>Pseudomonas solani</t>
  </si>
  <si>
    <t>Pseudomonas shirazica</t>
  </si>
  <si>
    <t>Streptococcus sobrinus</t>
  </si>
  <si>
    <t>Streptococcus pantholopis</t>
  </si>
  <si>
    <t>Achromobacter xylosoxidans</t>
  </si>
  <si>
    <t>Pikeienuella piscinae</t>
  </si>
  <si>
    <t>Burkholderia gladioli</t>
  </si>
  <si>
    <t>Prevotella dentalis</t>
  </si>
  <si>
    <t>Streptococcus marmotae</t>
  </si>
  <si>
    <t>Paracoccus seriniphilus</t>
  </si>
  <si>
    <t>Stutzerimonas balearica</t>
  </si>
  <si>
    <t>Orrella marina</t>
  </si>
  <si>
    <t>Pseudomonas lijiangensis</t>
  </si>
  <si>
    <t>Clostridium bornimense</t>
  </si>
  <si>
    <t>Acinetobacter pittii</t>
  </si>
  <si>
    <t>Phocaeicola vulgatus</t>
  </si>
  <si>
    <t>Clostridium butyricum</t>
  </si>
  <si>
    <t>Pseudomonas sichuanensis</t>
  </si>
  <si>
    <t>Stutzerimonas decontaminans</t>
  </si>
  <si>
    <t>Limosilactobacillus frumenti</t>
  </si>
  <si>
    <t>Bradyrhizobium quebecense</t>
  </si>
  <si>
    <t>Citrobacter portucalensis</t>
  </si>
  <si>
    <t>Thioclava electrotropha</t>
  </si>
  <si>
    <t>Paracoccus aerodenitrificans</t>
  </si>
  <si>
    <t>Clostridium scatologenes</t>
  </si>
  <si>
    <t>Azotobacter vinelandii</t>
  </si>
  <si>
    <t>Pseudomonas monteilii</t>
  </si>
  <si>
    <t>Streptococcus cristatus</t>
  </si>
  <si>
    <t>Clostridium cellulovorans</t>
  </si>
  <si>
    <t>Clostridium tagluense</t>
  </si>
  <si>
    <t>Streptococcus pseudopneumoniae</t>
  </si>
  <si>
    <t>Streptococcus halichoeri</t>
  </si>
  <si>
    <t>Clostridium gasigenes</t>
  </si>
  <si>
    <t>Rhodoferax antarcticus</t>
  </si>
  <si>
    <t>Streptococcus gordonii</t>
  </si>
  <si>
    <t>Chlamydiifrater phoenicopteri</t>
  </si>
  <si>
    <t>Clostridium botulinum</t>
  </si>
  <si>
    <t>Burkholderia cenocepacia</t>
  </si>
  <si>
    <t>Vagococcus fluvialis</t>
  </si>
  <si>
    <t>Citrobacter braakii</t>
  </si>
  <si>
    <t>Thalassolituus hydrocarboniclasticus</t>
  </si>
  <si>
    <t>Acinetobacter seifertii</t>
  </si>
  <si>
    <t>Bordetella flabilis</t>
  </si>
  <si>
    <t>Staphylococcus muscae</t>
  </si>
  <si>
    <t>Stutzerimonas frequens</t>
  </si>
  <si>
    <t>Celeribacter ethanolicus</t>
  </si>
  <si>
    <t>Pseudomonas citronellolis</t>
  </si>
  <si>
    <t>Cutibacterium modestum</t>
  </si>
  <si>
    <t>Ralstonia insidiosa</t>
  </si>
  <si>
    <t>Pseudomonas ficuserectae</t>
  </si>
  <si>
    <t>Pectobacterium aquaticum</t>
  </si>
  <si>
    <t>Acinetobacter nosocomialis</t>
  </si>
  <si>
    <t>Paenalcaligenes faecalis</t>
  </si>
  <si>
    <t>Kluyvera ascorbata</t>
  </si>
  <si>
    <t>Vagococcus carniphilus</t>
  </si>
  <si>
    <t>Bradyrhizobium barranii</t>
  </si>
  <si>
    <t>Azospira restricta</t>
  </si>
  <si>
    <t>Bacillus toyonensis</t>
  </si>
  <si>
    <t>Geomonas oryzisoli</t>
  </si>
  <si>
    <t>Paracoccus suum</t>
  </si>
  <si>
    <t>Burkholderia pyrrocinia</t>
  </si>
  <si>
    <t>Citrobacter amalonaticus</t>
  </si>
  <si>
    <t>Abyssicoccus albus</t>
  </si>
  <si>
    <t>Bradyrhizobium oligotrophicum</t>
  </si>
  <si>
    <t>Sphingomonas paucimobilis</t>
  </si>
  <si>
    <t>Edwardsiella ictaluri</t>
  </si>
  <si>
    <t>Moraxella nasovis</t>
  </si>
  <si>
    <t>Roseomonas mucosa</t>
  </si>
  <si>
    <t>Ancylobacter pratisalsi</t>
  </si>
  <si>
    <t>Roseicitreum antarcticum</t>
  </si>
  <si>
    <t>Sphingomonas morindae</t>
  </si>
  <si>
    <t>Leptotrichia trevisanii</t>
  </si>
  <si>
    <t>Lactobacillus kefiranofaciens</t>
  </si>
  <si>
    <t>Lysinibacillus varians</t>
  </si>
  <si>
    <t>Streptococcus gallolyticus</t>
  </si>
  <si>
    <t>Pandoraea apista</t>
  </si>
  <si>
    <t>Streptococcus lactarius</t>
  </si>
  <si>
    <t>Fructilactobacillus cliffordii</t>
  </si>
  <si>
    <t>Acinetobacter dispersus</t>
  </si>
  <si>
    <t>Streptococcus parauberis</t>
  </si>
  <si>
    <t>Clostridium manihotivorum</t>
  </si>
  <si>
    <t>Staphylococcus felis</t>
  </si>
  <si>
    <t>Loktanella salsilacus</t>
  </si>
  <si>
    <t>Pseudomonas vanderleydeniana</t>
  </si>
  <si>
    <t>Streptomyces yangpuensis</t>
  </si>
  <si>
    <t>Pseudomonas chengduensis</t>
  </si>
  <si>
    <t>Helicobacter acinonychis</t>
  </si>
  <si>
    <t>Streptococcus pyogenes</t>
  </si>
  <si>
    <t>Helicobacter suis</t>
  </si>
  <si>
    <t>Escherichia albertii</t>
  </si>
  <si>
    <t>Ancylobacter novellus</t>
  </si>
  <si>
    <t>Streptococcus oriscaviae</t>
  </si>
  <si>
    <t>Staphylococcus ureilyticus</t>
  </si>
  <si>
    <t>Marinicauda algicola</t>
  </si>
  <si>
    <t>Cutibacterium avidum</t>
  </si>
  <si>
    <t>Pseudomonas sessilinigenes</t>
  </si>
  <si>
    <t>Peribacillus butanolivorans</t>
  </si>
  <si>
    <t>Pseudomonas marincola</t>
  </si>
  <si>
    <t>Kaustia mangrovi</t>
  </si>
  <si>
    <t>Rhizobium sullae</t>
  </si>
  <si>
    <t>Clostridium taeniosporum</t>
  </si>
  <si>
    <t>Paenibacillus cellulosilyticus</t>
  </si>
  <si>
    <t>Eikenella corrodens</t>
  </si>
  <si>
    <t>Bordetella petrii</t>
  </si>
  <si>
    <t>Proteus penneri</t>
  </si>
  <si>
    <t>Acinetobacter calcoaceticus</t>
  </si>
  <si>
    <t>Lacrimispora xylanolytica</t>
  </si>
  <si>
    <t>[Enterobacter] lignolyticus</t>
  </si>
  <si>
    <t>Streptococcus pasteurianus</t>
  </si>
  <si>
    <t>Pseudomonas mosselii</t>
  </si>
  <si>
    <t>Stackebrandtia nassauensis</t>
  </si>
  <si>
    <t>Acinetobacter haemolyticus</t>
  </si>
  <si>
    <t>Aristophania vespae</t>
  </si>
  <si>
    <t>Lactobacillus acidophilus</t>
  </si>
  <si>
    <t>Delftia lacustris</t>
  </si>
  <si>
    <t>Erythrobacter neustonensis</t>
  </si>
  <si>
    <t>Acinetobacter oleivorans</t>
  </si>
  <si>
    <t>Enterococcus thailandicus</t>
  </si>
  <si>
    <t>Aureimonas mangrovi</t>
  </si>
  <si>
    <t>Xanthomonas arboricola</t>
  </si>
  <si>
    <t>Erythrobacter aurantius</t>
  </si>
  <si>
    <t>Trabulsiella odontotermitis</t>
  </si>
  <si>
    <t>Tepidanaerobacter acetatoxydans</t>
  </si>
  <si>
    <t>Rhizobium daejeonense</t>
  </si>
  <si>
    <t>Acinetobacter lwoffii</t>
  </si>
  <si>
    <t>Pseudomonas furukawaii</t>
  </si>
  <si>
    <t>Sulfurivermis fontis</t>
  </si>
  <si>
    <t>Parvibaculum lavamentivorans</t>
  </si>
  <si>
    <t>Ramlibacter tataouinensis</t>
  </si>
  <si>
    <t>Azotobacter chroococcum</t>
  </si>
  <si>
    <t>Lysinibacillus agricola</t>
  </si>
  <si>
    <t>Bacillus badius</t>
  </si>
  <si>
    <t>Treponema denticola</t>
  </si>
  <si>
    <t>Enterococcus mundtii</t>
  </si>
  <si>
    <t>Roseococcus microcysteis</t>
  </si>
  <si>
    <t>Staphylococcus ratti</t>
  </si>
  <si>
    <t>Citrobacter koseri</t>
  </si>
  <si>
    <t>Comamonas aquatica</t>
  </si>
  <si>
    <t>Bacillus cytotoxicus</t>
  </si>
  <si>
    <t>Pseudomonas nitroreducens</t>
  </si>
  <si>
    <t>Lactobacillus kullabergensis</t>
  </si>
  <si>
    <t>Paenibacillus lutimineralis</t>
  </si>
  <si>
    <t>Pseudomonas khazarica</t>
  </si>
  <si>
    <t>Bordetella pseudohinzii</t>
  </si>
  <si>
    <t>Aromatoleum aromaticum</t>
  </si>
  <si>
    <t>Xanthomonas euroxanthea</t>
  </si>
  <si>
    <t>Pseudomonas knackmussii</t>
  </si>
  <si>
    <t>Schaalia meyeri</t>
  </si>
  <si>
    <t>Bradyrhizobium zhanjiangense</t>
  </si>
  <si>
    <t>Aquabacterium olei</t>
  </si>
  <si>
    <t>Leclercia pneumoniae</t>
  </si>
  <si>
    <t>Neisseria elongata</t>
  </si>
  <si>
    <t>Cellulosilyticum lentocellum</t>
  </si>
  <si>
    <t>Acinetobacter baylyi</t>
  </si>
  <si>
    <t>Acinetobacter wuhouensis</t>
  </si>
  <si>
    <t>Azospirillum argentinense</t>
  </si>
  <si>
    <t>Azoarcus olearius</t>
  </si>
  <si>
    <t>Bacillus arachidis</t>
  </si>
  <si>
    <t>Pseudomonas mendocina</t>
  </si>
  <si>
    <t>Acidipropionibacterium jensenii</t>
  </si>
  <si>
    <t>Paenibacillus andongensis</t>
  </si>
  <si>
    <t>Serratia plymuthica</t>
  </si>
  <si>
    <t>Alkaliphilus oremlandii</t>
  </si>
  <si>
    <t>Methylophaga pinxianii</t>
  </si>
  <si>
    <t>Streptococcus toyakuensis</t>
  </si>
  <si>
    <t>Thioflavicoccus mobilis</t>
  </si>
  <si>
    <t>Bradyrhizobium septentrionale</t>
  </si>
  <si>
    <t>Stutzerimonas kunmingensis</t>
  </si>
  <si>
    <t>Pseudomonas wenzhouensis</t>
  </si>
  <si>
    <t>Enterobacter cloacae</t>
  </si>
  <si>
    <t>Mycoplasmopsis citelli</t>
  </si>
  <si>
    <t>Pseudooceanicola algae</t>
  </si>
  <si>
    <t>Cutibacterium granulosum</t>
  </si>
  <si>
    <t>Rhodopseudomonas palustris</t>
  </si>
  <si>
    <t>Streptococcus canis</t>
  </si>
  <si>
    <t>Clostridium argentinense</t>
  </si>
  <si>
    <t>Enterococcus wangshanyuanii</t>
  </si>
  <si>
    <t>Rhizorhabdus dicambivorans</t>
  </si>
  <si>
    <t>Tardiphaga robiniae</t>
  </si>
  <si>
    <t>Alicycliphilus denitrificans</t>
  </si>
  <si>
    <t>Bacillus aquiflavi</t>
  </si>
  <si>
    <t>Thermoanaerobacter mathranii</t>
  </si>
  <si>
    <t>Clostridium pasteurianum</t>
  </si>
  <si>
    <t>Salipiger abyssi</t>
  </si>
  <si>
    <t>Ralstonia mannitolilytica</t>
  </si>
  <si>
    <t>Streptococcus lutetiensis</t>
  </si>
  <si>
    <t>Methylibium petroleiphilum</t>
  </si>
  <si>
    <t>Crassaminicella thermophila</t>
  </si>
  <si>
    <t>Streptococcus australis</t>
  </si>
  <si>
    <t>Alkaliphilus metalliredigens</t>
  </si>
  <si>
    <t>Enterobacter chengduensis</t>
  </si>
  <si>
    <t>Achromobacter denitrificans</t>
  </si>
  <si>
    <t>Acinetobacter tibetensis</t>
  </si>
  <si>
    <t>Pollutimonas thiosulfatoxidans</t>
  </si>
  <si>
    <t>Virgibacillus dokdonensis</t>
  </si>
  <si>
    <t>Neisseria sicca</t>
  </si>
  <si>
    <t>Suicoccus acidiformans</t>
  </si>
  <si>
    <t>Bacillus rugosus</t>
  </si>
  <si>
    <t>Mixta hanseatica</t>
  </si>
  <si>
    <t>Comamonas antarctica</t>
  </si>
  <si>
    <t>Enterobacter asburiae</t>
  </si>
  <si>
    <t>Peribacillus simplex</t>
  </si>
  <si>
    <t>Vagococcus luciliae</t>
  </si>
  <si>
    <t>Actinomyces pacaensis</t>
  </si>
  <si>
    <t>Acinetobacter bereziniae</t>
  </si>
  <si>
    <t>Companilactobacillus pabuli</t>
  </si>
  <si>
    <t>Simonsiella muelleri</t>
  </si>
  <si>
    <t>Brucella anthropi</t>
  </si>
  <si>
    <t>Tritonibacter mobilis</t>
  </si>
  <si>
    <t>Streptococcus suis</t>
  </si>
  <si>
    <t>Acinetobacter larvae</t>
  </si>
  <si>
    <t>Pseudomonas alcaligenes</t>
  </si>
  <si>
    <t>Neisseria brasiliensis</t>
  </si>
  <si>
    <t>Clostridioides difficile</t>
  </si>
  <si>
    <t>Azotobacter salinestris</t>
  </si>
  <si>
    <t>Enterobacter ludwigii</t>
  </si>
  <si>
    <t>Pistricoccus aurantiacus</t>
  </si>
  <si>
    <t>Bordetella avium</t>
  </si>
  <si>
    <t>Cytobacillus gottheilii</t>
  </si>
  <si>
    <t>Tetragenococcus halophilus</t>
  </si>
  <si>
    <t>Acinetobacter indicus</t>
  </si>
  <si>
    <t>Alcaligenes ammonioxydans</t>
  </si>
  <si>
    <t>Brochothrix thermosphacta</t>
  </si>
  <si>
    <t>Acidipropionibacterium acidipropionici</t>
  </si>
  <si>
    <t>Acidilutibacter cellobiosedens</t>
  </si>
  <si>
    <t>Stutzerimonas chloritidismutans</t>
  </si>
  <si>
    <t>Acinetobacter guillouiae</t>
  </si>
  <si>
    <t>Stutzerimonas degradans</t>
  </si>
  <si>
    <t>Vagococcus lutrae</t>
  </si>
  <si>
    <t>Leucobacter rhizosphaerae</t>
  </si>
  <si>
    <t>Clostridium tetani</t>
  </si>
  <si>
    <t>Clostridium felsineum</t>
  </si>
  <si>
    <t>Pseudomonas kurunegalensis</t>
  </si>
  <si>
    <t>Acinetobacter variabilis</t>
  </si>
  <si>
    <t>Streptococcus merionis</t>
  </si>
  <si>
    <t>Bacteroides nordii</t>
  </si>
  <si>
    <t>Morococcus cerebrosus</t>
  </si>
  <si>
    <t>Sphingobacterium multivorum</t>
  </si>
  <si>
    <t>Xanthomonas translucens</t>
  </si>
  <si>
    <t>Lysinibacillus pakistanensis</t>
  </si>
  <si>
    <t>Cellulosimicrobium protaetiae</t>
  </si>
  <si>
    <t>Enterococcus cecorum</t>
  </si>
  <si>
    <t>Limosilactobacillus portuensis</t>
  </si>
  <si>
    <t>Xanthomonas theicola</t>
  </si>
  <si>
    <t>Pseudomonas lalkuanensis</t>
  </si>
  <si>
    <t>Bacteroides helcogenes</t>
  </si>
  <si>
    <t>Clostridium drakei</t>
  </si>
  <si>
    <t>Porphyromonas cangingivalis</t>
  </si>
  <si>
    <t>Bosea vestrisii</t>
  </si>
  <si>
    <t>Fictibacillus phosphorivorans</t>
  </si>
  <si>
    <t>Clostridium estertheticum</t>
  </si>
  <si>
    <t>Mesorhizobium japonicum</t>
  </si>
  <si>
    <t>Paenibacillus psychroresistens</t>
  </si>
  <si>
    <t>Paenibacillus azoreducens</t>
  </si>
  <si>
    <t>Brevibacillus brevis</t>
  </si>
  <si>
    <t>Lactobacillus taiwanensis</t>
  </si>
  <si>
    <t>Enterobacter oligotrophicus</t>
  </si>
  <si>
    <t>Clostridium formicaceticum</t>
  </si>
  <si>
    <t>Pseudomonas mandelii</t>
  </si>
  <si>
    <t>Corynebacterium cyclohexanicum</t>
  </si>
  <si>
    <t>Vibrio echinoideorum</t>
  </si>
  <si>
    <t>Micrococcus porci</t>
  </si>
  <si>
    <t>Helicobacter cetorum</t>
  </si>
  <si>
    <t>Rahnella aceris</t>
  </si>
  <si>
    <t>Aureimonas populi</t>
  </si>
  <si>
    <t>Enterococcus durans</t>
  </si>
  <si>
    <t>Peribacillus frigoritolerans</t>
  </si>
  <si>
    <t>Streptococcus pluranimalium</t>
  </si>
  <si>
    <t>Lactococcus petauri</t>
  </si>
  <si>
    <t>Pseudomonas kribbensis</t>
  </si>
  <si>
    <t>Streptococcus oralis</t>
  </si>
  <si>
    <t>Acinetobacter bouvetii</t>
  </si>
  <si>
    <t>Paenalkalicoccus suaedae</t>
  </si>
  <si>
    <t>Pseudomonas silesiensis</t>
  </si>
  <si>
    <t>Rhodococcus globerulus</t>
  </si>
  <si>
    <t>Ralstonia wenshanensis</t>
  </si>
  <si>
    <t>Bacillus velezensis</t>
  </si>
  <si>
    <t>Bradyrhizobium elkanii</t>
  </si>
  <si>
    <t>Dyella thiooxydans</t>
  </si>
  <si>
    <t>Aquibium microcysteis</t>
  </si>
  <si>
    <t>Moraxella osloensis</t>
  </si>
  <si>
    <t>Aneurinibacillus thermoaerophilus</t>
  </si>
  <si>
    <t>Acinetobacter equi</t>
  </si>
  <si>
    <t>Dialister massiliensis</t>
  </si>
  <si>
    <t>Atlantibacter subterranea</t>
  </si>
  <si>
    <t>Novosphingobium humi</t>
  </si>
  <si>
    <t>Devosia ginsengisoli</t>
  </si>
  <si>
    <t>Bacteroides faecium</t>
  </si>
  <si>
    <t>Uruburuella suis</t>
  </si>
  <si>
    <t>Parabacteroides johnsonii</t>
  </si>
  <si>
    <t>Lysobacter avium</t>
  </si>
  <si>
    <t>Bacteroides xylanisolvens</t>
  </si>
  <si>
    <t>Enterococcus hirae</t>
  </si>
  <si>
    <t>Listeria grayi</t>
  </si>
  <si>
    <t>Brachybacterium avium</t>
  </si>
  <si>
    <t>Burkholderia savannae</t>
  </si>
  <si>
    <t>Acinetobacter lactucae</t>
  </si>
  <si>
    <t>Streptococcus ruminicola</t>
  </si>
  <si>
    <t>Bradyrhizobium pachyrhizi</t>
  </si>
  <si>
    <t>[Mycoplasma] anseris</t>
  </si>
  <si>
    <t>Edwardsiella hoshinae</t>
  </si>
  <si>
    <t>Rhodovastum atsumiense</t>
  </si>
  <si>
    <t>Castellaniella defragrans</t>
  </si>
  <si>
    <t>Haemophilus influenzae</t>
  </si>
  <si>
    <t>Acinetobacter junii</t>
  </si>
  <si>
    <t>Streptococcus alactolyticus</t>
  </si>
  <si>
    <t>Bacteroides humanifaecis</t>
  </si>
  <si>
    <t>Enterococcus faecium</t>
  </si>
  <si>
    <t>Pontibrevibacter nitratireducens</t>
  </si>
  <si>
    <t>Luteibacter aegosomatissinici</t>
  </si>
  <si>
    <t>Bacteroides faecis</t>
  </si>
  <si>
    <t>Bacteroides cellulosilyticus</t>
  </si>
  <si>
    <t>Vagococcus zengguangii</t>
  </si>
  <si>
    <t>Mammaliicoccus sciuri</t>
  </si>
  <si>
    <t>Acidovorax temperans</t>
  </si>
  <si>
    <t>Clostridium perfringens</t>
  </si>
  <si>
    <t>Acinetobacter radioresistens</t>
  </si>
  <si>
    <t>Halalkalibacterium halodurans</t>
  </si>
  <si>
    <t>Pseudocitrobacter corydidari</t>
  </si>
  <si>
    <t>Buchnera aphidicola</t>
  </si>
  <si>
    <t>Neisseria subflava</t>
  </si>
  <si>
    <t>Tannerella forsythia</t>
  </si>
  <si>
    <t>Amylolactobacillus amylophilus</t>
  </si>
  <si>
    <t>Bacteroides uniformis</t>
  </si>
  <si>
    <t>Klebsiella huaxiensis</t>
  </si>
  <si>
    <t>Cellulomonas taurus</t>
  </si>
  <si>
    <t>Enterococcus raffinosus</t>
  </si>
  <si>
    <t>Acinetobacter defluvii</t>
  </si>
  <si>
    <t>Leisingera caerulea</t>
  </si>
  <si>
    <t>Desulfitobacterium dichloroeliminans</t>
  </si>
  <si>
    <t>Metabacillus dongyingensis</t>
  </si>
  <si>
    <t>Frigidibacter mobilis</t>
  </si>
  <si>
    <t>Xanthomonas hortorum</t>
  </si>
  <si>
    <t>Olsenella timonensis</t>
  </si>
  <si>
    <t>Streptococcus himalayensis</t>
  </si>
  <si>
    <t>Bacteroides caecimuris</t>
  </si>
  <si>
    <t>Roseovarius indicus</t>
  </si>
  <si>
    <t>Stenotrophomonas maltophilia</t>
  </si>
  <si>
    <t>Bacteroides thetaiotaomicron</t>
  </si>
  <si>
    <t>Pseudomonas cavernae</t>
  </si>
  <si>
    <t>Crassaminicella profunda</t>
  </si>
  <si>
    <t>Klebsiella michiganensis</t>
  </si>
  <si>
    <t>Bradyrhizobium betae</t>
  </si>
  <si>
    <t>Halomonas aestuarii</t>
  </si>
  <si>
    <t>Pseudomonas oleovorans</t>
  </si>
  <si>
    <t>Lactobacillus delbrueckii</t>
  </si>
  <si>
    <t>Ruminococcus gauvreauii</t>
  </si>
  <si>
    <t>Ligilactobacillus salivarius</t>
  </si>
  <si>
    <t>Uruburuella testudinis</t>
  </si>
  <si>
    <t>Wielerella bovis</t>
  </si>
  <si>
    <t>Zobellella denitrificans</t>
  </si>
  <si>
    <t>Lactococcus allomyrinae</t>
  </si>
  <si>
    <t>Neisseria canis</t>
  </si>
  <si>
    <t>Bordetella bronchiseptica</t>
  </si>
  <si>
    <t>Halobacteroides halobius</t>
  </si>
  <si>
    <t>Acidipropionibacterium virtanenii</t>
  </si>
  <si>
    <t>Ignatzschineria rhizosphaerae</t>
  </si>
  <si>
    <t>Enterococcus innesii</t>
  </si>
  <si>
    <t>Sediminibacillus dalangtanensis</t>
  </si>
  <si>
    <t>Coprobacter secundus</t>
  </si>
  <si>
    <t>Vallitalea pronyensis</t>
  </si>
  <si>
    <t>Caldimonas thermodepolymerans</t>
  </si>
  <si>
    <t>Companilactobacillus alimentarius</t>
  </si>
  <si>
    <t>Staphylococcus agnetis</t>
  </si>
  <si>
    <t>Bifidobacterium catenulatum</t>
  </si>
  <si>
    <t>Abyssibius alkaniclasticus</t>
  </si>
  <si>
    <t>Ruminiclostridium herbifermentans</t>
  </si>
  <si>
    <t>Streptococcus ruminantium</t>
  </si>
  <si>
    <t>Saccharomonospora viridis</t>
  </si>
  <si>
    <t>Lactobacillus intestinalis</t>
  </si>
  <si>
    <t>Bradyrhizobium arachidis</t>
  </si>
  <si>
    <t>Neorhizobium petrolearium</t>
  </si>
  <si>
    <t>Parabacteroides goldsteinii</t>
  </si>
  <si>
    <t>Marinomonas primoryensis</t>
  </si>
  <si>
    <t>Bifidobacterium angulatum</t>
  </si>
  <si>
    <t>Bacteroides heparinolyticus</t>
  </si>
  <si>
    <t>Barnesiella viscericola</t>
  </si>
  <si>
    <t>Limosilactobacillus vaginalis</t>
  </si>
  <si>
    <t>Carnobacterium inhibens</t>
  </si>
  <si>
    <t>Bartonella kosoyi</t>
  </si>
  <si>
    <t>Pseudomonas syringae</t>
  </si>
  <si>
    <t>Sutcliffiella horikoshii</t>
  </si>
  <si>
    <t>Dickeya dianthicola</t>
  </si>
  <si>
    <t>Enterobacter hormaechei</t>
  </si>
  <si>
    <t>Weissella tructae</t>
  </si>
  <si>
    <t>Pseudomonas protegens</t>
  </si>
  <si>
    <t>Streptococcus halotolerans</t>
  </si>
  <si>
    <t>Bacteroides ovatus</t>
  </si>
  <si>
    <t>Lactobacillus amylovorus</t>
  </si>
  <si>
    <t>Carnobacterium divergens</t>
  </si>
  <si>
    <t>Enterobacter sichuanensis</t>
  </si>
  <si>
    <t>Phocaeicola salanitronis</t>
  </si>
  <si>
    <t>Vibrio furnissii</t>
  </si>
  <si>
    <t>Vagococcus hydrophili</t>
  </si>
  <si>
    <t>Gracilibacillus salitolerans</t>
  </si>
  <si>
    <t>Lactobacillus crispatus</t>
  </si>
  <si>
    <t>Niallia circulans</t>
  </si>
  <si>
    <t>Lactobacillus apis</t>
  </si>
  <si>
    <t>Neisseria chenwenguii</t>
  </si>
  <si>
    <t>Bacteroides zhangwenhongii</t>
  </si>
  <si>
    <t>Actinomyces oris</t>
  </si>
  <si>
    <t>Pseudomonas tremae</t>
  </si>
  <si>
    <t>Listeria ivanovii</t>
  </si>
  <si>
    <t>Clostridium baratii</t>
  </si>
  <si>
    <t>Acinetobacter wanghuae</t>
  </si>
  <si>
    <t>Enterococcus gilvus</t>
  </si>
  <si>
    <t>Winogradskyella schleiferi</t>
  </si>
  <si>
    <t>Gilliamella apicola</t>
  </si>
  <si>
    <t>Enterococcus saigonensis</t>
  </si>
  <si>
    <t>Bacillus weihaiensis</t>
  </si>
  <si>
    <t>Bradyrhizobium guangxiense</t>
  </si>
  <si>
    <t>Raoultella planticola</t>
  </si>
  <si>
    <t>Paenibacillus odorifer</t>
  </si>
  <si>
    <t>Actinomyces viscosus</t>
  </si>
  <si>
    <t>Latilactobacillus graminis</t>
  </si>
  <si>
    <t>Bacteroides luhongzhouii</t>
  </si>
  <si>
    <t>Campylobacter insulaenigrae</t>
  </si>
  <si>
    <t>Janthinobacterium agaricidamnosum</t>
  </si>
  <si>
    <t>Companilactobacillus zhachilii</t>
  </si>
  <si>
    <t>Vibrio aphrogenes</t>
  </si>
  <si>
    <t>Flavobacterium humidisoli</t>
  </si>
  <si>
    <t>Bdellovibrio reynosensis</t>
  </si>
  <si>
    <t>Bacteroides fragilis</t>
  </si>
  <si>
    <t>Veillonella nakazawae</t>
  </si>
  <si>
    <t>[Acidovorax] ebreus</t>
  </si>
  <si>
    <t>Helicobacter felis</t>
  </si>
  <si>
    <t>Treponema succinifaciens</t>
  </si>
  <si>
    <t>Aquitalea denitrificans</t>
  </si>
  <si>
    <t>Haemophilus aegyptius</t>
  </si>
  <si>
    <t>Phocaeicola coprophilus</t>
  </si>
  <si>
    <t>Bifidobacterium breve</t>
  </si>
  <si>
    <t>Bradyrhizobium japonicum</t>
  </si>
  <si>
    <t>Bradyrhizobium daqingense</t>
  </si>
  <si>
    <t>Vibrio aerogenes</t>
  </si>
  <si>
    <t>Beijerinckia indica</t>
  </si>
  <si>
    <t>Streptococcus equi</t>
  </si>
  <si>
    <t>Vagococcus intermedius</t>
  </si>
  <si>
    <t>Lactococcus protaetiae</t>
  </si>
  <si>
    <t>Pandoraea pnomenusa</t>
  </si>
  <si>
    <t>Burkholderia dolosa</t>
  </si>
  <si>
    <t>Streptomyces anulatus</t>
  </si>
  <si>
    <t>Phaeobacter inhibens</t>
  </si>
  <si>
    <t>Clostridium ljungdahlii</t>
  </si>
  <si>
    <t>Helicobacter winghamensis</t>
  </si>
  <si>
    <t>Paucilactobacillus oligofermentans</t>
  </si>
  <si>
    <t>Pseudoxanthomonas spadix</t>
  </si>
  <si>
    <t>Citrobacter freundii</t>
  </si>
  <si>
    <t>Mycolicibacterium mageritense</t>
  </si>
  <si>
    <t>Lacticaseibacillus zeae</t>
  </si>
  <si>
    <t>Bacteroides zoogleoformans</t>
  </si>
  <si>
    <t>Hankyongella ginsenosidimutans</t>
  </si>
  <si>
    <t>Desulforamulus ruminis</t>
  </si>
  <si>
    <t>Pseudomonas juntendi</t>
  </si>
  <si>
    <t>Bifidobacterium pseudocatenulatum</t>
  </si>
  <si>
    <t>Arcanobacterium wilhelmae</t>
  </si>
  <si>
    <t>Campylobacter upsaliensis</t>
  </si>
  <si>
    <t>Cytobacillus spongiae</t>
  </si>
  <si>
    <t>Macrococcus armenti</t>
  </si>
  <si>
    <t>Pseudazoarcus pumilus</t>
  </si>
  <si>
    <t>Candidatus Phytoplasma</t>
  </si>
  <si>
    <t>Clostridium cadaveris</t>
  </si>
  <si>
    <t>Thermoleptolyngbya sichuanensis</t>
  </si>
  <si>
    <t>Kluyvera intermedia</t>
  </si>
  <si>
    <t>Enterococcus casseliflavus</t>
  </si>
  <si>
    <t>Nodularia spumigena</t>
  </si>
  <si>
    <t>Rhodococcus aetherivorans</t>
  </si>
  <si>
    <t>Bradyrhizobium amphicarpaeae</t>
  </si>
  <si>
    <t>Eleftheria terrae</t>
  </si>
  <si>
    <t>Bacillus paralicheniformis</t>
  </si>
  <si>
    <t>Clostridium isatidis</t>
  </si>
  <si>
    <t>Neisseria zalophi</t>
  </si>
  <si>
    <t>Salmonella bongori</t>
  </si>
  <si>
    <t>Thermoanaerobacterium saccharolyticum</t>
  </si>
  <si>
    <t>Oenococcus sicerae</t>
  </si>
  <si>
    <t>Xanthomonas vasicola</t>
  </si>
  <si>
    <t>Corynebacterium argentoratense</t>
  </si>
  <si>
    <t>Neptuniibacter halophilus</t>
  </si>
  <si>
    <t>Methylorubrum extorquens</t>
  </si>
  <si>
    <t>Starkeya novella</t>
  </si>
  <si>
    <t>Schaalia cardiffensis</t>
  </si>
  <si>
    <t>Pseudomonas veronii</t>
  </si>
  <si>
    <t>Acinetobacter lanii</t>
  </si>
  <si>
    <t>Mannheimia pernigra</t>
  </si>
  <si>
    <t>Neisseria dumasiana</t>
  </si>
  <si>
    <t>Lysinibacillus parviboronicapiens</t>
  </si>
  <si>
    <t>Actinomyces israelii</t>
  </si>
  <si>
    <t>Isoptericola variabilis</t>
  </si>
  <si>
    <t>Venatoribacter cucullus</t>
  </si>
  <si>
    <t>Actinomyces radicidentis</t>
  </si>
  <si>
    <t>Lactobacillus ultunensis</t>
  </si>
  <si>
    <t>Neisseria animalis</t>
  </si>
  <si>
    <t>Butyricimonas faecalis</t>
  </si>
  <si>
    <t>Burkholderia mayonis</t>
  </si>
  <si>
    <t>Acinetobacter schindleri</t>
  </si>
  <si>
    <t>Paenimyroides cloacae</t>
  </si>
  <si>
    <t>Ralstonia pseudosolanacearum</t>
  </si>
  <si>
    <t>Rhodopseudomonas boonkerdii</t>
  </si>
  <si>
    <t>Vibrio pomeroyi</t>
  </si>
  <si>
    <t>Rhodobacter sp.</t>
  </si>
  <si>
    <t>Paracoccus sp.</t>
  </si>
  <si>
    <t>Sulfitobacter pontiacus</t>
  </si>
  <si>
    <t>Sagittula sp.</t>
  </si>
  <si>
    <t>Salipiger profundus</t>
  </si>
  <si>
    <t>Actibacterium sp.</t>
  </si>
  <si>
    <t>Rhizobium leguminosarum</t>
  </si>
  <si>
    <t>Rhizobium sp.</t>
  </si>
  <si>
    <t>Rhizobium gallicum</t>
  </si>
  <si>
    <t>Agrobacterium fabacearum</t>
  </si>
  <si>
    <t>Agrobacterium tumefaciens</t>
  </si>
  <si>
    <t>Sinorhizobium alkalisoli</t>
  </si>
  <si>
    <t>Methylobacterium durans</t>
  </si>
  <si>
    <t>Bradyrhizobium sp.</t>
  </si>
  <si>
    <t>Bradyrhizobium genosp.</t>
  </si>
  <si>
    <t>Bradyrhizobium brasilense</t>
  </si>
  <si>
    <t>Pseudolabrys taiwanensis</t>
  </si>
  <si>
    <t>Mesorhizobium loti</t>
  </si>
  <si>
    <t>Mesorhizobium sp.</t>
  </si>
  <si>
    <t>Pannonibacter phragmitetus</t>
  </si>
  <si>
    <t>Hartmannibacter diazotrophicus</t>
  </si>
  <si>
    <t>Acidiphilium multivorum</t>
  </si>
  <si>
    <t>Rhodospirillum rubrum</t>
  </si>
  <si>
    <t>Sphingopyxis sp.</t>
  </si>
  <si>
    <t>Sphingomonas sp.</t>
  </si>
  <si>
    <t>Caulobacter segnis</t>
  </si>
  <si>
    <t>Caulobacter flavus</t>
  </si>
  <si>
    <t>Escherichia sp.</t>
  </si>
  <si>
    <t>Escherichia marmotae</t>
  </si>
  <si>
    <t>Escherichia ruysiae</t>
  </si>
  <si>
    <t>Shigella boydii</t>
  </si>
  <si>
    <t>Citrobacter youngae</t>
  </si>
  <si>
    <t>Citrobacter sedlakii</t>
  </si>
  <si>
    <t>Citrobacter werkmanii</t>
  </si>
  <si>
    <t>Citrobacter sp.</t>
  </si>
  <si>
    <t>Citrobacter rodentium</t>
  </si>
  <si>
    <t>Citrobacter farmeri</t>
  </si>
  <si>
    <t>Citrobacter tructae</t>
  </si>
  <si>
    <t>Citrobacter pasteurii</t>
  </si>
  <si>
    <t>Citrobacter arsenatis</t>
  </si>
  <si>
    <t>Citrobacter cronae</t>
  </si>
  <si>
    <t>Klebsiella pneumoniae</t>
  </si>
  <si>
    <t>Klebsiella oxytoca</t>
  </si>
  <si>
    <t>Klebsiella aerogenes</t>
  </si>
  <si>
    <t>Klebsiella variicola</t>
  </si>
  <si>
    <t>Klebsiella quasipneumoniae</t>
  </si>
  <si>
    <t>Klebsiella sp.</t>
  </si>
  <si>
    <t>Klebsiella quasivariicola</t>
  </si>
  <si>
    <t>Klebsiella grimontii</t>
  </si>
  <si>
    <t>Raoultella ornithinolytica</t>
  </si>
  <si>
    <t>Raoultella electrica</t>
  </si>
  <si>
    <t>Raoultella terrigena</t>
  </si>
  <si>
    <t>Enterobacter sp.</t>
  </si>
  <si>
    <t>Enterobacter roggenkampii</t>
  </si>
  <si>
    <t>Enterobacter kobei</t>
  </si>
  <si>
    <t>Enterobacter cancerogenus</t>
  </si>
  <si>
    <t>Enterobacter chuandaensis</t>
  </si>
  <si>
    <t>Enterobacter mori</t>
  </si>
  <si>
    <t>Enterobacter soli</t>
  </si>
  <si>
    <t>Enterobacter huaxiensis</t>
  </si>
  <si>
    <t>Jejubacter calystegiae</t>
  </si>
  <si>
    <t>Salmonella enterica</t>
  </si>
  <si>
    <t>Kosakonia radicincitans</t>
  </si>
  <si>
    <t>Kosakonia sp.</t>
  </si>
  <si>
    <t>Kosakonia oryzae</t>
  </si>
  <si>
    <t>Kosakonia sacchari</t>
  </si>
  <si>
    <t>Kosakonia arachidis</t>
  </si>
  <si>
    <t>Kosakonia pseudosacchari</t>
  </si>
  <si>
    <t>Leclercia sp.</t>
  </si>
  <si>
    <t>Leclercia adecarboxylata</t>
  </si>
  <si>
    <t>Kluyvera cryocrescens</t>
  </si>
  <si>
    <t>Kluyvera sp.</t>
  </si>
  <si>
    <t>Siccibacter colletis</t>
  </si>
  <si>
    <t>Buttiauxella sp.</t>
  </si>
  <si>
    <t>Buttiauxella agrestis</t>
  </si>
  <si>
    <t>Pluralibacter gergoviae</t>
  </si>
  <si>
    <t>Cedecea lapagei</t>
  </si>
  <si>
    <t>Cedecea neteri</t>
  </si>
  <si>
    <t>Cedecea sp.</t>
  </si>
  <si>
    <t>Cronobacter sakazakii</t>
  </si>
  <si>
    <t>Cronobacter universalis</t>
  </si>
  <si>
    <t>Cronobacter dublinensis</t>
  </si>
  <si>
    <t>Cronobacter condimenti</t>
  </si>
  <si>
    <t>Cronobacter malonaticus</t>
  </si>
  <si>
    <t>Superficieibacter sp.</t>
  </si>
  <si>
    <t>Shimwellia blattae</t>
  </si>
  <si>
    <t>Lelliottia amnigena</t>
  </si>
  <si>
    <t>Lelliottia sp.</t>
  </si>
  <si>
    <t>Atlantibacter hermannii</t>
  </si>
  <si>
    <t>Yokenella regensburgei</t>
  </si>
  <si>
    <t>Candidatus Profftia</t>
  </si>
  <si>
    <t>Scandinavium goeteborgense</t>
  </si>
  <si>
    <t>Candidatus Doolittlea</t>
  </si>
  <si>
    <t>Candidatus Hamiltonella</t>
  </si>
  <si>
    <t>Candidatus Hoaglandella</t>
  </si>
  <si>
    <t>Plesiomonas shigelloides</t>
  </si>
  <si>
    <t>Pseudescherichia vulneris</t>
  </si>
  <si>
    <t>Erwinia persicina</t>
  </si>
  <si>
    <t>Pantoea sp.</t>
  </si>
  <si>
    <t>Pseudomonas fluorescens</t>
  </si>
  <si>
    <t>Pseudomonas orientalis</t>
  </si>
  <si>
    <t>Pseudomonas fragi</t>
  </si>
  <si>
    <t>Pseudomonas chlororaphis</t>
  </si>
  <si>
    <t>Pseudomonas putida</t>
  </si>
  <si>
    <t>Pseudomonas sp.</t>
  </si>
  <si>
    <t>Pseudomonas entomophila</t>
  </si>
  <si>
    <t>Pseudomonas canadensis</t>
  </si>
  <si>
    <t>Pseudomonas extremaustralis</t>
  </si>
  <si>
    <t>Halopseudomonas litoralis</t>
  </si>
  <si>
    <t>Xanthomonas citri</t>
  </si>
  <si>
    <t>Xanthomonas campestris</t>
  </si>
  <si>
    <t>Xanthomonas sacchari</t>
  </si>
  <si>
    <t>Xanthomonas hydrangeae</t>
  </si>
  <si>
    <t>Lysobacter sp.</t>
  </si>
  <si>
    <t>Aeromonas media</t>
  </si>
  <si>
    <t>Aeromonas caviae</t>
  </si>
  <si>
    <t>Microbulbifer variabilis</t>
  </si>
  <si>
    <t>Colwellia sp.</t>
  </si>
  <si>
    <t>Microvirgula aerodenitrificans</t>
  </si>
  <si>
    <t>Chitinimonas koreensis</t>
  </si>
  <si>
    <t>Burkholderia aenigmatica</t>
  </si>
  <si>
    <t>Cupriavidus pauculus</t>
  </si>
  <si>
    <t>Cupriavidus taiwanensis</t>
  </si>
  <si>
    <t>Ralstonia pickettii</t>
  </si>
  <si>
    <t>Pandoraea sputorum</t>
  </si>
  <si>
    <t>Pandoraea sp.</t>
  </si>
  <si>
    <t>Caballeronia grimmiae</t>
  </si>
  <si>
    <t>Diaphorobacter sp.</t>
  </si>
  <si>
    <t>Comamonas sp.</t>
  </si>
  <si>
    <t>Variovorax paradoxus</t>
  </si>
  <si>
    <t>Variovorax sp.</t>
  </si>
  <si>
    <t>Hydrogenophaga sp.</t>
  </si>
  <si>
    <t>Piscinibacter sp.</t>
  </si>
  <si>
    <t>Achromobacter sp.</t>
  </si>
  <si>
    <t>Bordetella genomosp.</t>
  </si>
  <si>
    <t>Paralcaligenes sp.</t>
  </si>
  <si>
    <t>Kerstersia gyiorum</t>
  </si>
  <si>
    <t>Massilia sp.</t>
  </si>
  <si>
    <t>Staphylococcus schleiferi</t>
  </si>
  <si>
    <t>Staphylococcus carnosus</t>
  </si>
  <si>
    <t>Staphylococcus sp.</t>
  </si>
  <si>
    <t>Staphylococcus roterodami</t>
  </si>
  <si>
    <t>Staphylococcus edaphicus</t>
  </si>
  <si>
    <t>Staphylococcus devriesei</t>
  </si>
  <si>
    <t>Bacillus thuringiensis</t>
  </si>
  <si>
    <t>Bacillus tropicus</t>
  </si>
  <si>
    <t>Bacillus pseudomycoides</t>
  </si>
  <si>
    <t>Bacillus sp.</t>
  </si>
  <si>
    <t>Bacillus licheniformis</t>
  </si>
  <si>
    <t>Bacillus pumilus</t>
  </si>
  <si>
    <t>Bacillus zhangzhouensis</t>
  </si>
  <si>
    <t>Lysinibacillus sp.</t>
  </si>
  <si>
    <t>Heyndrickxia oleronia</t>
  </si>
  <si>
    <t>Aeribacillus composti</t>
  </si>
  <si>
    <t>Paenibacillus glucanolyticus</t>
  </si>
  <si>
    <t>Streptococcus sp.</t>
  </si>
  <si>
    <t>Streptococcus uberis</t>
  </si>
  <si>
    <t>Streptococcus didelphis</t>
  </si>
  <si>
    <t>Streptococcus equinus</t>
  </si>
  <si>
    <t>Streptococcus salivarius</t>
  </si>
  <si>
    <t>Streptococcus pneumoniae</t>
  </si>
  <si>
    <t>Streptococcus infantis</t>
  </si>
  <si>
    <t>Streptococcus iniae</t>
  </si>
  <si>
    <t>Streptococcus sanguinis</t>
  </si>
  <si>
    <t>Streptococcus parasanguinis</t>
  </si>
  <si>
    <t>Streptococcus acidominimus</t>
  </si>
  <si>
    <t>Lactobacillus gasseri</t>
  </si>
  <si>
    <t>Enterococcus faecalis</t>
  </si>
  <si>
    <t>Clostridium sp.</t>
  </si>
  <si>
    <t>Clostridium sporogenes</t>
  </si>
  <si>
    <t>Nocardioides sp.</t>
  </si>
  <si>
    <t>Marmoricola solisilvae</t>
  </si>
  <si>
    <t>Microbacterium sp.</t>
  </si>
  <si>
    <t>Microbacterium proteolyticum</t>
  </si>
  <si>
    <t>Streptomyces xanthii</t>
  </si>
  <si>
    <t>Streptomyces albus</t>
  </si>
  <si>
    <t>Streptomyces sp.</t>
  </si>
  <si>
    <t>Streptomyces durmitorensis</t>
  </si>
  <si>
    <t>Streptomyces yatensis</t>
  </si>
  <si>
    <t>Streptomyces incarnatus</t>
  </si>
  <si>
    <t>Streptomyces venezuelae</t>
  </si>
  <si>
    <t>Streptomyces cinnabarinus</t>
  </si>
  <si>
    <t>Schaalia odontolytica</t>
  </si>
  <si>
    <t>Mycobacterium sp.</t>
  </si>
  <si>
    <t>Rhodococcus sp.</t>
  </si>
  <si>
    <t>Bifidobacterium sp.</t>
  </si>
  <si>
    <t>Bifidobacterium dentium</t>
  </si>
  <si>
    <t>Bifidobacterium longum</t>
  </si>
  <si>
    <t>Deinococcus sp.</t>
  </si>
  <si>
    <t>Spiroplasma endosymbiont</t>
  </si>
  <si>
    <t>Pseudobacter ginsenosidimutans</t>
  </si>
  <si>
    <t>Homo sapiens</t>
  </si>
  <si>
    <t>Purpureocillium takamizusanense</t>
  </si>
  <si>
    <t>Babesia bigemina</t>
  </si>
  <si>
    <t>Lactobacillus phage</t>
  </si>
  <si>
    <t>Triavirus tp3102</t>
  </si>
  <si>
    <t>Staphylococcus phage</t>
  </si>
  <si>
    <t>Peeveelvirus CN125</t>
  </si>
  <si>
    <t>Escherichia</t>
  </si>
  <si>
    <t>Staphylococcus</t>
  </si>
  <si>
    <t>Porphyromonas</t>
  </si>
  <si>
    <t>Cereibacter</t>
  </si>
  <si>
    <t>Bacillus</t>
  </si>
  <si>
    <t>Shigella</t>
  </si>
  <si>
    <t>Streptococcus</t>
  </si>
  <si>
    <t>Pseudomonas</t>
  </si>
  <si>
    <t>Gemmobacter</t>
  </si>
  <si>
    <t>Mammaliicoccus</t>
  </si>
  <si>
    <t>Clostridium</t>
  </si>
  <si>
    <t>Helicobacter</t>
  </si>
  <si>
    <t>Fuscovulum</t>
  </si>
  <si>
    <t>Paracoccus</t>
  </si>
  <si>
    <t>Ponticoccus</t>
  </si>
  <si>
    <t>Brevundimonas</t>
  </si>
  <si>
    <t>Bacteroides</t>
  </si>
  <si>
    <t>Tabrizicola</t>
  </si>
  <si>
    <t>Neisseria</t>
  </si>
  <si>
    <t>Halopseudomonas</t>
  </si>
  <si>
    <t>Lactobacillus</t>
  </si>
  <si>
    <t>Celeribacter</t>
  </si>
  <si>
    <t>Enterobacter</t>
  </si>
  <si>
    <t>Burkholderia</t>
  </si>
  <si>
    <t>Acinetobacter</t>
  </si>
  <si>
    <t>Novosphingobium</t>
  </si>
  <si>
    <t>Cutibacterium</t>
  </si>
  <si>
    <t>Rhodovulum</t>
  </si>
  <si>
    <t>Bifidobacterium</t>
  </si>
  <si>
    <t>Bradyrhizobium</t>
  </si>
  <si>
    <t>Parachlamydia</t>
  </si>
  <si>
    <t>Sinorhizobium</t>
  </si>
  <si>
    <t>Rhodoferax</t>
  </si>
  <si>
    <t>Cupriavidus</t>
  </si>
  <si>
    <t>Achromobacter</t>
  </si>
  <si>
    <t>Microvirga</t>
  </si>
  <si>
    <t>Pukyongiella</t>
  </si>
  <si>
    <t>Azospirillum</t>
  </si>
  <si>
    <t>Chenggangzhangella</t>
  </si>
  <si>
    <t>Ketogulonicigenium</t>
  </si>
  <si>
    <t>Rhodobacter</t>
  </si>
  <si>
    <t>Caulobacter</t>
  </si>
  <si>
    <t>Polymorphum</t>
  </si>
  <si>
    <t>Deinococcus</t>
  </si>
  <si>
    <t>Pseudorhizobium</t>
  </si>
  <si>
    <t>Paroceanicella</t>
  </si>
  <si>
    <t>Phreatobacter</t>
  </si>
  <si>
    <t>Pelagovum</t>
  </si>
  <si>
    <t>Thiocapsa</t>
  </si>
  <si>
    <t>Ruminiclostridium</t>
  </si>
  <si>
    <t>Defluviicoccus</t>
  </si>
  <si>
    <t>Delftia</t>
  </si>
  <si>
    <t>Stappia</t>
  </si>
  <si>
    <t>Leisingera</t>
  </si>
  <si>
    <t>Lysobacter</t>
  </si>
  <si>
    <t>Rhizobium</t>
  </si>
  <si>
    <t>Mycoplasmopsis</t>
  </si>
  <si>
    <t>Phocaeicola</t>
  </si>
  <si>
    <t>Pseudooceanicola</t>
  </si>
  <si>
    <t>Priestia</t>
  </si>
  <si>
    <t>Thioclava</t>
  </si>
  <si>
    <t>Actinomyces</t>
  </si>
  <si>
    <t>Neotabrizicola</t>
  </si>
  <si>
    <t>Prevotella</t>
  </si>
  <si>
    <t>Bordetella</t>
  </si>
  <si>
    <t>Niveispirillum</t>
  </si>
  <si>
    <t>Comamonas</t>
  </si>
  <si>
    <t>Hypericibacter</t>
  </si>
  <si>
    <t>Ruegeria</t>
  </si>
  <si>
    <t>Rhizorhabdus</t>
  </si>
  <si>
    <t>Sphingopyxis</t>
  </si>
  <si>
    <t>Carnobacterium</t>
  </si>
  <si>
    <t>Caldimonas</t>
  </si>
  <si>
    <t>Kosakonia</t>
  </si>
  <si>
    <t>Thauera</t>
  </si>
  <si>
    <t>Shinella</t>
  </si>
  <si>
    <t>Diaphorobacter</t>
  </si>
  <si>
    <t>Marinobacterium</t>
  </si>
  <si>
    <t>Ensifer</t>
  </si>
  <si>
    <t>Pikeienuella</t>
  </si>
  <si>
    <t>Stutzerimonas</t>
  </si>
  <si>
    <t>Orrella</t>
  </si>
  <si>
    <t>Methylobacterium</t>
  </si>
  <si>
    <t>Limosilactobacillus</t>
  </si>
  <si>
    <t>Citrobacter</t>
  </si>
  <si>
    <t>Mycolicibacterium</t>
  </si>
  <si>
    <t>Thermoanaerobacter</t>
  </si>
  <si>
    <t>Azotobacter</t>
  </si>
  <si>
    <t>Chlamydiifrater</t>
  </si>
  <si>
    <t>Macrococcus</t>
  </si>
  <si>
    <t>Vagococcus</t>
  </si>
  <si>
    <t>Xanthomonas</t>
  </si>
  <si>
    <t>Thalassolituus</t>
  </si>
  <si>
    <t>Ralstonia</t>
  </si>
  <si>
    <t>Pectobacterium</t>
  </si>
  <si>
    <t>Roseovarius</t>
  </si>
  <si>
    <t>Paenalcaligenes</t>
  </si>
  <si>
    <t>Kluyvera</t>
  </si>
  <si>
    <t>Phytobacter</t>
  </si>
  <si>
    <t>Azospira</t>
  </si>
  <si>
    <t>Geomonas</t>
  </si>
  <si>
    <t>Heyndrickxia</t>
  </si>
  <si>
    <t>Abyssicoccus</t>
  </si>
  <si>
    <t>Sphingomonas</t>
  </si>
  <si>
    <t>Edwardsiella</t>
  </si>
  <si>
    <t>Agrobacterium</t>
  </si>
  <si>
    <t>Moraxella</t>
  </si>
  <si>
    <t>Roseomonas</t>
  </si>
  <si>
    <t>Ancylobacter</t>
  </si>
  <si>
    <t>Roseicitreum</t>
  </si>
  <si>
    <t>Leptotrichia</t>
  </si>
  <si>
    <t>Lysinibacillus</t>
  </si>
  <si>
    <t>Pandoraea</t>
  </si>
  <si>
    <t>Fructilactobacillus</t>
  </si>
  <si>
    <t>Loktanella</t>
  </si>
  <si>
    <t>Streptomyces</t>
  </si>
  <si>
    <t>Marinicauda</t>
  </si>
  <si>
    <t>Brucella</t>
  </si>
  <si>
    <t>Peribacillus</t>
  </si>
  <si>
    <t>Rhodospirillum</t>
  </si>
  <si>
    <t>Kaustia</t>
  </si>
  <si>
    <t>Paenibacillus</t>
  </si>
  <si>
    <t>Eikenella</t>
  </si>
  <si>
    <t>Proteus</t>
  </si>
  <si>
    <t>Lacrimispora</t>
  </si>
  <si>
    <t>Pluralibacter</t>
  </si>
  <si>
    <t>Stackebrandtia</t>
  </si>
  <si>
    <t>Aristophania</t>
  </si>
  <si>
    <t>Erythrobacter</t>
  </si>
  <si>
    <t>Enterococcus</t>
  </si>
  <si>
    <t>Aureimonas</t>
  </si>
  <si>
    <t>Trabulsiella</t>
  </si>
  <si>
    <t>Tepidanaerobacter</t>
  </si>
  <si>
    <t>Brachybacterium</t>
  </si>
  <si>
    <t>Sulfurivermis</t>
  </si>
  <si>
    <t>Parvibaculum</t>
  </si>
  <si>
    <t>Ramlibacter</t>
  </si>
  <si>
    <t>Cytobacillus</t>
  </si>
  <si>
    <t>Treponema</t>
  </si>
  <si>
    <t>Roseococcus</t>
  </si>
  <si>
    <t>Vibrio</t>
  </si>
  <si>
    <t>Aromatoleum</t>
  </si>
  <si>
    <t>Schaalia</t>
  </si>
  <si>
    <t>Aquabacterium</t>
  </si>
  <si>
    <t>Leclercia</t>
  </si>
  <si>
    <t>Cellulosilyticum</t>
  </si>
  <si>
    <t>Azoarcus</t>
  </si>
  <si>
    <t>Acidipropionibacterium</t>
  </si>
  <si>
    <t>Serratia</t>
  </si>
  <si>
    <t>Alkaliphilus</t>
  </si>
  <si>
    <t>Methylophaga</t>
  </si>
  <si>
    <t>Thioflavicoccus</t>
  </si>
  <si>
    <t>Rhodopseudomonas</t>
  </si>
  <si>
    <t>Listeria</t>
  </si>
  <si>
    <t>Tardiphaga</t>
  </si>
  <si>
    <t>Alicycliphilus</t>
  </si>
  <si>
    <t>Salipiger</t>
  </si>
  <si>
    <t>Virgibacillus</t>
  </si>
  <si>
    <t>Methylibium</t>
  </si>
  <si>
    <t>Crassaminicella</t>
  </si>
  <si>
    <t>Pollutimonas</t>
  </si>
  <si>
    <t>Suicoccus</t>
  </si>
  <si>
    <t>Mixta</t>
  </si>
  <si>
    <t>Companilactobacillus</t>
  </si>
  <si>
    <t>Simonsiella</t>
  </si>
  <si>
    <t>Tritonibacter</t>
  </si>
  <si>
    <t>Halomonas</t>
  </si>
  <si>
    <t>Clostridioides</t>
  </si>
  <si>
    <t>Pistricoccus</t>
  </si>
  <si>
    <t>Tetragenococcus</t>
  </si>
  <si>
    <t>Alcaligenes</t>
  </si>
  <si>
    <t>Brochothrix</t>
  </si>
  <si>
    <t>Acidilutibacter</t>
  </si>
  <si>
    <t>Leucobacter</t>
  </si>
  <si>
    <t>Morococcus</t>
  </si>
  <si>
    <t>Sphingobacterium</t>
  </si>
  <si>
    <t>Cellulosimicrobium</t>
  </si>
  <si>
    <t>Bosea</t>
  </si>
  <si>
    <t>Fictibacillus</t>
  </si>
  <si>
    <t>Aneurinibacillus</t>
  </si>
  <si>
    <t>Mesorhizobium</t>
  </si>
  <si>
    <t>Brevibacillus</t>
  </si>
  <si>
    <t>Campylobacter</t>
  </si>
  <si>
    <t>Flavobacterium</t>
  </si>
  <si>
    <t>Sulfitobacter</t>
  </si>
  <si>
    <t>Corynebacterium</t>
  </si>
  <si>
    <t>Micrococcus</t>
  </si>
  <si>
    <t>Rahnella</t>
  </si>
  <si>
    <t>Lactococcus</t>
  </si>
  <si>
    <t>Paenalkalicoccus</t>
  </si>
  <si>
    <t>Rhodococcus</t>
  </si>
  <si>
    <t>Luteibacter</t>
  </si>
  <si>
    <t>Piscinibacter</t>
  </si>
  <si>
    <t>Dyella</t>
  </si>
  <si>
    <t>Aquibium</t>
  </si>
  <si>
    <t>Bartonella</t>
  </si>
  <si>
    <t>Dialister</t>
  </si>
  <si>
    <t>Atlantibacter</t>
  </si>
  <si>
    <t>Devosia</t>
  </si>
  <si>
    <t>Uruburuella</t>
  </si>
  <si>
    <t>Parabacteroides</t>
  </si>
  <si>
    <t>Metamycoplasma</t>
  </si>
  <si>
    <t>Rhodovastum</t>
  </si>
  <si>
    <t>Castellaniella</t>
  </si>
  <si>
    <t>Haemophilus</t>
  </si>
  <si>
    <t>Pontibrevibacter</t>
  </si>
  <si>
    <t>Acidovorax</t>
  </si>
  <si>
    <t>Halalkalibacterium (ex Joshi et al. 2022)</t>
  </si>
  <si>
    <t>Pseudocitrobacter</t>
  </si>
  <si>
    <t>Buchnera</t>
  </si>
  <si>
    <t>Tannerella</t>
  </si>
  <si>
    <t>Amylolactobacillus</t>
  </si>
  <si>
    <t>Klebsiella</t>
  </si>
  <si>
    <t>Cellulomonas</t>
  </si>
  <si>
    <t>Desulfitobacterium</t>
  </si>
  <si>
    <t>Metabacillus</t>
  </si>
  <si>
    <t>Frigidibacter</t>
  </si>
  <si>
    <t>Olsenella</t>
  </si>
  <si>
    <t>Stenotrophomonas</t>
  </si>
  <si>
    <t>Ruminococcus</t>
  </si>
  <si>
    <t>Ligilactobacillus</t>
  </si>
  <si>
    <t>Wielerella</t>
  </si>
  <si>
    <t>Zobellella</t>
  </si>
  <si>
    <t>Sutcliffiella</t>
  </si>
  <si>
    <t>Halobacteroides</t>
  </si>
  <si>
    <t>Ignatzschineria</t>
  </si>
  <si>
    <t>Sediminibacillus</t>
  </si>
  <si>
    <t>Coprobacter</t>
  </si>
  <si>
    <t>Vallitalea</t>
  </si>
  <si>
    <t>Abyssibius</t>
  </si>
  <si>
    <t>Veillonella</t>
  </si>
  <si>
    <t>Saccharomonospora</t>
  </si>
  <si>
    <t>Neorhizobium</t>
  </si>
  <si>
    <t>Marinomonas</t>
  </si>
  <si>
    <t>Barnesiella</t>
  </si>
  <si>
    <t>Dickeya</t>
  </si>
  <si>
    <t>Weissella</t>
  </si>
  <si>
    <t>Gracilibacillus</t>
  </si>
  <si>
    <t>Niallia</t>
  </si>
  <si>
    <t>Janthinobacterium</t>
  </si>
  <si>
    <t>Winogradskyella</t>
  </si>
  <si>
    <t>Gilliamella</t>
  </si>
  <si>
    <t>Raoultella</t>
  </si>
  <si>
    <t>Latilactobacillus</t>
  </si>
  <si>
    <t>Microbacterium</t>
  </si>
  <si>
    <t>Bdellovibrio</t>
  </si>
  <si>
    <t>Aquitalea</t>
  </si>
  <si>
    <t>Beijerinckia</t>
  </si>
  <si>
    <t>Phaeobacter</t>
  </si>
  <si>
    <t>Paucilactobacillus</t>
  </si>
  <si>
    <t>Pseudoxanthomonas</t>
  </si>
  <si>
    <t>Lacticaseibacillus</t>
  </si>
  <si>
    <t>Hankyongella</t>
  </si>
  <si>
    <t>Desulforamulus</t>
  </si>
  <si>
    <t>Arcanobacterium</t>
  </si>
  <si>
    <t>Pseudazoarcus</t>
  </si>
  <si>
    <t>Thermoleptolyngbya</t>
  </si>
  <si>
    <t>Nodularia</t>
  </si>
  <si>
    <t>Bombilactobacillus</t>
  </si>
  <si>
    <t>Eleftheria</t>
  </si>
  <si>
    <t>Salmonella</t>
  </si>
  <si>
    <t>Thermoanaerobacterium</t>
  </si>
  <si>
    <t>Aeromonas</t>
  </si>
  <si>
    <t>Oenococcus</t>
  </si>
  <si>
    <t>Neptuniibacter</t>
  </si>
  <si>
    <t>Methylorubrum</t>
  </si>
  <si>
    <t>Starkeya</t>
  </si>
  <si>
    <t>Mannheimia</t>
  </si>
  <si>
    <t>[Enterobacter]</t>
  </si>
  <si>
    <t>[Acidovorax]</t>
  </si>
  <si>
    <t>Halalkalibacterium</t>
  </si>
  <si>
    <t>Isoptericola</t>
  </si>
  <si>
    <t>Venatoribacter</t>
  </si>
  <si>
    <t>Butyricimonas</t>
  </si>
  <si>
    <t>Candidatus</t>
  </si>
  <si>
    <t>Paenimyroides</t>
  </si>
  <si>
    <t>Sagittula</t>
  </si>
  <si>
    <t>Actibacterium</t>
  </si>
  <si>
    <t>Pseudolabrys</t>
  </si>
  <si>
    <t>Pannonibacter</t>
  </si>
  <si>
    <t>Hartmannibacter</t>
  </si>
  <si>
    <t>Acidiphilium</t>
  </si>
  <si>
    <t>Gluconobacter</t>
  </si>
  <si>
    <t>Jejubacter</t>
  </si>
  <si>
    <t>Siccibacter</t>
  </si>
  <si>
    <t>Buttiauxella</t>
  </si>
  <si>
    <t>Cedecea</t>
  </si>
  <si>
    <t>Cronobacter</t>
  </si>
  <si>
    <t>Superficieibacter</t>
  </si>
  <si>
    <t>Shimwellia</t>
  </si>
  <si>
    <t>Lelliottia</t>
  </si>
  <si>
    <t>Yokenella</t>
  </si>
  <si>
    <t>Scandinavium</t>
  </si>
  <si>
    <t>Plesiomonas</t>
  </si>
  <si>
    <t>Pseudescherichia</t>
  </si>
  <si>
    <t>Erwinia</t>
  </si>
  <si>
    <t>Pantoea</t>
  </si>
  <si>
    <t>Marinobacter</t>
  </si>
  <si>
    <t>Microbulbifer</t>
  </si>
  <si>
    <t>Colwellia</t>
  </si>
  <si>
    <t>Microvirgula</t>
  </si>
  <si>
    <t>Chitinimonas</t>
  </si>
  <si>
    <t>Caballeronia</t>
  </si>
  <si>
    <t>Variovorax</t>
  </si>
  <si>
    <t>Hydrogenophaga</t>
  </si>
  <si>
    <t>Paracidovorax</t>
  </si>
  <si>
    <t>Paralcaligenes</t>
  </si>
  <si>
    <t>Kerstersia</t>
  </si>
  <si>
    <t>Massilia</t>
  </si>
  <si>
    <t>Aeribacillus</t>
  </si>
  <si>
    <t>Nocardioides</t>
  </si>
  <si>
    <t>Marmoricola</t>
  </si>
  <si>
    <t>Mycobacterium</t>
  </si>
  <si>
    <t>Micromonospora</t>
  </si>
  <si>
    <t>Spiroplasma</t>
  </si>
  <si>
    <t>Pseudobacter</t>
  </si>
  <si>
    <t>Homo</t>
  </si>
  <si>
    <t>Purpureocillium</t>
  </si>
  <si>
    <t>Babesia</t>
  </si>
  <si>
    <t>Triavirus</t>
  </si>
  <si>
    <t>Peeveelvirus</t>
  </si>
  <si>
    <t>Theoretical</t>
  </si>
  <si>
    <t>Leuteovuhmn sphaeroides</t>
  </si>
  <si>
    <t>Clostridiumn</t>
  </si>
  <si>
    <t>Clostridiumn beijerinckii</t>
  </si>
  <si>
    <t xml:space="preserve">Other </t>
  </si>
  <si>
    <t>Reads</t>
  </si>
  <si>
    <t>Percentages</t>
  </si>
  <si>
    <t>Schaaia meyeri</t>
  </si>
  <si>
    <t>Leuteovuhmn</t>
  </si>
  <si>
    <t>Other</t>
  </si>
  <si>
    <t>True Positives</t>
  </si>
  <si>
    <t>False Positives</t>
  </si>
  <si>
    <t>False Negatives</t>
  </si>
  <si>
    <t>Minimum Threshold</t>
  </si>
  <si>
    <t>Kraken2 Custom Database</t>
  </si>
  <si>
    <t>Palleronia sp.</t>
  </si>
  <si>
    <t>uncultured Cohaesibacter</t>
  </si>
  <si>
    <t>Klebsiella electrica</t>
  </si>
  <si>
    <t>Enterobacter pasteurii</t>
  </si>
  <si>
    <t>Pseudomonas asiatica</t>
  </si>
  <si>
    <t>Paracidovorax citrulli</t>
  </si>
  <si>
    <t>Neopusillimonas aromaticivorans</t>
  </si>
  <si>
    <t>Thauera humireducens</t>
  </si>
  <si>
    <t>Nocardioides marmorisolisilvae</t>
  </si>
  <si>
    <t>Streptomyces griseochromogenes</t>
  </si>
  <si>
    <t>Streptomyces calvus</t>
  </si>
  <si>
    <t>Streptomyces atratus</t>
  </si>
  <si>
    <t>Amycolatopsis sp.</t>
  </si>
  <si>
    <t>Flavobacterium album</t>
  </si>
  <si>
    <t>Plasmodium vivax</t>
  </si>
  <si>
    <t>Plasmodium knowlesi</t>
  </si>
  <si>
    <t>Plasmodium cynomolgi</t>
  </si>
  <si>
    <t>Toxoplasma gondii</t>
  </si>
  <si>
    <t>Pochonia chlamydosporia</t>
  </si>
  <si>
    <t>Leishmania panamensis</t>
  </si>
  <si>
    <t>Biseptimavirus P282</t>
  </si>
  <si>
    <t>Kraken2 PlusPF</t>
  </si>
  <si>
    <t>Palleronia</t>
  </si>
  <si>
    <t>Cohaesibacter</t>
  </si>
  <si>
    <t>Profftia</t>
  </si>
  <si>
    <t>Doolittlea</t>
  </si>
  <si>
    <t>Hamiltonella</t>
  </si>
  <si>
    <t>Hoaglandella</t>
  </si>
  <si>
    <t>Neopusillimonas</t>
  </si>
  <si>
    <t>Amycolatopsis</t>
  </si>
  <si>
    <t>Plasmodium</t>
  </si>
  <si>
    <t>Toxoplasma</t>
  </si>
  <si>
    <t>Pochonia</t>
  </si>
  <si>
    <t>Leishmania</t>
  </si>
  <si>
    <t>Biseptimavirus</t>
  </si>
  <si>
    <t>Assignment</t>
  </si>
  <si>
    <t>Kraken2 Custom</t>
  </si>
  <si>
    <t>taxonomy_id</t>
  </si>
  <si>
    <t>taxonomy_lvl</t>
  </si>
  <si>
    <t>kraken_assigned_reads</t>
  </si>
  <si>
    <t>added_reads</t>
  </si>
  <si>
    <t>new_est_reads</t>
  </si>
  <si>
    <t>fraction_total_reads</t>
  </si>
  <si>
    <t>S</t>
  </si>
  <si>
    <t>Rhodobacter sp. CZR27</t>
  </si>
  <si>
    <t>Rhodobacter sp. LPB0142</t>
  </si>
  <si>
    <t>Paracoccus sp. S3-43</t>
  </si>
  <si>
    <t>Bradyrhizobium sp. SK17</t>
  </si>
  <si>
    <t>Bradyrhizobium sp. CCBAU 53421</t>
  </si>
  <si>
    <t>Escherichia sp. E4742</t>
  </si>
  <si>
    <t>Escherichia sp. HH091_1A</t>
  </si>
  <si>
    <t>Escherichia sp. SCLE84</t>
  </si>
  <si>
    <t>Citrobacter sp. S171</t>
  </si>
  <si>
    <t>Citrobacter sp. RHB25-C09</t>
  </si>
  <si>
    <t>Citrobacter sp. R56</t>
  </si>
  <si>
    <t>Enterobacter sp. JUb54</t>
  </si>
  <si>
    <t>Enterobacter sp. Colony194</t>
  </si>
  <si>
    <t>Buttiauxella sp. WJP83</t>
  </si>
  <si>
    <t>Superficieibacter sp. HKU1</t>
  </si>
  <si>
    <t>Piscinibacter sp. XHJ-5</t>
  </si>
  <si>
    <t>Lysinibacillus sp. PLM2</t>
  </si>
  <si>
    <t>Lysinibacillus sp. G01H</t>
  </si>
  <si>
    <t>Streptococcus sp. FDAARGOS_522</t>
  </si>
  <si>
    <t>Streptococcus sp. FDAARGOS_521</t>
  </si>
  <si>
    <t>Streptococcus sp. FDAARGOS_520</t>
  </si>
  <si>
    <t>Streptococcus sp. A12</t>
  </si>
  <si>
    <t>Streptococcus sp. DAT741</t>
  </si>
  <si>
    <t>Streptomyces sp. Go40/10</t>
  </si>
  <si>
    <t>Amycolatopsis sp. WQ 127309</t>
  </si>
  <si>
    <t>Mycobacterium sp. Z3061</t>
  </si>
  <si>
    <t>Spiroplasma endosymbiont of Phyllotreta cruciferae</t>
  </si>
  <si>
    <t>Bracken</t>
  </si>
  <si>
    <t>Braken</t>
  </si>
  <si>
    <t>As AugPatho2 is written in python2, it was incompatible with new versions of SnakeMake. Hence we were unable to get CPU time. (For the last experiment which was done much latter, snakemake was coded to execute with python2, allowing for us to get CPU time.)</t>
  </si>
  <si>
    <t>G</t>
  </si>
  <si>
    <t>Note: Leuteovuhmn sphaeroides = Cereibacter sphaeroides, Lactobacillus paragasseri = Lactobacillus gasseri</t>
  </si>
  <si>
    <t>Bacillus cabrialesii</t>
  </si>
  <si>
    <t>Bacillus infantis</t>
  </si>
  <si>
    <t>Bombilactobacillus folatiphilus</t>
  </si>
  <si>
    <t>Bradyrhizobium paxllaeri</t>
  </si>
  <si>
    <t>Bradyrhizobium sediminis</t>
  </si>
  <si>
    <t>Brevibacillus parabrevis</t>
  </si>
  <si>
    <t>Caballeronia zhejiangensis</t>
  </si>
  <si>
    <t>Draconibacterium halophilum</t>
  </si>
  <si>
    <t>Elioraea tepida</t>
  </si>
  <si>
    <t>Halomonas beimenensis</t>
  </si>
  <si>
    <t>Lederbergia lenta</t>
  </si>
  <si>
    <t>Litorivicinus lipolyticus</t>
  </si>
  <si>
    <t>Profundibacter amoris</t>
  </si>
  <si>
    <t>Roseomonas marmotae</t>
  </si>
  <si>
    <t>Salinivibrio proteolyticus</t>
  </si>
  <si>
    <t>Streptomyces gilvosporeus</t>
  </si>
  <si>
    <t>Thermoanaerobacterium thermosaccharolyticum</t>
  </si>
  <si>
    <t>Not Assigned</t>
  </si>
  <si>
    <t>Caulobacter crescentus</t>
  </si>
  <si>
    <t>Pseudomonas pergaminensis</t>
  </si>
  <si>
    <t>Afipia carboxidovorans</t>
  </si>
  <si>
    <t>Desulfitobacterium metallireducens</t>
  </si>
  <si>
    <t>Kingella oralis</t>
  </si>
  <si>
    <t>Leuconostoc gasicomitatum</t>
  </si>
  <si>
    <t>Neisseria arctica</t>
  </si>
  <si>
    <t>Pseudomonas nunensis</t>
  </si>
  <si>
    <t>Salinivibrio</t>
  </si>
  <si>
    <t>Elioraea</t>
  </si>
  <si>
    <t>Profundibacter</t>
  </si>
  <si>
    <t>Lederbergia</t>
  </si>
  <si>
    <t>Draconibacterium</t>
  </si>
  <si>
    <t>Litorivicinus</t>
  </si>
  <si>
    <t>Afipia</t>
  </si>
  <si>
    <t>Kingella</t>
  </si>
  <si>
    <t>Leuconostoc</t>
  </si>
  <si>
    <t>Quatrionicoccus</t>
  </si>
  <si>
    <t>Quatrionicoccus australiensis</t>
  </si>
  <si>
    <t>F1 Scores</t>
  </si>
  <si>
    <t>AugPatho</t>
  </si>
  <si>
    <t>AugPAtho2</t>
  </si>
  <si>
    <t>Simulated Ecoli Reads</t>
  </si>
  <si>
    <t>Real Ecoli Reads</t>
  </si>
  <si>
    <t>True Abundance</t>
  </si>
  <si>
    <t>RR1,</t>
  </si>
  <si>
    <t>O78-789</t>
  </si>
  <si>
    <t>ST2747,</t>
  </si>
  <si>
    <t>USML2,</t>
  </si>
  <si>
    <t>NMEC</t>
  </si>
  <si>
    <t>YD786,</t>
  </si>
  <si>
    <t>ST540,</t>
  </si>
  <si>
    <t>SEC470,</t>
  </si>
  <si>
    <t>BL21</t>
  </si>
  <si>
    <t>Abundance</t>
  </si>
  <si>
    <t>EcRV308Chr</t>
  </si>
  <si>
    <t>Brucella pseudintermedia</t>
  </si>
  <si>
    <t>Azospira oryzae</t>
  </si>
  <si>
    <t>Bartonella krasnovii</t>
  </si>
  <si>
    <t>Clostridium novyi</t>
  </si>
  <si>
    <t>Cytobacillus pseudoceanisediminis</t>
  </si>
  <si>
    <t>Frateuria soli</t>
  </si>
  <si>
    <t>Halopseudomonas nanhaiensis</t>
  </si>
  <si>
    <t>Halopseudomonas phragmitis</t>
  </si>
  <si>
    <t>Histophilus somni</t>
  </si>
  <si>
    <t>Methylobacterium nodulans</t>
  </si>
  <si>
    <t>Neisseria musculi</t>
  </si>
  <si>
    <t>Nitratireductor kimnyeongensis</t>
  </si>
  <si>
    <t>Thermoanaerobacter wiegelii</t>
  </si>
  <si>
    <t>Frateuria</t>
  </si>
  <si>
    <t>Nitratireductor</t>
  </si>
  <si>
    <t>Phytoplasma</t>
  </si>
  <si>
    <t>Histophilus</t>
  </si>
  <si>
    <t>Column1</t>
  </si>
  <si>
    <t>l1 scores</t>
  </si>
  <si>
    <t>Total l1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</si>
</sst>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
    <numFmt numFmtId="165" formatCode="0.000000"/>
  </numFmts>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theme="9"/>
        <bgColor theme="9"/>
      </patternFill>
    </fill>
    <fill>
      <patternFill patternType="solid">
        <fgColor theme="9" tint="0.79998168889431442"/>
        <bgColor indexed="64"/>
      </patternFill>
    </fill>
  </fills>
  <borders count="29">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op>
      <bottom style="double">
        <color theme="9"/>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top style="thin">
        <color theme="9"/>
      </top>
      <bottom style="double">
        <color theme="9"/>
      </bottom>
      <diagonal/>
    </border>
    <border>
      <left style="thin">
        <color theme="9"/>
      </left>
      <right/>
      <top/>
      <bottom style="thin">
        <color theme="9"/>
      </bottom>
      <diagonal/>
    </border>
    <border>
      <left/>
      <right style="thin">
        <color theme="9"/>
      </right>
      <top/>
      <bottom style="thin">
        <color theme="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style="double">
        <color indexed="64"/>
      </bottom>
      <diagonal/>
    </border>
    <border>
      <left/>
      <right/>
      <top style="thin">
        <color indexed="64"/>
      </top>
      <bottom style="thin">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82">
    <xf numFmtId="0" fontId="0" fillId="0" borderId="0" xfId="0"/>
    <xf numFmtId="0" fontId="0" fillId="2" borderId="1" xfId="0" applyFill="1" applyBorder="1"/>
    <xf numFmtId="0" fontId="0" fillId="0" borderId="1" xfId="0" applyBorder="1"/>
    <xf numFmtId="0" fontId="0" fillId="2" borderId="2" xfId="0" applyFill="1" applyBorder="1"/>
    <xf numFmtId="0" fontId="0" fillId="0" borderId="2" xfId="0" applyBorder="1"/>
    <xf numFmtId="0" fontId="1" fillId="3" borderId="1" xfId="0" applyFont="1" applyFill="1" applyBorder="1"/>
    <xf numFmtId="0" fontId="1" fillId="3" borderId="2" xfId="0" applyFont="1" applyFill="1" applyBorder="1"/>
    <xf numFmtId="0" fontId="0" fillId="2" borderId="4" xfId="0" applyFill="1" applyBorder="1"/>
    <xf numFmtId="0" fontId="0" fillId="2" borderId="5" xfId="0" applyFill="1" applyBorder="1"/>
    <xf numFmtId="0" fontId="0" fillId="0" borderId="3" xfId="0" applyBorder="1"/>
    <xf numFmtId="0" fontId="0" fillId="0" borderId="6" xfId="0" applyBorder="1"/>
    <xf numFmtId="0" fontId="2" fillId="0" borderId="7" xfId="0" applyFont="1" applyBorder="1"/>
    <xf numFmtId="0" fontId="2" fillId="0" borderId="8" xfId="0" applyFont="1" applyBorder="1"/>
    <xf numFmtId="14" fontId="0" fillId="0" borderId="0" xfId="0" applyNumberFormat="1"/>
    <xf numFmtId="0" fontId="0" fillId="0" borderId="9" xfId="0" applyBorder="1"/>
    <xf numFmtId="164" fontId="0" fillId="0" borderId="9" xfId="0" applyNumberFormat="1" applyBorder="1"/>
    <xf numFmtId="0" fontId="0" fillId="0" borderId="13" xfId="0" applyBorder="1"/>
    <xf numFmtId="0" fontId="0" fillId="0" borderId="17" xfId="0" applyBorder="1"/>
    <xf numFmtId="11" fontId="0" fillId="0" borderId="9" xfId="0" applyNumberFormat="1" applyBorder="1"/>
    <xf numFmtId="0" fontId="0" fillId="4" borderId="0" xfId="0" applyFill="1"/>
    <xf numFmtId="0" fontId="0" fillId="4" borderId="9" xfId="0" applyFill="1" applyBorder="1"/>
    <xf numFmtId="11" fontId="0" fillId="4" borderId="9" xfId="0" applyNumberFormat="1" applyFill="1" applyBorder="1"/>
    <xf numFmtId="0" fontId="0" fillId="4" borderId="15" xfId="0" applyFill="1" applyBorder="1"/>
    <xf numFmtId="0" fontId="0" fillId="4" borderId="18" xfId="0" applyFill="1" applyBorder="1"/>
    <xf numFmtId="0" fontId="0" fillId="4" borderId="16" xfId="0" applyFill="1" applyBorder="1"/>
    <xf numFmtId="0" fontId="0" fillId="4" borderId="19" xfId="0" applyFill="1" applyBorder="1"/>
    <xf numFmtId="0" fontId="0" fillId="4" borderId="20" xfId="0" applyFill="1" applyBorder="1"/>
    <xf numFmtId="0" fontId="0" fillId="4" borderId="21" xfId="0" applyFill="1" applyBorder="1"/>
    <xf numFmtId="0" fontId="0" fillId="4" borderId="17" xfId="0" applyFill="1" applyBorder="1"/>
    <xf numFmtId="0" fontId="0" fillId="4" borderId="22" xfId="0" applyFill="1" applyBorder="1"/>
    <xf numFmtId="0" fontId="0" fillId="4" borderId="25" xfId="0" applyFill="1" applyBorder="1"/>
    <xf numFmtId="0" fontId="0" fillId="4" borderId="24" xfId="0" applyFill="1" applyBorder="1"/>
    <xf numFmtId="0" fontId="0" fillId="4" borderId="23" xfId="0" applyFill="1" applyBorder="1"/>
    <xf numFmtId="2" fontId="0" fillId="0" borderId="9" xfId="0" applyNumberFormat="1" applyBorder="1"/>
    <xf numFmtId="2" fontId="0" fillId="0" borderId="0" xfId="0" applyNumberFormat="1"/>
    <xf numFmtId="164" fontId="0" fillId="4" borderId="9" xfId="0" applyNumberFormat="1" applyFill="1" applyBorder="1"/>
    <xf numFmtId="2" fontId="0" fillId="4" borderId="9" xfId="0" applyNumberFormat="1" applyFill="1" applyBorder="1"/>
    <xf numFmtId="0" fontId="0" fillId="4" borderId="10" xfId="0" applyFill="1" applyBorder="1" applyAlignment="1">
      <alignment horizontal="center"/>
    </xf>
    <xf numFmtId="0" fontId="0" fillId="4" borderId="12" xfId="0"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0" borderId="15" xfId="0" applyBorder="1"/>
    <xf numFmtId="0" fontId="0" fillId="0" borderId="18" xfId="0" applyBorder="1"/>
    <xf numFmtId="0" fontId="0" fillId="0" borderId="16"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5" xfId="0" applyBorder="1"/>
    <xf numFmtId="0" fontId="0" fillId="0" borderId="24" xfId="0" applyBorder="1"/>
    <xf numFmtId="0" fontId="0" fillId="0" borderId="23" xfId="0" applyBorder="1"/>
    <xf numFmtId="0" fontId="0" fillId="4" borderId="26" xfId="0" applyFill="1" applyBorder="1"/>
    <xf numFmtId="0" fontId="0" fillId="0" borderId="26" xfId="0" applyBorder="1"/>
    <xf numFmtId="0" fontId="0" fillId="0" borderId="14" xfId="0" applyBorder="1"/>
    <xf numFmtId="0" fontId="0" fillId="4" borderId="13" xfId="0" applyFill="1" applyBorder="1"/>
    <xf numFmtId="0" fontId="0" fillId="4" borderId="14" xfId="0" applyFill="1" applyBorder="1"/>
    <xf numFmtId="165" fontId="0" fillId="0" borderId="0" xfId="0" applyNumberFormat="1"/>
    <xf numFmtId="0" fontId="0" fillId="0" borderId="12" xfId="0" applyBorder="1"/>
    <xf numFmtId="2" fontId="0" fillId="0" borderId="12" xfId="0" applyNumberFormat="1" applyBorder="1"/>
    <xf numFmtId="0" fontId="2" fillId="4" borderId="0" xfId="0" applyFont="1" applyFill="1"/>
    <xf numFmtId="0" fontId="2" fillId="4" borderId="21" xfId="0" applyFont="1" applyFill="1" applyBorder="1"/>
    <xf numFmtId="0" fontId="2" fillId="0" borderId="0" xfId="0" applyFont="1"/>
    <xf numFmtId="0" fontId="0" fillId="4" borderId="10" xfId="0" applyFill="1" applyBorder="1"/>
    <xf numFmtId="0" fontId="0" fillId="4" borderId="11" xfId="0" applyFill="1" applyBorder="1"/>
    <xf numFmtId="0" fontId="0" fillId="0" borderId="10" xfId="0" applyBorder="1"/>
    <xf numFmtId="0" fontId="0" fillId="0" borderId="11" xfId="0" applyBorder="1"/>
    <xf numFmtId="0" fontId="0" fillId="4" borderId="12" xfId="0" applyFill="1" applyBorder="1"/>
    <xf numFmtId="0" fontId="0" fillId="4" borderId="27" xfId="0" applyFill="1" applyBorder="1"/>
    <xf numFmtId="0" fontId="0" fillId="0" borderId="27" xfId="0" applyBorder="1"/>
    <xf numFmtId="0" fontId="2" fillId="4" borderId="17" xfId="0" applyFont="1" applyFill="1" applyBorder="1"/>
    <xf numFmtId="0" fontId="0" fillId="0" borderId="10"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0" borderId="9" xfId="0" applyBorder="1" applyAlignment="1">
      <alignment horizontal="center"/>
    </xf>
    <xf numFmtId="0" fontId="0" fillId="4" borderId="12"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0" xfId="0" applyAlignment="1">
      <alignment horizontal="left"/>
    </xf>
    <xf numFmtId="0" fontId="0" fillId="4" borderId="28" xfId="0" applyFill="1" applyBorder="1"/>
    <xf numFmtId="0" fontId="0" fillId="0" borderId="28" xfId="0" applyBorder="1"/>
  </cellXfs>
  <cellStyles count="1">
    <cellStyle name="Normal" xfId="0" builtinId="0"/>
  </cellStyles>
  <dxfs count="54">
    <dxf>
      <numFmt numFmtId="0" formatCode="General"/>
    </dxf>
    <dxf>
      <numFmt numFmtId="0" formatCode="General"/>
    </dxf>
    <dxf>
      <numFmt numFmtId="0" formatCode="General"/>
    </dxf>
    <dxf>
      <numFmt numFmtId="0" formatCode="General"/>
    </dxf>
    <dxf>
      <numFmt numFmtId="165" formatCode="0.000000"/>
    </dxf>
    <dxf>
      <numFmt numFmtId="0" formatCode="General"/>
    </dxf>
    <dxf>
      <numFmt numFmtId="165" formatCode="0.000000"/>
    </dxf>
    <dxf>
      <numFmt numFmtId="0" formatCode="General"/>
    </dxf>
    <dxf>
      <numFmt numFmtId="0" formatCode="General"/>
    </dxf>
    <dxf>
      <numFmt numFmtId="165" formatCode="0.000000"/>
    </dxf>
    <dxf>
      <numFmt numFmtId="165" formatCode="0.000000"/>
    </dxf>
    <dxf>
      <numFmt numFmtId="0" formatCode="General"/>
    </dxf>
    <dxf>
      <numFmt numFmtId="0" formatCode="General"/>
    </dxf>
    <dxf>
      <numFmt numFmtId="0" formatCode="General"/>
    </dxf>
    <dxf>
      <numFmt numFmtId="0" formatCode="General"/>
    </dxf>
    <dxf>
      <numFmt numFmtId="165" formatCode="0.000000"/>
    </dxf>
    <dxf>
      <numFmt numFmtId="0" formatCode="General"/>
    </dxf>
    <dxf>
      <numFmt numFmtId="165" formatCode="0.000000"/>
    </dxf>
    <dxf>
      <numFmt numFmtId="0" formatCode="General"/>
    </dxf>
    <dxf>
      <numFmt numFmtId="165" formatCode="0.000000"/>
    </dxf>
    <dxf>
      <numFmt numFmtId="0" formatCode="General"/>
    </dxf>
    <dxf>
      <numFmt numFmtId="165" formatCode="0.000000"/>
    </dxf>
    <dxf>
      <numFmt numFmtId="165" formatCode="0.000000"/>
    </dxf>
    <dxf>
      <numFmt numFmtId="0" formatCode="General"/>
    </dxf>
    <dxf>
      <numFmt numFmtId="0" formatCode="General"/>
    </dxf>
    <dxf>
      <numFmt numFmtId="0" formatCode="General"/>
    </dxf>
    <dxf>
      <numFmt numFmtId="0" formatCode="General"/>
    </dxf>
    <dxf>
      <numFmt numFmtId="0" formatCode="General"/>
    </dxf>
    <dxf>
      <numFmt numFmtId="165" formatCode="0.000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9" connectionId="34" xr16:uid="{35CE4D6F-D490-4A98-96A5-D6A859D0484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6" xr16:uid="{1F294AB0-FBC1-41C7-9A51-12EBCAF36A7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0" connectionId="2" xr16:uid="{1502578D-EA42-4586-91B1-897435FFE54B}"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1" connectionId="26" xr16:uid="{4D01B169-4AC7-418C-A2F8-BF5CA5F07BD0}"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7" xr16:uid="{E1ACE840-67C4-4AD5-ACF3-3D7A79017266}" autoFormatId="16" applyNumberFormats="0" applyBorderFormats="0" applyFontFormats="0" applyPatternFormats="0" applyAlignmentFormats="0" applyWidthHeightFormats="0">
  <queryTableRefresh nextId="13">
    <queryTableFields count="12">
      <queryTableField id="1" name="Assembly Accession" tableColumnId="1"/>
      <queryTableField id="2" name="Organism Name" tableColumnId="2"/>
      <queryTableField id="3" name="Organism Infraspecific Names Breed" tableColumnId="3"/>
      <queryTableField id="4" name="Organism Infraspecific Names Strain" tableColumnId="4"/>
      <queryTableField id="5" name="Organism Infraspecific Names Cultivar" tableColumnId="5"/>
      <queryTableField id="6" name="Organism Infraspecific Names Isolate" tableColumnId="6"/>
      <queryTableField id="7" name="Organism Infraspecific Names Ecotype" tableColumnId="7"/>
      <queryTableField id="8" name="Annotation Name" tableColumnId="8"/>
      <queryTableField id="9" name="Assembly Stats Total Sequence Length" tableColumnId="9"/>
      <queryTableField id="10" name="Assembly Level" tableColumnId="10"/>
      <queryTableField id="11" name="Assembly Submission Date" tableColumnId="11"/>
      <queryTableField id="12" name="WGS project accession" tableColumnId="1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25" xr16:uid="{DED200BB-8BD8-47C2-AF14-D00026FB8B2F}"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35" xr16:uid="{AC3D168B-6591-44DE-8DD1-2FA9816DF57F}"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6" connectionId="31" xr16:uid="{29E0448C-458F-4022-B601-2765F0A8E36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4" connectionId="13" xr16:uid="{CA8BD003-3785-42EC-89DF-DCFCB21E27E7}"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5" connectionId="11" xr16:uid="{9CB6F900-74B5-447E-93AF-2040771DEFC2}"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7" connectionId="18" xr16:uid="{4A4AB276-2CA7-428F-AACF-F63CF0A39BCB}"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 connectionId="30" xr16:uid="{3926F3B8-F82B-4E6D-9B66-AB0E0C09F46F}"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 connectionId="21" xr16:uid="{2C3A25D2-C46A-499D-86EB-CA66F7653BDB}"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 connectionId="12" xr16:uid="{09BFB3AA-F414-4EE6-99EC-BD77781FFB00}"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2" connectionId="10" xr16:uid="{C71E35B7-B33F-4268-A6C1-DC00B08846C7}"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4" connectionId="17" xr16:uid="{1F7414DF-90C3-4748-A8DD-AC8EA864B2F1}"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9" connectionId="29" xr16:uid="{0ABE07E0-2B1E-46E5-B694-86E70F9513C5}"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20" xr16:uid="{E45D81CB-A22A-4EB9-9704-F2B64D0FE188}" autoFormatId="16" applyNumberFormats="0" applyBorderFormats="0" applyFontFormats="0" applyPatternFormats="0" applyAlignmentFormats="0" applyWidthHeightFormats="0">
  <queryTableRefresh nextId="4" unboundColumnsRight="1">
    <queryTableFields count="3">
      <queryTableField id="1" name="Column1" tableColumnId="1"/>
      <queryTableField id="2" name="Column2" tableColumnId="2"/>
      <queryTableField id="3" dataBound="0" tableColumnId="3"/>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1" connectionId="4" xr16:uid="{4B81D00E-B958-4FA2-9335-85E60CAB00BD}" autoFormatId="16" applyNumberFormats="0" applyBorderFormats="0" applyFontFormats="0" applyPatternFormats="0" applyAlignmentFormats="0" applyWidthHeightFormats="0">
  <queryTableRefresh nextId="8">
    <queryTableFields count="7">
      <queryTableField id="1" name="name" tableColumnId="1"/>
      <queryTableField id="2" name="taxonomy_id" tableColumnId="2"/>
      <queryTableField id="3" name="taxonomy_lvl" tableColumnId="3"/>
      <queryTableField id="4" name="kraken_assigned_reads" tableColumnId="4"/>
      <queryTableField id="5" name="added_reads" tableColumnId="5"/>
      <queryTableField id="6" name="new_est_reads" tableColumnId="6"/>
      <queryTableField id="7" name="fraction_total_reads" tableColumnId="7"/>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2" connectionId="5" xr16:uid="{31040D0B-3605-45AB-91A1-95EDF9FA1723}" autoFormatId="16" applyNumberFormats="0" applyBorderFormats="0" applyFontFormats="0" applyPatternFormats="0" applyAlignmentFormats="0" applyWidthHeightFormats="0">
  <queryTableRefresh nextId="8">
    <queryTableFields count="7">
      <queryTableField id="1" name="name" tableColumnId="1"/>
      <queryTableField id="2" name="taxonomy_id" tableColumnId="2"/>
      <queryTableField id="3" name="taxonomy_lvl" tableColumnId="3"/>
      <queryTableField id="4" name="kraken_assigned_reads" tableColumnId="4"/>
      <queryTableField id="5" name="added_reads" tableColumnId="5"/>
      <queryTableField id="6" name="new_est_reads" tableColumnId="6"/>
      <queryTableField id="7" name="fraction_total_read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465D155-9D57-4CFA-A1B6-A15ACBB2BD09}" name="puffer_ecoli_abund" displayName="puffer_ecoli_abund" ref="H2:I36" tableType="queryTable" totalsRowCount="1">
  <autoFilter ref="H2:I35" xr:uid="{3465D155-9D57-4CFA-A1B6-A15ACBB2BD09}"/>
  <sortState xmlns:xlrd2="http://schemas.microsoft.com/office/spreadsheetml/2017/richdata2" ref="H3:I35">
    <sortCondition descending="1" ref="I2:I35"/>
  </sortState>
  <tableColumns count="2">
    <tableColumn id="1" xr3:uid="{41F133F6-F133-4CB1-8D81-31B7FDD1281B}" uniqueName="1" name="Accession Numbers" totalsRowLabel="Total" queryTableFieldId="1" dataDxfId="53"/>
    <tableColumn id="2" xr3:uid="{1AA98152-7BF9-4808-A450-214D3D4382CD}" uniqueName="2" name="Assignments" totalsRowFunction="custom" queryTableFieldId="2">
      <totalsRowFormula>SUM(puffer_ecoli_abund[Assignments])</totalsRow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1233C6-A492-4B00-B58B-B9B7871CA6E6}" name="clark_ecoli_abund" displayName="clark_ecoli_abund" ref="K2:L35" tableType="queryTable" totalsRowCount="1">
  <autoFilter ref="K2:L34" xr:uid="{731233C6-A492-4B00-B58B-B9B7871CA6E6}"/>
  <sortState xmlns:xlrd2="http://schemas.microsoft.com/office/spreadsheetml/2017/richdata2" ref="K3:L34">
    <sortCondition descending="1" ref="L2:L34"/>
  </sortState>
  <tableColumns count="2">
    <tableColumn id="1" xr3:uid="{4659213F-F32F-4A62-9648-A1603595518B}" uniqueName="1" name="Accession Number" totalsRowLabel="Total" queryTableFieldId="1" dataDxfId="52" totalsRowDxfId="51"/>
    <tableColumn id="2" xr3:uid="{FBCB6A66-5DD3-4337-9ED2-9060FE272579}" uniqueName="2" name="Assignments" totalsRowFunction="custom" queryTableFieldId="2">
      <totalsRowFormula>SUM(clark_ecoli_abund[Assignments])</totalsRow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AF8AAB-B394-49D4-A976-6092424B588E}" name="bowtie_abund3" displayName="bowtie_abund3" ref="N2:P51" tableType="queryTable" totalsRowCount="1">
  <autoFilter ref="N2:P50" xr:uid="{B7AF8AAB-B394-49D4-A976-6092424B588E}"/>
  <sortState xmlns:xlrd2="http://schemas.microsoft.com/office/spreadsheetml/2017/richdata2" ref="N3:O49">
    <sortCondition descending="1" ref="O19:O66"/>
  </sortState>
  <tableColumns count="3">
    <tableColumn id="1" xr3:uid="{1D1F080A-E096-492E-B569-0BA19C07489C}" uniqueName="1" name="Accession Number" totalsRowLabel="Total" queryTableFieldId="1" dataDxfId="50" totalsRowDxfId="49"/>
    <tableColumn id="2" xr3:uid="{3A2FA36E-46EC-4BFB-8B3D-A6AF7ED37D81}" uniqueName="2" name="Assignments" totalsRowFunction="custom" queryTableFieldId="2">
      <totalsRowFormula>SUM(bowtie_abund3[Assignments])</totalsRowFormula>
    </tableColumn>
    <tableColumn id="3" xr3:uid="{D9F7D587-205F-4CB0-B4D1-5FAC556494D7}" uniqueName="3" name="Column1" queryTableFieldId="3" dataDxfId="48">
      <calculatedColumnFormula>bowtie_abund3[[#This Row],[Assignments]]/950780</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6F3A197-ED85-43F7-998E-C50DBF50701B}" name="mora_sim_ecoli_3_results__2" displayName="mora_sim_ecoli_3_results__2" ref="A2:C53" tableType="queryTable" totalsRowCount="1">
  <autoFilter ref="A2:C52" xr:uid="{36F3A197-ED85-43F7-998E-C50DBF50701B}"/>
  <sortState xmlns:xlrd2="http://schemas.microsoft.com/office/spreadsheetml/2017/richdata2" ref="A3:C52">
    <sortCondition descending="1" ref="B1:B51"/>
  </sortState>
  <tableColumns count="3">
    <tableColumn id="1" xr3:uid="{86E59A02-3C3C-452E-A896-CDF80C23030A}" uniqueName="1" name="Accession Number" queryTableFieldId="1" dataDxfId="47"/>
    <tableColumn id="2" xr3:uid="{78C73DD4-4348-4DD0-B3E4-75E4280D4B38}" uniqueName="2" name="Assignments" totalsRowFunction="custom" queryTableFieldId="2">
      <totalsRowFormula>SUM(B3:B52)</totalsRowFormula>
    </tableColumn>
    <tableColumn id="3" xr3:uid="{9CF97AD3-EAAA-4A2D-A0B0-187A5DE297C5}" uniqueName="3" name="Percentage"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E508E4-0F63-4093-A5FC-B01ED4075A7C}" name="ecoli" displayName="ecoli" ref="A1:L31" tableType="queryTable" totalsRowShown="0">
  <autoFilter ref="A1:L31" xr:uid="{03E508E4-0F63-4093-A5FC-B01ED4075A7C}"/>
  <tableColumns count="12">
    <tableColumn id="1" xr3:uid="{BB62C68F-C88F-4C77-A444-FBBE97785B99}" uniqueName="1" name="Assembly Accession" queryTableFieldId="1" dataDxfId="46"/>
    <tableColumn id="2" xr3:uid="{DCF18D9D-3C8C-4246-A500-1B21D067114B}" uniqueName="2" name="Organism Name" queryTableFieldId="2" dataDxfId="45"/>
    <tableColumn id="3" xr3:uid="{0AE48684-F23A-404A-BEF2-CF56CFEB7886}" uniqueName="3" name="Organism Infraspecific Names Breed" queryTableFieldId="3" dataDxfId="44"/>
    <tableColumn id="4" xr3:uid="{E23A9D58-2285-4A78-9902-864AC61E567B}" uniqueName="4" name="Organism Infraspecific Names Strain" queryTableFieldId="4" dataDxfId="43"/>
    <tableColumn id="5" xr3:uid="{166581B8-4D93-4AE3-A786-3928553EEA4B}" uniqueName="5" name="Organism Infraspecific Names Cultivar" queryTableFieldId="5" dataDxfId="42"/>
    <tableColumn id="6" xr3:uid="{F61DBBF3-B0EA-4FCA-B1CF-00DAE7E0CA79}" uniqueName="6" name="Organism Infraspecific Names Isolate" queryTableFieldId="6" dataDxfId="41"/>
    <tableColumn id="7" xr3:uid="{F5A9A267-91F7-42B3-A0EF-A92B3A38C20A}" uniqueName="7" name="Organism Infraspecific Names Ecotype" queryTableFieldId="7" dataDxfId="40"/>
    <tableColumn id="8" xr3:uid="{8E773E75-8391-4A9F-9700-A04C47010C2C}" uniqueName="8" name="Annotation Name" queryTableFieldId="8" dataDxfId="39"/>
    <tableColumn id="9" xr3:uid="{32BC807D-E83D-48F6-981B-605EC04CBB51}" uniqueName="9" name="Assembly Stats Total Sequence Length" queryTableFieldId="9"/>
    <tableColumn id="10" xr3:uid="{F1C69E9E-AEDA-4A49-AC36-33B09698FDAD}" uniqueName="10" name="Assembly Level" queryTableFieldId="10" dataDxfId="38"/>
    <tableColumn id="11" xr3:uid="{426EA8DA-D0B6-4599-9D1B-AB529943F428}" uniqueName="11" name="Assembly Submission Date" queryTableFieldId="11" dataDxfId="37"/>
    <tableColumn id="12" xr3:uid="{6420C074-2FE2-4055-BF60-25AB447101BC}" uniqueName="12" name="WGS project accession" queryTableFieldId="12" dataDxfId="3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A323D06-1BCF-431B-85D4-E441189C901E}" name="mora_real_3_ecoli_abund__2" displayName="mora_real_3_ecoli_abund__2" ref="B1:D38" tableType="queryTable" totalsRowCount="1">
  <autoFilter ref="B1:D37" xr:uid="{1A323D06-1BCF-431B-85D4-E441189C901E}"/>
  <sortState xmlns:xlrd2="http://schemas.microsoft.com/office/spreadsheetml/2017/richdata2" ref="B2:D37">
    <sortCondition descending="1" ref="C1:C37"/>
  </sortState>
  <tableColumns count="3">
    <tableColumn id="1" xr3:uid="{3AEB0DEA-4F01-4E84-8F20-AEA7D7B49606}" uniqueName="1" name="Reads" queryTableFieldId="1" dataDxfId="35" totalsRowDxfId="34"/>
    <tableColumn id="2" xr3:uid="{BAD579E9-8225-4A86-BD99-7D6CE9DC4778}" uniqueName="2" name="Assignments" totalsRowFunction="custom" queryTableFieldId="2">
      <totalsRowFormula>SUM(C2:C37)</totalsRowFormula>
    </tableColumn>
    <tableColumn id="3" xr3:uid="{06563A76-115D-429E-94C9-BEE6D60E4FFA}" uniqueName="3" name="Abundance" queryTableField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A143718-4F8E-4798-8A7C-D2777B1C85C1}" name="puffer_real_3_ecoli_abund__2" displayName="puffer_real_3_ecoli_abund__2" ref="J1:L30" tableType="queryTable" totalsRowCount="1">
  <autoFilter ref="J1:L29" xr:uid="{4A143718-4F8E-4798-8A7C-D2777B1C85C1}"/>
  <sortState xmlns:xlrd2="http://schemas.microsoft.com/office/spreadsheetml/2017/richdata2" ref="J2:L29">
    <sortCondition descending="1" ref="K1:K29"/>
  </sortState>
  <tableColumns count="3">
    <tableColumn id="1" xr3:uid="{FC02A9E0-4425-449C-8D9F-A2C48409FB91}" uniqueName="1" name="Strains" queryTableFieldId="1" dataDxfId="33" totalsRowDxfId="32"/>
    <tableColumn id="2" xr3:uid="{E953B535-37B2-484C-9FF3-76C2CCFDF0C2}" uniqueName="2" name="Assignments" totalsRowFunction="custom" queryTableFieldId="2">
      <totalsRowFormula>SUM(K2:K29)</totalsRowFormula>
    </tableColumn>
    <tableColumn id="3" xr3:uid="{D302D43D-95DB-49CE-8899-C39D686ED264}" uniqueName="3" name="Abundance" queryTableFieldId="3"/>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9F3574A7-EEF1-4FA0-89EB-8AFF657A588F}" name="patho_real_3_ecoli_abund" displayName="patho_real_3_ecoli_abund" ref="F1:H28" tableType="queryTable" totalsRowCount="1">
  <autoFilter ref="F1:H27" xr:uid="{9F3574A7-EEF1-4FA0-89EB-8AFF657A588F}"/>
  <sortState xmlns:xlrd2="http://schemas.microsoft.com/office/spreadsheetml/2017/richdata2" ref="F2:H27">
    <sortCondition descending="1" ref="G1:G27"/>
  </sortState>
  <tableColumns count="3">
    <tableColumn id="1" xr3:uid="{76C6EA05-8049-416C-82F8-6F16B1CDDADB}" uniqueName="1" name="Reads" queryTableFieldId="1" dataDxfId="31"/>
    <tableColumn id="2" xr3:uid="{C0597A62-BF25-441B-8D4A-380852FAA763}" uniqueName="2" name="Assignments" totalsRowFunction="custom" queryTableFieldId="2">
      <totalsRowFormula>SUM(patho_real_3_ecoli_abund[Assignments])</totalsRowFormula>
    </tableColumn>
    <tableColumn id="3" xr3:uid="{EB183F78-EB02-4A75-A5C3-D9BD849B918B}" uniqueName="3" name="Abundance" queryTableFieldId="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D7582C-847C-43B7-A147-D1E08329E261}" name="kraken2_species_abundance" displayName="kraken2_species_abundance" ref="O2:Q381" tableType="queryTable" totalsRowCount="1">
  <autoFilter ref="O2:Q380" xr:uid="{BED7582C-847C-43B7-A147-D1E08329E261}"/>
  <sortState xmlns:xlrd2="http://schemas.microsoft.com/office/spreadsheetml/2017/richdata2" ref="O3:Q380">
    <sortCondition descending="1" ref="P2:P380"/>
  </sortState>
  <tableColumns count="3">
    <tableColumn id="1" xr3:uid="{E040C912-DD7E-4D7A-8844-F61D40773CBE}" uniqueName="1" name="Species" queryTableFieldId="1" dataDxfId="30" totalsRowDxfId="29"/>
    <tableColumn id="2" xr3:uid="{868A0E99-E541-4D87-9C29-16CF8758A9EB}" uniqueName="2" name="Assignments" totalsRowFunction="custom" queryTableFieldId="2">
      <totalsRowFormula>SUM(P3:P380)</totalsRowFormula>
    </tableColumn>
    <tableColumn id="3" xr3:uid="{D47F7F99-0C3C-4B0C-8847-F24235F92F2C}" uniqueName="3" name="Percentage" queryTableFieldId="3" dataDxfId="28">
      <calculatedColumnFormula>kraken2_species_abundance[[#This Row],[Assignments]]/P$380</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948D988-31BF-485E-9BCD-5131214A35AE}" name="kraken2_custom_database_species_abundance" displayName="kraken2_custom_database_species_abundance" ref="S2:U385" tableType="queryTable" totalsRowCount="1">
  <autoFilter ref="S2:U384" xr:uid="{0948D988-31BF-485E-9BCD-5131214A35AE}"/>
  <sortState xmlns:xlrd2="http://schemas.microsoft.com/office/spreadsheetml/2017/richdata2" ref="S3:T384">
    <sortCondition descending="1" ref="T2:T384"/>
  </sortState>
  <tableColumns count="3">
    <tableColumn id="1" xr3:uid="{20423685-71CF-4C23-B83B-29166E7CEF7E}" uniqueName="1" name="Species" queryTableFieldId="1" dataDxfId="27" totalsRowDxfId="26"/>
    <tableColumn id="2" xr3:uid="{6AEC4657-B824-4D58-A940-03A439D9F42A}" uniqueName="2" name="Assignments" totalsRowFunction="custom" queryTableFieldId="2">
      <totalsRowFormula>SUM(T3:T384)</totalsRowFormula>
    </tableColumn>
    <tableColumn id="3" xr3:uid="{983E27A0-B979-4E5E-AE97-DD3520A53567}" uniqueName="3" name="Percentage" queryTableFieldId="3" dataDxfId="25">
      <calculatedColumnFormula>kraken2_custom_database_species_abundance[[#This Row],[Assignments]]/T$385</calculatedColumnFormula>
    </tableColumn>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5360C10B-E216-46DA-9DF0-746935A630E1}" name="minimap2_new_species_abundance" displayName="minimap2_new_species_abundance" ref="K2:M625" tableType="queryTable" totalsRowCount="1">
  <autoFilter ref="K2:M624" xr:uid="{5360C10B-E216-46DA-9DF0-746935A630E1}"/>
  <sortState xmlns:xlrd2="http://schemas.microsoft.com/office/spreadsheetml/2017/richdata2" ref="K3:L623">
    <sortCondition descending="1" ref="L1:L622"/>
  </sortState>
  <tableColumns count="3">
    <tableColumn id="1" xr3:uid="{48648B50-6420-4334-B4EF-8748332C0310}" uniqueName="1" name="Species" queryTableFieldId="1" dataDxfId="24" totalsRowDxfId="23"/>
    <tableColumn id="2" xr3:uid="{13C5612A-EE31-4812-ABD0-D0FF2D20F341}" uniqueName="2" name="Assignments" totalsRowFunction="custom" queryTableFieldId="2">
      <totalsRowFormula>SUM(L3:L624)</totalsRowFormula>
    </tableColumn>
    <tableColumn id="3" xr3:uid="{79EA9C9F-9B8B-4846-A0DB-9C1CB6BF2CC9}" uniqueName="3" name="Percentage" queryTableFieldId="3" dataDxfId="22" totalsRowDxfId="21">
      <calculatedColumnFormula>minimap2_new_species_abundance[[#This Row],[Assignments]]/2419037</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A864ED5F-3876-4619-8C88-328CDCBF59B8}" name="patho_new_species_abundance" displayName="patho_new_species_abundance" ref="G2:I371" tableType="queryTable" totalsRowShown="0">
  <autoFilter ref="G2:I371" xr:uid="{A864ED5F-3876-4619-8C88-328CDCBF59B8}"/>
  <sortState xmlns:xlrd2="http://schemas.microsoft.com/office/spreadsheetml/2017/richdata2" ref="G3:I371">
    <sortCondition descending="1" ref="H2:H371"/>
  </sortState>
  <tableColumns count="3">
    <tableColumn id="1" xr3:uid="{1F93DCCA-C245-48F6-850C-CD4377AF3A73}" uniqueName="1" name="Species" queryTableFieldId="1" dataDxfId="20"/>
    <tableColumn id="2" xr3:uid="{2DD793E2-97FE-4BCB-BBCB-27BB1078910B}" uniqueName="2" name="Assignments" queryTableFieldId="2"/>
    <tableColumn id="3" xr3:uid="{4BD1193C-1896-4988-A4CB-D5462CAF2EC6}" uniqueName="3" name="Percentage" queryTableFieldId="3" dataDxfId="19">
      <calculatedColumnFormula>patho_new_species_abundance[[#This Row],[Assignments]]/2419037</calculatedColumnFormula>
    </tableColumn>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0352D22-EBB5-4797-967F-4F7EA238DE80}" name="mora_filtered_species_abundance" displayName="mora_filtered_species_abundance" ref="C2:E656" tableType="queryTable" totalsRowCount="1">
  <autoFilter ref="C2:E655" xr:uid="{50352D22-EBB5-4797-967F-4F7EA238DE80}"/>
  <sortState xmlns:xlrd2="http://schemas.microsoft.com/office/spreadsheetml/2017/richdata2" ref="C3:E655">
    <sortCondition descending="1" ref="D2:D655"/>
  </sortState>
  <tableColumns count="3">
    <tableColumn id="1" xr3:uid="{B67B2630-E340-474F-8811-027AE279F2EC}" uniqueName="1" name="Species" queryTableFieldId="1" dataDxfId="18"/>
    <tableColumn id="2" xr3:uid="{1A352745-F428-4E21-8930-B2AD309060A2}" uniqueName="2" name="Assignments" totalsRowFunction="custom" queryTableFieldId="2">
      <totalsRowFormula>SUM(D3:D655)</totalsRowFormula>
    </tableColumn>
    <tableColumn id="3" xr3:uid="{75B0E4C9-CEF9-4D5C-84C7-91E1EE4CF987}" uniqueName="3" name="Percentage" queryTableFieldId="3" dataDxfId="17">
      <calculatedColumnFormula>mora_filtered_species_abundance[[#This Row],[Assignments]]/mora_filtered_species_abundance[[#Totals],[Assignments]]</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D4D5978-85C8-4DE4-9C4E-F803B69C39A1}" name="kraken2_genus_abundance" displayName="kraken2_genus_abundance" ref="M2:O142" tableType="queryTable" totalsRowCount="1">
  <autoFilter ref="M2:O141" xr:uid="{2D4D5978-85C8-4DE4-9C4E-F803B69C39A1}"/>
  <sortState xmlns:xlrd2="http://schemas.microsoft.com/office/spreadsheetml/2017/richdata2" ref="M3:O141">
    <sortCondition descending="1" ref="N2:N141"/>
  </sortState>
  <tableColumns count="3">
    <tableColumn id="1" xr3:uid="{EBA1A2A2-B716-4BDE-B105-BF728B79C584}" uniqueName="1" name="Genus" queryTableFieldId="1" dataDxfId="16"/>
    <tableColumn id="2" xr3:uid="{1AF4247B-B9C3-47FD-8081-5330FDCC11B8}" uniqueName="2" name="Assignments" totalsRowFunction="custom" queryTableFieldId="2">
      <totalsRowFormula>SUM(N3:N141)</totalsRowFormula>
    </tableColumn>
    <tableColumn id="3" xr3:uid="{456B6FE4-C515-4506-98F0-036CE2170094}" uniqueName="3" name="Percentage" queryTableFieldId="3" dataDxfId="15">
      <calculatedColumnFormula>kraken2_genus_abundance[[#This Row],[Assignments]]/N$142</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A73D436-227C-4E31-A5FF-564EC9AB45D9}" name="kraken2_custom_database_genus_abundance" displayName="kraken2_custom_database_genus_abundance" ref="Q2:S145" tableType="queryTable" totalsRowCount="1">
  <autoFilter ref="Q2:S144" xr:uid="{AA73D436-227C-4E31-A5FF-564EC9AB45D9}"/>
  <sortState xmlns:xlrd2="http://schemas.microsoft.com/office/spreadsheetml/2017/richdata2" ref="Q3:S144">
    <sortCondition descending="1" ref="R2:R144"/>
  </sortState>
  <tableColumns count="3">
    <tableColumn id="1" xr3:uid="{EFC36265-1AEE-4048-87C2-B19F45A02229}" uniqueName="1" name="Genus" queryTableFieldId="1" dataDxfId="14"/>
    <tableColumn id="2" xr3:uid="{35C5AC1D-8977-4C1A-9C32-E107B12CCF45}" uniqueName="2" name="Assignment" totalsRowFunction="custom" queryTableFieldId="2">
      <totalsRowFormula>SUM(R3:R144)</totalsRowFormula>
    </tableColumn>
    <tableColumn id="3" xr3:uid="{B96E8FC4-FC21-4F3B-8DB8-1621FB68B141}" uniqueName="3" name="Percentage" queryTableFieldId="3" dataDxfId="13">
      <calculatedColumnFormula>kraken2_custom_database_genus_abundance[[#This Row],[Assignment]]/R$145</calculatedColumnFormula>
    </tableColumn>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AF7743E-8231-435C-AAFC-4818456A11BA}" name="minimap2_new_genus_abundance" displayName="minimap2_new_genus_abundance" ref="I2:K247" tableType="queryTable" totalsRowCount="1">
  <autoFilter ref="I2:K246" xr:uid="{3AF7743E-8231-435C-AAFC-4818456A11BA}"/>
  <sortState xmlns:xlrd2="http://schemas.microsoft.com/office/spreadsheetml/2017/richdata2" ref="I3:K246">
    <sortCondition descending="1" ref="J2:J246"/>
  </sortState>
  <tableColumns count="3">
    <tableColumn id="1" xr3:uid="{2A5073A6-D727-44FD-A897-5CABD9381814}" uniqueName="1" name="Genus" queryTableFieldId="1" dataDxfId="12" totalsRowDxfId="11"/>
    <tableColumn id="2" xr3:uid="{1057BB1A-2D08-443F-A2C2-3A9CD08D1C7D}" uniqueName="2" name="Assignments" totalsRowFunction="custom" queryTableFieldId="2">
      <totalsRowFormula>SUM(J3:J246)</totalsRowFormula>
    </tableColumn>
    <tableColumn id="3" xr3:uid="{6AC55FF4-1E07-484F-B7E5-921FDAE66916}" uniqueName="3" name="Percentage" queryTableFieldId="3" dataDxfId="10" totalsRowDxfId="9">
      <calculatedColumnFormula>minimap2_new_genus_abundance[[#This Row],[Assignments]]/2419037</calculatedColumnFormula>
    </tableColumn>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9559596-13ED-4F12-BD9D-ECBF8939BF17}" name="patho_new_genus_abundance" displayName="patho_new_genus_abundance" ref="E2:G135" tableType="queryTable" totalsRowCount="1">
  <autoFilter ref="E2:G134" xr:uid="{29559596-13ED-4F12-BD9D-ECBF8939BF17}"/>
  <sortState xmlns:xlrd2="http://schemas.microsoft.com/office/spreadsheetml/2017/richdata2" ref="E3:G134">
    <sortCondition descending="1" ref="F2:F134"/>
  </sortState>
  <tableColumns count="3">
    <tableColumn id="1" xr3:uid="{166BB287-8C84-4DE7-ABE1-864559DD03E7}" uniqueName="1" name="Genus" queryTableFieldId="1" dataDxfId="8" totalsRowDxfId="7"/>
    <tableColumn id="2" xr3:uid="{0959A953-1BC4-4FF0-AA36-D15676D2902F}" uniqueName="2" name="Assignments" totalsRowFunction="custom" queryTableFieldId="2">
      <totalsRowFormula>SUM(F3:F134)</totalsRowFormula>
    </tableColumn>
    <tableColumn id="3" xr3:uid="{4650F5CF-A819-44D8-98C7-E9600A9B536E}" uniqueName="3" name="Percentage" queryTableFieldId="3" dataDxfId="6">
      <calculatedColumnFormula>patho_new_genus_abundance[[#This Row],[Assignments]]/2419037</calculatedColumnFormula>
    </tableColumn>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3C43BC-65F0-44DE-AF44-EE8497AF05B7}" name="mora_filtered_genus_abundance" displayName="mora_filtered_genus_abundance" ref="A2:C261" tableType="queryTable" totalsRowCount="1">
  <autoFilter ref="A2:C260" xr:uid="{8D3C43BC-65F0-44DE-AF44-EE8497AF05B7}"/>
  <sortState xmlns:xlrd2="http://schemas.microsoft.com/office/spreadsheetml/2017/richdata2" ref="A3:C260">
    <sortCondition descending="1" ref="B2:B260"/>
  </sortState>
  <tableColumns count="3">
    <tableColumn id="1" xr3:uid="{DD113E53-A3EB-4669-9369-0BEC28B9BB9E}" uniqueName="1" name="Genus" queryTableFieldId="1" dataDxfId="5"/>
    <tableColumn id="2" xr3:uid="{9484FC3C-FD89-4D72-8551-563F1044E134}" uniqueName="2" name="Assignments" totalsRowFunction="custom" queryTableFieldId="2">
      <totalsRowFormula>SUM(B3:B260)</totalsRowFormula>
    </tableColumn>
    <tableColumn id="3" xr3:uid="{F2CC9F14-DF93-4811-9F9C-C7D5EA6665FD}" uniqueName="3" name="Percentage" queryTableFieldId="3" dataDxfId="4">
      <calculatedColumnFormula>mora_filtered_genus_abundance[[#This Row],[Assignments]]/mora_filtered_genus_abundance[[#Totals],[Assignments]]</calculatedColumn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2392955-D186-492E-A043-89D6A2F1370C}" name="bracken_abundance" displayName="bracken_abundance" ref="A1:G176" tableType="queryTable" totalsRowShown="0">
  <autoFilter ref="A1:G176" xr:uid="{92392955-D186-492E-A043-89D6A2F1370C}"/>
  <sortState xmlns:xlrd2="http://schemas.microsoft.com/office/spreadsheetml/2017/richdata2" ref="A2:G176">
    <sortCondition descending="1" ref="G1:G176"/>
  </sortState>
  <tableColumns count="7">
    <tableColumn id="1" xr3:uid="{C420DD2C-BF4D-4606-956D-8E149429E959}" uniqueName="1" name="Species" queryTableFieldId="1" dataDxfId="3"/>
    <tableColumn id="2" xr3:uid="{2C5E61E1-CB92-4C64-A247-3A9EC618537C}" uniqueName="2" name="taxonomy_id" queryTableFieldId="2"/>
    <tableColumn id="3" xr3:uid="{3BB16CC0-946D-4CF0-B2F4-EA27AC5701F9}" uniqueName="3" name="taxonomy_lvl" queryTableFieldId="3" dataDxfId="2"/>
    <tableColumn id="4" xr3:uid="{C74E309A-D506-4C47-A82D-0DE7DB4190C6}" uniqueName="4" name="kraken_assigned_reads" queryTableFieldId="4"/>
    <tableColumn id="5" xr3:uid="{F7C04236-1B07-4BCC-87B6-D83E1DFC7678}" uniqueName="5" name="added_reads" queryTableFieldId="5"/>
    <tableColumn id="6" xr3:uid="{7BB75631-55D1-46E8-8B50-330B29FBFFEB}" uniqueName="6" name="new_est_reads" queryTableFieldId="6"/>
    <tableColumn id="7" xr3:uid="{303320E6-5607-4E73-93E3-4243FA9D51D7}" uniqueName="7" name="fraction_total_reads" queryTableFieldId="7"/>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F258D7B-2EA4-44BB-9C12-3BAC4F21B4A8}" name="bracken_abundance_genus" displayName="bracken_abundance_genus" ref="J1:P70" tableType="queryTable" totalsRowShown="0">
  <autoFilter ref="J1:P70" xr:uid="{FF258D7B-2EA4-44BB-9C12-3BAC4F21B4A8}"/>
  <sortState xmlns:xlrd2="http://schemas.microsoft.com/office/spreadsheetml/2017/richdata2" ref="J2:P70">
    <sortCondition descending="1" ref="O1:O70"/>
  </sortState>
  <tableColumns count="7">
    <tableColumn id="1" xr3:uid="{171A06C1-471C-43BB-875A-B9C8089088EE}" uniqueName="1" name="Genus" queryTableFieldId="1" dataDxfId="1"/>
    <tableColumn id="2" xr3:uid="{DAB6FD71-A64A-49FC-AB81-41DE41FD740B}" uniqueName="2" name="taxonomy_id" queryTableFieldId="2"/>
    <tableColumn id="3" xr3:uid="{030CD537-6B74-491C-8A37-E3D713721E90}" uniqueName="3" name="taxonomy_lvl" queryTableFieldId="3" dataDxfId="0"/>
    <tableColumn id="4" xr3:uid="{BD1E7200-BB83-431B-98EE-0B79B4B975BC}" uniqueName="4" name="kraken_assigned_reads" queryTableFieldId="4"/>
    <tableColumn id="5" xr3:uid="{D6FBC0D5-F98C-4C56-B14F-84C8AC69EB04}" uniqueName="5" name="added_reads" queryTableFieldId="5"/>
    <tableColumn id="6" xr3:uid="{E77EA802-A8B4-4CF8-BCB4-70EDB023F74D}" uniqueName="6" name="new_est_reads" queryTableFieldId="6"/>
    <tableColumn id="7" xr3:uid="{4C94ABE7-C50C-4194-8C53-24A85E7B7441}" uniqueName="7" name="fraction_total_read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4.bin"/><Relationship Id="rId4"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5" Type="http://schemas.openxmlformats.org/officeDocument/2006/relationships/table" Target="../tables/table13.xml"/><Relationship Id="rId4"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table" Target="../tables/table14.xml"/><Relationship Id="rId5" Type="http://schemas.openxmlformats.org/officeDocument/2006/relationships/table" Target="../tables/table18.xml"/><Relationship Id="rId4"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367D8-E884-4D0A-881E-7989336A8D17}">
  <dimension ref="A1:S53"/>
  <sheetViews>
    <sheetView workbookViewId="0">
      <selection activeCell="B3" sqref="B3"/>
    </sheetView>
  </sheetViews>
  <sheetFormatPr defaultRowHeight="15" x14ac:dyDescent="0.25"/>
  <cols>
    <col min="1" max="1" width="13.28515625" customWidth="1"/>
    <col min="2" max="2" width="9.5703125" customWidth="1"/>
    <col min="5" max="5" width="13.5703125" customWidth="1"/>
    <col min="8" max="8" width="13.7109375" customWidth="1"/>
    <col min="11" max="11" width="15.140625" customWidth="1"/>
  </cols>
  <sheetData>
    <row r="1" spans="1:19" x14ac:dyDescent="0.25">
      <c r="A1" t="s">
        <v>243</v>
      </c>
      <c r="E1" t="s">
        <v>242</v>
      </c>
      <c r="H1" t="s">
        <v>47</v>
      </c>
      <c r="K1" t="s">
        <v>225</v>
      </c>
      <c r="N1" t="s">
        <v>230</v>
      </c>
    </row>
    <row r="2" spans="1:19" x14ac:dyDescent="0.25">
      <c r="A2" t="s">
        <v>226</v>
      </c>
      <c r="B2" t="s">
        <v>46</v>
      </c>
      <c r="C2" t="s">
        <v>257</v>
      </c>
      <c r="E2" s="5" t="s">
        <v>45</v>
      </c>
      <c r="F2" s="6" t="s">
        <v>46</v>
      </c>
      <c r="H2" t="s">
        <v>45</v>
      </c>
      <c r="I2" t="s">
        <v>46</v>
      </c>
      <c r="K2" t="s">
        <v>226</v>
      </c>
      <c r="L2" t="s">
        <v>46</v>
      </c>
      <c r="N2" t="s">
        <v>226</v>
      </c>
      <c r="O2" t="s">
        <v>46</v>
      </c>
      <c r="P2" t="s">
        <v>1615</v>
      </c>
    </row>
    <row r="3" spans="1:19" x14ac:dyDescent="0.25">
      <c r="A3" t="s">
        <v>3</v>
      </c>
      <c r="B3">
        <v>308149</v>
      </c>
      <c r="C3">
        <v>0.32410160510486663</v>
      </c>
      <c r="E3" s="1" t="s">
        <v>23</v>
      </c>
      <c r="F3" s="3">
        <v>661696</v>
      </c>
      <c r="H3" t="s">
        <v>3</v>
      </c>
      <c r="I3">
        <v>310088</v>
      </c>
      <c r="K3" t="s">
        <v>224</v>
      </c>
      <c r="L3">
        <v>773820</v>
      </c>
      <c r="N3" t="s">
        <v>3</v>
      </c>
      <c r="O3">
        <v>238050</v>
      </c>
      <c r="P3">
        <f>bowtie_abund3[[#This Row],[Assignments]]/950780</f>
        <v>0.25037337764782602</v>
      </c>
    </row>
    <row r="4" spans="1:19" x14ac:dyDescent="0.25">
      <c r="A4" t="s">
        <v>4</v>
      </c>
      <c r="B4">
        <v>278301</v>
      </c>
      <c r="C4">
        <v>0.29270840016449667</v>
      </c>
      <c r="E4" s="2" t="s">
        <v>3</v>
      </c>
      <c r="F4" s="4">
        <v>239941</v>
      </c>
      <c r="H4" t="s">
        <v>24</v>
      </c>
      <c r="I4">
        <v>200562</v>
      </c>
      <c r="K4" t="s">
        <v>3</v>
      </c>
      <c r="L4">
        <v>174650</v>
      </c>
      <c r="N4" t="s">
        <v>5</v>
      </c>
      <c r="O4">
        <v>57127</v>
      </c>
      <c r="P4">
        <f>bowtie_abund3[[#This Row],[Assignments]]/950780</f>
        <v>6.0084351795368016E-2</v>
      </c>
      <c r="S4">
        <v>950780</v>
      </c>
    </row>
    <row r="5" spans="1:19" x14ac:dyDescent="0.25">
      <c r="A5" t="s">
        <v>5</v>
      </c>
      <c r="B5">
        <v>195461</v>
      </c>
      <c r="C5">
        <v>0.20557879381012834</v>
      </c>
      <c r="E5" s="1" t="s">
        <v>4</v>
      </c>
      <c r="F5" s="3">
        <v>49109</v>
      </c>
      <c r="H5" t="s">
        <v>25</v>
      </c>
      <c r="I5">
        <v>172707</v>
      </c>
      <c r="K5" t="s">
        <v>7</v>
      </c>
      <c r="L5">
        <v>542</v>
      </c>
      <c r="N5" t="s">
        <v>23</v>
      </c>
      <c r="O5">
        <v>56992</v>
      </c>
      <c r="P5">
        <f>bowtie_abund3[[#This Row],[Assignments]]/950780</f>
        <v>5.9942363112391928E-2</v>
      </c>
      <c r="S5">
        <f>I7/S4</f>
        <v>0.11249395233387324</v>
      </c>
    </row>
    <row r="6" spans="1:19" x14ac:dyDescent="0.25">
      <c r="A6" t="s">
        <v>7</v>
      </c>
      <c r="B6">
        <v>62590</v>
      </c>
      <c r="C6">
        <v>6.5830229737930693E-2</v>
      </c>
      <c r="E6" s="2" t="s">
        <v>5</v>
      </c>
      <c r="F6" s="4">
        <v>30</v>
      </c>
      <c r="H6" t="s">
        <v>26</v>
      </c>
      <c r="I6">
        <v>152050</v>
      </c>
      <c r="K6" t="s">
        <v>11</v>
      </c>
      <c r="L6">
        <v>492</v>
      </c>
      <c r="N6" t="s">
        <v>27</v>
      </c>
      <c r="O6">
        <v>55783</v>
      </c>
      <c r="P6">
        <f>bowtie_abund3[[#This Row],[Assignments]]/950780</f>
        <v>5.8670775573739453E-2</v>
      </c>
    </row>
    <row r="7" spans="1:19" x14ac:dyDescent="0.25">
      <c r="A7" t="s">
        <v>8</v>
      </c>
      <c r="B7">
        <v>42847</v>
      </c>
      <c r="C7">
        <v>4.5065151838650203E-2</v>
      </c>
      <c r="E7" s="1" t="s">
        <v>6</v>
      </c>
      <c r="F7" s="3">
        <v>1</v>
      </c>
      <c r="H7" t="s">
        <v>27</v>
      </c>
      <c r="I7">
        <v>106957</v>
      </c>
      <c r="K7" t="s">
        <v>36</v>
      </c>
      <c r="L7">
        <v>260</v>
      </c>
      <c r="N7" t="s">
        <v>38</v>
      </c>
      <c r="O7">
        <v>38499</v>
      </c>
      <c r="P7">
        <f>bowtie_abund3[[#This Row],[Assignments]]/950780</f>
        <v>4.0492017080712678E-2</v>
      </c>
    </row>
    <row r="8" spans="1:19" x14ac:dyDescent="0.25">
      <c r="A8" t="s">
        <v>24</v>
      </c>
      <c r="B8">
        <v>33992</v>
      </c>
      <c r="C8">
        <v>3.5751736207888477E-2</v>
      </c>
      <c r="E8" s="2" t="s">
        <v>7</v>
      </c>
      <c r="F8" s="4">
        <v>1</v>
      </c>
      <c r="H8" t="s">
        <v>5</v>
      </c>
      <c r="I8">
        <v>2167</v>
      </c>
      <c r="K8" t="s">
        <v>5</v>
      </c>
      <c r="L8">
        <v>149</v>
      </c>
      <c r="N8" t="s">
        <v>49</v>
      </c>
      <c r="O8">
        <v>38388</v>
      </c>
      <c r="P8">
        <f>bowtie_abund3[[#This Row],[Assignments]]/950780</f>
        <v>4.0375270830265673E-2</v>
      </c>
    </row>
    <row r="9" spans="1:19" x14ac:dyDescent="0.25">
      <c r="A9" t="s">
        <v>10</v>
      </c>
      <c r="B9">
        <v>16235</v>
      </c>
      <c r="C9">
        <v>1.7075471797336709E-2</v>
      </c>
      <c r="E9" s="7" t="s">
        <v>8</v>
      </c>
      <c r="F9" s="8">
        <v>1</v>
      </c>
      <c r="H9" t="s">
        <v>28</v>
      </c>
      <c r="I9">
        <v>1633</v>
      </c>
      <c r="K9" t="s">
        <v>10</v>
      </c>
      <c r="L9">
        <v>116</v>
      </c>
      <c r="N9" t="s">
        <v>48</v>
      </c>
      <c r="O9">
        <v>38033</v>
      </c>
      <c r="P9">
        <f>bowtie_abund3[[#This Row],[Assignments]]/950780</f>
        <v>4.0001893182439678E-2</v>
      </c>
    </row>
    <row r="10" spans="1:19" ht="15.75" thickBot="1" x14ac:dyDescent="0.3">
      <c r="A10" t="s">
        <v>36</v>
      </c>
      <c r="B10">
        <v>12497</v>
      </c>
      <c r="C10">
        <v>1.3143958795892632E-2</v>
      </c>
      <c r="E10" s="9" t="s">
        <v>10</v>
      </c>
      <c r="F10" s="10">
        <v>1</v>
      </c>
      <c r="H10" t="s">
        <v>29</v>
      </c>
      <c r="I10">
        <v>1364</v>
      </c>
      <c r="K10" t="s">
        <v>26</v>
      </c>
      <c r="L10">
        <v>101</v>
      </c>
      <c r="N10" t="s">
        <v>4</v>
      </c>
      <c r="O10">
        <v>37998</v>
      </c>
      <c r="P10">
        <f>bowtie_abund3[[#This Row],[Assignments]]/950780</f>
        <v>3.9965081301668107E-2</v>
      </c>
    </row>
    <row r="11" spans="1:19" ht="15.75" thickTop="1" x14ac:dyDescent="0.25">
      <c r="A11" t="s">
        <v>6</v>
      </c>
      <c r="B11">
        <v>563</v>
      </c>
      <c r="C11">
        <v>5.9214601921161493E-4</v>
      </c>
      <c r="E11" s="11" t="s">
        <v>65</v>
      </c>
      <c r="F11" s="12">
        <f>SUM(F3:F10)</f>
        <v>950780</v>
      </c>
      <c r="H11" t="s">
        <v>224</v>
      </c>
      <c r="I11">
        <v>1129</v>
      </c>
      <c r="K11" t="s">
        <v>35</v>
      </c>
      <c r="L11">
        <v>99</v>
      </c>
      <c r="N11" t="s">
        <v>25</v>
      </c>
      <c r="O11">
        <v>37443</v>
      </c>
      <c r="P11">
        <f>bowtie_abund3[[#This Row],[Assignments]]/950780</f>
        <v>3.9381350049433099E-2</v>
      </c>
    </row>
    <row r="12" spans="1:19" x14ac:dyDescent="0.25">
      <c r="A12" t="s">
        <v>9</v>
      </c>
      <c r="B12">
        <v>53</v>
      </c>
      <c r="C12">
        <v>5.5743763797896253E-5</v>
      </c>
      <c r="H12" t="s">
        <v>4</v>
      </c>
      <c r="I12">
        <v>1089</v>
      </c>
      <c r="K12" t="s">
        <v>40</v>
      </c>
      <c r="L12">
        <v>97</v>
      </c>
      <c r="N12" t="s">
        <v>6</v>
      </c>
      <c r="O12">
        <v>37275</v>
      </c>
      <c r="P12">
        <f>bowtie_abund3[[#This Row],[Assignments]]/950780</f>
        <v>3.9204653021729527E-2</v>
      </c>
    </row>
    <row r="13" spans="1:19" x14ac:dyDescent="0.25">
      <c r="A13" t="s">
        <v>40</v>
      </c>
      <c r="B13">
        <v>19</v>
      </c>
      <c r="C13">
        <v>1.9983613436981674E-5</v>
      </c>
      <c r="H13" t="s">
        <v>30</v>
      </c>
      <c r="I13">
        <v>235</v>
      </c>
      <c r="K13" t="s">
        <v>30</v>
      </c>
      <c r="L13">
        <v>84</v>
      </c>
      <c r="N13" t="s">
        <v>29</v>
      </c>
      <c r="O13">
        <v>37228</v>
      </c>
      <c r="P13">
        <f>bowtie_abund3[[#This Row],[Assignments]]/950780</f>
        <v>3.915521992469341E-2</v>
      </c>
    </row>
    <row r="14" spans="1:19" x14ac:dyDescent="0.25">
      <c r="A14" t="s">
        <v>11</v>
      </c>
      <c r="B14">
        <v>18</v>
      </c>
      <c r="C14">
        <v>1.8931844308719482E-5</v>
      </c>
      <c r="H14" t="s">
        <v>31</v>
      </c>
      <c r="I14">
        <v>157</v>
      </c>
      <c r="K14" t="s">
        <v>24</v>
      </c>
      <c r="L14">
        <v>66</v>
      </c>
      <c r="N14" t="s">
        <v>30</v>
      </c>
      <c r="O14">
        <v>32148</v>
      </c>
      <c r="P14">
        <f>bowtie_abund3[[#This Row],[Assignments]]/950780</f>
        <v>3.3812238372704514E-2</v>
      </c>
    </row>
    <row r="15" spans="1:19" x14ac:dyDescent="0.25">
      <c r="A15" t="s">
        <v>35</v>
      </c>
      <c r="B15">
        <v>9</v>
      </c>
      <c r="C15">
        <v>9.4659221543597408E-6</v>
      </c>
      <c r="H15" t="s">
        <v>10</v>
      </c>
      <c r="I15">
        <v>121</v>
      </c>
      <c r="K15" t="s">
        <v>33</v>
      </c>
      <c r="L15">
        <v>54</v>
      </c>
      <c r="N15" t="s">
        <v>26</v>
      </c>
      <c r="O15">
        <v>30363</v>
      </c>
      <c r="P15">
        <f>bowtie_abund3[[#This Row],[Assignments]]/950780</f>
        <v>3.1934832453354087E-2</v>
      </c>
    </row>
    <row r="16" spans="1:19" x14ac:dyDescent="0.25">
      <c r="A16" t="s">
        <v>33</v>
      </c>
      <c r="B16">
        <v>4</v>
      </c>
      <c r="C16">
        <v>4.2070765130487736E-6</v>
      </c>
      <c r="H16" t="s">
        <v>9</v>
      </c>
      <c r="I16">
        <v>82</v>
      </c>
      <c r="K16" t="s">
        <v>32</v>
      </c>
      <c r="L16">
        <v>50</v>
      </c>
      <c r="N16" t="s">
        <v>33</v>
      </c>
      <c r="O16">
        <v>17148</v>
      </c>
      <c r="P16">
        <f>bowtie_abund3[[#This Row],[Assignments]]/950780</f>
        <v>1.8035718042028651E-2</v>
      </c>
    </row>
    <row r="17" spans="1:16" x14ac:dyDescent="0.25">
      <c r="A17" t="s">
        <v>41</v>
      </c>
      <c r="B17">
        <v>4</v>
      </c>
      <c r="C17">
        <v>4.2070765130487736E-6</v>
      </c>
      <c r="H17" t="s">
        <v>12</v>
      </c>
      <c r="I17">
        <v>69</v>
      </c>
      <c r="K17" t="s">
        <v>4</v>
      </c>
      <c r="L17">
        <v>50</v>
      </c>
      <c r="N17" t="s">
        <v>10</v>
      </c>
      <c r="O17">
        <v>16739</v>
      </c>
      <c r="P17">
        <f>bowtie_abund3[[#This Row],[Assignments]]/950780</f>
        <v>1.7605544921012222E-2</v>
      </c>
    </row>
    <row r="18" spans="1:16" x14ac:dyDescent="0.25">
      <c r="A18" t="s">
        <v>32</v>
      </c>
      <c r="B18">
        <v>3</v>
      </c>
      <c r="C18">
        <v>3.1553073847865804E-6</v>
      </c>
      <c r="H18" t="s">
        <v>7</v>
      </c>
      <c r="I18">
        <v>40</v>
      </c>
      <c r="K18" t="s">
        <v>37</v>
      </c>
      <c r="L18">
        <v>32</v>
      </c>
      <c r="N18" t="s">
        <v>11</v>
      </c>
      <c r="O18">
        <v>16660</v>
      </c>
      <c r="P18">
        <f>bowtie_abund3[[#This Row],[Assignments]]/950780</f>
        <v>1.7522455247270662E-2</v>
      </c>
    </row>
    <row r="19" spans="1:16" x14ac:dyDescent="0.25">
      <c r="A19" t="s">
        <v>25</v>
      </c>
      <c r="B19">
        <v>2</v>
      </c>
      <c r="C19">
        <v>2.1035382565243868E-6</v>
      </c>
      <c r="H19" t="s">
        <v>8</v>
      </c>
      <c r="I19">
        <v>38</v>
      </c>
      <c r="K19" t="s">
        <v>34</v>
      </c>
      <c r="L19">
        <v>32</v>
      </c>
      <c r="N19" t="s">
        <v>7</v>
      </c>
      <c r="O19">
        <v>15413</v>
      </c>
      <c r="P19">
        <f>bowtie_abund3[[#This Row],[Assignments]]/950780</f>
        <v>1.6210900523780474E-2</v>
      </c>
    </row>
    <row r="20" spans="1:16" x14ac:dyDescent="0.25">
      <c r="A20" t="s">
        <v>54</v>
      </c>
      <c r="B20">
        <v>1</v>
      </c>
      <c r="C20">
        <v>1.0517691282621934E-6</v>
      </c>
      <c r="H20" t="s">
        <v>32</v>
      </c>
      <c r="I20">
        <v>37</v>
      </c>
      <c r="K20" t="s">
        <v>12</v>
      </c>
      <c r="L20">
        <v>28</v>
      </c>
      <c r="N20" t="s">
        <v>32</v>
      </c>
      <c r="O20">
        <v>14767</v>
      </c>
      <c r="P20">
        <f>bowtie_abund3[[#This Row],[Assignments]]/950780</f>
        <v>1.5531458381539368E-2</v>
      </c>
    </row>
    <row r="21" spans="1:16" x14ac:dyDescent="0.25">
      <c r="A21" t="s">
        <v>57</v>
      </c>
      <c r="B21">
        <v>1</v>
      </c>
      <c r="C21">
        <v>1.0517691282621934E-6</v>
      </c>
      <c r="H21" t="s">
        <v>33</v>
      </c>
      <c r="I21">
        <v>37</v>
      </c>
      <c r="K21" t="s">
        <v>9</v>
      </c>
      <c r="L21">
        <v>22</v>
      </c>
      <c r="N21" t="s">
        <v>31</v>
      </c>
      <c r="O21">
        <v>14190</v>
      </c>
      <c r="P21">
        <f>bowtie_abund3[[#This Row],[Assignments]]/950780</f>
        <v>1.4924588232819369E-2</v>
      </c>
    </row>
    <row r="22" spans="1:16" x14ac:dyDescent="0.25">
      <c r="A22" t="s">
        <v>61</v>
      </c>
      <c r="B22">
        <v>1</v>
      </c>
      <c r="C22">
        <v>1.0517691282621934E-6</v>
      </c>
      <c r="H22" t="s">
        <v>34</v>
      </c>
      <c r="I22">
        <v>36</v>
      </c>
      <c r="K22" t="s">
        <v>8</v>
      </c>
      <c r="L22">
        <v>12</v>
      </c>
      <c r="N22" t="s">
        <v>37</v>
      </c>
      <c r="O22">
        <v>13912</v>
      </c>
      <c r="P22">
        <f>bowtie_abund3[[#This Row],[Assignments]]/950780</f>
        <v>1.4632196722690843E-2</v>
      </c>
    </row>
    <row r="23" spans="1:16" x14ac:dyDescent="0.25">
      <c r="A23" t="s">
        <v>44</v>
      </c>
      <c r="B23">
        <v>1</v>
      </c>
      <c r="C23">
        <v>1.0517691282621934E-6</v>
      </c>
      <c r="H23" t="s">
        <v>35</v>
      </c>
      <c r="I23">
        <v>35</v>
      </c>
      <c r="K23" t="s">
        <v>29</v>
      </c>
      <c r="L23">
        <v>4</v>
      </c>
      <c r="N23" t="s">
        <v>40</v>
      </c>
      <c r="O23">
        <v>13668</v>
      </c>
      <c r="P23">
        <f>bowtie_abund3[[#This Row],[Assignments]]/950780</f>
        <v>1.4375565325311849E-2</v>
      </c>
    </row>
    <row r="24" spans="1:16" x14ac:dyDescent="0.25">
      <c r="A24" t="s">
        <v>30</v>
      </c>
      <c r="B24">
        <v>1</v>
      </c>
      <c r="C24">
        <v>1.0517691282621934E-6</v>
      </c>
      <c r="H24" t="s">
        <v>36</v>
      </c>
      <c r="I24">
        <v>34</v>
      </c>
      <c r="K24" t="s">
        <v>42</v>
      </c>
      <c r="L24">
        <v>4</v>
      </c>
      <c r="N24" t="s">
        <v>12</v>
      </c>
      <c r="O24">
        <v>13318</v>
      </c>
      <c r="P24">
        <f>bowtie_abund3[[#This Row],[Assignments]]/950780</f>
        <v>1.4007446517596079E-2</v>
      </c>
    </row>
    <row r="25" spans="1:16" x14ac:dyDescent="0.25">
      <c r="A25" t="s">
        <v>64</v>
      </c>
      <c r="B25">
        <v>1</v>
      </c>
      <c r="C25">
        <v>1.0517691282621934E-6</v>
      </c>
      <c r="H25" t="s">
        <v>11</v>
      </c>
      <c r="I25">
        <v>32</v>
      </c>
      <c r="K25" t="s">
        <v>25</v>
      </c>
      <c r="L25">
        <v>3</v>
      </c>
      <c r="N25" t="s">
        <v>34</v>
      </c>
      <c r="O25">
        <v>13287</v>
      </c>
      <c r="P25">
        <f>bowtie_abund3[[#This Row],[Assignments]]/950780</f>
        <v>1.3974841708912682E-2</v>
      </c>
    </row>
    <row r="26" spans="1:16" x14ac:dyDescent="0.25">
      <c r="A26" t="s">
        <v>52</v>
      </c>
      <c r="B26">
        <v>1</v>
      </c>
      <c r="C26">
        <v>1.0517691282621934E-6</v>
      </c>
      <c r="H26" t="s">
        <v>37</v>
      </c>
      <c r="I26">
        <v>31</v>
      </c>
      <c r="K26" t="s">
        <v>57</v>
      </c>
      <c r="L26">
        <v>3</v>
      </c>
      <c r="N26" t="s">
        <v>35</v>
      </c>
      <c r="O26">
        <v>13132</v>
      </c>
      <c r="P26">
        <f>bowtie_abund3[[#This Row],[Assignments]]/950780</f>
        <v>1.3811817665495699E-2</v>
      </c>
    </row>
    <row r="27" spans="1:16" x14ac:dyDescent="0.25">
      <c r="A27" t="s">
        <v>48</v>
      </c>
      <c r="B27">
        <v>1</v>
      </c>
      <c r="C27">
        <v>1.0517691282621934E-6</v>
      </c>
      <c r="H27" t="s">
        <v>38</v>
      </c>
      <c r="I27">
        <v>19</v>
      </c>
      <c r="K27" t="s">
        <v>13</v>
      </c>
      <c r="L27">
        <v>3</v>
      </c>
      <c r="N27" t="s">
        <v>9</v>
      </c>
      <c r="O27">
        <v>12253</v>
      </c>
      <c r="P27">
        <f>bowtie_abund3[[#This Row],[Assignments]]/950780</f>
        <v>1.2887313574118093E-2</v>
      </c>
    </row>
    <row r="28" spans="1:16" x14ac:dyDescent="0.25">
      <c r="A28" t="s">
        <v>51</v>
      </c>
      <c r="B28">
        <v>1</v>
      </c>
      <c r="C28">
        <v>1.0517691282621934E-6</v>
      </c>
      <c r="H28" t="s">
        <v>39</v>
      </c>
      <c r="I28">
        <v>12</v>
      </c>
      <c r="K28" t="s">
        <v>53</v>
      </c>
      <c r="L28">
        <v>1</v>
      </c>
      <c r="N28" t="s">
        <v>36</v>
      </c>
      <c r="O28">
        <v>11818</v>
      </c>
      <c r="P28">
        <f>bowtie_abund3[[#This Row],[Assignments]]/950780</f>
        <v>1.2429794484528493E-2</v>
      </c>
    </row>
    <row r="29" spans="1:16" x14ac:dyDescent="0.25">
      <c r="A29" t="s">
        <v>58</v>
      </c>
      <c r="B29">
        <v>1</v>
      </c>
      <c r="C29">
        <v>1.0517691282621934E-6</v>
      </c>
      <c r="H29" t="s">
        <v>40</v>
      </c>
      <c r="I29">
        <v>10</v>
      </c>
      <c r="K29" t="s">
        <v>51</v>
      </c>
      <c r="L29">
        <v>1</v>
      </c>
      <c r="N29" t="s">
        <v>8</v>
      </c>
      <c r="O29">
        <v>10057</v>
      </c>
      <c r="P29">
        <f>bowtie_abund3[[#This Row],[Assignments]]/950780</f>
        <v>1.0577630997707145E-2</v>
      </c>
    </row>
    <row r="30" spans="1:16" x14ac:dyDescent="0.25">
      <c r="A30" t="s">
        <v>23</v>
      </c>
      <c r="B30">
        <v>1</v>
      </c>
      <c r="C30">
        <v>1.0517691282621934E-6</v>
      </c>
      <c r="H30" t="s">
        <v>41</v>
      </c>
      <c r="I30">
        <v>3</v>
      </c>
      <c r="K30" t="s">
        <v>31</v>
      </c>
      <c r="L30">
        <v>1</v>
      </c>
      <c r="N30" t="s">
        <v>13</v>
      </c>
      <c r="O30">
        <v>9740</v>
      </c>
      <c r="P30">
        <f>bowtie_abund3[[#This Row],[Assignments]]/950780</f>
        <v>1.0244220534718863E-2</v>
      </c>
    </row>
    <row r="31" spans="1:16" x14ac:dyDescent="0.25">
      <c r="A31" t="s">
        <v>43</v>
      </c>
      <c r="B31">
        <v>1</v>
      </c>
      <c r="C31">
        <v>1.0517691282621934E-6</v>
      </c>
      <c r="H31" t="s">
        <v>42</v>
      </c>
      <c r="I31">
        <v>2</v>
      </c>
      <c r="K31" t="s">
        <v>6</v>
      </c>
      <c r="L31">
        <v>1</v>
      </c>
      <c r="N31" t="s">
        <v>24</v>
      </c>
      <c r="O31">
        <v>8121</v>
      </c>
      <c r="P31">
        <f>bowtie_abund3[[#This Row],[Assignments]]/950780</f>
        <v>8.5414081070279146E-3</v>
      </c>
    </row>
    <row r="32" spans="1:16" x14ac:dyDescent="0.25">
      <c r="A32" t="s">
        <v>42</v>
      </c>
      <c r="B32">
        <v>1</v>
      </c>
      <c r="C32">
        <v>1.0517691282621934E-6</v>
      </c>
      <c r="H32" t="s">
        <v>43</v>
      </c>
      <c r="I32">
        <v>1</v>
      </c>
      <c r="K32" t="s">
        <v>44</v>
      </c>
      <c r="L32">
        <v>1</v>
      </c>
      <c r="N32" t="s">
        <v>54</v>
      </c>
      <c r="O32">
        <v>219</v>
      </c>
      <c r="P32">
        <f>bowtie_abund3[[#This Row],[Assignments]]/950780</f>
        <v>2.3033719682786764E-4</v>
      </c>
    </row>
    <row r="33" spans="1:16" x14ac:dyDescent="0.25">
      <c r="A33" t="s">
        <v>49</v>
      </c>
      <c r="B33">
        <v>1</v>
      </c>
      <c r="C33">
        <v>1.0517691282621934E-6</v>
      </c>
      <c r="H33" t="s">
        <v>44</v>
      </c>
      <c r="I33">
        <v>1</v>
      </c>
      <c r="K33" t="s">
        <v>59</v>
      </c>
      <c r="L33">
        <v>1</v>
      </c>
      <c r="N33" t="s">
        <v>28</v>
      </c>
      <c r="O33">
        <v>144</v>
      </c>
      <c r="P33">
        <f>bowtie_abund3[[#This Row],[Assignments]]/950780</f>
        <v>1.5145459517448831E-4</v>
      </c>
    </row>
    <row r="34" spans="1:16" x14ac:dyDescent="0.25">
      <c r="A34" t="s">
        <v>28</v>
      </c>
      <c r="B34">
        <v>1</v>
      </c>
      <c r="C34">
        <v>1.0517691282621934E-6</v>
      </c>
      <c r="H34" t="s">
        <v>13</v>
      </c>
      <c r="I34">
        <v>1</v>
      </c>
      <c r="K34" t="s">
        <v>39</v>
      </c>
      <c r="L34">
        <v>1</v>
      </c>
      <c r="N34" t="s">
        <v>50</v>
      </c>
      <c r="O34">
        <v>141</v>
      </c>
      <c r="P34">
        <f>bowtie_abund3[[#This Row],[Assignments]]/950780</f>
        <v>1.4829929110835315E-4</v>
      </c>
    </row>
    <row r="35" spans="1:16" x14ac:dyDescent="0.25">
      <c r="A35" t="s">
        <v>63</v>
      </c>
      <c r="B35">
        <v>1</v>
      </c>
      <c r="C35">
        <v>1.0517691282621934E-6</v>
      </c>
      <c r="H35" t="s">
        <v>6</v>
      </c>
      <c r="I35">
        <v>1</v>
      </c>
      <c r="K35" t="s">
        <v>65</v>
      </c>
      <c r="L35">
        <f>SUM(clark_ecoli_abund[Assignments])</f>
        <v>950780</v>
      </c>
      <c r="N35" t="s">
        <v>42</v>
      </c>
      <c r="O35">
        <v>131</v>
      </c>
      <c r="P35">
        <f>bowtie_abund3[[#This Row],[Assignments]]/950780</f>
        <v>1.3778161088790256E-4</v>
      </c>
    </row>
    <row r="36" spans="1:16" x14ac:dyDescent="0.25">
      <c r="A36" t="s">
        <v>53</v>
      </c>
      <c r="B36">
        <v>1</v>
      </c>
      <c r="C36">
        <v>1.0517691282621934E-6</v>
      </c>
      <c r="H36" t="s">
        <v>65</v>
      </c>
      <c r="I36">
        <f>SUM(puffer_ecoli_abund[Assignments])</f>
        <v>950780</v>
      </c>
      <c r="N36" t="s">
        <v>52</v>
      </c>
      <c r="O36">
        <v>95</v>
      </c>
      <c r="P36">
        <f>bowtie_abund3[[#This Row],[Assignments]]/950780</f>
        <v>9.991796209428049E-5</v>
      </c>
    </row>
    <row r="37" spans="1:16" x14ac:dyDescent="0.25">
      <c r="A37" t="s">
        <v>62</v>
      </c>
      <c r="B37">
        <v>1</v>
      </c>
      <c r="C37">
        <v>1.0517691282621934E-6</v>
      </c>
      <c r="N37" t="s">
        <v>53</v>
      </c>
      <c r="O37">
        <v>75</v>
      </c>
      <c r="P37">
        <f>bowtie_abund3[[#This Row],[Assignments]]/950780</f>
        <v>7.8882601653379334E-5</v>
      </c>
    </row>
    <row r="38" spans="1:16" x14ac:dyDescent="0.25">
      <c r="A38" t="s">
        <v>12</v>
      </c>
      <c r="B38">
        <v>1</v>
      </c>
      <c r="C38">
        <v>1.0517691282621934E-6</v>
      </c>
      <c r="N38" t="s">
        <v>51</v>
      </c>
      <c r="O38">
        <v>65</v>
      </c>
      <c r="P38">
        <f>bowtie_abund3[[#This Row],[Assignments]]/950780</f>
        <v>6.8364921432928749E-5</v>
      </c>
    </row>
    <row r="39" spans="1:16" x14ac:dyDescent="0.25">
      <c r="A39" t="s">
        <v>59</v>
      </c>
      <c r="B39">
        <v>1</v>
      </c>
      <c r="C39">
        <v>1.0517691282621934E-6</v>
      </c>
      <c r="N39" t="s">
        <v>43</v>
      </c>
      <c r="O39">
        <v>65</v>
      </c>
      <c r="P39">
        <f>bowtie_abund3[[#This Row],[Assignments]]/950780</f>
        <v>6.8364921432928749E-5</v>
      </c>
    </row>
    <row r="40" spans="1:16" x14ac:dyDescent="0.25">
      <c r="A40" t="s">
        <v>27</v>
      </c>
      <c r="B40">
        <v>1</v>
      </c>
      <c r="C40">
        <v>1.0517691282621934E-6</v>
      </c>
      <c r="N40" t="s">
        <v>57</v>
      </c>
      <c r="O40">
        <v>64</v>
      </c>
      <c r="P40">
        <f>bowtie_abund3[[#This Row],[Assignments]]/950780</f>
        <v>6.7313153410883698E-5</v>
      </c>
    </row>
    <row r="41" spans="1:16" x14ac:dyDescent="0.25">
      <c r="A41" t="s">
        <v>26</v>
      </c>
      <c r="B41">
        <v>1</v>
      </c>
      <c r="C41">
        <v>1.0517691282621934E-6</v>
      </c>
      <c r="N41" t="s">
        <v>41</v>
      </c>
      <c r="O41">
        <v>64</v>
      </c>
      <c r="P41">
        <f>bowtie_abund3[[#This Row],[Assignments]]/950780</f>
        <v>6.7313153410883698E-5</v>
      </c>
    </row>
    <row r="42" spans="1:16" x14ac:dyDescent="0.25">
      <c r="A42" t="s">
        <v>60</v>
      </c>
      <c r="B42">
        <v>1</v>
      </c>
      <c r="C42">
        <v>1.0517691282621934E-6</v>
      </c>
      <c r="N42" t="s">
        <v>60</v>
      </c>
      <c r="O42">
        <v>43</v>
      </c>
      <c r="P42">
        <f>bowtie_abund3[[#This Row],[Assignments]]/950780</f>
        <v>4.5226024947937485E-5</v>
      </c>
    </row>
    <row r="43" spans="1:16" x14ac:dyDescent="0.25">
      <c r="A43" t="s">
        <v>38</v>
      </c>
      <c r="B43">
        <v>1</v>
      </c>
      <c r="C43">
        <v>1.0517691282621934E-6</v>
      </c>
      <c r="N43" t="s">
        <v>55</v>
      </c>
      <c r="O43">
        <v>34</v>
      </c>
      <c r="P43">
        <f>bowtie_abund3[[#This Row],[Assignments]]/950780</f>
        <v>3.5760112749531963E-5</v>
      </c>
    </row>
    <row r="44" spans="1:16" x14ac:dyDescent="0.25">
      <c r="A44" t="s">
        <v>37</v>
      </c>
      <c r="B44">
        <v>1</v>
      </c>
      <c r="C44">
        <v>1.0517691282621934E-6</v>
      </c>
      <c r="N44" t="s">
        <v>58</v>
      </c>
      <c r="O44">
        <v>22</v>
      </c>
      <c r="P44">
        <f>bowtie_abund3[[#This Row],[Assignments]]/950780</f>
        <v>2.3138896484991271E-5</v>
      </c>
    </row>
    <row r="45" spans="1:16" x14ac:dyDescent="0.25">
      <c r="A45" t="s">
        <v>29</v>
      </c>
      <c r="B45">
        <v>1</v>
      </c>
      <c r="C45">
        <v>1.0517691282621934E-6</v>
      </c>
      <c r="N45" t="s">
        <v>59</v>
      </c>
      <c r="O45">
        <v>20</v>
      </c>
      <c r="P45">
        <f>bowtie_abund3[[#This Row],[Assignments]]/950780</f>
        <v>2.1035360440901157E-5</v>
      </c>
    </row>
    <row r="46" spans="1:16" x14ac:dyDescent="0.25">
      <c r="A46" t="s">
        <v>39</v>
      </c>
      <c r="B46">
        <v>1</v>
      </c>
      <c r="C46">
        <v>1.0517691282621934E-6</v>
      </c>
      <c r="N46" t="s">
        <v>39</v>
      </c>
      <c r="O46">
        <v>18</v>
      </c>
      <c r="P46">
        <f>bowtie_abund3[[#This Row],[Assignments]]/950780</f>
        <v>1.8931824396811039E-5</v>
      </c>
    </row>
    <row r="47" spans="1:16" x14ac:dyDescent="0.25">
      <c r="A47" t="s">
        <v>13</v>
      </c>
      <c r="B47">
        <v>1</v>
      </c>
      <c r="C47">
        <v>1.0517691282621934E-6</v>
      </c>
      <c r="N47" t="s">
        <v>56</v>
      </c>
      <c r="O47">
        <v>14</v>
      </c>
      <c r="P47">
        <f>bowtie_abund3[[#This Row],[Assignments]]/950780</f>
        <v>1.4724752308630809E-5</v>
      </c>
    </row>
    <row r="48" spans="1:16" x14ac:dyDescent="0.25">
      <c r="A48" t="s">
        <v>31</v>
      </c>
      <c r="B48">
        <v>1</v>
      </c>
      <c r="C48">
        <v>1.0517691282621934E-6</v>
      </c>
      <c r="N48" t="s">
        <v>61</v>
      </c>
      <c r="O48">
        <v>9</v>
      </c>
      <c r="P48">
        <f>bowtie_abund3[[#This Row],[Assignments]]/950780</f>
        <v>9.4659121984055194E-6</v>
      </c>
    </row>
    <row r="49" spans="1:16" x14ac:dyDescent="0.25">
      <c r="A49" t="s">
        <v>34</v>
      </c>
      <c r="B49">
        <v>1</v>
      </c>
      <c r="C49">
        <v>1.0517691282621934E-6</v>
      </c>
      <c r="N49" t="s">
        <v>44</v>
      </c>
      <c r="O49">
        <v>6</v>
      </c>
      <c r="P49">
        <f>bowtie_abund3[[#This Row],[Assignments]]/950780</f>
        <v>6.3106081322703463E-6</v>
      </c>
    </row>
    <row r="50" spans="1:16" x14ac:dyDescent="0.25">
      <c r="A50" t="s">
        <v>55</v>
      </c>
      <c r="B50">
        <v>1</v>
      </c>
      <c r="C50">
        <v>1.0517691282621934E-6</v>
      </c>
      <c r="N50" t="s">
        <v>224</v>
      </c>
      <c r="O50">
        <v>1</v>
      </c>
      <c r="P50">
        <f>bowtie_abund3[[#This Row],[Assignments]]/950780</f>
        <v>1.0517680220450578E-6</v>
      </c>
    </row>
    <row r="51" spans="1:16" x14ac:dyDescent="0.25">
      <c r="A51" t="s">
        <v>50</v>
      </c>
      <c r="B51">
        <v>1</v>
      </c>
      <c r="C51">
        <v>1.0517691282621934E-6</v>
      </c>
      <c r="N51" t="s">
        <v>65</v>
      </c>
      <c r="O51">
        <f>SUM(bowtie_abund3[Assignments])</f>
        <v>950780</v>
      </c>
    </row>
    <row r="52" spans="1:16" x14ac:dyDescent="0.25">
      <c r="A52" t="s">
        <v>56</v>
      </c>
      <c r="B52">
        <v>1</v>
      </c>
      <c r="C52">
        <v>1.0517691282621934E-6</v>
      </c>
    </row>
    <row r="53" spans="1:16" x14ac:dyDescent="0.25">
      <c r="B53">
        <f>SUM(B3:B52)</f>
        <v>950780</v>
      </c>
    </row>
  </sheetData>
  <pageMargins left="0.7" right="0.7" top="0.75" bottom="0.75" header="0.3" footer="0.3"/>
  <pageSetup paperSize="9"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75E03-778C-4047-A74B-ED1876A0C98E}">
  <dimension ref="A1:L37"/>
  <sheetViews>
    <sheetView workbookViewId="0">
      <selection activeCell="D19" sqref="D19"/>
    </sheetView>
  </sheetViews>
  <sheetFormatPr defaultRowHeight="15" x14ac:dyDescent="0.25"/>
  <cols>
    <col min="1" max="1" width="18.5703125" customWidth="1"/>
    <col min="2" max="2" width="14.5703125" customWidth="1"/>
    <col min="8" max="8" width="52" customWidth="1"/>
    <col min="9" max="9" width="16.28515625" customWidth="1"/>
    <col min="10" max="10" width="18" bestFit="1" customWidth="1"/>
    <col min="11" max="11" width="13.28515625" customWidth="1"/>
  </cols>
  <sheetData>
    <row r="1" spans="1:12" x14ac:dyDescent="0.25">
      <c r="A1" t="s">
        <v>66</v>
      </c>
      <c r="B1" t="s">
        <v>67</v>
      </c>
      <c r="C1" t="s">
        <v>68</v>
      </c>
      <c r="D1" t="s">
        <v>69</v>
      </c>
      <c r="E1" t="s">
        <v>70</v>
      </c>
      <c r="F1" t="s">
        <v>71</v>
      </c>
      <c r="G1" t="s">
        <v>72</v>
      </c>
      <c r="H1" t="s">
        <v>73</v>
      </c>
      <c r="I1" t="s">
        <v>74</v>
      </c>
      <c r="J1" t="s">
        <v>75</v>
      </c>
      <c r="K1" t="s">
        <v>76</v>
      </c>
      <c r="L1" t="s">
        <v>77</v>
      </c>
    </row>
    <row r="2" spans="1:12" x14ac:dyDescent="0.25">
      <c r="A2" t="s">
        <v>78</v>
      </c>
      <c r="B2" t="s">
        <v>79</v>
      </c>
      <c r="C2" t="s">
        <v>80</v>
      </c>
      <c r="D2" t="s">
        <v>19</v>
      </c>
      <c r="E2" t="s">
        <v>80</v>
      </c>
      <c r="F2" t="s">
        <v>80</v>
      </c>
      <c r="G2" t="s">
        <v>80</v>
      </c>
      <c r="H2" t="s">
        <v>81</v>
      </c>
      <c r="I2">
        <v>4758629</v>
      </c>
      <c r="J2" t="s">
        <v>82</v>
      </c>
      <c r="K2" s="13">
        <v>41717</v>
      </c>
      <c r="L2" t="s">
        <v>80</v>
      </c>
    </row>
    <row r="3" spans="1:12" x14ac:dyDescent="0.25">
      <c r="A3" t="s">
        <v>83</v>
      </c>
      <c r="B3" t="s">
        <v>79</v>
      </c>
      <c r="C3" t="s">
        <v>80</v>
      </c>
      <c r="D3" t="s">
        <v>16</v>
      </c>
      <c r="E3" t="s">
        <v>80</v>
      </c>
      <c r="F3" t="s">
        <v>80</v>
      </c>
      <c r="G3" t="s">
        <v>80</v>
      </c>
      <c r="H3" t="s">
        <v>81</v>
      </c>
      <c r="I3">
        <v>5054509</v>
      </c>
      <c r="J3" t="s">
        <v>82</v>
      </c>
      <c r="K3" s="13">
        <v>41717</v>
      </c>
      <c r="L3" t="s">
        <v>80</v>
      </c>
    </row>
    <row r="4" spans="1:12" x14ac:dyDescent="0.25">
      <c r="A4" t="s">
        <v>84</v>
      </c>
      <c r="B4" t="s">
        <v>79</v>
      </c>
      <c r="C4" t="s">
        <v>80</v>
      </c>
      <c r="D4" t="s">
        <v>20</v>
      </c>
      <c r="E4" t="s">
        <v>80</v>
      </c>
      <c r="F4" t="s">
        <v>80</v>
      </c>
      <c r="G4" t="s">
        <v>80</v>
      </c>
      <c r="H4" t="s">
        <v>81</v>
      </c>
      <c r="I4">
        <v>5559642</v>
      </c>
      <c r="J4" t="s">
        <v>82</v>
      </c>
      <c r="K4" s="13">
        <v>41960</v>
      </c>
      <c r="L4" t="s">
        <v>80</v>
      </c>
    </row>
    <row r="5" spans="1:12" x14ac:dyDescent="0.25">
      <c r="A5" t="s">
        <v>85</v>
      </c>
      <c r="B5" t="s">
        <v>79</v>
      </c>
      <c r="C5" t="s">
        <v>80</v>
      </c>
      <c r="D5" t="s">
        <v>86</v>
      </c>
      <c r="E5" t="s">
        <v>80</v>
      </c>
      <c r="F5" t="s">
        <v>80</v>
      </c>
      <c r="G5" t="s">
        <v>80</v>
      </c>
      <c r="H5" t="s">
        <v>81</v>
      </c>
      <c r="I5">
        <v>4995948</v>
      </c>
      <c r="J5" t="s">
        <v>82</v>
      </c>
      <c r="K5" s="13">
        <v>41988</v>
      </c>
      <c r="L5" t="s">
        <v>80</v>
      </c>
    </row>
    <row r="6" spans="1:12" x14ac:dyDescent="0.25">
      <c r="A6" t="s">
        <v>87</v>
      </c>
      <c r="B6" t="s">
        <v>79</v>
      </c>
      <c r="C6" t="s">
        <v>80</v>
      </c>
      <c r="D6" t="s">
        <v>88</v>
      </c>
      <c r="E6" t="s">
        <v>80</v>
      </c>
      <c r="F6" t="s">
        <v>80</v>
      </c>
      <c r="G6" t="s">
        <v>80</v>
      </c>
      <c r="H6" t="s">
        <v>81</v>
      </c>
      <c r="I6">
        <v>5045911</v>
      </c>
      <c r="J6" t="s">
        <v>82</v>
      </c>
      <c r="K6" s="13">
        <v>42173</v>
      </c>
      <c r="L6" t="s">
        <v>80</v>
      </c>
    </row>
    <row r="7" spans="1:12" x14ac:dyDescent="0.25">
      <c r="A7" t="s">
        <v>89</v>
      </c>
      <c r="B7" t="s">
        <v>79</v>
      </c>
      <c r="C7" t="s">
        <v>80</v>
      </c>
      <c r="D7" t="s">
        <v>90</v>
      </c>
      <c r="E7" t="s">
        <v>80</v>
      </c>
      <c r="F7" t="s">
        <v>80</v>
      </c>
      <c r="G7" t="s">
        <v>80</v>
      </c>
      <c r="H7" t="s">
        <v>81</v>
      </c>
      <c r="I7">
        <v>5106503</v>
      </c>
      <c r="J7" t="s">
        <v>82</v>
      </c>
      <c r="K7" s="13">
        <v>42062</v>
      </c>
      <c r="L7" t="s">
        <v>80</v>
      </c>
    </row>
    <row r="8" spans="1:12" x14ac:dyDescent="0.25">
      <c r="A8" t="s">
        <v>91</v>
      </c>
      <c r="B8" t="s">
        <v>79</v>
      </c>
      <c r="C8" t="s">
        <v>80</v>
      </c>
      <c r="D8" t="s">
        <v>92</v>
      </c>
      <c r="E8" t="s">
        <v>80</v>
      </c>
      <c r="F8" t="s">
        <v>80</v>
      </c>
      <c r="G8" t="s">
        <v>80</v>
      </c>
      <c r="H8" t="s">
        <v>81</v>
      </c>
      <c r="I8">
        <v>5273074</v>
      </c>
      <c r="J8" t="s">
        <v>82</v>
      </c>
      <c r="K8" s="13">
        <v>42020</v>
      </c>
      <c r="L8" t="s">
        <v>80</v>
      </c>
    </row>
    <row r="9" spans="1:12" x14ac:dyDescent="0.25">
      <c r="A9" t="s">
        <v>93</v>
      </c>
      <c r="B9" t="s">
        <v>79</v>
      </c>
      <c r="C9" t="s">
        <v>80</v>
      </c>
      <c r="D9" t="s">
        <v>94</v>
      </c>
      <c r="E9" t="s">
        <v>80</v>
      </c>
      <c r="F9" t="s">
        <v>80</v>
      </c>
      <c r="G9" t="s">
        <v>80</v>
      </c>
      <c r="H9" t="s">
        <v>81</v>
      </c>
      <c r="I9">
        <v>4557511</v>
      </c>
      <c r="J9" t="s">
        <v>82</v>
      </c>
      <c r="K9" s="13">
        <v>42033</v>
      </c>
      <c r="L9" t="s">
        <v>80</v>
      </c>
    </row>
    <row r="10" spans="1:12" x14ac:dyDescent="0.25">
      <c r="A10" t="s">
        <v>95</v>
      </c>
      <c r="B10" t="s">
        <v>79</v>
      </c>
      <c r="C10" t="s">
        <v>80</v>
      </c>
      <c r="D10" t="s">
        <v>96</v>
      </c>
      <c r="E10" t="s">
        <v>80</v>
      </c>
      <c r="F10" t="s">
        <v>80</v>
      </c>
      <c r="G10" t="s">
        <v>80</v>
      </c>
      <c r="H10" t="s">
        <v>81</v>
      </c>
      <c r="I10">
        <v>4528118</v>
      </c>
      <c r="J10" t="s">
        <v>82</v>
      </c>
      <c r="K10" s="13">
        <v>42040</v>
      </c>
      <c r="L10" t="s">
        <v>80</v>
      </c>
    </row>
    <row r="11" spans="1:12" x14ac:dyDescent="0.25">
      <c r="A11" t="s">
        <v>97</v>
      </c>
      <c r="B11" t="s">
        <v>79</v>
      </c>
      <c r="C11" t="s">
        <v>80</v>
      </c>
      <c r="D11" t="s">
        <v>98</v>
      </c>
      <c r="E11" t="s">
        <v>80</v>
      </c>
      <c r="F11" t="s">
        <v>80</v>
      </c>
      <c r="G11" t="s">
        <v>80</v>
      </c>
      <c r="H11" t="s">
        <v>81</v>
      </c>
      <c r="I11">
        <v>4502758</v>
      </c>
      <c r="J11" t="s">
        <v>82</v>
      </c>
      <c r="K11" s="13">
        <v>42811</v>
      </c>
      <c r="L11" t="s">
        <v>80</v>
      </c>
    </row>
    <row r="12" spans="1:12" x14ac:dyDescent="0.25">
      <c r="A12" t="s">
        <v>99</v>
      </c>
      <c r="B12" t="s">
        <v>79</v>
      </c>
      <c r="C12" t="s">
        <v>80</v>
      </c>
      <c r="D12" t="s">
        <v>22</v>
      </c>
      <c r="E12" t="s">
        <v>80</v>
      </c>
      <c r="F12" t="s">
        <v>80</v>
      </c>
      <c r="G12" t="s">
        <v>80</v>
      </c>
      <c r="H12" t="s">
        <v>81</v>
      </c>
      <c r="I12">
        <v>5292269</v>
      </c>
      <c r="J12" t="s">
        <v>82</v>
      </c>
      <c r="K12" s="13">
        <v>42058</v>
      </c>
      <c r="L12" t="s">
        <v>80</v>
      </c>
    </row>
    <row r="13" spans="1:12" x14ac:dyDescent="0.25">
      <c r="A13" t="s">
        <v>100</v>
      </c>
      <c r="B13" t="s">
        <v>79</v>
      </c>
      <c r="C13" t="s">
        <v>80</v>
      </c>
      <c r="D13" t="s">
        <v>101</v>
      </c>
      <c r="E13" t="s">
        <v>80</v>
      </c>
      <c r="F13" t="s">
        <v>80</v>
      </c>
      <c r="G13" t="s">
        <v>80</v>
      </c>
      <c r="H13" t="s">
        <v>81</v>
      </c>
      <c r="I13">
        <v>4585620</v>
      </c>
      <c r="J13" t="s">
        <v>82</v>
      </c>
      <c r="K13" s="13">
        <v>41906</v>
      </c>
      <c r="L13" t="s">
        <v>80</v>
      </c>
    </row>
    <row r="14" spans="1:12" x14ac:dyDescent="0.25">
      <c r="A14" t="s">
        <v>102</v>
      </c>
      <c r="B14" t="s">
        <v>79</v>
      </c>
      <c r="C14" t="s">
        <v>80</v>
      </c>
      <c r="D14" t="s">
        <v>103</v>
      </c>
      <c r="E14" t="s">
        <v>80</v>
      </c>
      <c r="F14" t="s">
        <v>80</v>
      </c>
      <c r="G14" t="s">
        <v>80</v>
      </c>
      <c r="H14" t="s">
        <v>81</v>
      </c>
      <c r="I14">
        <v>5443340</v>
      </c>
      <c r="J14" t="s">
        <v>82</v>
      </c>
      <c r="K14" s="13">
        <v>42011</v>
      </c>
      <c r="L14" t="s">
        <v>80</v>
      </c>
    </row>
    <row r="15" spans="1:12" x14ac:dyDescent="0.25">
      <c r="A15" t="s">
        <v>104</v>
      </c>
      <c r="B15" t="s">
        <v>79</v>
      </c>
      <c r="C15" t="s">
        <v>80</v>
      </c>
      <c r="D15" t="s">
        <v>105</v>
      </c>
      <c r="E15" t="s">
        <v>80</v>
      </c>
      <c r="F15" t="s">
        <v>80</v>
      </c>
      <c r="G15" t="s">
        <v>80</v>
      </c>
      <c r="H15" t="s">
        <v>81</v>
      </c>
      <c r="I15">
        <v>5092643</v>
      </c>
      <c r="J15" t="s">
        <v>82</v>
      </c>
      <c r="K15" s="13">
        <v>42107</v>
      </c>
      <c r="L15" t="s">
        <v>80</v>
      </c>
    </row>
    <row r="16" spans="1:12" x14ac:dyDescent="0.25">
      <c r="A16" t="s">
        <v>106</v>
      </c>
      <c r="B16" t="s">
        <v>79</v>
      </c>
      <c r="C16" t="s">
        <v>80</v>
      </c>
      <c r="D16" t="s">
        <v>107</v>
      </c>
      <c r="E16" t="s">
        <v>80</v>
      </c>
      <c r="F16" t="s">
        <v>80</v>
      </c>
      <c r="G16" t="s">
        <v>80</v>
      </c>
      <c r="H16" t="s">
        <v>81</v>
      </c>
      <c r="I16">
        <v>5153435</v>
      </c>
      <c r="J16" t="s">
        <v>82</v>
      </c>
      <c r="K16" s="13">
        <v>42128</v>
      </c>
      <c r="L16" t="s">
        <v>80</v>
      </c>
    </row>
    <row r="17" spans="1:12" x14ac:dyDescent="0.25">
      <c r="A17" t="s">
        <v>108</v>
      </c>
      <c r="B17" t="s">
        <v>79</v>
      </c>
      <c r="C17" t="s">
        <v>80</v>
      </c>
      <c r="D17" t="s">
        <v>109</v>
      </c>
      <c r="E17" t="s">
        <v>80</v>
      </c>
      <c r="F17" t="s">
        <v>80</v>
      </c>
      <c r="G17" t="s">
        <v>80</v>
      </c>
      <c r="H17" t="s">
        <v>81</v>
      </c>
      <c r="I17">
        <v>4633461</v>
      </c>
      <c r="J17" t="s">
        <v>82</v>
      </c>
      <c r="K17" s="13">
        <v>42130</v>
      </c>
      <c r="L17" t="s">
        <v>80</v>
      </c>
    </row>
    <row r="18" spans="1:12" x14ac:dyDescent="0.25">
      <c r="A18" t="s">
        <v>110</v>
      </c>
      <c r="B18" t="s">
        <v>79</v>
      </c>
      <c r="C18" t="s">
        <v>80</v>
      </c>
      <c r="D18" t="s">
        <v>111</v>
      </c>
      <c r="E18" t="s">
        <v>80</v>
      </c>
      <c r="F18" t="s">
        <v>80</v>
      </c>
      <c r="G18" t="s">
        <v>80</v>
      </c>
      <c r="H18" t="s">
        <v>81</v>
      </c>
      <c r="I18">
        <v>4610881</v>
      </c>
      <c r="J18" t="s">
        <v>82</v>
      </c>
      <c r="K18" s="13">
        <v>42130</v>
      </c>
      <c r="L18" t="s">
        <v>80</v>
      </c>
    </row>
    <row r="19" spans="1:12" x14ac:dyDescent="0.25">
      <c r="A19" t="s">
        <v>112</v>
      </c>
      <c r="B19" t="s">
        <v>79</v>
      </c>
      <c r="C19" t="s">
        <v>80</v>
      </c>
      <c r="D19" t="s">
        <v>15</v>
      </c>
      <c r="E19" t="s">
        <v>80</v>
      </c>
      <c r="F19" t="s">
        <v>80</v>
      </c>
      <c r="G19" t="s">
        <v>80</v>
      </c>
      <c r="H19" t="s">
        <v>81</v>
      </c>
      <c r="I19">
        <v>4605135</v>
      </c>
      <c r="J19" t="s">
        <v>82</v>
      </c>
      <c r="K19" s="13">
        <v>42130</v>
      </c>
      <c r="L19" t="s">
        <v>80</v>
      </c>
    </row>
    <row r="20" spans="1:12" x14ac:dyDescent="0.25">
      <c r="A20" t="s">
        <v>113</v>
      </c>
      <c r="B20" t="s">
        <v>79</v>
      </c>
      <c r="C20" t="s">
        <v>80</v>
      </c>
      <c r="D20" t="s">
        <v>114</v>
      </c>
      <c r="E20" t="s">
        <v>80</v>
      </c>
      <c r="F20" t="s">
        <v>80</v>
      </c>
      <c r="G20" t="s">
        <v>80</v>
      </c>
      <c r="H20" t="s">
        <v>81</v>
      </c>
      <c r="I20">
        <v>4605301</v>
      </c>
      <c r="J20" t="s">
        <v>82</v>
      </c>
      <c r="K20" s="13">
        <v>42130</v>
      </c>
      <c r="L20" t="s">
        <v>80</v>
      </c>
    </row>
    <row r="21" spans="1:12" x14ac:dyDescent="0.25">
      <c r="A21" t="s">
        <v>115</v>
      </c>
      <c r="B21" t="s">
        <v>79</v>
      </c>
      <c r="C21" t="s">
        <v>80</v>
      </c>
      <c r="D21" t="s">
        <v>116</v>
      </c>
      <c r="E21" t="s">
        <v>80</v>
      </c>
      <c r="F21" t="s">
        <v>80</v>
      </c>
      <c r="G21" t="s">
        <v>80</v>
      </c>
      <c r="H21" t="s">
        <v>81</v>
      </c>
      <c r="I21">
        <v>5288947</v>
      </c>
      <c r="J21" t="s">
        <v>82</v>
      </c>
      <c r="K21" s="13">
        <v>42139</v>
      </c>
      <c r="L21" t="s">
        <v>80</v>
      </c>
    </row>
    <row r="22" spans="1:12" x14ac:dyDescent="0.25">
      <c r="A22" t="s">
        <v>117</v>
      </c>
      <c r="B22" t="s">
        <v>79</v>
      </c>
      <c r="C22" t="s">
        <v>80</v>
      </c>
      <c r="D22" t="s">
        <v>21</v>
      </c>
      <c r="E22" t="s">
        <v>80</v>
      </c>
      <c r="F22" t="s">
        <v>80</v>
      </c>
      <c r="G22" t="s">
        <v>80</v>
      </c>
      <c r="H22" t="s">
        <v>81</v>
      </c>
      <c r="I22">
        <v>5002781</v>
      </c>
      <c r="J22" t="s">
        <v>82</v>
      </c>
      <c r="K22" s="13">
        <v>42163</v>
      </c>
      <c r="L22" t="s">
        <v>80</v>
      </c>
    </row>
    <row r="23" spans="1:12" x14ac:dyDescent="0.25">
      <c r="A23" t="s">
        <v>118</v>
      </c>
      <c r="B23" t="s">
        <v>79</v>
      </c>
      <c r="C23" t="s">
        <v>80</v>
      </c>
      <c r="D23" t="s">
        <v>119</v>
      </c>
      <c r="E23" t="s">
        <v>80</v>
      </c>
      <c r="F23" t="s">
        <v>80</v>
      </c>
      <c r="G23" t="s">
        <v>80</v>
      </c>
      <c r="H23" t="s">
        <v>81</v>
      </c>
      <c r="I23">
        <v>4501450</v>
      </c>
      <c r="J23" t="s">
        <v>82</v>
      </c>
      <c r="K23" s="13">
        <v>42180</v>
      </c>
      <c r="L23" t="s">
        <v>80</v>
      </c>
    </row>
    <row r="24" spans="1:12" x14ac:dyDescent="0.25">
      <c r="A24" t="s">
        <v>120</v>
      </c>
      <c r="B24" t="s">
        <v>79</v>
      </c>
      <c r="C24" t="s">
        <v>80</v>
      </c>
      <c r="D24" t="s">
        <v>121</v>
      </c>
      <c r="E24" t="s">
        <v>80</v>
      </c>
      <c r="F24" t="s">
        <v>80</v>
      </c>
      <c r="G24" t="s">
        <v>80</v>
      </c>
      <c r="H24" t="s">
        <v>81</v>
      </c>
      <c r="I24">
        <v>4614223</v>
      </c>
      <c r="J24" t="s">
        <v>82</v>
      </c>
      <c r="K24" s="13">
        <v>42206</v>
      </c>
      <c r="L24" t="s">
        <v>80</v>
      </c>
    </row>
    <row r="25" spans="1:12" x14ac:dyDescent="0.25">
      <c r="A25" t="s">
        <v>122</v>
      </c>
      <c r="B25" t="s">
        <v>79</v>
      </c>
      <c r="C25" t="s">
        <v>80</v>
      </c>
      <c r="D25" t="s">
        <v>123</v>
      </c>
      <c r="E25" t="s">
        <v>80</v>
      </c>
      <c r="F25" t="s">
        <v>80</v>
      </c>
      <c r="G25" t="s">
        <v>80</v>
      </c>
      <c r="H25" t="s">
        <v>81</v>
      </c>
      <c r="I25">
        <v>4587291</v>
      </c>
      <c r="J25" t="s">
        <v>82</v>
      </c>
      <c r="K25" s="13">
        <v>42703</v>
      </c>
      <c r="L25" t="s">
        <v>80</v>
      </c>
    </row>
    <row r="26" spans="1:12" x14ac:dyDescent="0.25">
      <c r="A26" t="s">
        <v>124</v>
      </c>
      <c r="B26" t="s">
        <v>79</v>
      </c>
      <c r="D26" t="s">
        <v>18</v>
      </c>
      <c r="E26" t="s">
        <v>80</v>
      </c>
      <c r="F26" t="s">
        <v>80</v>
      </c>
      <c r="G26" t="s">
        <v>80</v>
      </c>
      <c r="H26" t="s">
        <v>81</v>
      </c>
      <c r="I26">
        <v>5206997</v>
      </c>
      <c r="J26" t="s">
        <v>82</v>
      </c>
      <c r="K26" s="13">
        <v>42256</v>
      </c>
      <c r="L26" t="s">
        <v>80</v>
      </c>
    </row>
    <row r="27" spans="1:12" x14ac:dyDescent="0.25">
      <c r="A27" t="s">
        <v>125</v>
      </c>
      <c r="B27" t="s">
        <v>79</v>
      </c>
      <c r="C27" t="s">
        <v>80</v>
      </c>
      <c r="D27" t="s">
        <v>126</v>
      </c>
      <c r="E27" t="s">
        <v>80</v>
      </c>
      <c r="F27" t="s">
        <v>80</v>
      </c>
      <c r="G27" t="s">
        <v>80</v>
      </c>
      <c r="H27" t="s">
        <v>81</v>
      </c>
      <c r="I27">
        <v>5375210</v>
      </c>
      <c r="J27" t="s">
        <v>82</v>
      </c>
      <c r="K27" s="13">
        <v>42307</v>
      </c>
      <c r="L27" t="s">
        <v>80</v>
      </c>
    </row>
    <row r="28" spans="1:12" x14ac:dyDescent="0.25">
      <c r="A28" t="s">
        <v>127</v>
      </c>
      <c r="B28" t="s">
        <v>79</v>
      </c>
      <c r="C28" t="s">
        <v>80</v>
      </c>
      <c r="D28" t="s">
        <v>14</v>
      </c>
      <c r="E28" t="s">
        <v>80</v>
      </c>
      <c r="F28" t="s">
        <v>80</v>
      </c>
      <c r="G28" t="s">
        <v>80</v>
      </c>
      <c r="H28" t="s">
        <v>81</v>
      </c>
      <c r="I28">
        <v>5514343</v>
      </c>
      <c r="J28" t="s">
        <v>82</v>
      </c>
      <c r="K28" s="13">
        <v>42307</v>
      </c>
      <c r="L28" t="s">
        <v>80</v>
      </c>
    </row>
    <row r="29" spans="1:12" x14ac:dyDescent="0.25">
      <c r="A29" t="s">
        <v>128</v>
      </c>
      <c r="B29" t="s">
        <v>79</v>
      </c>
      <c r="C29" t="s">
        <v>80</v>
      </c>
      <c r="D29" t="s">
        <v>129</v>
      </c>
      <c r="E29" t="s">
        <v>80</v>
      </c>
      <c r="F29" t="s">
        <v>80</v>
      </c>
      <c r="G29" t="s">
        <v>80</v>
      </c>
      <c r="H29" t="s">
        <v>81</v>
      </c>
      <c r="I29">
        <v>4863501</v>
      </c>
      <c r="J29" t="s">
        <v>82</v>
      </c>
      <c r="K29" s="13">
        <v>42318</v>
      </c>
      <c r="L29" t="s">
        <v>80</v>
      </c>
    </row>
    <row r="30" spans="1:12" x14ac:dyDescent="0.25">
      <c r="A30" t="s">
        <v>130</v>
      </c>
      <c r="B30" t="s">
        <v>79</v>
      </c>
      <c r="C30" t="s">
        <v>80</v>
      </c>
      <c r="D30" t="s">
        <v>17</v>
      </c>
      <c r="E30" t="s">
        <v>80</v>
      </c>
      <c r="F30" t="s">
        <v>80</v>
      </c>
      <c r="G30" t="s">
        <v>80</v>
      </c>
      <c r="H30" t="s">
        <v>81</v>
      </c>
      <c r="I30">
        <v>5317099</v>
      </c>
      <c r="J30" t="s">
        <v>82</v>
      </c>
      <c r="K30" s="13">
        <v>42381</v>
      </c>
      <c r="L30" t="s">
        <v>80</v>
      </c>
    </row>
    <row r="31" spans="1:12" x14ac:dyDescent="0.25">
      <c r="A31" t="s">
        <v>131</v>
      </c>
      <c r="B31" t="s">
        <v>79</v>
      </c>
      <c r="C31" t="s">
        <v>80</v>
      </c>
      <c r="D31" t="s">
        <v>132</v>
      </c>
      <c r="E31" t="s">
        <v>80</v>
      </c>
      <c r="F31" t="s">
        <v>80</v>
      </c>
      <c r="G31" t="s">
        <v>80</v>
      </c>
      <c r="H31" t="s">
        <v>81</v>
      </c>
      <c r="I31">
        <v>4879931</v>
      </c>
      <c r="J31" t="s">
        <v>82</v>
      </c>
      <c r="K31" s="13">
        <v>42384</v>
      </c>
      <c r="L31" t="s">
        <v>80</v>
      </c>
    </row>
    <row r="34" spans="1:2" x14ac:dyDescent="0.25">
      <c r="A34" t="s">
        <v>133</v>
      </c>
    </row>
    <row r="35" spans="1:2" x14ac:dyDescent="0.25">
      <c r="A35" t="s">
        <v>15</v>
      </c>
      <c r="B35" t="s">
        <v>4</v>
      </c>
    </row>
    <row r="36" spans="1:2" x14ac:dyDescent="0.25">
      <c r="A36" t="s">
        <v>119</v>
      </c>
      <c r="B36" t="s">
        <v>5</v>
      </c>
    </row>
    <row r="37" spans="1:2" x14ac:dyDescent="0.25">
      <c r="A37" t="s">
        <v>14</v>
      </c>
      <c r="B37" t="s">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41D78-0921-483B-A422-027E2F42B1D2}">
  <dimension ref="A1:X83"/>
  <sheetViews>
    <sheetView tabSelected="1" topLeftCell="A35" workbookViewId="0">
      <selection activeCell="O53" sqref="O53"/>
    </sheetView>
  </sheetViews>
  <sheetFormatPr defaultRowHeight="15" x14ac:dyDescent="0.25"/>
  <cols>
    <col min="5" max="5" width="9.28515625" bestFit="1" customWidth="1"/>
    <col min="6" max="6" width="11.5703125" bestFit="1" customWidth="1"/>
    <col min="7" max="11" width="9.5703125" bestFit="1" customWidth="1"/>
    <col min="12" max="12" width="11.28515625" customWidth="1"/>
    <col min="14" max="14" width="18.28515625" customWidth="1"/>
  </cols>
  <sheetData>
    <row r="1" spans="1:24" x14ac:dyDescent="0.25">
      <c r="A1" t="s">
        <v>184</v>
      </c>
    </row>
    <row r="2" spans="1:24" x14ac:dyDescent="0.25">
      <c r="A2" s="14"/>
      <c r="B2" s="14"/>
      <c r="C2" s="14" t="s">
        <v>136</v>
      </c>
      <c r="D2" s="14" t="s">
        <v>137</v>
      </c>
      <c r="E2" s="14" t="s">
        <v>213</v>
      </c>
      <c r="F2" s="14" t="s">
        <v>138</v>
      </c>
      <c r="G2" s="14" t="s">
        <v>139</v>
      </c>
      <c r="H2" s="14" t="s">
        <v>140</v>
      </c>
      <c r="I2" s="14" t="s">
        <v>141</v>
      </c>
      <c r="J2" s="14" t="s">
        <v>142</v>
      </c>
      <c r="K2" s="14" t="s">
        <v>143</v>
      </c>
      <c r="L2" s="14" t="s">
        <v>144</v>
      </c>
      <c r="N2" t="s">
        <v>228</v>
      </c>
    </row>
    <row r="3" spans="1:24" x14ac:dyDescent="0.25">
      <c r="A3" s="20" t="s">
        <v>153</v>
      </c>
      <c r="B3" s="20" t="s">
        <v>146</v>
      </c>
      <c r="C3" s="20">
        <v>477.15039999999999</v>
      </c>
      <c r="D3" s="35">
        <f t="shared" ref="D3:D7" si="0">C3/86400</f>
        <v>5.5225740740740738E-3</v>
      </c>
      <c r="E3" s="36">
        <v>838.35</v>
      </c>
      <c r="F3" s="36">
        <v>47241.5</v>
      </c>
      <c r="G3" s="36">
        <v>48281.61</v>
      </c>
      <c r="H3" s="36">
        <v>47227.05</v>
      </c>
      <c r="I3" s="36">
        <v>47232.639999999999</v>
      </c>
      <c r="J3" s="36">
        <v>0</v>
      </c>
      <c r="K3" s="36">
        <v>2030</v>
      </c>
      <c r="L3" s="36">
        <v>175.55</v>
      </c>
      <c r="N3" t="s">
        <v>231</v>
      </c>
    </row>
    <row r="4" spans="1:24" x14ac:dyDescent="0.25">
      <c r="A4" s="75" t="s">
        <v>241</v>
      </c>
      <c r="B4" s="14" t="s">
        <v>148</v>
      </c>
      <c r="C4" s="14">
        <v>1083.2953</v>
      </c>
      <c r="D4" s="15">
        <f t="shared" si="0"/>
        <v>1.2538140046296296E-2</v>
      </c>
      <c r="E4" s="33"/>
      <c r="F4" s="33">
        <v>1792.82</v>
      </c>
      <c r="G4" s="33">
        <v>2248.62</v>
      </c>
      <c r="H4" s="33">
        <v>1758.9</v>
      </c>
      <c r="I4" s="33">
        <v>1766.59</v>
      </c>
      <c r="J4" s="33">
        <v>1491.09</v>
      </c>
      <c r="K4" s="33">
        <v>20050.32</v>
      </c>
      <c r="L4" s="33">
        <v>712.51</v>
      </c>
      <c r="N4" t="s">
        <v>244</v>
      </c>
    </row>
    <row r="5" spans="1:24" x14ac:dyDescent="0.25">
      <c r="A5" s="75"/>
      <c r="B5" s="14" t="s">
        <v>149</v>
      </c>
      <c r="C5" s="14">
        <v>1474.5938000000001</v>
      </c>
      <c r="D5" s="15">
        <f t="shared" si="0"/>
        <v>1.7067057870370373E-2</v>
      </c>
      <c r="E5" s="33"/>
      <c r="F5" s="33">
        <v>17152.89</v>
      </c>
      <c r="G5" s="33">
        <v>17424</v>
      </c>
      <c r="H5" s="33">
        <v>17146.16</v>
      </c>
      <c r="I5" s="33">
        <v>17147.419999999998</v>
      </c>
      <c r="J5" s="33">
        <v>0</v>
      </c>
      <c r="K5" s="33">
        <v>7502.39</v>
      </c>
      <c r="L5" s="33">
        <v>99.1</v>
      </c>
      <c r="N5" t="s">
        <v>1541</v>
      </c>
    </row>
    <row r="6" spans="1:24" x14ac:dyDescent="0.25">
      <c r="A6" s="75"/>
      <c r="B6" s="14" t="s">
        <v>150</v>
      </c>
      <c r="C6" s="14">
        <v>27113.491999999998</v>
      </c>
      <c r="D6" s="15">
        <f t="shared" si="0"/>
        <v>0.31381356481481482</v>
      </c>
      <c r="E6" s="33"/>
      <c r="F6" s="33">
        <v>51584.639999999999</v>
      </c>
      <c r="G6" s="33">
        <v>51797.46</v>
      </c>
      <c r="H6" s="33">
        <v>51580.99</v>
      </c>
      <c r="I6" s="33">
        <v>51581.68</v>
      </c>
      <c r="J6" s="33">
        <v>4163.7700000000004</v>
      </c>
      <c r="K6" s="33">
        <v>2101.2199999999998</v>
      </c>
      <c r="L6" s="33">
        <v>99.55</v>
      </c>
    </row>
    <row r="7" spans="1:24" x14ac:dyDescent="0.25">
      <c r="A7" s="73" t="s">
        <v>151</v>
      </c>
      <c r="B7" s="20" t="s">
        <v>152</v>
      </c>
      <c r="C7" s="20">
        <v>1311.65</v>
      </c>
      <c r="D7" s="35">
        <f t="shared" si="0"/>
        <v>1.5181134259259261E-2</v>
      </c>
      <c r="E7" s="36">
        <v>1304.99</v>
      </c>
      <c r="F7" s="36">
        <v>2468.6999999999998</v>
      </c>
      <c r="G7" s="36">
        <v>2602.1</v>
      </c>
      <c r="H7" s="36">
        <v>2456.3200000000002</v>
      </c>
      <c r="I7" s="36">
        <v>2458.16</v>
      </c>
      <c r="J7" s="36">
        <v>1290.0899999999999</v>
      </c>
      <c r="K7" s="36">
        <v>1781.15</v>
      </c>
      <c r="L7" s="36">
        <v>99.55</v>
      </c>
    </row>
    <row r="8" spans="1:24" x14ac:dyDescent="0.25">
      <c r="A8" s="74"/>
      <c r="B8" s="20" t="s">
        <v>145</v>
      </c>
      <c r="C8" s="20">
        <v>726.44420000000002</v>
      </c>
      <c r="D8" s="35">
        <f>C8/86400</f>
        <v>8.4079189814814815E-3</v>
      </c>
      <c r="E8" s="36">
        <v>6354</v>
      </c>
      <c r="F8" s="36">
        <v>2911.18</v>
      </c>
      <c r="G8" s="36">
        <v>2901.8</v>
      </c>
      <c r="H8" s="36">
        <v>2905.16</v>
      </c>
      <c r="I8" s="36">
        <v>2905.97</v>
      </c>
      <c r="J8" s="36">
        <v>3316.1</v>
      </c>
      <c r="K8" s="36">
        <v>18519.64</v>
      </c>
      <c r="L8" s="36">
        <v>874.56</v>
      </c>
    </row>
    <row r="9" spans="1:24" x14ac:dyDescent="0.25">
      <c r="A9" s="70" t="s">
        <v>2</v>
      </c>
      <c r="B9" s="14" t="s">
        <v>152</v>
      </c>
      <c r="C9" s="14">
        <v>300.01159999999999</v>
      </c>
      <c r="D9" s="15">
        <f>C9/86400</f>
        <v>3.4723564814814812E-3</v>
      </c>
      <c r="E9" s="33">
        <v>2799.52</v>
      </c>
      <c r="F9" s="33">
        <v>6952.37</v>
      </c>
      <c r="G9" s="33">
        <v>8482.18</v>
      </c>
      <c r="H9" s="33">
        <v>6949.12</v>
      </c>
      <c r="I9" s="33">
        <v>6969.64</v>
      </c>
      <c r="J9" s="33">
        <v>1285.72</v>
      </c>
      <c r="K9" s="33">
        <v>5684.22</v>
      </c>
      <c r="L9" s="33">
        <v>932.99</v>
      </c>
    </row>
    <row r="10" spans="1:24" x14ac:dyDescent="0.25">
      <c r="A10" s="72"/>
      <c r="B10" s="14" t="s">
        <v>145</v>
      </c>
      <c r="C10" s="14">
        <v>101.6469</v>
      </c>
      <c r="D10" s="15">
        <f>C10/86400</f>
        <v>1.17646875E-3</v>
      </c>
      <c r="E10" s="33">
        <v>583.20000000000005</v>
      </c>
      <c r="F10" s="33">
        <v>10894.59</v>
      </c>
      <c r="G10" s="33">
        <v>11617.47</v>
      </c>
      <c r="H10" s="33">
        <v>10891.51</v>
      </c>
      <c r="I10" s="33">
        <v>10892.33</v>
      </c>
      <c r="J10" s="33">
        <v>0</v>
      </c>
      <c r="K10" s="33">
        <v>7861.92</v>
      </c>
      <c r="L10" s="33">
        <v>583.20000000000005</v>
      </c>
    </row>
    <row r="11" spans="1:24" x14ac:dyDescent="0.25">
      <c r="A11" s="73" t="s">
        <v>209</v>
      </c>
      <c r="B11" s="20" t="s">
        <v>210</v>
      </c>
      <c r="C11" s="20">
        <v>2701196</v>
      </c>
      <c r="D11" s="35">
        <f t="shared" ref="D11:D16" si="1">C11/86400</f>
        <v>31.263842592592592</v>
      </c>
      <c r="E11" s="36">
        <v>120.81</v>
      </c>
      <c r="F11" s="36">
        <v>80.83</v>
      </c>
      <c r="G11" s="36">
        <v>340.73</v>
      </c>
      <c r="H11" s="36">
        <v>50.9</v>
      </c>
      <c r="I11" s="36">
        <v>60.44</v>
      </c>
      <c r="J11" s="36">
        <v>6.25</v>
      </c>
      <c r="K11" s="36">
        <v>41241.99</v>
      </c>
      <c r="L11" s="36">
        <v>49.32</v>
      </c>
    </row>
    <row r="12" spans="1:24" x14ac:dyDescent="0.25">
      <c r="A12" s="76"/>
      <c r="B12" s="20" t="s">
        <v>211</v>
      </c>
      <c r="C12" s="20">
        <v>154.00700000000001</v>
      </c>
      <c r="D12" s="35">
        <f t="shared" si="1"/>
        <v>1.7824884259259261E-3</v>
      </c>
      <c r="E12" s="36">
        <v>134.66999999999999</v>
      </c>
      <c r="F12" s="36">
        <v>113.2</v>
      </c>
      <c r="G12" s="36">
        <v>383.83</v>
      </c>
      <c r="H12" s="36">
        <v>81</v>
      </c>
      <c r="I12" s="36">
        <v>90.53</v>
      </c>
      <c r="J12" s="36">
        <v>1305.4100000000001</v>
      </c>
      <c r="K12" s="36">
        <v>2412.56</v>
      </c>
      <c r="L12" s="36">
        <v>90.19</v>
      </c>
    </row>
    <row r="13" spans="1:24" x14ac:dyDescent="0.25">
      <c r="A13" s="76"/>
      <c r="B13" s="20" t="s">
        <v>212</v>
      </c>
      <c r="C13" s="20">
        <v>240.5521</v>
      </c>
      <c r="D13" s="35">
        <f t="shared" si="1"/>
        <v>2.7841678240740739E-3</v>
      </c>
      <c r="E13" s="36">
        <v>1469.9</v>
      </c>
      <c r="F13" s="36">
        <v>10478.75</v>
      </c>
      <c r="G13" s="36">
        <v>27606.92</v>
      </c>
      <c r="H13" s="36">
        <v>10452.39</v>
      </c>
      <c r="I13" s="36">
        <v>10461.81</v>
      </c>
      <c r="J13" s="36">
        <v>0.98</v>
      </c>
      <c r="K13" s="36">
        <v>0.19</v>
      </c>
      <c r="L13" s="36">
        <v>584.14</v>
      </c>
    </row>
    <row r="14" spans="1:24" x14ac:dyDescent="0.25">
      <c r="A14" s="74"/>
      <c r="B14" s="20" t="s">
        <v>145</v>
      </c>
      <c r="C14" s="20">
        <v>73.477999999999994</v>
      </c>
      <c r="D14" s="35">
        <f t="shared" si="1"/>
        <v>8.5043981481481472E-4</v>
      </c>
      <c r="E14" s="36">
        <v>200.66</v>
      </c>
      <c r="F14" s="36">
        <v>2395.86</v>
      </c>
      <c r="G14" s="36">
        <v>2759.63</v>
      </c>
      <c r="H14" s="36">
        <v>2392.02</v>
      </c>
      <c r="I14" s="36">
        <v>2392.7800000000002</v>
      </c>
      <c r="J14" s="36">
        <v>2069.2600000000002</v>
      </c>
      <c r="K14" s="36">
        <v>1727.4</v>
      </c>
      <c r="L14" s="36">
        <v>272.42</v>
      </c>
    </row>
    <row r="15" spans="1:24" x14ac:dyDescent="0.25">
      <c r="A15" s="70" t="s">
        <v>220</v>
      </c>
      <c r="B15" s="14" t="s">
        <v>221</v>
      </c>
      <c r="C15" s="14">
        <v>329.50529999999998</v>
      </c>
      <c r="D15" s="15">
        <f t="shared" si="1"/>
        <v>3.8137187499999998E-3</v>
      </c>
      <c r="E15" s="33">
        <v>308.88</v>
      </c>
      <c r="F15" s="33">
        <v>81.62</v>
      </c>
      <c r="G15" s="33">
        <v>326.36</v>
      </c>
      <c r="H15" s="33">
        <v>53.92</v>
      </c>
      <c r="I15" s="33">
        <v>63.47</v>
      </c>
      <c r="J15" s="33">
        <v>36722.120000000003</v>
      </c>
      <c r="K15" s="33">
        <v>0.28999999999999998</v>
      </c>
      <c r="L15" s="33">
        <v>94.09</v>
      </c>
      <c r="O15" s="14" t="s">
        <v>136</v>
      </c>
      <c r="P15" s="14" t="s">
        <v>137</v>
      </c>
      <c r="Q15" s="14" t="s">
        <v>213</v>
      </c>
      <c r="R15" s="14" t="s">
        <v>138</v>
      </c>
      <c r="S15" s="14" t="s">
        <v>139</v>
      </c>
      <c r="T15" s="14" t="s">
        <v>140</v>
      </c>
      <c r="U15" s="14" t="s">
        <v>141</v>
      </c>
      <c r="V15" s="14" t="s">
        <v>142</v>
      </c>
      <c r="W15" s="14" t="s">
        <v>143</v>
      </c>
      <c r="X15" s="14" t="s">
        <v>144</v>
      </c>
    </row>
    <row r="16" spans="1:24" x14ac:dyDescent="0.25">
      <c r="A16" s="72"/>
      <c r="B16" s="14" t="s">
        <v>222</v>
      </c>
      <c r="C16" s="14">
        <v>1283.8062</v>
      </c>
      <c r="D16" s="15">
        <f t="shared" si="1"/>
        <v>1.4858868055555556E-2</v>
      </c>
      <c r="E16" s="33">
        <v>1352.46</v>
      </c>
      <c r="F16" s="33">
        <v>66531.55</v>
      </c>
      <c r="G16" s="33">
        <v>68493.77</v>
      </c>
      <c r="H16" s="33">
        <v>66523.86</v>
      </c>
      <c r="I16" s="33">
        <v>66524.23</v>
      </c>
      <c r="J16" s="33">
        <v>4534.07</v>
      </c>
      <c r="K16" s="33">
        <v>26361.77</v>
      </c>
      <c r="L16" s="33">
        <v>118.03</v>
      </c>
      <c r="N16" t="s">
        <v>232</v>
      </c>
      <c r="O16" s="33">
        <v>300.9717</v>
      </c>
      <c r="P16" s="15">
        <f t="shared" ref="P16" si="2">O16/86400</f>
        <v>3.48346875E-3</v>
      </c>
      <c r="Q16" s="14">
        <v>689.69</v>
      </c>
      <c r="R16" s="14">
        <v>45692.22</v>
      </c>
      <c r="S16" s="14">
        <v>4635.7700000000004</v>
      </c>
      <c r="T16" s="14">
        <v>45691.09</v>
      </c>
      <c r="U16" s="14">
        <v>45691.65</v>
      </c>
      <c r="V16" s="14">
        <v>4320.91</v>
      </c>
      <c r="W16" s="14">
        <v>17830.78</v>
      </c>
      <c r="X16" s="14">
        <v>223.48</v>
      </c>
    </row>
    <row r="17" spans="1:24" x14ac:dyDescent="0.25">
      <c r="E17" s="34"/>
      <c r="F17" s="34"/>
      <c r="G17" s="34"/>
      <c r="H17" s="34"/>
      <c r="I17" s="34"/>
      <c r="J17" s="34"/>
      <c r="K17" s="34"/>
      <c r="L17" s="34"/>
    </row>
    <row r="18" spans="1:24" x14ac:dyDescent="0.25">
      <c r="A18" t="s">
        <v>185</v>
      </c>
      <c r="E18" s="34"/>
      <c r="F18" s="34"/>
      <c r="G18" s="34"/>
      <c r="H18" s="34"/>
      <c r="I18" s="34"/>
      <c r="J18" s="34"/>
      <c r="K18" s="34"/>
      <c r="L18" s="34"/>
    </row>
    <row r="19" spans="1:24" x14ac:dyDescent="0.25">
      <c r="A19" s="14"/>
      <c r="B19" s="14"/>
      <c r="C19" s="14" t="s">
        <v>136</v>
      </c>
      <c r="D19" s="14" t="s">
        <v>137</v>
      </c>
      <c r="E19" s="33" t="s">
        <v>213</v>
      </c>
      <c r="F19" s="33" t="s">
        <v>138</v>
      </c>
      <c r="G19" s="33" t="s">
        <v>139</v>
      </c>
      <c r="H19" s="33" t="s">
        <v>140</v>
      </c>
      <c r="I19" s="33" t="s">
        <v>141</v>
      </c>
      <c r="J19" s="33" t="s">
        <v>142</v>
      </c>
      <c r="K19" s="33" t="s">
        <v>143</v>
      </c>
      <c r="L19" s="33" t="s">
        <v>144</v>
      </c>
    </row>
    <row r="20" spans="1:24" x14ac:dyDescent="0.25">
      <c r="A20" s="40" t="s">
        <v>153</v>
      </c>
      <c r="B20" s="20" t="s">
        <v>146</v>
      </c>
      <c r="C20" s="20">
        <v>657.80280000000005</v>
      </c>
      <c r="D20" s="35">
        <f t="shared" ref="D20:D24" si="3">C20/86400</f>
        <v>7.6134583333333341E-3</v>
      </c>
      <c r="E20" s="36">
        <v>2036.49</v>
      </c>
      <c r="F20" s="36">
        <v>47524.92</v>
      </c>
      <c r="G20" s="36">
        <v>49512.45</v>
      </c>
      <c r="H20" s="36">
        <v>47516.66</v>
      </c>
      <c r="I20" s="36">
        <v>47519.15</v>
      </c>
      <c r="J20" s="36">
        <v>516.79999999999995</v>
      </c>
      <c r="K20" s="36">
        <v>2422.52</v>
      </c>
      <c r="L20" s="36">
        <v>309.51</v>
      </c>
    </row>
    <row r="21" spans="1:24" x14ac:dyDescent="0.25">
      <c r="A21" s="75" t="s">
        <v>241</v>
      </c>
      <c r="B21" s="14" t="s">
        <v>148</v>
      </c>
      <c r="C21" s="14">
        <v>3137.1078000000002</v>
      </c>
      <c r="D21" s="15">
        <f t="shared" si="3"/>
        <v>3.6309118055555561E-2</v>
      </c>
      <c r="E21" s="33"/>
      <c r="F21" s="33">
        <v>4744.03</v>
      </c>
      <c r="G21" s="33">
        <v>5496.24</v>
      </c>
      <c r="H21" s="33">
        <v>4712.62</v>
      </c>
      <c r="I21" s="33">
        <v>4719.3599999999997</v>
      </c>
      <c r="J21" s="33">
        <v>17437.88</v>
      </c>
      <c r="K21" s="33">
        <v>112562.34</v>
      </c>
      <c r="L21" s="33">
        <v>757.51</v>
      </c>
    </row>
    <row r="22" spans="1:24" x14ac:dyDescent="0.25">
      <c r="A22" s="75"/>
      <c r="B22" s="14" t="s">
        <v>149</v>
      </c>
      <c r="C22" s="14">
        <v>1432.4175</v>
      </c>
      <c r="D22" s="15">
        <f t="shared" si="3"/>
        <v>1.6578906250000001E-2</v>
      </c>
      <c r="E22" s="33"/>
      <c r="F22" s="14">
        <v>12766.73</v>
      </c>
      <c r="G22" s="14">
        <v>13168.52</v>
      </c>
      <c r="H22" s="14">
        <v>12760.13</v>
      </c>
      <c r="I22" s="14">
        <v>12761.87</v>
      </c>
      <c r="J22" s="14">
        <v>0</v>
      </c>
      <c r="K22" s="14">
        <v>5980.84</v>
      </c>
      <c r="L22" s="14">
        <v>99.66</v>
      </c>
    </row>
    <row r="23" spans="1:24" x14ac:dyDescent="0.25">
      <c r="A23" s="75"/>
      <c r="B23" s="14" t="s">
        <v>150</v>
      </c>
      <c r="C23" s="14">
        <v>27846.427599999999</v>
      </c>
      <c r="D23" s="15">
        <f t="shared" si="3"/>
        <v>0.32229661574074076</v>
      </c>
      <c r="E23" s="33"/>
      <c r="F23" s="33">
        <v>15723.09</v>
      </c>
      <c r="G23" s="33">
        <v>164094.96</v>
      </c>
      <c r="H23" s="33">
        <v>15716</v>
      </c>
      <c r="I23" s="33">
        <v>15716.69</v>
      </c>
      <c r="J23" s="33">
        <v>0.15</v>
      </c>
      <c r="K23" s="33">
        <v>0.68</v>
      </c>
      <c r="L23" s="33">
        <v>99.86</v>
      </c>
    </row>
    <row r="24" spans="1:24" x14ac:dyDescent="0.25">
      <c r="A24" s="37" t="s">
        <v>151</v>
      </c>
      <c r="B24" s="20" t="s">
        <v>152</v>
      </c>
      <c r="C24" s="20">
        <v>23398.625</v>
      </c>
      <c r="D24" s="35">
        <f t="shared" si="3"/>
        <v>0.27081741898148148</v>
      </c>
      <c r="E24" s="36">
        <v>23395.34</v>
      </c>
      <c r="F24" s="36">
        <v>41220.06</v>
      </c>
      <c r="G24" s="36">
        <v>42260.51</v>
      </c>
      <c r="H24" s="36">
        <v>41207.94</v>
      </c>
      <c r="I24" s="36">
        <v>41210.14</v>
      </c>
      <c r="J24" s="36">
        <v>967.16</v>
      </c>
      <c r="K24" s="36">
        <v>28497.3</v>
      </c>
      <c r="L24" s="36">
        <v>99.6</v>
      </c>
    </row>
    <row r="25" spans="1:24" x14ac:dyDescent="0.25">
      <c r="A25" s="39"/>
      <c r="B25" s="20" t="s">
        <v>145</v>
      </c>
      <c r="C25" s="20">
        <v>894.84339999999997</v>
      </c>
      <c r="D25" s="35">
        <f>C25/86400</f>
        <v>1.0356983796296296E-2</v>
      </c>
      <c r="E25" s="36">
        <v>7898.36</v>
      </c>
      <c r="F25" s="36">
        <v>26850.57</v>
      </c>
      <c r="G25" s="36">
        <v>27873.23</v>
      </c>
      <c r="H25" s="36">
        <v>26844.71</v>
      </c>
      <c r="I25" s="36">
        <v>26845.82</v>
      </c>
      <c r="J25" s="36">
        <v>0</v>
      </c>
      <c r="K25" s="36">
        <v>18394.759999999998</v>
      </c>
      <c r="L25" s="36">
        <v>882.59</v>
      </c>
    </row>
    <row r="26" spans="1:24" x14ac:dyDescent="0.25">
      <c r="A26" s="70" t="s">
        <v>2</v>
      </c>
      <c r="B26" s="14" t="s">
        <v>152</v>
      </c>
      <c r="C26" s="14">
        <v>4701.9908999999998</v>
      </c>
      <c r="D26" s="15">
        <f>C26/86400</f>
        <v>5.4421190972222221E-2</v>
      </c>
      <c r="E26" s="33">
        <v>47767.76</v>
      </c>
      <c r="F26" s="33">
        <v>93848.18</v>
      </c>
      <c r="G26" s="33">
        <v>101899.91</v>
      </c>
      <c r="H26" s="33">
        <v>93845.119999999995</v>
      </c>
      <c r="I26" s="33">
        <v>93845.74</v>
      </c>
      <c r="J26" s="33">
        <v>15102.54</v>
      </c>
      <c r="K26" s="33">
        <v>140706.79999999999</v>
      </c>
      <c r="L26" s="33">
        <v>1015.9</v>
      </c>
    </row>
    <row r="27" spans="1:24" x14ac:dyDescent="0.25">
      <c r="A27" s="72"/>
      <c r="B27" s="14" t="s">
        <v>145</v>
      </c>
      <c r="C27" s="14">
        <v>325.28899999999999</v>
      </c>
      <c r="D27" s="15">
        <f>C27/86400</f>
        <v>3.7649189814814815E-3</v>
      </c>
      <c r="E27" s="33">
        <v>1487.53</v>
      </c>
      <c r="F27">
        <v>10543.81</v>
      </c>
      <c r="G27" s="33">
        <v>109817.77</v>
      </c>
      <c r="H27" s="33">
        <v>105530.18</v>
      </c>
      <c r="I27" s="58">
        <v>105531.05</v>
      </c>
      <c r="J27" s="33">
        <v>21300.25</v>
      </c>
      <c r="K27" s="58">
        <v>10048.61</v>
      </c>
      <c r="L27" s="33">
        <v>457.16</v>
      </c>
    </row>
    <row r="28" spans="1:24" x14ac:dyDescent="0.25">
      <c r="A28" s="37" t="s">
        <v>209</v>
      </c>
      <c r="B28" s="20" t="s">
        <v>210</v>
      </c>
      <c r="C28" s="20">
        <v>264.0471</v>
      </c>
      <c r="D28" s="35">
        <f t="shared" ref="D28:D33" si="4">C28/86400</f>
        <v>3.0561006944444446E-3</v>
      </c>
      <c r="E28" s="36">
        <v>127.92</v>
      </c>
      <c r="F28" s="36">
        <v>80.45</v>
      </c>
      <c r="G28" s="36">
        <v>240.73</v>
      </c>
      <c r="H28" s="36">
        <v>51.27</v>
      </c>
      <c r="I28" s="36">
        <v>60.57</v>
      </c>
      <c r="J28" s="36">
        <v>0</v>
      </c>
      <c r="K28" s="36">
        <v>42939.71</v>
      </c>
      <c r="L28" s="36">
        <v>51.2</v>
      </c>
    </row>
    <row r="29" spans="1:24" x14ac:dyDescent="0.25">
      <c r="A29" s="38"/>
      <c r="B29" s="20" t="s">
        <v>211</v>
      </c>
      <c r="C29" s="20">
        <v>1747.5636999999999</v>
      </c>
      <c r="D29" s="35">
        <f t="shared" si="4"/>
        <v>2.0226431712962963E-2</v>
      </c>
      <c r="E29" s="36">
        <v>1774.23</v>
      </c>
      <c r="F29" s="36">
        <v>119.5</v>
      </c>
      <c r="G29" s="36">
        <v>397.77</v>
      </c>
      <c r="H29" s="36">
        <v>87.29</v>
      </c>
      <c r="I29" s="36">
        <v>96.69</v>
      </c>
      <c r="J29" s="36">
        <v>0.02</v>
      </c>
      <c r="K29" s="36">
        <v>30093.69</v>
      </c>
      <c r="L29" s="36">
        <v>101.04</v>
      </c>
    </row>
    <row r="30" spans="1:24" x14ac:dyDescent="0.25">
      <c r="A30" s="38"/>
      <c r="B30" s="20" t="s">
        <v>212</v>
      </c>
      <c r="C30" s="20">
        <v>2760.2561000000001</v>
      </c>
      <c r="D30" s="35">
        <f t="shared" si="4"/>
        <v>3.1947408564814817E-2</v>
      </c>
      <c r="E30" s="36">
        <v>20410.599999999999</v>
      </c>
      <c r="F30" s="36">
        <v>24779.83</v>
      </c>
      <c r="G30" s="36">
        <v>27607.73</v>
      </c>
      <c r="H30" s="36">
        <v>24750.26</v>
      </c>
      <c r="I30" s="36">
        <v>24759.85</v>
      </c>
      <c r="J30" s="36">
        <v>0</v>
      </c>
      <c r="K30" s="36">
        <v>1.39</v>
      </c>
      <c r="L30" s="36">
        <v>741.68</v>
      </c>
    </row>
    <row r="31" spans="1:24" x14ac:dyDescent="0.25">
      <c r="A31" s="39"/>
      <c r="B31" s="20" t="s">
        <v>145</v>
      </c>
      <c r="C31" s="20">
        <v>70.536799999999999</v>
      </c>
      <c r="D31" s="35">
        <f t="shared" si="4"/>
        <v>8.1639814814814813E-4</v>
      </c>
      <c r="E31" s="36">
        <v>278.66000000000003</v>
      </c>
      <c r="F31" s="36">
        <v>24326.13</v>
      </c>
      <c r="G31" s="36">
        <v>24576.1</v>
      </c>
      <c r="H31" s="36">
        <v>24320.799999999999</v>
      </c>
      <c r="I31" s="36">
        <v>24321.61</v>
      </c>
      <c r="J31" s="36">
        <v>0</v>
      </c>
      <c r="K31" s="36">
        <v>1979.07</v>
      </c>
      <c r="L31" s="36">
        <v>394.28</v>
      </c>
    </row>
    <row r="32" spans="1:24" x14ac:dyDescent="0.25">
      <c r="A32" s="70" t="s">
        <v>220</v>
      </c>
      <c r="B32" s="14" t="s">
        <v>221</v>
      </c>
      <c r="C32" s="14">
        <v>955.57770000000005</v>
      </c>
      <c r="D32" s="15">
        <f t="shared" si="4"/>
        <v>1.1059927083333334E-2</v>
      </c>
      <c r="E32" s="33">
        <v>324</v>
      </c>
      <c r="F32" s="33">
        <v>83.43</v>
      </c>
      <c r="G32" s="33">
        <v>334.61</v>
      </c>
      <c r="H32" s="33">
        <v>55.57</v>
      </c>
      <c r="I32" s="33">
        <v>64.78</v>
      </c>
      <c r="J32" s="33">
        <v>1.3</v>
      </c>
      <c r="K32" s="33">
        <v>83552.14</v>
      </c>
      <c r="L32" s="33">
        <v>39.53</v>
      </c>
      <c r="O32" s="14" t="s">
        <v>136</v>
      </c>
      <c r="P32" s="14" t="s">
        <v>137</v>
      </c>
      <c r="Q32" s="14" t="s">
        <v>213</v>
      </c>
      <c r="R32" s="14" t="s">
        <v>138</v>
      </c>
      <c r="S32" s="14" t="s">
        <v>139</v>
      </c>
      <c r="T32" s="14" t="s">
        <v>140</v>
      </c>
      <c r="U32" s="14" t="s">
        <v>141</v>
      </c>
      <c r="V32" s="14" t="s">
        <v>142</v>
      </c>
      <c r="W32" s="14" t="s">
        <v>143</v>
      </c>
      <c r="X32" s="14" t="s">
        <v>144</v>
      </c>
    </row>
    <row r="33" spans="1:24" x14ac:dyDescent="0.25">
      <c r="A33" s="72"/>
      <c r="B33" s="14" t="s">
        <v>222</v>
      </c>
      <c r="C33" s="14">
        <v>16090.880499999999</v>
      </c>
      <c r="D33" s="15">
        <f t="shared" si="4"/>
        <v>0.18623704282407408</v>
      </c>
      <c r="E33" s="33">
        <v>16269.93</v>
      </c>
      <c r="F33" s="33">
        <v>242156.53</v>
      </c>
      <c r="G33" s="33">
        <v>242160.07</v>
      </c>
      <c r="H33" s="33">
        <v>242152.11</v>
      </c>
      <c r="I33" s="33">
        <v>242152.6</v>
      </c>
      <c r="J33" s="33">
        <v>100494.42</v>
      </c>
      <c r="K33" s="33">
        <v>98248.58</v>
      </c>
      <c r="L33" s="33">
        <v>101.06</v>
      </c>
      <c r="N33" t="s">
        <v>232</v>
      </c>
      <c r="O33" s="33">
        <v>272.01159999999999</v>
      </c>
      <c r="P33" s="15">
        <f>O33/86400</f>
        <v>3.1482824074074074E-3</v>
      </c>
      <c r="Q33" s="14">
        <v>568.29</v>
      </c>
      <c r="R33" s="14">
        <v>41173.730000000003</v>
      </c>
      <c r="S33" s="14">
        <v>4172.4799999999996</v>
      </c>
      <c r="T33" s="14">
        <v>41180.410000000003</v>
      </c>
      <c r="U33" s="14">
        <v>41180.639999999999</v>
      </c>
      <c r="V33" s="14">
        <v>3386.21</v>
      </c>
      <c r="W33" s="14">
        <v>17732.09</v>
      </c>
      <c r="X33" s="14">
        <v>187.78</v>
      </c>
    </row>
    <row r="35" spans="1:24" x14ac:dyDescent="0.25">
      <c r="A35" t="s">
        <v>186</v>
      </c>
      <c r="E35" s="34"/>
      <c r="F35" s="34"/>
      <c r="G35" s="34"/>
      <c r="H35" s="34"/>
      <c r="I35" s="34"/>
      <c r="J35" s="34"/>
      <c r="K35" s="34"/>
      <c r="L35" s="34"/>
    </row>
    <row r="36" spans="1:24" x14ac:dyDescent="0.25">
      <c r="A36" s="14"/>
      <c r="B36" s="14"/>
      <c r="C36" s="14" t="s">
        <v>136</v>
      </c>
      <c r="D36" s="14" t="s">
        <v>137</v>
      </c>
      <c r="E36" s="33" t="s">
        <v>213</v>
      </c>
      <c r="F36" s="33" t="s">
        <v>138</v>
      </c>
      <c r="G36" s="33" t="s">
        <v>139</v>
      </c>
      <c r="H36" s="33" t="s">
        <v>140</v>
      </c>
      <c r="I36" s="33" t="s">
        <v>141</v>
      </c>
      <c r="J36" s="33" t="s">
        <v>142</v>
      </c>
      <c r="K36" s="33" t="s">
        <v>143</v>
      </c>
      <c r="L36" s="33" t="s">
        <v>144</v>
      </c>
    </row>
    <row r="37" spans="1:24" x14ac:dyDescent="0.25">
      <c r="A37" s="40" t="s">
        <v>153</v>
      </c>
      <c r="B37" s="20" t="s">
        <v>146</v>
      </c>
      <c r="C37" s="20">
        <v>56.322899999999997</v>
      </c>
      <c r="D37" s="35">
        <f t="shared" ref="D37:D46" si="5">C37/86400</f>
        <v>6.5188541666666661E-4</v>
      </c>
      <c r="E37" s="36">
        <v>62.56</v>
      </c>
      <c r="F37" s="36">
        <v>768.07</v>
      </c>
      <c r="G37" s="36">
        <v>5267.51</v>
      </c>
      <c r="H37" s="36">
        <v>783.6</v>
      </c>
      <c r="I37" s="36">
        <v>786.64</v>
      </c>
      <c r="J37" s="36">
        <v>0.62</v>
      </c>
      <c r="K37" s="36">
        <v>0</v>
      </c>
      <c r="L37" s="36">
        <v>109.58</v>
      </c>
      <c r="O37" s="34"/>
    </row>
    <row r="38" spans="1:24" x14ac:dyDescent="0.25">
      <c r="A38" s="70" t="s">
        <v>241</v>
      </c>
      <c r="B38" s="14" t="s">
        <v>149</v>
      </c>
      <c r="C38" s="14">
        <v>105.9743</v>
      </c>
      <c r="D38" s="15">
        <f t="shared" si="5"/>
        <v>1.2265543981481481E-3</v>
      </c>
      <c r="E38" s="33"/>
      <c r="F38" s="33">
        <v>969.76</v>
      </c>
      <c r="G38" s="33">
        <v>1003.04</v>
      </c>
      <c r="H38" s="33">
        <v>962.43</v>
      </c>
      <c r="I38" s="33">
        <v>962.87</v>
      </c>
      <c r="J38" s="33">
        <v>4.66</v>
      </c>
      <c r="K38" s="33">
        <v>42124.89</v>
      </c>
      <c r="L38" s="33">
        <v>97.35</v>
      </c>
      <c r="O38" s="34"/>
    </row>
    <row r="39" spans="1:24" x14ac:dyDescent="0.25">
      <c r="A39" s="72"/>
      <c r="B39" s="14" t="s">
        <v>150</v>
      </c>
      <c r="C39" s="14">
        <v>235.95249999999999</v>
      </c>
      <c r="D39" s="15">
        <f t="shared" si="5"/>
        <v>2.7309317129629628E-3</v>
      </c>
      <c r="E39" s="33"/>
      <c r="F39" s="33">
        <v>21517.23</v>
      </c>
      <c r="G39" s="33">
        <v>21551.09</v>
      </c>
      <c r="H39" s="33">
        <v>21510.09</v>
      </c>
      <c r="I39" s="33">
        <v>21510.55</v>
      </c>
      <c r="J39" s="33">
        <v>0.11</v>
      </c>
      <c r="K39" s="33">
        <v>7.0000000000000007E-2</v>
      </c>
      <c r="L39" s="33">
        <v>95.36</v>
      </c>
      <c r="O39" s="34"/>
    </row>
    <row r="40" spans="1:24" x14ac:dyDescent="0.25">
      <c r="A40" s="20" t="s">
        <v>135</v>
      </c>
      <c r="B40" s="20" t="s">
        <v>145</v>
      </c>
      <c r="C40" s="20">
        <v>1074.8807999999999</v>
      </c>
      <c r="D40" s="35">
        <f t="shared" si="5"/>
        <v>1.2440749999999999E-2</v>
      </c>
      <c r="E40" s="36">
        <v>8096.36</v>
      </c>
      <c r="F40" s="36">
        <v>11228.15</v>
      </c>
      <c r="G40" s="36">
        <v>11923.59</v>
      </c>
      <c r="H40" s="36">
        <v>11223.7</v>
      </c>
      <c r="I40" s="36">
        <v>11223.91</v>
      </c>
      <c r="J40" s="36">
        <v>12349.94</v>
      </c>
      <c r="K40" s="36">
        <v>56337.63</v>
      </c>
      <c r="L40" s="36">
        <v>753.19</v>
      </c>
      <c r="O40" s="34"/>
    </row>
    <row r="41" spans="1:24" x14ac:dyDescent="0.25">
      <c r="A41" s="70" t="s">
        <v>209</v>
      </c>
      <c r="B41" s="14" t="s">
        <v>216</v>
      </c>
      <c r="C41" s="14">
        <v>261.57459999999998</v>
      </c>
      <c r="D41" s="15">
        <f t="shared" si="5"/>
        <v>3.0274837962962959E-3</v>
      </c>
      <c r="E41" s="33">
        <v>133.53</v>
      </c>
      <c r="F41" s="33">
        <v>80.790000000000006</v>
      </c>
      <c r="G41" s="33">
        <v>340.73</v>
      </c>
      <c r="H41" s="33">
        <v>51.29</v>
      </c>
      <c r="I41" s="33">
        <v>60.61</v>
      </c>
      <c r="J41" s="33">
        <v>0</v>
      </c>
      <c r="K41" s="33">
        <v>43686.53</v>
      </c>
      <c r="L41" s="33">
        <v>51.48</v>
      </c>
    </row>
    <row r="42" spans="1:24" x14ac:dyDescent="0.25">
      <c r="A42" s="71"/>
      <c r="B42" s="14" t="s">
        <v>217</v>
      </c>
      <c r="C42" s="14">
        <v>155.9854</v>
      </c>
      <c r="D42" s="15">
        <f t="shared" si="5"/>
        <v>1.8053865740740741E-3</v>
      </c>
      <c r="E42" s="33">
        <v>138.52000000000001</v>
      </c>
      <c r="F42" s="33">
        <v>113.75</v>
      </c>
      <c r="G42" s="33">
        <v>383.83</v>
      </c>
      <c r="H42" s="33">
        <v>81.08</v>
      </c>
      <c r="I42" s="33">
        <v>90.43</v>
      </c>
      <c r="J42" s="33">
        <v>0</v>
      </c>
      <c r="K42" s="33">
        <v>2402.6999999999998</v>
      </c>
      <c r="L42" s="33">
        <v>90.95</v>
      </c>
    </row>
    <row r="43" spans="1:24" x14ac:dyDescent="0.25">
      <c r="A43" s="71"/>
      <c r="B43" s="14" t="s">
        <v>218</v>
      </c>
      <c r="C43" s="14">
        <v>240.0121</v>
      </c>
      <c r="D43" s="15">
        <f t="shared" si="5"/>
        <v>2.7779178240740741E-3</v>
      </c>
      <c r="E43" s="33">
        <v>1470.2</v>
      </c>
      <c r="F43" s="33">
        <v>10672.98</v>
      </c>
      <c r="G43" s="33">
        <v>27606.92</v>
      </c>
      <c r="H43" s="33">
        <v>10647.07</v>
      </c>
      <c r="I43" s="33">
        <v>10656.3</v>
      </c>
      <c r="J43" s="33">
        <v>0.11</v>
      </c>
      <c r="K43" s="33">
        <v>0.19</v>
      </c>
      <c r="L43" s="33">
        <v>585.13</v>
      </c>
      <c r="M43" s="17"/>
    </row>
    <row r="44" spans="1:24" x14ac:dyDescent="0.25">
      <c r="A44" s="72"/>
      <c r="B44" s="14" t="s">
        <v>145</v>
      </c>
      <c r="C44" s="14">
        <v>193.08</v>
      </c>
      <c r="D44" s="15">
        <f t="shared" si="5"/>
        <v>2.2347222222222226E-3</v>
      </c>
      <c r="E44" s="33">
        <v>1323.09</v>
      </c>
      <c r="F44" s="33">
        <v>2575</v>
      </c>
      <c r="G44" s="33">
        <v>2796.84</v>
      </c>
      <c r="H44" s="33">
        <v>2572.48</v>
      </c>
      <c r="I44" s="33">
        <v>2572.91</v>
      </c>
      <c r="J44" s="33">
        <v>0</v>
      </c>
      <c r="K44" s="33">
        <v>1546.36</v>
      </c>
      <c r="L44" s="33">
        <v>684.96</v>
      </c>
    </row>
    <row r="45" spans="1:24" x14ac:dyDescent="0.25">
      <c r="A45" s="73" t="s">
        <v>220</v>
      </c>
      <c r="B45" s="20" t="s">
        <v>223</v>
      </c>
      <c r="C45" s="20">
        <v>327.44040000000001</v>
      </c>
      <c r="D45" s="35">
        <f t="shared" si="5"/>
        <v>3.7898194444444446E-3</v>
      </c>
      <c r="E45" s="36">
        <v>312.67</v>
      </c>
      <c r="F45" s="36">
        <v>81.430000000000007</v>
      </c>
      <c r="G45" s="36">
        <v>326.36</v>
      </c>
      <c r="H45" s="36">
        <v>53.85</v>
      </c>
      <c r="I45" s="36">
        <v>63.29</v>
      </c>
      <c r="J45" s="36">
        <v>36985.089999999997</v>
      </c>
      <c r="K45" s="36">
        <v>0.03</v>
      </c>
      <c r="L45" s="36">
        <v>95.25</v>
      </c>
      <c r="O45" s="14" t="s">
        <v>136</v>
      </c>
      <c r="P45" s="14" t="s">
        <v>137</v>
      </c>
      <c r="Q45" s="14" t="s">
        <v>213</v>
      </c>
      <c r="R45" s="14" t="s">
        <v>138</v>
      </c>
      <c r="S45" s="14" t="s">
        <v>139</v>
      </c>
      <c r="T45" s="14" t="s">
        <v>140</v>
      </c>
      <c r="U45" s="14" t="s">
        <v>141</v>
      </c>
      <c r="V45" s="14" t="s">
        <v>142</v>
      </c>
      <c r="W45" s="14" t="s">
        <v>143</v>
      </c>
      <c r="X45" s="14" t="s">
        <v>144</v>
      </c>
    </row>
    <row r="46" spans="1:24" x14ac:dyDescent="0.25">
      <c r="A46" s="74"/>
      <c r="B46" s="20" t="s">
        <v>222</v>
      </c>
      <c r="C46" s="20">
        <v>1570.1958</v>
      </c>
      <c r="D46" s="35">
        <f t="shared" si="5"/>
        <v>1.81735625E-2</v>
      </c>
      <c r="E46" s="36">
        <v>4900.6099999999997</v>
      </c>
      <c r="F46" s="36">
        <v>100411.37</v>
      </c>
      <c r="G46" s="36">
        <v>101350.37</v>
      </c>
      <c r="H46" s="36">
        <v>100412.06</v>
      </c>
      <c r="I46" s="36">
        <v>100412.55</v>
      </c>
      <c r="J46" s="36">
        <v>1145.05</v>
      </c>
      <c r="K46" s="36" t="s">
        <v>229</v>
      </c>
      <c r="L46" s="36">
        <v>312.06</v>
      </c>
      <c r="N46" t="s">
        <v>232</v>
      </c>
      <c r="O46" s="14">
        <v>56.676900000000003</v>
      </c>
      <c r="P46" s="15">
        <f t="shared" ref="P46" si="6">O46/86400</f>
        <v>6.5598263888888889E-4</v>
      </c>
      <c r="Q46" s="14">
        <v>88.63</v>
      </c>
      <c r="R46" s="14">
        <v>40799.72</v>
      </c>
      <c r="S46" s="14">
        <v>41718.31</v>
      </c>
      <c r="T46" s="14">
        <v>40800.97</v>
      </c>
      <c r="U46" s="14">
        <v>40801.53</v>
      </c>
      <c r="V46" s="14">
        <v>406.54</v>
      </c>
      <c r="W46" s="14">
        <v>0</v>
      </c>
      <c r="X46" s="14">
        <v>155.47</v>
      </c>
    </row>
    <row r="48" spans="1:24" x14ac:dyDescent="0.25">
      <c r="A48" t="s">
        <v>187</v>
      </c>
      <c r="E48" s="34"/>
      <c r="F48" s="34"/>
      <c r="G48" s="34"/>
      <c r="H48" s="34"/>
      <c r="I48" s="34"/>
      <c r="J48" s="34"/>
      <c r="K48" s="34"/>
      <c r="L48" s="34"/>
    </row>
    <row r="49" spans="1:24" x14ac:dyDescent="0.25">
      <c r="A49" s="14"/>
      <c r="B49" s="14"/>
      <c r="C49" s="14" t="s">
        <v>136</v>
      </c>
      <c r="D49" s="14" t="s">
        <v>137</v>
      </c>
      <c r="E49" s="33" t="s">
        <v>213</v>
      </c>
      <c r="F49" s="33" t="s">
        <v>138</v>
      </c>
      <c r="G49" s="33" t="s">
        <v>139</v>
      </c>
      <c r="H49" s="33" t="s">
        <v>140</v>
      </c>
      <c r="I49" s="33" t="s">
        <v>141</v>
      </c>
      <c r="J49" s="33" t="s">
        <v>142</v>
      </c>
      <c r="K49" s="33" t="s">
        <v>143</v>
      </c>
      <c r="L49" s="33" t="s">
        <v>144</v>
      </c>
    </row>
    <row r="50" spans="1:24" x14ac:dyDescent="0.25">
      <c r="A50" s="40" t="s">
        <v>153</v>
      </c>
      <c r="B50" s="20" t="s">
        <v>146</v>
      </c>
      <c r="C50" s="20">
        <v>98.714399999999998</v>
      </c>
      <c r="D50" s="35">
        <f t="shared" ref="D50:D60" si="7">C50/86400</f>
        <v>1.1425277777777777E-3</v>
      </c>
      <c r="E50" s="36">
        <v>257.02</v>
      </c>
      <c r="F50" s="36">
        <v>2043.7</v>
      </c>
      <c r="G50" s="36">
        <v>3754.8</v>
      </c>
      <c r="H50" s="36">
        <v>2020.02</v>
      </c>
      <c r="I50" s="36">
        <v>2028.98</v>
      </c>
      <c r="J50" s="36">
        <v>0</v>
      </c>
      <c r="K50" s="36">
        <v>0.02</v>
      </c>
      <c r="L50" s="36">
        <v>259.51</v>
      </c>
      <c r="O50" s="34"/>
    </row>
    <row r="51" spans="1:24" x14ac:dyDescent="0.25">
      <c r="A51" s="70" t="s">
        <v>241</v>
      </c>
      <c r="B51" s="14" t="s">
        <v>149</v>
      </c>
      <c r="C51" s="14">
        <v>218.08170000000001</v>
      </c>
      <c r="D51" s="15">
        <f t="shared" si="7"/>
        <v>2.5240937500000003E-3</v>
      </c>
      <c r="E51" s="33"/>
      <c r="F51" s="33">
        <v>920.27</v>
      </c>
      <c r="G51" s="33">
        <v>956.71</v>
      </c>
      <c r="H51" s="33">
        <v>912.9</v>
      </c>
      <c r="I51" s="33">
        <v>913.33</v>
      </c>
      <c r="J51" s="33">
        <v>86560.49</v>
      </c>
      <c r="K51" s="33">
        <v>32510.25</v>
      </c>
      <c r="L51" s="33">
        <v>60.43</v>
      </c>
      <c r="O51" s="34"/>
    </row>
    <row r="52" spans="1:24" x14ac:dyDescent="0.25">
      <c r="A52" s="72"/>
      <c r="B52" s="14" t="s">
        <v>150</v>
      </c>
      <c r="C52" s="14">
        <v>211.14920000000001</v>
      </c>
      <c r="D52" s="15">
        <f t="shared" si="7"/>
        <v>2.4438564814814817E-3</v>
      </c>
      <c r="E52" s="33"/>
      <c r="F52" s="33">
        <v>22530.07</v>
      </c>
      <c r="G52" s="33">
        <v>22570.69</v>
      </c>
      <c r="H52" s="33">
        <v>22522.58</v>
      </c>
      <c r="I52" s="33">
        <v>22523.05</v>
      </c>
      <c r="J52" s="33">
        <v>36670.79</v>
      </c>
      <c r="K52" s="33">
        <v>0.17</v>
      </c>
      <c r="L52" s="33">
        <v>91.95</v>
      </c>
      <c r="O52" s="34"/>
    </row>
    <row r="53" spans="1:24" x14ac:dyDescent="0.25">
      <c r="A53" s="37" t="s">
        <v>135</v>
      </c>
      <c r="B53" s="20" t="s">
        <v>145</v>
      </c>
      <c r="C53" s="20">
        <v>864.30200000000002</v>
      </c>
      <c r="D53" s="35">
        <f t="shared" si="7"/>
        <v>1.0003495370370371E-2</v>
      </c>
      <c r="E53" s="36">
        <v>2169.14</v>
      </c>
      <c r="F53" s="36">
        <v>21007.99</v>
      </c>
      <c r="G53" s="36">
        <v>21281.7</v>
      </c>
      <c r="H53" s="36">
        <v>21003.16</v>
      </c>
      <c r="I53" s="36">
        <v>21003.71</v>
      </c>
      <c r="J53" s="36">
        <v>44327.39</v>
      </c>
      <c r="K53" s="36">
        <v>1984.75</v>
      </c>
      <c r="L53" s="36">
        <v>250.94</v>
      </c>
      <c r="O53" s="34"/>
    </row>
    <row r="54" spans="1:24" x14ac:dyDescent="0.25">
      <c r="A54" s="39"/>
      <c r="B54" s="20" t="s">
        <v>152</v>
      </c>
      <c r="C54" s="20">
        <v>304.67169999999999</v>
      </c>
      <c r="D54" s="35">
        <f t="shared" si="7"/>
        <v>3.5262928240740741E-3</v>
      </c>
      <c r="E54" s="36">
        <v>406.33</v>
      </c>
      <c r="F54" s="36">
        <v>23215.43</v>
      </c>
      <c r="G54" s="36">
        <v>27439.98</v>
      </c>
      <c r="H54" s="36">
        <v>23213.66</v>
      </c>
      <c r="I54" s="36">
        <v>23213.71</v>
      </c>
      <c r="J54" s="36">
        <v>13642.69</v>
      </c>
      <c r="K54" s="36">
        <v>28846.13</v>
      </c>
      <c r="L54" s="36">
        <v>133.1</v>
      </c>
    </row>
    <row r="55" spans="1:24" x14ac:dyDescent="0.25">
      <c r="A55" s="70" t="s">
        <v>209</v>
      </c>
      <c r="B55" s="14" t="s">
        <v>216</v>
      </c>
      <c r="C55" s="14">
        <v>324.1465</v>
      </c>
      <c r="D55" s="15">
        <f t="shared" si="7"/>
        <v>3.751695601851852E-3</v>
      </c>
      <c r="E55" s="33">
        <v>132.03</v>
      </c>
      <c r="F55" s="33">
        <v>80.87</v>
      </c>
      <c r="G55" s="33">
        <v>340.73</v>
      </c>
      <c r="H55" s="33">
        <v>51.19</v>
      </c>
      <c r="I55" s="33">
        <v>60.71</v>
      </c>
      <c r="J55" s="33">
        <v>0.04</v>
      </c>
      <c r="K55" s="33">
        <v>43067.72</v>
      </c>
      <c r="L55" s="33">
        <v>42.76</v>
      </c>
    </row>
    <row r="56" spans="1:24" x14ac:dyDescent="0.25">
      <c r="A56" s="71"/>
      <c r="B56" s="14" t="s">
        <v>217</v>
      </c>
      <c r="C56" s="14">
        <v>1769.1407999999999</v>
      </c>
      <c r="D56" s="15">
        <f t="shared" si="7"/>
        <v>2.0476166666666667E-2</v>
      </c>
      <c r="E56" s="33">
        <v>1794.88</v>
      </c>
      <c r="F56" s="33">
        <v>119</v>
      </c>
      <c r="G56" s="33">
        <v>397.7</v>
      </c>
      <c r="H56" s="33">
        <v>87.11</v>
      </c>
      <c r="I56" s="33">
        <v>96.24</v>
      </c>
      <c r="J56" s="33">
        <v>15126.53</v>
      </c>
      <c r="K56" s="33">
        <v>30160.45</v>
      </c>
      <c r="L56" s="33">
        <v>101.37</v>
      </c>
    </row>
    <row r="57" spans="1:24" x14ac:dyDescent="0.25">
      <c r="A57" s="71"/>
      <c r="B57" s="14" t="s">
        <v>218</v>
      </c>
      <c r="C57" s="14">
        <v>2800.4104000000002</v>
      </c>
      <c r="D57" s="15">
        <f t="shared" si="7"/>
        <v>3.241215740740741E-2</v>
      </c>
      <c r="E57" s="33">
        <v>20435.86</v>
      </c>
      <c r="F57" s="33">
        <v>24779.77</v>
      </c>
      <c r="G57" s="33">
        <v>27607.67</v>
      </c>
      <c r="H57" s="33">
        <v>24750.52</v>
      </c>
      <c r="I57" s="33">
        <v>24759.79</v>
      </c>
      <c r="J57" s="33">
        <v>47245.22</v>
      </c>
      <c r="K57" s="33">
        <v>5018.57</v>
      </c>
      <c r="L57" s="33">
        <v>737.25</v>
      </c>
    </row>
    <row r="58" spans="1:24" x14ac:dyDescent="0.25">
      <c r="A58" s="72"/>
      <c r="B58" s="14" t="s">
        <v>145</v>
      </c>
      <c r="C58" s="14">
        <v>326.09120000000001</v>
      </c>
      <c r="D58" s="15">
        <f t="shared" si="7"/>
        <v>3.7742037037037037E-3</v>
      </c>
      <c r="E58" s="33">
        <v>2182.2199999999998</v>
      </c>
      <c r="F58" s="33">
        <v>25013.45</v>
      </c>
      <c r="G58" s="33">
        <v>25153.64</v>
      </c>
      <c r="H58" s="33">
        <v>25010.35</v>
      </c>
      <c r="I58" s="33">
        <v>25010.87</v>
      </c>
      <c r="J58" s="33">
        <v>38203.78</v>
      </c>
      <c r="K58" s="33">
        <v>1672.39</v>
      </c>
      <c r="L58" s="33">
        <v>669.04</v>
      </c>
    </row>
    <row r="59" spans="1:24" x14ac:dyDescent="0.25">
      <c r="A59" s="73" t="s">
        <v>220</v>
      </c>
      <c r="B59" s="20" t="s">
        <v>223</v>
      </c>
      <c r="C59" s="20">
        <v>326.84469999999999</v>
      </c>
      <c r="D59" s="35">
        <f t="shared" si="7"/>
        <v>3.7829247685185184E-3</v>
      </c>
      <c r="E59" s="36">
        <v>312.52999999999997</v>
      </c>
      <c r="F59" s="36">
        <v>82.91</v>
      </c>
      <c r="G59" s="36">
        <v>327.64</v>
      </c>
      <c r="H59" s="36">
        <v>55.48</v>
      </c>
      <c r="I59" s="36">
        <v>64.760000000000005</v>
      </c>
      <c r="J59" s="36">
        <v>36847.07</v>
      </c>
      <c r="K59" s="36">
        <v>0.04</v>
      </c>
      <c r="L59" s="36">
        <v>94.9</v>
      </c>
      <c r="O59" s="14" t="s">
        <v>136</v>
      </c>
      <c r="P59" s="14" t="s">
        <v>137</v>
      </c>
      <c r="Q59" s="14" t="s">
        <v>213</v>
      </c>
      <c r="R59" s="14" t="s">
        <v>138</v>
      </c>
      <c r="S59" s="14" t="s">
        <v>139</v>
      </c>
      <c r="T59" s="14" t="s">
        <v>140</v>
      </c>
      <c r="U59" s="14" t="s">
        <v>141</v>
      </c>
      <c r="V59" s="14" t="s">
        <v>142</v>
      </c>
      <c r="W59" s="14" t="s">
        <v>143</v>
      </c>
      <c r="X59" s="14" t="s">
        <v>144</v>
      </c>
    </row>
    <row r="60" spans="1:24" x14ac:dyDescent="0.25">
      <c r="A60" s="74"/>
      <c r="B60" s="20" t="s">
        <v>222</v>
      </c>
      <c r="C60" s="20">
        <v>1855.059</v>
      </c>
      <c r="D60" s="35">
        <f t="shared" si="7"/>
        <v>2.1470590277777778E-2</v>
      </c>
      <c r="E60" s="36">
        <v>1801.71</v>
      </c>
      <c r="F60" s="36">
        <v>60523.42</v>
      </c>
      <c r="G60" s="36">
        <v>60527.62</v>
      </c>
      <c r="H60" s="36">
        <v>60521.440000000002</v>
      </c>
      <c r="I60" s="36">
        <v>60521.69</v>
      </c>
      <c r="J60" s="36">
        <v>439.45</v>
      </c>
      <c r="K60" s="36">
        <v>7069.04</v>
      </c>
      <c r="L60" s="36">
        <v>97.1</v>
      </c>
      <c r="N60" t="s">
        <v>232</v>
      </c>
      <c r="O60" s="33">
        <v>51.311500000000002</v>
      </c>
      <c r="P60" s="15">
        <f t="shared" ref="P60" si="8">O60/86400</f>
        <v>5.9388310185185184E-4</v>
      </c>
      <c r="Q60" s="14">
        <v>124.05</v>
      </c>
      <c r="R60" s="14">
        <v>36652.300000000003</v>
      </c>
      <c r="S60" s="14">
        <v>37209.480000000003</v>
      </c>
      <c r="T60" s="14">
        <v>36647.79</v>
      </c>
      <c r="U60" s="14">
        <v>36648.019999999997</v>
      </c>
      <c r="V60" s="14">
        <v>0</v>
      </c>
      <c r="W60" s="14">
        <v>0</v>
      </c>
      <c r="X60" s="14">
        <v>240.75</v>
      </c>
    </row>
    <row r="62" spans="1:24" x14ac:dyDescent="0.25">
      <c r="A62" t="s">
        <v>1584</v>
      </c>
      <c r="E62" s="34"/>
      <c r="F62" s="34"/>
      <c r="G62" s="34"/>
      <c r="H62" s="34"/>
      <c r="I62" s="34"/>
      <c r="J62" s="34"/>
      <c r="K62" s="34"/>
      <c r="L62" s="34"/>
    </row>
    <row r="63" spans="1:24" x14ac:dyDescent="0.25">
      <c r="A63" s="14"/>
      <c r="B63" s="14"/>
      <c r="C63" s="14" t="s">
        <v>136</v>
      </c>
      <c r="D63" s="14" t="s">
        <v>137</v>
      </c>
      <c r="E63" s="33" t="s">
        <v>213</v>
      </c>
      <c r="F63" s="33" t="s">
        <v>138</v>
      </c>
      <c r="G63" s="33" t="s">
        <v>139</v>
      </c>
      <c r="H63" s="33" t="s">
        <v>140</v>
      </c>
      <c r="I63" s="33" t="s">
        <v>141</v>
      </c>
      <c r="J63" s="33" t="s">
        <v>142</v>
      </c>
      <c r="K63" s="33" t="s">
        <v>143</v>
      </c>
      <c r="L63" s="33" t="s">
        <v>144</v>
      </c>
    </row>
    <row r="64" spans="1:24" x14ac:dyDescent="0.25">
      <c r="A64" s="20" t="s">
        <v>153</v>
      </c>
      <c r="B64" s="20" t="s">
        <v>146</v>
      </c>
      <c r="C64" s="20">
        <v>65.415800000000004</v>
      </c>
      <c r="D64" s="35">
        <f>C64/86400</f>
        <v>7.5712731481481486E-4</v>
      </c>
      <c r="E64" s="36">
        <v>115.77</v>
      </c>
      <c r="F64" s="36">
        <v>2693.87</v>
      </c>
      <c r="G64" s="36">
        <v>3161.91</v>
      </c>
      <c r="H64" s="36">
        <v>2669.93</v>
      </c>
      <c r="I64" s="36">
        <v>2679.06</v>
      </c>
      <c r="J64" s="36">
        <v>51.67</v>
      </c>
      <c r="K64" s="36">
        <v>0.17</v>
      </c>
      <c r="L64" s="36">
        <v>176.29</v>
      </c>
    </row>
    <row r="65" spans="1:12" x14ac:dyDescent="0.25">
      <c r="A65" s="70" t="s">
        <v>2</v>
      </c>
      <c r="B65" s="14" t="s">
        <v>152</v>
      </c>
      <c r="C65" s="14">
        <v>24.275099999999998</v>
      </c>
      <c r="D65" s="15">
        <f>C65/86400</f>
        <v>2.8096180555555551E-4</v>
      </c>
      <c r="E65" s="33">
        <v>170.29</v>
      </c>
      <c r="F65" s="33">
        <v>922.43</v>
      </c>
      <c r="G65" s="33">
        <v>1775.56</v>
      </c>
      <c r="H65" s="33">
        <v>921.84</v>
      </c>
      <c r="I65" s="33">
        <v>922.34</v>
      </c>
      <c r="J65" s="33">
        <v>142.93</v>
      </c>
      <c r="K65" s="33">
        <v>255.18</v>
      </c>
      <c r="L65" s="33">
        <v>699.48</v>
      </c>
    </row>
    <row r="66" spans="1:12" x14ac:dyDescent="0.25">
      <c r="A66" s="72"/>
      <c r="B66" s="14" t="s">
        <v>145</v>
      </c>
      <c r="C66" s="14">
        <v>13.254799999999999</v>
      </c>
      <c r="D66" s="15">
        <f>C66/86400</f>
        <v>1.5341203703703703E-4</v>
      </c>
      <c r="E66" s="33">
        <v>101.52</v>
      </c>
      <c r="F66" s="33">
        <v>657.47</v>
      </c>
      <c r="G66" s="33">
        <v>1201.02</v>
      </c>
      <c r="H66" s="33">
        <v>650.57000000000005</v>
      </c>
      <c r="I66" s="33">
        <v>651.07000000000005</v>
      </c>
      <c r="J66" s="33">
        <v>179.39</v>
      </c>
      <c r="K66" s="33">
        <v>8818.66</v>
      </c>
      <c r="L66" s="33">
        <v>759.57</v>
      </c>
    </row>
    <row r="67" spans="1:12" x14ac:dyDescent="0.25">
      <c r="A67" s="73" t="s">
        <v>220</v>
      </c>
      <c r="B67" s="20" t="s">
        <v>223</v>
      </c>
      <c r="C67" s="20">
        <v>69.266999999999996</v>
      </c>
      <c r="D67" s="35">
        <f t="shared" ref="D67:D68" si="9">C67/86400</f>
        <v>8.017013888888888E-4</v>
      </c>
      <c r="E67" s="36">
        <v>81.61</v>
      </c>
      <c r="F67" s="36">
        <v>40.83</v>
      </c>
      <c r="G67" s="36">
        <v>326.23</v>
      </c>
      <c r="H67" s="36">
        <v>53.81</v>
      </c>
      <c r="I67" s="36">
        <v>63.16</v>
      </c>
      <c r="J67" s="36">
        <v>4361.47</v>
      </c>
      <c r="K67" s="36">
        <v>0.28999999999999998</v>
      </c>
      <c r="L67" s="36">
        <v>59.94</v>
      </c>
    </row>
    <row r="68" spans="1:12" x14ac:dyDescent="0.25">
      <c r="A68" s="74"/>
      <c r="B68" s="20" t="s">
        <v>222</v>
      </c>
      <c r="C68" s="20">
        <v>90.352099999999993</v>
      </c>
      <c r="D68" s="35">
        <f t="shared" si="9"/>
        <v>1.0457418981481481E-3</v>
      </c>
      <c r="E68" s="36">
        <v>72.56</v>
      </c>
      <c r="F68" s="36">
        <v>25489.74</v>
      </c>
      <c r="G68" s="36">
        <v>25493.05</v>
      </c>
      <c r="H68" s="36">
        <v>25485.360000000001</v>
      </c>
      <c r="I68" s="36">
        <v>25485.74</v>
      </c>
      <c r="J68" s="36">
        <v>179.36</v>
      </c>
      <c r="K68" s="36">
        <v>2347.5300000000002</v>
      </c>
      <c r="L68" s="36">
        <v>82.14</v>
      </c>
    </row>
    <row r="70" spans="1:12" x14ac:dyDescent="0.25">
      <c r="A70" t="s">
        <v>259</v>
      </c>
    </row>
    <row r="71" spans="1:12" x14ac:dyDescent="0.25">
      <c r="A71" s="14"/>
      <c r="B71" s="14"/>
      <c r="C71" s="14" t="s">
        <v>136</v>
      </c>
      <c r="D71" s="14" t="s">
        <v>137</v>
      </c>
      <c r="E71" s="33" t="s">
        <v>213</v>
      </c>
      <c r="F71" s="33" t="s">
        <v>138</v>
      </c>
      <c r="G71" s="33" t="s">
        <v>139</v>
      </c>
      <c r="H71" s="33" t="s">
        <v>140</v>
      </c>
      <c r="I71" s="33" t="s">
        <v>141</v>
      </c>
      <c r="J71" s="33" t="s">
        <v>142</v>
      </c>
      <c r="K71" s="33" t="s">
        <v>143</v>
      </c>
      <c r="L71" s="33" t="s">
        <v>144</v>
      </c>
    </row>
    <row r="72" spans="1:12" x14ac:dyDescent="0.25">
      <c r="A72" s="20" t="s">
        <v>153</v>
      </c>
      <c r="B72" s="20" t="s">
        <v>146</v>
      </c>
      <c r="C72" s="20">
        <v>67.1721</v>
      </c>
      <c r="D72" s="35">
        <f>C72/86400</f>
        <v>7.7745486111111114E-4</v>
      </c>
      <c r="E72" s="20">
        <v>57.12</v>
      </c>
      <c r="F72" s="20">
        <v>2974.48</v>
      </c>
      <c r="G72" s="20">
        <v>4757.82</v>
      </c>
      <c r="H72" s="20">
        <v>2960.35</v>
      </c>
      <c r="I72" s="20">
        <v>2965.91</v>
      </c>
      <c r="J72" s="20">
        <v>442.61</v>
      </c>
      <c r="K72" s="20">
        <v>0.19</v>
      </c>
      <c r="L72" s="20">
        <v>83.9</v>
      </c>
    </row>
    <row r="73" spans="1:12" x14ac:dyDescent="0.25">
      <c r="A73" s="14" t="s">
        <v>135</v>
      </c>
      <c r="B73" s="14" t="s">
        <v>145</v>
      </c>
      <c r="C73" s="14">
        <v>34712.4712</v>
      </c>
      <c r="D73" s="15">
        <f>C73/86400</f>
        <v>0.40176471296296296</v>
      </c>
      <c r="E73" s="14">
        <v>10484.01</v>
      </c>
      <c r="F73" s="14">
        <v>23869.8</v>
      </c>
      <c r="G73" s="14">
        <v>24078.86</v>
      </c>
      <c r="H73" s="14">
        <v>23864.98</v>
      </c>
      <c r="I73" s="14">
        <v>23865.759999999998</v>
      </c>
      <c r="J73" s="14">
        <v>640.4</v>
      </c>
      <c r="K73" s="14">
        <v>38954.120000000003</v>
      </c>
      <c r="L73" s="14">
        <v>299.83999999999997</v>
      </c>
    </row>
    <row r="74" spans="1:12" x14ac:dyDescent="0.25">
      <c r="A74" s="73" t="s">
        <v>241</v>
      </c>
      <c r="B74" s="20" t="s">
        <v>149</v>
      </c>
      <c r="C74" s="20">
        <v>123.907</v>
      </c>
      <c r="D74" s="35">
        <f t="shared" ref="D74:D76" si="10">C74/86400</f>
        <v>1.4341087962962962E-3</v>
      </c>
      <c r="E74" s="20">
        <v>105.21</v>
      </c>
      <c r="F74" s="20">
        <v>1784.52</v>
      </c>
      <c r="G74" s="20">
        <v>1843.25</v>
      </c>
      <c r="H74" s="20">
        <v>1780.54</v>
      </c>
      <c r="I74" s="20">
        <v>1780.98</v>
      </c>
      <c r="J74" s="20">
        <v>6.27</v>
      </c>
      <c r="K74" s="20">
        <v>29231.8</v>
      </c>
      <c r="L74" s="20">
        <v>84.57</v>
      </c>
    </row>
    <row r="75" spans="1:12" x14ac:dyDescent="0.25">
      <c r="A75" s="74"/>
      <c r="B75" s="20" t="s">
        <v>150</v>
      </c>
      <c r="C75" s="20">
        <v>15589.2435</v>
      </c>
      <c r="D75" s="35">
        <f t="shared" si="10"/>
        <v>0.18043105902777778</v>
      </c>
      <c r="E75" s="20">
        <v>15551.8</v>
      </c>
      <c r="F75" s="20">
        <v>32236.95</v>
      </c>
      <c r="G75" s="20">
        <v>32289.66</v>
      </c>
      <c r="H75" s="20">
        <v>32232.13</v>
      </c>
      <c r="I75" s="20">
        <v>32232.799999999999</v>
      </c>
      <c r="J75" s="20">
        <v>0.11</v>
      </c>
      <c r="K75" s="20">
        <v>0.06</v>
      </c>
      <c r="L75" s="20">
        <v>99.76</v>
      </c>
    </row>
    <row r="76" spans="1:12" x14ac:dyDescent="0.25">
      <c r="A76" s="14" t="s">
        <v>260</v>
      </c>
      <c r="B76" s="14" t="s">
        <v>261</v>
      </c>
      <c r="C76" s="14">
        <v>522.15340000000003</v>
      </c>
      <c r="D76" s="15">
        <f t="shared" si="10"/>
        <v>6.0434421296296304E-3</v>
      </c>
      <c r="E76" s="14">
        <v>2265.89</v>
      </c>
      <c r="F76" s="14">
        <v>76788.41</v>
      </c>
      <c r="G76" s="14">
        <v>77134.2</v>
      </c>
      <c r="H76" s="14">
        <v>76793.45</v>
      </c>
      <c r="I76" s="14">
        <v>76793.88</v>
      </c>
      <c r="J76" s="14">
        <v>76131.09</v>
      </c>
      <c r="K76" s="14">
        <v>6317.58</v>
      </c>
      <c r="L76" s="14">
        <v>433.93</v>
      </c>
    </row>
    <row r="78" spans="1:12" x14ac:dyDescent="0.25">
      <c r="A78" t="s">
        <v>1585</v>
      </c>
    </row>
    <row r="79" spans="1:12" x14ac:dyDescent="0.25">
      <c r="A79" s="14"/>
      <c r="B79" s="14"/>
      <c r="C79" s="14" t="s">
        <v>136</v>
      </c>
      <c r="D79" s="14" t="s">
        <v>137</v>
      </c>
      <c r="E79" s="33" t="s">
        <v>213</v>
      </c>
      <c r="F79" s="33" t="s">
        <v>138</v>
      </c>
      <c r="G79" s="33" t="s">
        <v>139</v>
      </c>
      <c r="H79" s="33" t="s">
        <v>140</v>
      </c>
      <c r="I79" s="33" t="s">
        <v>141</v>
      </c>
      <c r="J79" s="33" t="s">
        <v>142</v>
      </c>
      <c r="K79" s="33" t="s">
        <v>143</v>
      </c>
      <c r="L79" s="33" t="s">
        <v>144</v>
      </c>
    </row>
    <row r="80" spans="1:12" x14ac:dyDescent="0.25">
      <c r="A80" s="20" t="s">
        <v>153</v>
      </c>
      <c r="B80" s="20" t="s">
        <v>146</v>
      </c>
      <c r="C80" s="20">
        <v>203.45869999999999</v>
      </c>
      <c r="D80" s="35">
        <f>C80/86400</f>
        <v>2.3548460648148148E-3</v>
      </c>
      <c r="E80" s="20">
        <v>952.38</v>
      </c>
      <c r="F80" s="20">
        <v>9381.76</v>
      </c>
      <c r="G80" s="20">
        <v>10029.66</v>
      </c>
      <c r="H80" s="20">
        <v>9367.11</v>
      </c>
      <c r="I80" s="20">
        <v>9372.77</v>
      </c>
      <c r="J80" s="20">
        <v>0</v>
      </c>
      <c r="K80" s="20">
        <v>0.04</v>
      </c>
      <c r="L80" s="20">
        <v>467.75</v>
      </c>
    </row>
    <row r="81" spans="1:12" x14ac:dyDescent="0.25">
      <c r="A81" s="14" t="s">
        <v>2</v>
      </c>
      <c r="B81" s="14" t="s">
        <v>145</v>
      </c>
      <c r="C81" s="14">
        <v>48.082299999999996</v>
      </c>
      <c r="D81" s="15">
        <f t="shared" ref="D81:D83" si="11">C81/86400</f>
        <v>5.5650810185185176E-4</v>
      </c>
      <c r="E81" s="14">
        <v>360.42</v>
      </c>
      <c r="F81" s="14">
        <v>736.7</v>
      </c>
      <c r="G81" s="14">
        <v>908.52</v>
      </c>
      <c r="H81" s="14">
        <v>733.23</v>
      </c>
      <c r="I81" s="14">
        <v>734.15</v>
      </c>
      <c r="J81" s="14">
        <v>0</v>
      </c>
      <c r="K81" s="14">
        <v>16822.07</v>
      </c>
      <c r="L81" s="14">
        <v>747.07</v>
      </c>
    </row>
    <row r="82" spans="1:12" x14ac:dyDescent="0.25">
      <c r="A82" s="73" t="s">
        <v>241</v>
      </c>
      <c r="B82" s="20" t="s">
        <v>149</v>
      </c>
      <c r="C82" s="20">
        <v>1555.7564</v>
      </c>
      <c r="D82" s="35">
        <f t="shared" si="11"/>
        <v>1.8006439814814815E-2</v>
      </c>
      <c r="E82" s="20">
        <v>1546.31</v>
      </c>
      <c r="F82" s="20">
        <v>5885.82</v>
      </c>
      <c r="G82" s="20">
        <v>5941.08</v>
      </c>
      <c r="H82" s="20">
        <v>5882.03</v>
      </c>
      <c r="I82" s="20">
        <v>5882.47</v>
      </c>
      <c r="J82" s="20">
        <v>5.98</v>
      </c>
      <c r="K82" s="20">
        <v>1477.01</v>
      </c>
      <c r="L82" s="20">
        <v>99.39</v>
      </c>
    </row>
    <row r="83" spans="1:12" x14ac:dyDescent="0.25">
      <c r="A83" s="74"/>
      <c r="B83" s="20" t="s">
        <v>150</v>
      </c>
      <c r="C83" s="20">
        <v>42389.424299999999</v>
      </c>
      <c r="D83" s="35">
        <f t="shared" si="11"/>
        <v>0.49061833680555555</v>
      </c>
      <c r="E83" s="20">
        <v>4250.2</v>
      </c>
      <c r="F83" s="20">
        <v>20050.63</v>
      </c>
      <c r="G83" s="20">
        <v>20097.38</v>
      </c>
      <c r="H83" s="20">
        <v>20045.740000000002</v>
      </c>
      <c r="I83" s="20">
        <v>20046.45</v>
      </c>
      <c r="J83" s="20">
        <v>0.27</v>
      </c>
      <c r="K83" s="20">
        <v>0.03</v>
      </c>
      <c r="L83" s="20">
        <v>99.92</v>
      </c>
    </row>
  </sheetData>
  <mergeCells count="18">
    <mergeCell ref="A55:A58"/>
    <mergeCell ref="A51:A52"/>
    <mergeCell ref="A41:A44"/>
    <mergeCell ref="A38:A39"/>
    <mergeCell ref="A82:A83"/>
    <mergeCell ref="A74:A75"/>
    <mergeCell ref="A4:A6"/>
    <mergeCell ref="A11:A14"/>
    <mergeCell ref="A15:A16"/>
    <mergeCell ref="A7:A8"/>
    <mergeCell ref="A9:A10"/>
    <mergeCell ref="A26:A27"/>
    <mergeCell ref="A21:A23"/>
    <mergeCell ref="A45:A46"/>
    <mergeCell ref="A67:A68"/>
    <mergeCell ref="A32:A33"/>
    <mergeCell ref="A59:A60"/>
    <mergeCell ref="A65:A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81989-FB0A-4289-BA84-6A79E0F2D2A2}">
  <dimension ref="A2:M142"/>
  <sheetViews>
    <sheetView topLeftCell="B1" zoomScaleNormal="100" workbookViewId="0">
      <selection activeCell="B5" sqref="B5"/>
    </sheetView>
  </sheetViews>
  <sheetFormatPr defaultRowHeight="15" x14ac:dyDescent="0.25"/>
  <cols>
    <col min="1" max="1" width="22" customWidth="1"/>
    <col min="2" max="2" width="13.7109375" customWidth="1"/>
    <col min="15" max="15" width="22" customWidth="1"/>
    <col min="16" max="16" width="12.28515625" customWidth="1"/>
    <col min="17" max="17" width="10" bestFit="1" customWidth="1"/>
  </cols>
  <sheetData>
    <row r="2" spans="1:13" x14ac:dyDescent="0.25">
      <c r="A2" t="s">
        <v>164</v>
      </c>
      <c r="B2" t="s">
        <v>227</v>
      </c>
      <c r="C2" s="14" t="s">
        <v>165</v>
      </c>
      <c r="D2" s="14" t="s">
        <v>166</v>
      </c>
      <c r="E2" s="14" t="s">
        <v>167</v>
      </c>
      <c r="F2" s="14" t="s">
        <v>65</v>
      </c>
      <c r="G2" s="14" t="s">
        <v>168</v>
      </c>
      <c r="H2" s="14" t="s">
        <v>169</v>
      </c>
      <c r="I2" s="14" t="s">
        <v>170</v>
      </c>
      <c r="J2" s="14" t="s">
        <v>171</v>
      </c>
      <c r="K2" s="14" t="s">
        <v>178</v>
      </c>
      <c r="L2" s="14" t="s">
        <v>172</v>
      </c>
      <c r="M2" s="14" t="s">
        <v>176</v>
      </c>
    </row>
    <row r="3" spans="1:13" x14ac:dyDescent="0.25">
      <c r="A3" t="s">
        <v>214</v>
      </c>
      <c r="B3" t="s">
        <v>188</v>
      </c>
      <c r="C3" s="19" t="s">
        <v>153</v>
      </c>
      <c r="D3" s="19" t="s">
        <v>173</v>
      </c>
      <c r="E3" s="62" t="s">
        <v>174</v>
      </c>
      <c r="F3" s="23">
        <f t="shared" ref="F3:F5" si="0">G3+H3+I3+J3</f>
        <v>203052</v>
      </c>
      <c r="G3" s="23">
        <v>128458</v>
      </c>
      <c r="H3" s="23">
        <v>41575</v>
      </c>
      <c r="I3" s="23">
        <v>30649</v>
      </c>
      <c r="J3" s="23">
        <v>2370</v>
      </c>
      <c r="K3" s="22">
        <f>2/(1/L3+1/M3)</f>
        <v>68.862591634614091</v>
      </c>
      <c r="L3" s="23">
        <f>G3/F3*100</f>
        <v>63.263597502117683</v>
      </c>
      <c r="M3" s="24">
        <f t="shared" ref="M3:M5" si="1">G3/(G3+H3)*100</f>
        <v>75.54886404403851</v>
      </c>
    </row>
    <row r="4" spans="1:13" x14ac:dyDescent="0.25">
      <c r="C4" s="19"/>
      <c r="D4" s="19"/>
      <c r="E4" s="63" t="s">
        <v>175</v>
      </c>
      <c r="F4" s="26">
        <f t="shared" si="0"/>
        <v>203052</v>
      </c>
      <c r="G4" s="26">
        <v>156623</v>
      </c>
      <c r="H4" s="26">
        <v>13410</v>
      </c>
      <c r="I4" s="19">
        <v>30649</v>
      </c>
      <c r="J4" s="26">
        <v>2370</v>
      </c>
      <c r="K4" s="25">
        <f t="shared" ref="K4:K5" si="2">2/(1/L4+1/M4)</f>
        <v>83.961027647855047</v>
      </c>
      <c r="L4" s="26">
        <f t="shared" ref="L4:L5" si="3">G4/F4*100</f>
        <v>77.13442861926994</v>
      </c>
      <c r="M4" s="27">
        <f t="shared" si="1"/>
        <v>92.113295654372976</v>
      </c>
    </row>
    <row r="5" spans="1:13" x14ac:dyDescent="0.25">
      <c r="C5" t="s">
        <v>241</v>
      </c>
      <c r="D5" t="s">
        <v>173</v>
      </c>
      <c r="E5" s="64" t="s">
        <v>174</v>
      </c>
      <c r="F5" s="42">
        <f t="shared" si="0"/>
        <v>203052</v>
      </c>
      <c r="G5" s="42">
        <v>128031</v>
      </c>
      <c r="H5" s="42">
        <v>45875</v>
      </c>
      <c r="I5" s="42">
        <v>29146</v>
      </c>
      <c r="J5" s="42">
        <v>0</v>
      </c>
      <c r="K5" s="41">
        <f t="shared" si="2"/>
        <v>67.928522540972722</v>
      </c>
      <c r="L5" s="42">
        <f t="shared" si="3"/>
        <v>63.053306542166546</v>
      </c>
      <c r="M5" s="43">
        <f t="shared" si="1"/>
        <v>73.620806642669024</v>
      </c>
    </row>
    <row r="6" spans="1:13" x14ac:dyDescent="0.25">
      <c r="E6" s="65" t="s">
        <v>175</v>
      </c>
      <c r="F6" s="45">
        <f t="shared" ref="F6:F31" si="4">G6+H6+I6+J6</f>
        <v>203052</v>
      </c>
      <c r="G6" s="45">
        <v>158721</v>
      </c>
      <c r="H6" s="45">
        <v>15185</v>
      </c>
      <c r="I6" s="45">
        <v>29146</v>
      </c>
      <c r="J6" s="45">
        <v>0</v>
      </c>
      <c r="K6" s="44">
        <f t="shared" ref="K6:K21" si="5">2/(1/L6+1/M6)</f>
        <v>84.211503668843747</v>
      </c>
      <c r="L6" s="45">
        <f t="shared" ref="L6:L21" si="6">G6/F6*100</f>
        <v>78.167661485727791</v>
      </c>
      <c r="M6" s="46">
        <f t="shared" ref="M6:M34" si="7">G6/(G6+H6)*100</f>
        <v>91.268271364990284</v>
      </c>
    </row>
    <row r="7" spans="1:13" x14ac:dyDescent="0.25">
      <c r="C7" s="19" t="s">
        <v>135</v>
      </c>
      <c r="D7" s="19"/>
      <c r="E7" s="66" t="s">
        <v>174</v>
      </c>
      <c r="F7" s="19">
        <f t="shared" si="4"/>
        <v>203052</v>
      </c>
      <c r="G7" s="19">
        <v>122487</v>
      </c>
      <c r="H7" s="19">
        <v>47613</v>
      </c>
      <c r="I7" s="19">
        <v>30586</v>
      </c>
      <c r="J7" s="19">
        <v>2366</v>
      </c>
      <c r="K7" s="28">
        <f t="shared" si="5"/>
        <v>65.649922819655259</v>
      </c>
      <c r="L7" s="19">
        <f t="shared" si="6"/>
        <v>60.322971455587727</v>
      </c>
      <c r="M7" s="29">
        <f t="shared" si="7"/>
        <v>72.00881834215167</v>
      </c>
    </row>
    <row r="8" spans="1:13" x14ac:dyDescent="0.25">
      <c r="C8" s="19"/>
      <c r="D8" s="19"/>
      <c r="E8" s="66" t="s">
        <v>175</v>
      </c>
      <c r="F8" s="19">
        <f t="shared" si="4"/>
        <v>203052</v>
      </c>
      <c r="G8" s="19">
        <v>156246</v>
      </c>
      <c r="H8" s="19">
        <v>13854</v>
      </c>
      <c r="I8" s="19">
        <v>30586</v>
      </c>
      <c r="J8" s="19">
        <v>2366</v>
      </c>
      <c r="K8" s="28">
        <f t="shared" si="5"/>
        <v>83.743889889374842</v>
      </c>
      <c r="L8" s="19">
        <f t="shared" si="6"/>
        <v>76.948761893505107</v>
      </c>
      <c r="M8" s="29">
        <f t="shared" si="7"/>
        <v>91.855379188712533</v>
      </c>
    </row>
    <row r="9" spans="1:13" x14ac:dyDescent="0.25">
      <c r="C9" t="s">
        <v>209</v>
      </c>
      <c r="E9" s="64" t="s">
        <v>174</v>
      </c>
      <c r="F9" s="42">
        <f t="shared" si="4"/>
        <v>203052</v>
      </c>
      <c r="G9" s="42">
        <v>139404</v>
      </c>
      <c r="H9" s="42">
        <v>38941</v>
      </c>
      <c r="I9" s="42">
        <v>22038</v>
      </c>
      <c r="J9" s="42">
        <v>2669</v>
      </c>
      <c r="K9" s="41">
        <f t="shared" si="5"/>
        <v>73.101781083752627</v>
      </c>
      <c r="L9" s="42">
        <f t="shared" si="6"/>
        <v>68.65433485018616</v>
      </c>
      <c r="M9" s="43">
        <f t="shared" si="7"/>
        <v>78.165353668451601</v>
      </c>
    </row>
    <row r="10" spans="1:13" x14ac:dyDescent="0.25">
      <c r="E10" s="65" t="s">
        <v>175</v>
      </c>
      <c r="F10" s="45">
        <f t="shared" si="4"/>
        <v>203052</v>
      </c>
      <c r="G10" s="45">
        <v>162454</v>
      </c>
      <c r="H10" s="45">
        <v>15891</v>
      </c>
      <c r="I10" s="45">
        <v>22038</v>
      </c>
      <c r="J10" s="45">
        <v>2669</v>
      </c>
      <c r="K10" s="44">
        <f t="shared" si="5"/>
        <v>85.188923877219793</v>
      </c>
      <c r="L10" s="45">
        <f t="shared" si="6"/>
        <v>80.006106810078208</v>
      </c>
      <c r="M10" s="46">
        <f t="shared" si="7"/>
        <v>91.089741792593003</v>
      </c>
    </row>
    <row r="11" spans="1:13" x14ac:dyDescent="0.25">
      <c r="C11" s="19" t="s">
        <v>220</v>
      </c>
      <c r="D11" s="19"/>
      <c r="E11" s="66" t="s">
        <v>174</v>
      </c>
      <c r="F11" s="19">
        <f t="shared" si="4"/>
        <v>203052</v>
      </c>
      <c r="G11" s="19">
        <v>30105</v>
      </c>
      <c r="H11" s="19">
        <v>28949</v>
      </c>
      <c r="I11" s="19">
        <v>141449</v>
      </c>
      <c r="J11" s="19">
        <v>2549</v>
      </c>
      <c r="K11" s="28">
        <f t="shared" si="5"/>
        <v>22.971622168130448</v>
      </c>
      <c r="L11" s="19">
        <f t="shared" si="6"/>
        <v>14.826251403581347</v>
      </c>
      <c r="M11" s="29">
        <f t="shared" si="7"/>
        <v>50.978765197954409</v>
      </c>
    </row>
    <row r="12" spans="1:13" ht="15.75" thickBot="1" x14ac:dyDescent="0.3">
      <c r="C12" s="19"/>
      <c r="D12" s="19"/>
      <c r="E12" s="67" t="s">
        <v>175</v>
      </c>
      <c r="F12" s="31">
        <f t="shared" si="4"/>
        <v>203052</v>
      </c>
      <c r="G12" s="31">
        <v>47314</v>
      </c>
      <c r="H12" s="31">
        <v>11740</v>
      </c>
      <c r="I12" s="31">
        <v>141449</v>
      </c>
      <c r="J12" s="31">
        <v>2549</v>
      </c>
      <c r="K12" s="30">
        <f t="shared" si="5"/>
        <v>36.102950714596382</v>
      </c>
      <c r="L12" s="31">
        <f t="shared" si="6"/>
        <v>23.301420325827866</v>
      </c>
      <c r="M12" s="32">
        <f t="shared" si="7"/>
        <v>80.11989026992245</v>
      </c>
    </row>
    <row r="13" spans="1:13" ht="15.75" thickTop="1" x14ac:dyDescent="0.25">
      <c r="B13" t="s">
        <v>189</v>
      </c>
      <c r="C13" t="s">
        <v>153</v>
      </c>
      <c r="D13" t="s">
        <v>173</v>
      </c>
      <c r="E13" s="57" t="s">
        <v>177</v>
      </c>
      <c r="F13">
        <f t="shared" si="4"/>
        <v>203052</v>
      </c>
      <c r="G13">
        <v>156319</v>
      </c>
      <c r="H13">
        <v>39162</v>
      </c>
      <c r="I13">
        <v>3990</v>
      </c>
      <c r="J13">
        <v>3581</v>
      </c>
      <c r="K13" s="17">
        <f t="shared" si="5"/>
        <v>78.447205124795175</v>
      </c>
      <c r="L13">
        <f t="shared" si="6"/>
        <v>76.984713275417135</v>
      </c>
      <c r="M13" s="47">
        <f t="shared" si="7"/>
        <v>79.966339439638631</v>
      </c>
    </row>
    <row r="14" spans="1:13" x14ac:dyDescent="0.25">
      <c r="E14" s="57" t="s">
        <v>174</v>
      </c>
      <c r="F14">
        <f t="shared" si="4"/>
        <v>203052</v>
      </c>
      <c r="G14">
        <v>185478</v>
      </c>
      <c r="H14">
        <v>10003</v>
      </c>
      <c r="I14">
        <v>3990</v>
      </c>
      <c r="J14">
        <v>3581</v>
      </c>
      <c r="K14" s="17">
        <f t="shared" si="5"/>
        <v>93.080372265282918</v>
      </c>
      <c r="L14">
        <f t="shared" si="6"/>
        <v>91.345074168193378</v>
      </c>
      <c r="M14" s="47">
        <f t="shared" si="7"/>
        <v>94.882878642937158</v>
      </c>
    </row>
    <row r="15" spans="1:13" x14ac:dyDescent="0.25">
      <c r="E15" s="65" t="s">
        <v>175</v>
      </c>
      <c r="F15" s="45">
        <f t="shared" si="4"/>
        <v>203052</v>
      </c>
      <c r="G15" s="45">
        <v>192576</v>
      </c>
      <c r="H15" s="45">
        <v>2905</v>
      </c>
      <c r="I15" s="45">
        <v>3990</v>
      </c>
      <c r="J15" s="45">
        <v>3581</v>
      </c>
      <c r="K15" s="44">
        <f t="shared" si="5"/>
        <v>96.642436134523351</v>
      </c>
      <c r="L15" s="45">
        <f t="shared" si="6"/>
        <v>94.840730453282902</v>
      </c>
      <c r="M15" s="46">
        <f t="shared" si="7"/>
        <v>98.5139220691525</v>
      </c>
    </row>
    <row r="16" spans="1:13" x14ac:dyDescent="0.25">
      <c r="C16" s="19" t="s">
        <v>241</v>
      </c>
      <c r="D16" s="19" t="s">
        <v>173</v>
      </c>
      <c r="E16" s="66" t="s">
        <v>177</v>
      </c>
      <c r="F16" s="19">
        <f t="shared" si="4"/>
        <v>203052</v>
      </c>
      <c r="G16" s="19">
        <v>160154</v>
      </c>
      <c r="H16" s="19">
        <v>42514</v>
      </c>
      <c r="I16" s="19">
        <v>384</v>
      </c>
      <c r="J16" s="19">
        <v>0</v>
      </c>
      <c r="K16" s="28">
        <f t="shared" si="5"/>
        <v>78.948042985310067</v>
      </c>
      <c r="L16" s="19">
        <f t="shared" si="6"/>
        <v>78.873392037507628</v>
      </c>
      <c r="M16" s="29">
        <f t="shared" si="7"/>
        <v>79.022835376083052</v>
      </c>
    </row>
    <row r="17" spans="1:13" x14ac:dyDescent="0.25">
      <c r="C17" s="19"/>
      <c r="D17" s="19"/>
      <c r="E17" s="66" t="s">
        <v>174</v>
      </c>
      <c r="F17" s="19">
        <f t="shared" si="4"/>
        <v>203052</v>
      </c>
      <c r="G17" s="19">
        <v>191221</v>
      </c>
      <c r="H17" s="19">
        <v>11447</v>
      </c>
      <c r="I17" s="19">
        <v>384</v>
      </c>
      <c r="J17" s="19">
        <v>0</v>
      </c>
      <c r="K17" s="28">
        <f t="shared" si="5"/>
        <v>94.262545597949327</v>
      </c>
      <c r="L17" s="19">
        <f t="shared" si="6"/>
        <v>94.173413706833713</v>
      </c>
      <c r="M17" s="29">
        <f t="shared" si="7"/>
        <v>94.351846369431783</v>
      </c>
    </row>
    <row r="18" spans="1:13" x14ac:dyDescent="0.25">
      <c r="C18" s="19"/>
      <c r="D18" s="19"/>
      <c r="E18" s="63" t="s">
        <v>175</v>
      </c>
      <c r="F18" s="26">
        <f t="shared" si="4"/>
        <v>203052</v>
      </c>
      <c r="G18" s="26">
        <v>198162</v>
      </c>
      <c r="H18" s="26">
        <v>4506</v>
      </c>
      <c r="I18" s="26">
        <v>384</v>
      </c>
      <c r="J18" s="26">
        <v>0</v>
      </c>
      <c r="K18" s="25">
        <f t="shared" si="5"/>
        <v>97.68411712511093</v>
      </c>
      <c r="L18" s="26">
        <f t="shared" si="6"/>
        <v>97.591749896578222</v>
      </c>
      <c r="M18" s="27">
        <f t="shared" si="7"/>
        <v>97.77665936408313</v>
      </c>
    </row>
    <row r="19" spans="1:13" x14ac:dyDescent="0.25">
      <c r="C19" t="s">
        <v>135</v>
      </c>
      <c r="E19" s="57" t="s">
        <v>177</v>
      </c>
      <c r="F19">
        <f t="shared" si="4"/>
        <v>203052</v>
      </c>
      <c r="G19">
        <v>155307</v>
      </c>
      <c r="H19">
        <v>40191</v>
      </c>
      <c r="I19">
        <v>3973</v>
      </c>
      <c r="J19">
        <v>3581</v>
      </c>
      <c r="K19" s="17">
        <f t="shared" si="5"/>
        <v>77.936018065487389</v>
      </c>
      <c r="L19">
        <f t="shared" si="6"/>
        <v>76.486318775486083</v>
      </c>
      <c r="M19" s="47">
        <f t="shared" si="7"/>
        <v>79.441733419267706</v>
      </c>
    </row>
    <row r="20" spans="1:13" x14ac:dyDescent="0.25">
      <c r="E20" s="57" t="s">
        <v>174</v>
      </c>
      <c r="F20">
        <f t="shared" si="4"/>
        <v>203052</v>
      </c>
      <c r="G20">
        <v>184440</v>
      </c>
      <c r="H20">
        <v>11058</v>
      </c>
      <c r="I20">
        <v>3973</v>
      </c>
      <c r="J20">
        <v>3581</v>
      </c>
      <c r="K20" s="17">
        <f t="shared" si="5"/>
        <v>92.555513737297701</v>
      </c>
      <c r="L20">
        <f t="shared" si="6"/>
        <v>90.833875066485433</v>
      </c>
      <c r="M20" s="47">
        <f t="shared" si="7"/>
        <v>94.343676150139643</v>
      </c>
    </row>
    <row r="21" spans="1:13" x14ac:dyDescent="0.25">
      <c r="E21" s="65" t="s">
        <v>175</v>
      </c>
      <c r="F21" s="45">
        <f t="shared" si="4"/>
        <v>203052</v>
      </c>
      <c r="G21" s="45">
        <v>192292</v>
      </c>
      <c r="H21" s="45">
        <v>3206</v>
      </c>
      <c r="I21" s="45">
        <v>3973</v>
      </c>
      <c r="J21" s="45">
        <v>3581</v>
      </c>
      <c r="K21" s="44">
        <f t="shared" si="5"/>
        <v>96.49579726508594</v>
      </c>
      <c r="L21" s="45">
        <f t="shared" si="6"/>
        <v>94.700864803104622</v>
      </c>
      <c r="M21" s="46">
        <f t="shared" si="7"/>
        <v>98.360085525171613</v>
      </c>
    </row>
    <row r="22" spans="1:13" x14ac:dyDescent="0.25">
      <c r="C22" s="19" t="s">
        <v>209</v>
      </c>
      <c r="D22" s="19"/>
      <c r="E22" s="66" t="s">
        <v>174</v>
      </c>
      <c r="F22" s="19">
        <f t="shared" si="4"/>
        <v>203052</v>
      </c>
      <c r="G22" s="19">
        <v>158720</v>
      </c>
      <c r="H22" s="19">
        <v>15445</v>
      </c>
      <c r="I22" s="19">
        <v>24991</v>
      </c>
      <c r="J22" s="19">
        <v>3896</v>
      </c>
      <c r="K22" s="28">
        <f t="shared" ref="K22:K26" si="8">2/(1/L22+1/M22)</f>
        <v>84.153153224801642</v>
      </c>
      <c r="L22" s="19">
        <f t="shared" ref="L22:L26" si="9">G22/F22*100</f>
        <v>78.167169001044073</v>
      </c>
      <c r="M22" s="29">
        <f t="shared" si="7"/>
        <v>91.13197255476129</v>
      </c>
    </row>
    <row r="23" spans="1:13" x14ac:dyDescent="0.25">
      <c r="C23" s="19"/>
      <c r="D23" s="19"/>
      <c r="E23" s="63" t="s">
        <v>175</v>
      </c>
      <c r="F23" s="26">
        <f t="shared" si="4"/>
        <v>203052</v>
      </c>
      <c r="G23" s="26">
        <v>167889</v>
      </c>
      <c r="H23" s="26">
        <v>6276</v>
      </c>
      <c r="I23" s="26">
        <v>24991</v>
      </c>
      <c r="J23" s="26">
        <v>3896</v>
      </c>
      <c r="K23" s="25">
        <f t="shared" si="8"/>
        <v>89.014546004024197</v>
      </c>
      <c r="L23" s="26">
        <f t="shared" si="9"/>
        <v>82.682761066130837</v>
      </c>
      <c r="M23" s="27">
        <f t="shared" si="7"/>
        <v>96.396520540866419</v>
      </c>
    </row>
    <row r="24" spans="1:13" x14ac:dyDescent="0.25">
      <c r="C24" t="s">
        <v>220</v>
      </c>
      <c r="E24" s="57" t="s">
        <v>177</v>
      </c>
      <c r="F24">
        <f t="shared" si="4"/>
        <v>203052</v>
      </c>
      <c r="G24">
        <v>84370</v>
      </c>
      <c r="H24">
        <v>82418</v>
      </c>
      <c r="I24">
        <v>33832</v>
      </c>
      <c r="J24">
        <v>2432</v>
      </c>
      <c r="K24" s="17">
        <f t="shared" si="8"/>
        <v>45.625135193597231</v>
      </c>
      <c r="L24">
        <f t="shared" si="9"/>
        <v>41.550932765990979</v>
      </c>
      <c r="M24" s="47">
        <f t="shared" si="7"/>
        <v>50.585173993332852</v>
      </c>
    </row>
    <row r="25" spans="1:13" x14ac:dyDescent="0.25">
      <c r="E25" s="57" t="s">
        <v>174</v>
      </c>
      <c r="F25">
        <f t="shared" si="4"/>
        <v>203052</v>
      </c>
      <c r="G25">
        <v>159271</v>
      </c>
      <c r="H25">
        <v>7517</v>
      </c>
      <c r="I25">
        <v>33832</v>
      </c>
      <c r="J25">
        <v>2432</v>
      </c>
      <c r="K25" s="17">
        <f t="shared" si="8"/>
        <v>86.129677698464192</v>
      </c>
      <c r="L25">
        <f t="shared" si="9"/>
        <v>78.438528061777276</v>
      </c>
      <c r="M25" s="47">
        <f t="shared" si="7"/>
        <v>95.493081037005055</v>
      </c>
    </row>
    <row r="26" spans="1:13" ht="15.75" thickBot="1" x14ac:dyDescent="0.3">
      <c r="E26" s="68" t="s">
        <v>175</v>
      </c>
      <c r="F26" s="49">
        <f t="shared" si="4"/>
        <v>203052</v>
      </c>
      <c r="G26" s="49">
        <v>163085</v>
      </c>
      <c r="H26" s="49">
        <v>3703</v>
      </c>
      <c r="I26" s="49">
        <v>33832</v>
      </c>
      <c r="J26" s="49">
        <v>2432</v>
      </c>
      <c r="K26" s="48">
        <f t="shared" si="8"/>
        <v>88.192191217823932</v>
      </c>
      <c r="L26" s="49">
        <f t="shared" si="9"/>
        <v>80.316864645509526</v>
      </c>
      <c r="M26" s="50">
        <f t="shared" si="7"/>
        <v>97.779816293738151</v>
      </c>
    </row>
    <row r="27" spans="1:13" ht="15.75" thickTop="1" x14ac:dyDescent="0.25">
      <c r="A27" t="s">
        <v>215</v>
      </c>
      <c r="B27" t="s">
        <v>188</v>
      </c>
      <c r="C27" s="19" t="s">
        <v>153</v>
      </c>
      <c r="D27" s="19" t="s">
        <v>2</v>
      </c>
      <c r="E27" s="66" t="s">
        <v>174</v>
      </c>
      <c r="F27" s="19">
        <f t="shared" si="4"/>
        <v>26665697</v>
      </c>
      <c r="G27" s="19">
        <v>8990381</v>
      </c>
      <c r="H27" s="19">
        <v>1964771</v>
      </c>
      <c r="I27" s="19">
        <v>15710545</v>
      </c>
      <c r="J27" s="19">
        <v>0</v>
      </c>
      <c r="K27" s="28">
        <f t="shared" ref="K27:K34" si="10">2/(1/L27+1/M27)</f>
        <v>47.79467363960871</v>
      </c>
      <c r="L27" s="19">
        <f t="shared" ref="L27:L34" si="11">G27/F27*100</f>
        <v>33.715154717313403</v>
      </c>
      <c r="M27" s="29">
        <f t="shared" si="7"/>
        <v>82.065324150682699</v>
      </c>
    </row>
    <row r="28" spans="1:13" x14ac:dyDescent="0.25">
      <c r="C28" s="19"/>
      <c r="D28" s="19"/>
      <c r="E28" s="63" t="s">
        <v>175</v>
      </c>
      <c r="F28" s="26">
        <f t="shared" si="4"/>
        <v>26665697</v>
      </c>
      <c r="G28" s="26">
        <v>10533212</v>
      </c>
      <c r="H28" s="26">
        <v>421940</v>
      </c>
      <c r="I28" s="26">
        <v>15710545</v>
      </c>
      <c r="J28" s="26">
        <v>0</v>
      </c>
      <c r="K28" s="25">
        <f t="shared" si="10"/>
        <v>55.996673546628365</v>
      </c>
      <c r="L28" s="26">
        <f t="shared" si="11"/>
        <v>39.500981354434501</v>
      </c>
      <c r="M28" s="27">
        <f t="shared" si="7"/>
        <v>96.148478816177089</v>
      </c>
    </row>
    <row r="29" spans="1:13" x14ac:dyDescent="0.25">
      <c r="C29" t="s">
        <v>241</v>
      </c>
      <c r="D29" t="s">
        <v>2</v>
      </c>
      <c r="E29" s="64" t="s">
        <v>174</v>
      </c>
      <c r="F29" s="42">
        <f t="shared" si="4"/>
        <v>26665697</v>
      </c>
      <c r="G29" s="42">
        <v>9104539</v>
      </c>
      <c r="H29" s="42">
        <v>1850667</v>
      </c>
      <c r="I29">
        <v>15710491</v>
      </c>
      <c r="J29" s="42">
        <v>0</v>
      </c>
      <c r="K29" s="41">
        <f t="shared" si="10"/>
        <v>48.401491054055775</v>
      </c>
      <c r="L29" s="42">
        <f t="shared" si="11"/>
        <v>34.143262784392995</v>
      </c>
      <c r="M29" s="43">
        <f t="shared" si="7"/>
        <v>83.106963027441012</v>
      </c>
    </row>
    <row r="30" spans="1:13" x14ac:dyDescent="0.25">
      <c r="E30" s="65" t="s">
        <v>175</v>
      </c>
      <c r="F30" s="45">
        <f t="shared" si="4"/>
        <v>26665697</v>
      </c>
      <c r="G30" s="45">
        <v>10554143</v>
      </c>
      <c r="H30" s="45">
        <v>401063</v>
      </c>
      <c r="I30">
        <v>15710491</v>
      </c>
      <c r="J30" s="45">
        <v>0</v>
      </c>
      <c r="K30" s="44">
        <f t="shared" si="10"/>
        <v>56.107866416709882</v>
      </c>
      <c r="L30" s="45">
        <f t="shared" si="11"/>
        <v>39.579475458676363</v>
      </c>
      <c r="M30" s="46">
        <f t="shared" si="7"/>
        <v>96.339064733241898</v>
      </c>
    </row>
    <row r="31" spans="1:13" x14ac:dyDescent="0.25">
      <c r="C31" s="19" t="s">
        <v>153</v>
      </c>
      <c r="D31" s="19" t="s">
        <v>151</v>
      </c>
      <c r="E31" s="62" t="s">
        <v>174</v>
      </c>
      <c r="F31" s="23">
        <f t="shared" si="4"/>
        <v>26665697</v>
      </c>
      <c r="G31" s="23">
        <v>14210524</v>
      </c>
      <c r="H31" s="23">
        <v>2695552</v>
      </c>
      <c r="I31" s="23">
        <v>9759621</v>
      </c>
      <c r="J31" s="23">
        <v>0</v>
      </c>
      <c r="K31" s="22">
        <f t="shared" si="10"/>
        <v>65.228119131163183</v>
      </c>
      <c r="L31" s="23">
        <f t="shared" si="11"/>
        <v>53.291402808634622</v>
      </c>
      <c r="M31" s="24">
        <f t="shared" si="7"/>
        <v>84.055720558691434</v>
      </c>
    </row>
    <row r="32" spans="1:13" x14ac:dyDescent="0.25">
      <c r="C32" s="19"/>
      <c r="D32" s="19"/>
      <c r="E32" s="63" t="s">
        <v>175</v>
      </c>
      <c r="F32" s="26">
        <f t="shared" ref="F32:F34" si="12">G32+H32+I32+J32</f>
        <v>26665697</v>
      </c>
      <c r="G32" s="26">
        <v>16376490</v>
      </c>
      <c r="H32" s="26">
        <v>529586</v>
      </c>
      <c r="I32" s="19">
        <v>9759621</v>
      </c>
      <c r="J32" s="26">
        <v>0</v>
      </c>
      <c r="K32" s="25">
        <f t="shared" si="10"/>
        <v>75.1701795563839</v>
      </c>
      <c r="L32" s="26">
        <f t="shared" si="11"/>
        <v>61.414070669144706</v>
      </c>
      <c r="M32" s="27">
        <f t="shared" si="7"/>
        <v>96.867481253485437</v>
      </c>
    </row>
    <row r="33" spans="2:13" x14ac:dyDescent="0.25">
      <c r="C33" t="s">
        <v>241</v>
      </c>
      <c r="D33" t="s">
        <v>151</v>
      </c>
      <c r="E33" s="64" t="s">
        <v>174</v>
      </c>
      <c r="F33" s="42">
        <f t="shared" si="12"/>
        <v>26665697</v>
      </c>
      <c r="G33" s="42">
        <v>14402279</v>
      </c>
      <c r="H33" s="42">
        <v>2505511</v>
      </c>
      <c r="I33" s="42">
        <v>9757907</v>
      </c>
      <c r="J33" s="42">
        <v>0</v>
      </c>
      <c r="K33" s="41">
        <f t="shared" si="10"/>
        <v>66.105698632748854</v>
      </c>
      <c r="L33" s="42">
        <f t="shared" si="11"/>
        <v>54.010510207177411</v>
      </c>
      <c r="M33" s="43">
        <f t="shared" si="7"/>
        <v>85.181321745775179</v>
      </c>
    </row>
    <row r="34" spans="2:13" x14ac:dyDescent="0.25">
      <c r="E34" s="65" t="s">
        <v>175</v>
      </c>
      <c r="F34" s="45">
        <f t="shared" si="12"/>
        <v>26665697</v>
      </c>
      <c r="G34" s="45">
        <v>16398786</v>
      </c>
      <c r="H34" s="45">
        <v>509004</v>
      </c>
      <c r="I34" s="45">
        <v>9757907</v>
      </c>
      <c r="J34" s="45">
        <v>0</v>
      </c>
      <c r="K34" s="44">
        <f t="shared" si="10"/>
        <v>75.26956013412466</v>
      </c>
      <c r="L34" s="45">
        <f t="shared" si="11"/>
        <v>61.497683709523884</v>
      </c>
      <c r="M34" s="46">
        <f t="shared" si="7"/>
        <v>96.989529678331692</v>
      </c>
    </row>
    <row r="35" spans="2:13" x14ac:dyDescent="0.25">
      <c r="C35" s="19" t="s">
        <v>151</v>
      </c>
      <c r="D35" s="19"/>
      <c r="E35" s="66" t="s">
        <v>174</v>
      </c>
      <c r="F35" s="19">
        <f t="shared" ref="F35:F38" si="13">G35+H35+I35+J35</f>
        <v>26665697</v>
      </c>
      <c r="G35" s="19">
        <v>13961863</v>
      </c>
      <c r="H35" s="19">
        <v>2945932</v>
      </c>
      <c r="I35" s="19">
        <v>9757902</v>
      </c>
      <c r="J35" s="19">
        <v>0</v>
      </c>
      <c r="K35" s="28">
        <f t="shared" ref="K35:K38" si="14">2/(1/L35+1/M35)</f>
        <v>64.084205140134287</v>
      </c>
      <c r="L35" s="19">
        <f t="shared" ref="L35:L38" si="15">G35/F35*100</f>
        <v>52.35889015014309</v>
      </c>
      <c r="M35" s="29">
        <f t="shared" ref="M35:M38" si="16">G35/(G35+H35)*100</f>
        <v>82.57648617102349</v>
      </c>
    </row>
    <row r="36" spans="2:13" x14ac:dyDescent="0.25">
      <c r="C36" s="19"/>
      <c r="D36" s="19"/>
      <c r="E36" s="63" t="s">
        <v>175</v>
      </c>
      <c r="F36" s="26">
        <f t="shared" si="13"/>
        <v>26665697</v>
      </c>
      <c r="G36" s="26">
        <v>16331346</v>
      </c>
      <c r="H36" s="26">
        <v>576449</v>
      </c>
      <c r="I36" s="26">
        <v>9757902</v>
      </c>
      <c r="J36" s="26">
        <v>0</v>
      </c>
      <c r="K36" s="25">
        <f t="shared" si="14"/>
        <v>74.960005500591961</v>
      </c>
      <c r="L36" s="26">
        <f t="shared" si="15"/>
        <v>61.244774513113228</v>
      </c>
      <c r="M36" s="27">
        <f t="shared" si="16"/>
        <v>96.590631717500713</v>
      </c>
    </row>
    <row r="37" spans="2:13" x14ac:dyDescent="0.25">
      <c r="C37" t="s">
        <v>2</v>
      </c>
      <c r="E37" s="57" t="s">
        <v>174</v>
      </c>
      <c r="F37">
        <f t="shared" si="13"/>
        <v>26665697</v>
      </c>
      <c r="G37">
        <v>8696545</v>
      </c>
      <c r="H37">
        <v>2258664</v>
      </c>
      <c r="I37">
        <v>15710488</v>
      </c>
      <c r="J37">
        <v>0</v>
      </c>
      <c r="K37" s="17">
        <f t="shared" si="14"/>
        <v>46.232512316423218</v>
      </c>
      <c r="L37">
        <f t="shared" si="15"/>
        <v>32.613229648563099</v>
      </c>
      <c r="M37" s="47">
        <f t="shared" si="16"/>
        <v>79.382739297808016</v>
      </c>
    </row>
    <row r="38" spans="2:13" x14ac:dyDescent="0.25">
      <c r="E38" s="65" t="s">
        <v>175</v>
      </c>
      <c r="F38" s="45">
        <f t="shared" si="13"/>
        <v>26665697</v>
      </c>
      <c r="G38" s="45">
        <v>10446486</v>
      </c>
      <c r="H38" s="45">
        <v>508723</v>
      </c>
      <c r="I38" s="45">
        <v>15710488</v>
      </c>
      <c r="J38" s="45">
        <v>0</v>
      </c>
      <c r="K38" s="44">
        <f t="shared" si="14"/>
        <v>55.535536544494711</v>
      </c>
      <c r="L38" s="45">
        <f t="shared" si="15"/>
        <v>39.175747028101313</v>
      </c>
      <c r="M38" s="46">
        <f t="shared" si="16"/>
        <v>95.356336880473933</v>
      </c>
    </row>
    <row r="39" spans="2:13" x14ac:dyDescent="0.25">
      <c r="C39" s="19" t="s">
        <v>209</v>
      </c>
      <c r="D39" s="19"/>
      <c r="E39" s="62" t="s">
        <v>174</v>
      </c>
      <c r="F39" s="23">
        <f>G39+H39+I39+J39</f>
        <v>26665697</v>
      </c>
      <c r="G39" s="23">
        <v>17685443</v>
      </c>
      <c r="H39" s="23">
        <v>5978913</v>
      </c>
      <c r="I39" s="23">
        <v>3001341</v>
      </c>
      <c r="J39" s="23">
        <v>0</v>
      </c>
      <c r="K39" s="22">
        <f t="shared" ref="K39:K40" si="17">2/(1/L39+1/M39)</f>
        <v>70.277863605667179</v>
      </c>
      <c r="L39" s="23">
        <f t="shared" ref="L39:L40" si="18">G39/F39*100</f>
        <v>66.322822913648196</v>
      </c>
      <c r="M39" s="24">
        <f t="shared" ref="M39:M40" si="19">G39/(G39+H39)*100</f>
        <v>74.73452055910586</v>
      </c>
    </row>
    <row r="40" spans="2:13" x14ac:dyDescent="0.25">
      <c r="C40" s="19"/>
      <c r="D40" s="19"/>
      <c r="E40" s="63" t="s">
        <v>175</v>
      </c>
      <c r="F40" s="26">
        <f>G40+H40+I40+J40</f>
        <v>26665697</v>
      </c>
      <c r="G40" s="26">
        <v>22280230</v>
      </c>
      <c r="H40" s="26">
        <v>1384126</v>
      </c>
      <c r="I40" s="26">
        <v>3001341</v>
      </c>
      <c r="J40" s="26">
        <v>0</v>
      </c>
      <c r="K40" s="25">
        <f t="shared" si="17"/>
        <v>88.536485348028535</v>
      </c>
      <c r="L40" s="26">
        <f t="shared" si="18"/>
        <v>83.553900728715249</v>
      </c>
      <c r="M40" s="27">
        <f t="shared" si="19"/>
        <v>94.151009222477882</v>
      </c>
    </row>
    <row r="41" spans="2:13" x14ac:dyDescent="0.25">
      <c r="C41" t="s">
        <v>220</v>
      </c>
      <c r="E41" s="57" t="s">
        <v>174</v>
      </c>
      <c r="F41">
        <f t="shared" ref="F41:F42" si="20">G41+H41+I41+J41</f>
        <v>26665697</v>
      </c>
      <c r="G41">
        <v>2079402</v>
      </c>
      <c r="H41">
        <v>1438173</v>
      </c>
      <c r="I41">
        <v>23148122</v>
      </c>
      <c r="J41">
        <v>0</v>
      </c>
      <c r="K41" s="17">
        <f t="shared" ref="K41:K42" si="21">2/(1/L41+1/M41)</f>
        <v>13.778506187135708</v>
      </c>
      <c r="L41">
        <f t="shared" ref="L41:L42" si="22">G41/F41*100</f>
        <v>7.7980410562679081</v>
      </c>
      <c r="M41" s="47">
        <f t="shared" ref="M41:M42" si="23">G41/(G41+H41)*100</f>
        <v>59.114645743161134</v>
      </c>
    </row>
    <row r="42" spans="2:13" x14ac:dyDescent="0.25">
      <c r="E42" s="65" t="s">
        <v>175</v>
      </c>
      <c r="F42" s="45">
        <f t="shared" si="20"/>
        <v>26665697</v>
      </c>
      <c r="G42" s="45">
        <v>3038215</v>
      </c>
      <c r="H42" s="45">
        <v>479360</v>
      </c>
      <c r="I42" s="45">
        <v>23148122</v>
      </c>
      <c r="J42" s="45">
        <v>0</v>
      </c>
      <c r="K42" s="44">
        <f t="shared" si="21"/>
        <v>20.131780278824642</v>
      </c>
      <c r="L42" s="45">
        <f t="shared" si="22"/>
        <v>11.393720554163652</v>
      </c>
      <c r="M42" s="46">
        <f t="shared" si="23"/>
        <v>86.372429870009881</v>
      </c>
    </row>
    <row r="43" spans="2:13" x14ac:dyDescent="0.25">
      <c r="B43" t="s">
        <v>189</v>
      </c>
      <c r="C43" s="19" t="s">
        <v>153</v>
      </c>
      <c r="D43" s="19" t="s">
        <v>2</v>
      </c>
      <c r="E43" s="66" t="s">
        <v>177</v>
      </c>
      <c r="F43" s="19">
        <f t="shared" ref="F43:F57" si="24">G43+H43+I43+J43</f>
        <v>26665697</v>
      </c>
      <c r="G43" s="19">
        <v>13432328</v>
      </c>
      <c r="H43" s="19">
        <v>482429</v>
      </c>
      <c r="I43" s="19">
        <v>12750940</v>
      </c>
      <c r="J43" s="19">
        <v>0</v>
      </c>
      <c r="K43" s="28">
        <f t="shared" ref="K43:K57" si="25">2/(1/L43+1/M43)</f>
        <v>66.200974488851216</v>
      </c>
      <c r="L43" s="19">
        <f t="shared" ref="L43:L57" si="26">G43/F43*100</f>
        <v>50.373061690455721</v>
      </c>
      <c r="M43" s="29">
        <f t="shared" ref="M43:M51" si="27">G43/(G43+H43)*100</f>
        <v>96.532968559925266</v>
      </c>
    </row>
    <row r="44" spans="2:13" x14ac:dyDescent="0.25">
      <c r="C44" s="19"/>
      <c r="D44" s="19"/>
      <c r="E44" s="66" t="s">
        <v>174</v>
      </c>
      <c r="F44" s="19">
        <f t="shared" si="24"/>
        <v>26665697</v>
      </c>
      <c r="G44" s="19">
        <v>13601979</v>
      </c>
      <c r="H44" s="19">
        <v>312691</v>
      </c>
      <c r="I44" s="19">
        <v>12751027</v>
      </c>
      <c r="J44" s="19">
        <v>0</v>
      </c>
      <c r="K44" s="28">
        <f t="shared" si="25"/>
        <v>67.03723995399055</v>
      </c>
      <c r="L44" s="19">
        <f t="shared" si="26"/>
        <v>51.009276074801271</v>
      </c>
      <c r="M44" s="29">
        <f t="shared" si="27"/>
        <v>97.75279614967512</v>
      </c>
    </row>
    <row r="45" spans="2:13" x14ac:dyDescent="0.25">
      <c r="C45" s="19"/>
      <c r="D45" s="19"/>
      <c r="E45" s="63" t="s">
        <v>175</v>
      </c>
      <c r="F45" s="26">
        <f t="shared" si="24"/>
        <v>26665697</v>
      </c>
      <c r="G45" s="26">
        <v>13896377</v>
      </c>
      <c r="H45" s="26">
        <v>18293</v>
      </c>
      <c r="I45" s="19">
        <v>12751027</v>
      </c>
      <c r="J45" s="26">
        <v>0</v>
      </c>
      <c r="K45" s="25">
        <f t="shared" si="25"/>
        <v>68.488178039395251</v>
      </c>
      <c r="L45" s="26">
        <f t="shared" si="26"/>
        <v>52.113308720188336</v>
      </c>
      <c r="M45" s="27">
        <f t="shared" si="27"/>
        <v>99.868534431646609</v>
      </c>
    </row>
    <row r="46" spans="2:13" x14ac:dyDescent="0.25">
      <c r="C46" t="s">
        <v>241</v>
      </c>
      <c r="D46" t="s">
        <v>2</v>
      </c>
      <c r="E46" s="64" t="s">
        <v>177</v>
      </c>
      <c r="F46" s="42">
        <f t="shared" si="24"/>
        <v>26665697</v>
      </c>
      <c r="G46" s="42">
        <v>13518020</v>
      </c>
      <c r="H46" s="42">
        <v>396841</v>
      </c>
      <c r="I46" s="42">
        <v>12750836</v>
      </c>
      <c r="J46" s="42">
        <v>0</v>
      </c>
      <c r="K46" s="41">
        <f t="shared" si="25"/>
        <v>66.62313514762414</v>
      </c>
      <c r="L46" s="42">
        <f t="shared" si="26"/>
        <v>50.694418375788189</v>
      </c>
      <c r="M46" s="43">
        <f t="shared" si="27"/>
        <v>97.148077871564794</v>
      </c>
    </row>
    <row r="47" spans="2:13" x14ac:dyDescent="0.25">
      <c r="E47" s="57" t="s">
        <v>174</v>
      </c>
      <c r="F47">
        <f t="shared" si="24"/>
        <v>26665697</v>
      </c>
      <c r="G47">
        <v>13574027</v>
      </c>
      <c r="H47">
        <v>340747</v>
      </c>
      <c r="I47">
        <v>12750923</v>
      </c>
      <c r="J47">
        <v>0</v>
      </c>
      <c r="K47" s="17">
        <f t="shared" si="25"/>
        <v>66.899307304737789</v>
      </c>
      <c r="L47">
        <f t="shared" si="26"/>
        <v>50.904452263145416</v>
      </c>
      <c r="M47" s="47">
        <f t="shared" si="27"/>
        <v>97.551185524105534</v>
      </c>
    </row>
    <row r="48" spans="2:13" x14ac:dyDescent="0.25">
      <c r="E48" s="65" t="s">
        <v>175</v>
      </c>
      <c r="F48" s="45">
        <f t="shared" si="24"/>
        <v>26665697</v>
      </c>
      <c r="G48" s="45">
        <v>13896485</v>
      </c>
      <c r="H48" s="45">
        <v>18289</v>
      </c>
      <c r="I48">
        <v>12750923</v>
      </c>
      <c r="J48" s="45">
        <v>0</v>
      </c>
      <c r="K48" s="44">
        <f t="shared" si="25"/>
        <v>68.488534793004263</v>
      </c>
      <c r="L48" s="45">
        <f t="shared" si="26"/>
        <v>52.113713734915692</v>
      </c>
      <c r="M48" s="46">
        <f t="shared" si="27"/>
        <v>99.868564160653989</v>
      </c>
    </row>
    <row r="49" spans="3:13" x14ac:dyDescent="0.25">
      <c r="C49" s="19" t="s">
        <v>153</v>
      </c>
      <c r="D49" s="19" t="s">
        <v>151</v>
      </c>
      <c r="E49" s="62" t="s">
        <v>177</v>
      </c>
      <c r="F49" s="23">
        <f t="shared" si="24"/>
        <v>26665697</v>
      </c>
      <c r="G49" s="23">
        <v>21562250</v>
      </c>
      <c r="H49" s="23">
        <v>1007245</v>
      </c>
      <c r="I49" s="23">
        <v>4096202</v>
      </c>
      <c r="J49" s="23">
        <v>0</v>
      </c>
      <c r="K49" s="22">
        <f t="shared" si="25"/>
        <v>87.588771868707241</v>
      </c>
      <c r="L49" s="23">
        <f t="shared" si="26"/>
        <v>80.86137782185105</v>
      </c>
      <c r="M49" s="24">
        <f t="shared" si="27"/>
        <v>95.537139842960599</v>
      </c>
    </row>
    <row r="50" spans="3:13" x14ac:dyDescent="0.25">
      <c r="C50" s="19"/>
      <c r="D50" s="19"/>
      <c r="E50" s="66" t="s">
        <v>174</v>
      </c>
      <c r="F50" s="19">
        <f t="shared" si="24"/>
        <v>26665697</v>
      </c>
      <c r="G50" s="19">
        <v>21963498</v>
      </c>
      <c r="H50" s="19">
        <v>605915</v>
      </c>
      <c r="I50" s="19">
        <v>4096284</v>
      </c>
      <c r="J50" s="19">
        <v>0</v>
      </c>
      <c r="K50" s="28">
        <f t="shared" si="25"/>
        <v>89.218844032236348</v>
      </c>
      <c r="L50" s="19">
        <f t="shared" si="26"/>
        <v>82.366112537767151</v>
      </c>
      <c r="M50" s="29">
        <f t="shared" si="27"/>
        <v>97.315326721169043</v>
      </c>
    </row>
    <row r="51" spans="3:13" x14ac:dyDescent="0.25">
      <c r="C51" s="19"/>
      <c r="D51" s="19"/>
      <c r="E51" s="63" t="s">
        <v>175</v>
      </c>
      <c r="F51" s="26">
        <f t="shared" si="24"/>
        <v>26665697</v>
      </c>
      <c r="G51" s="26">
        <v>22521240</v>
      </c>
      <c r="H51" s="26">
        <v>48173</v>
      </c>
      <c r="I51" s="19">
        <v>4096284</v>
      </c>
      <c r="J51" s="26">
        <v>0</v>
      </c>
      <c r="K51" s="25">
        <f t="shared" si="25"/>
        <v>91.484471142645972</v>
      </c>
      <c r="L51" s="26">
        <f t="shared" si="26"/>
        <v>84.457721093883279</v>
      </c>
      <c r="M51" s="27">
        <f t="shared" si="27"/>
        <v>99.786556256469765</v>
      </c>
    </row>
    <row r="52" spans="3:13" x14ac:dyDescent="0.25">
      <c r="C52" t="s">
        <v>241</v>
      </c>
      <c r="D52" t="s">
        <v>151</v>
      </c>
      <c r="E52" s="64" t="s">
        <v>177</v>
      </c>
      <c r="F52" s="42">
        <f t="shared" si="24"/>
        <v>26665697</v>
      </c>
      <c r="G52" s="42">
        <v>21916899</v>
      </c>
      <c r="H52" s="42">
        <v>653717</v>
      </c>
      <c r="I52" s="42">
        <v>4095081</v>
      </c>
      <c r="J52" s="42">
        <v>0</v>
      </c>
      <c r="K52" s="41">
        <f t="shared" si="25"/>
        <v>89.027377009322379</v>
      </c>
      <c r="L52" s="42">
        <f t="shared" si="26"/>
        <v>82.191359933325586</v>
      </c>
      <c r="M52" s="43">
        <f t="shared" ref="M52:M57" si="28">G52/(G52+H52)*100</f>
        <v>97.103681175560297</v>
      </c>
    </row>
    <row r="53" spans="3:13" x14ac:dyDescent="0.25">
      <c r="E53" s="57" t="s">
        <v>174</v>
      </c>
      <c r="F53">
        <f t="shared" si="24"/>
        <v>26665697</v>
      </c>
      <c r="G53">
        <v>22068231</v>
      </c>
      <c r="H53">
        <v>502303</v>
      </c>
      <c r="I53">
        <v>4095163</v>
      </c>
      <c r="J53">
        <v>0</v>
      </c>
      <c r="K53" s="17">
        <f t="shared" si="25"/>
        <v>89.642243330932473</v>
      </c>
      <c r="L53">
        <f t="shared" si="26"/>
        <v>82.758875569612897</v>
      </c>
      <c r="M53" s="47">
        <f t="shared" si="28"/>
        <v>97.774518759724515</v>
      </c>
    </row>
    <row r="54" spans="3:13" x14ac:dyDescent="0.25">
      <c r="E54" s="65" t="s">
        <v>175</v>
      </c>
      <c r="F54" s="45">
        <f t="shared" si="24"/>
        <v>26665697</v>
      </c>
      <c r="G54" s="45">
        <v>22524609</v>
      </c>
      <c r="H54" s="45">
        <v>45925</v>
      </c>
      <c r="I54" s="45">
        <v>4095163</v>
      </c>
      <c r="J54" s="45">
        <v>0</v>
      </c>
      <c r="K54" s="44">
        <f t="shared" si="25"/>
        <v>91.496073287981787</v>
      </c>
      <c r="L54" s="45">
        <f t="shared" si="26"/>
        <v>84.470355303294724</v>
      </c>
      <c r="M54" s="46">
        <f t="shared" si="28"/>
        <v>99.796526745889139</v>
      </c>
    </row>
    <row r="55" spans="3:13" x14ac:dyDescent="0.25">
      <c r="C55" s="19" t="s">
        <v>151</v>
      </c>
      <c r="D55" s="19"/>
      <c r="E55" s="66" t="s">
        <v>177</v>
      </c>
      <c r="F55" s="19">
        <f t="shared" si="24"/>
        <v>26665697</v>
      </c>
      <c r="G55" s="19">
        <v>20811385</v>
      </c>
      <c r="H55" s="19">
        <v>1759233</v>
      </c>
      <c r="I55" s="19">
        <v>4095079</v>
      </c>
      <c r="J55" s="19">
        <v>0</v>
      </c>
      <c r="K55" s="28">
        <f t="shared" si="25"/>
        <v>84.536728632108236</v>
      </c>
      <c r="L55" s="19">
        <f t="shared" si="26"/>
        <v>78.045531680645738</v>
      </c>
      <c r="M55" s="29">
        <f t="shared" si="28"/>
        <v>92.205649840868332</v>
      </c>
    </row>
    <row r="56" spans="3:13" x14ac:dyDescent="0.25">
      <c r="C56" s="19"/>
      <c r="D56" s="19"/>
      <c r="E56" s="66" t="s">
        <v>174</v>
      </c>
      <c r="F56" s="19">
        <f t="shared" si="24"/>
        <v>26665697</v>
      </c>
      <c r="G56" s="19">
        <v>21896308</v>
      </c>
      <c r="H56" s="19">
        <v>674228</v>
      </c>
      <c r="I56" s="19">
        <v>4095161</v>
      </c>
      <c r="J56" s="19">
        <v>0</v>
      </c>
      <c r="K56" s="28">
        <f t="shared" si="25"/>
        <v>88.943880008042058</v>
      </c>
      <c r="L56" s="19">
        <f t="shared" si="26"/>
        <v>82.114140875447589</v>
      </c>
      <c r="M56" s="29">
        <f t="shared" si="28"/>
        <v>97.012795797140129</v>
      </c>
    </row>
    <row r="57" spans="3:13" x14ac:dyDescent="0.25">
      <c r="C57" s="19"/>
      <c r="D57" s="19"/>
      <c r="E57" s="63" t="s">
        <v>175</v>
      </c>
      <c r="F57" s="26">
        <f t="shared" si="24"/>
        <v>26665697</v>
      </c>
      <c r="G57" s="26">
        <v>22454749</v>
      </c>
      <c r="H57" s="26">
        <v>115787</v>
      </c>
      <c r="I57" s="26">
        <v>4095161</v>
      </c>
      <c r="J57" s="26">
        <v>0</v>
      </c>
      <c r="K57" s="25">
        <f t="shared" si="25"/>
        <v>91.2122948154868</v>
      </c>
      <c r="L57" s="26">
        <f t="shared" si="26"/>
        <v>84.208370776882376</v>
      </c>
      <c r="M57" s="27">
        <f t="shared" si="28"/>
        <v>99.48699933399898</v>
      </c>
    </row>
    <row r="58" spans="3:13" x14ac:dyDescent="0.25">
      <c r="C58" t="s">
        <v>2</v>
      </c>
      <c r="E58" s="57" t="s">
        <v>177</v>
      </c>
      <c r="F58">
        <f t="shared" ref="F58:F59" si="29">G58+H58+I58+J58</f>
        <v>26665697</v>
      </c>
      <c r="G58">
        <v>12604152</v>
      </c>
      <c r="H58">
        <v>1310710</v>
      </c>
      <c r="I58">
        <v>12750835</v>
      </c>
      <c r="J58">
        <v>0</v>
      </c>
      <c r="K58" s="17">
        <f t="shared" ref="K58:K60" si="30">2/(1/L58+1/M58)</f>
        <v>62.119164006587489</v>
      </c>
      <c r="L58">
        <f t="shared" ref="L58:L59" si="31">G58/F58*100</f>
        <v>47.267288756787416</v>
      </c>
      <c r="M58" s="47">
        <f t="shared" ref="M58:M59" si="32">G58/(G58+H58)*100</f>
        <v>90.580503062121636</v>
      </c>
    </row>
    <row r="59" spans="3:13" x14ac:dyDescent="0.25">
      <c r="E59" s="57" t="s">
        <v>174</v>
      </c>
      <c r="F59">
        <f t="shared" si="29"/>
        <v>26665697</v>
      </c>
      <c r="G59">
        <v>13399187</v>
      </c>
      <c r="H59">
        <v>515588</v>
      </c>
      <c r="I59">
        <v>12750922</v>
      </c>
      <c r="J59">
        <v>0</v>
      </c>
      <c r="K59" s="17">
        <f t="shared" si="30"/>
        <v>66.037610405320081</v>
      </c>
      <c r="L59">
        <f t="shared" si="31"/>
        <v>50.248778421205344</v>
      </c>
      <c r="M59" s="47">
        <f t="shared" si="32"/>
        <v>96.294672389600265</v>
      </c>
    </row>
    <row r="60" spans="3:13" x14ac:dyDescent="0.25">
      <c r="E60" s="65" t="s">
        <v>175</v>
      </c>
      <c r="F60" s="45">
        <f>G60+H60+I60+J60</f>
        <v>26665697</v>
      </c>
      <c r="G60" s="45">
        <v>13782088</v>
      </c>
      <c r="H60" s="45">
        <v>132687</v>
      </c>
      <c r="I60" s="45">
        <v>12750922</v>
      </c>
      <c r="J60" s="45">
        <v>0</v>
      </c>
      <c r="K60" s="44">
        <f t="shared" si="30"/>
        <v>67.924729904570853</v>
      </c>
      <c r="L60" s="45">
        <f>G60/F60*100</f>
        <v>51.684709385245021</v>
      </c>
      <c r="M60" s="46">
        <f>G60/(G60+H60)*100</f>
        <v>99.046430862159113</v>
      </c>
    </row>
    <row r="61" spans="3:13" x14ac:dyDescent="0.25">
      <c r="C61" s="19" t="s">
        <v>209</v>
      </c>
      <c r="D61" s="19"/>
      <c r="E61" s="66" t="s">
        <v>174</v>
      </c>
      <c r="F61" s="19">
        <f t="shared" ref="F61:F62" si="33">G61+H61+I61+J61</f>
        <v>26665697</v>
      </c>
      <c r="G61" s="19">
        <v>22284907</v>
      </c>
      <c r="H61" s="19">
        <v>1585641</v>
      </c>
      <c r="I61" s="19">
        <v>2795149</v>
      </c>
      <c r="J61" s="19">
        <v>0</v>
      </c>
      <c r="K61" s="28">
        <f t="shared" ref="K61:K62" si="34">2/(1/L61+1/M61)</f>
        <v>88.193758756710153</v>
      </c>
      <c r="L61" s="19">
        <f t="shared" ref="L61:L62" si="35">G61/F61*100</f>
        <v>83.571440116491232</v>
      </c>
      <c r="M61" s="29">
        <f>G61/(G61+H61)*100</f>
        <v>93.357333061645676</v>
      </c>
    </row>
    <row r="62" spans="3:13" x14ac:dyDescent="0.25">
      <c r="C62" s="19"/>
      <c r="D62" s="19"/>
      <c r="E62" s="63" t="s">
        <v>175</v>
      </c>
      <c r="F62" s="26">
        <f t="shared" si="33"/>
        <v>26665697</v>
      </c>
      <c r="G62" s="26">
        <v>23337399</v>
      </c>
      <c r="H62" s="26">
        <v>533149</v>
      </c>
      <c r="I62" s="26">
        <v>2795149</v>
      </c>
      <c r="J62" s="26">
        <v>0</v>
      </c>
      <c r="K62" s="25">
        <f t="shared" si="34"/>
        <v>92.359054377704553</v>
      </c>
      <c r="L62" s="26">
        <f t="shared" si="35"/>
        <v>87.51842863886138</v>
      </c>
      <c r="M62" s="27">
        <f>G62/(G62+H62)*100</f>
        <v>97.766498699569027</v>
      </c>
    </row>
    <row r="63" spans="3:13" x14ac:dyDescent="0.25">
      <c r="C63" t="s">
        <v>220</v>
      </c>
      <c r="E63" s="57" t="s">
        <v>177</v>
      </c>
      <c r="F63">
        <f t="shared" ref="F63:F70" si="36">G63+H63+I63+J63</f>
        <v>26665697</v>
      </c>
      <c r="G63">
        <v>14721417</v>
      </c>
      <c r="H63">
        <v>8197448</v>
      </c>
      <c r="I63">
        <v>3746832</v>
      </c>
      <c r="J63">
        <v>0</v>
      </c>
      <c r="K63" s="17">
        <f t="shared" ref="K63:K70" si="37">2/(1/L63+1/M63)</f>
        <v>59.379034143732071</v>
      </c>
      <c r="L63">
        <f t="shared" ref="L63:L70" si="38">G63/F63*100</f>
        <v>55.207321226218085</v>
      </c>
      <c r="M63" s="47">
        <f t="shared" ref="M63:M65" si="39">G63/(G63+H63)*100</f>
        <v>64.232748873035376</v>
      </c>
    </row>
    <row r="64" spans="3:13" x14ac:dyDescent="0.25">
      <c r="E64" s="57" t="s">
        <v>174</v>
      </c>
      <c r="F64">
        <f t="shared" si="36"/>
        <v>26665697</v>
      </c>
      <c r="G64">
        <v>22589573</v>
      </c>
      <c r="H64">
        <v>329292</v>
      </c>
      <c r="I64">
        <v>3746832</v>
      </c>
      <c r="J64">
        <v>0</v>
      </c>
      <c r="K64" s="17">
        <f t="shared" si="37"/>
        <v>91.11534755515234</v>
      </c>
      <c r="L64">
        <f t="shared" si="38"/>
        <v>84.713979162067275</v>
      </c>
      <c r="M64" s="47">
        <f t="shared" si="39"/>
        <v>98.563227280233988</v>
      </c>
    </row>
    <row r="65" spans="1:13" ht="15.75" thickBot="1" x14ac:dyDescent="0.3">
      <c r="E65" s="68" t="s">
        <v>175</v>
      </c>
      <c r="F65" s="49">
        <f t="shared" si="36"/>
        <v>26665697</v>
      </c>
      <c r="G65" s="49">
        <v>22820198</v>
      </c>
      <c r="H65" s="49">
        <v>98667</v>
      </c>
      <c r="I65" s="49">
        <v>3746832</v>
      </c>
      <c r="J65" s="49">
        <v>0</v>
      </c>
      <c r="K65" s="48">
        <f t="shared" si="37"/>
        <v>92.045576605073165</v>
      </c>
      <c r="L65" s="49">
        <f t="shared" si="38"/>
        <v>85.5788543610917</v>
      </c>
      <c r="M65" s="50">
        <f t="shared" si="39"/>
        <v>99.569494388138338</v>
      </c>
    </row>
    <row r="66" spans="1:13" ht="15.75" thickTop="1" x14ac:dyDescent="0.25">
      <c r="A66" t="s">
        <v>179</v>
      </c>
      <c r="B66" t="s">
        <v>180</v>
      </c>
      <c r="C66" s="19" t="s">
        <v>153</v>
      </c>
      <c r="D66" s="19" t="s">
        <v>2</v>
      </c>
      <c r="E66" s="66" t="s">
        <v>177</v>
      </c>
      <c r="F66" s="19">
        <f t="shared" si="36"/>
        <v>950780</v>
      </c>
      <c r="G66" s="19">
        <v>428002</v>
      </c>
      <c r="H66" s="19">
        <v>522778</v>
      </c>
      <c r="I66" s="19">
        <v>0</v>
      </c>
      <c r="J66" s="19">
        <v>0</v>
      </c>
      <c r="K66" s="69">
        <f t="shared" si="37"/>
        <v>45.015881697132883</v>
      </c>
      <c r="L66" s="59">
        <f t="shared" si="38"/>
        <v>45.015881697132883</v>
      </c>
      <c r="M66" s="29">
        <f>G66/(G66+H66)*100</f>
        <v>45.015881697132883</v>
      </c>
    </row>
    <row r="67" spans="1:13" x14ac:dyDescent="0.25">
      <c r="C67" t="s">
        <v>241</v>
      </c>
      <c r="D67" t="s">
        <v>2</v>
      </c>
      <c r="E67" s="57" t="s">
        <v>177</v>
      </c>
      <c r="F67">
        <f t="shared" si="36"/>
        <v>950780</v>
      </c>
      <c r="G67">
        <v>275832</v>
      </c>
      <c r="H67">
        <v>674948</v>
      </c>
      <c r="I67">
        <v>0</v>
      </c>
      <c r="J67">
        <v>0</v>
      </c>
      <c r="K67" s="17">
        <f t="shared" si="37"/>
        <v>29.011127705673236</v>
      </c>
      <c r="L67">
        <f t="shared" si="38"/>
        <v>29.011127705673236</v>
      </c>
      <c r="M67" s="47">
        <f>G67/(G67+H67)*100</f>
        <v>29.011127705673236</v>
      </c>
    </row>
    <row r="68" spans="1:13" x14ac:dyDescent="0.25">
      <c r="C68" s="19" t="s">
        <v>2</v>
      </c>
      <c r="D68" s="19"/>
      <c r="E68" s="66" t="s">
        <v>177</v>
      </c>
      <c r="F68" s="19">
        <f t="shared" si="36"/>
        <v>950780</v>
      </c>
      <c r="G68" s="19">
        <v>308407</v>
      </c>
      <c r="H68" s="19">
        <v>641244</v>
      </c>
      <c r="I68" s="19">
        <v>1129</v>
      </c>
      <c r="J68" s="19">
        <v>0</v>
      </c>
      <c r="K68" s="28">
        <f t="shared" si="37"/>
        <v>32.4565322287418</v>
      </c>
      <c r="L68" s="19">
        <f t="shared" si="38"/>
        <v>32.437262037485013</v>
      </c>
      <c r="M68" s="29">
        <f>G68/(G68+H68)*100</f>
        <v>32.475825329515793</v>
      </c>
    </row>
    <row r="69" spans="1:13" x14ac:dyDescent="0.25">
      <c r="C69" t="s">
        <v>151</v>
      </c>
      <c r="E69" s="57" t="s">
        <v>177</v>
      </c>
      <c r="F69">
        <f t="shared" si="36"/>
        <v>950780</v>
      </c>
      <c r="G69">
        <v>306963</v>
      </c>
      <c r="H69">
        <v>643816</v>
      </c>
      <c r="I69">
        <v>1</v>
      </c>
      <c r="J69">
        <v>0</v>
      </c>
      <c r="K69" s="17">
        <f t="shared" si="37"/>
        <v>32.285403713479305</v>
      </c>
      <c r="L69">
        <f t="shared" si="38"/>
        <v>32.28538673510171</v>
      </c>
      <c r="M69" s="47">
        <f>G69/(G69+H69)*100</f>
        <v>32.285420691874769</v>
      </c>
    </row>
    <row r="70" spans="1:13" x14ac:dyDescent="0.25">
      <c r="C70" s="19" t="s">
        <v>220</v>
      </c>
      <c r="D70" s="19"/>
      <c r="E70" s="63" t="s">
        <v>177</v>
      </c>
      <c r="F70" s="26">
        <f t="shared" si="36"/>
        <v>950780</v>
      </c>
      <c r="G70" s="26">
        <v>174511</v>
      </c>
      <c r="H70" s="26">
        <v>2449</v>
      </c>
      <c r="I70" s="26">
        <v>773820</v>
      </c>
      <c r="J70" s="26">
        <v>0</v>
      </c>
      <c r="K70" s="25">
        <f t="shared" si="37"/>
        <v>30.948800255378018</v>
      </c>
      <c r="L70" s="26">
        <f t="shared" si="38"/>
        <v>18.354508929510509</v>
      </c>
      <c r="M70" s="60">
        <f>G70/(G70+H70)*100</f>
        <v>98.616071428571431</v>
      </c>
    </row>
    <row r="138" spans="11:13" x14ac:dyDescent="0.25">
      <c r="K138" s="61"/>
      <c r="L138" s="61"/>
    </row>
    <row r="142" spans="11:13" x14ac:dyDescent="0.25">
      <c r="M142" s="6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CD7FD-6BAF-4C6D-B1EB-BB1440064E90}">
  <dimension ref="A1:Q32"/>
  <sheetViews>
    <sheetView workbookViewId="0">
      <selection activeCell="D32" sqref="D32"/>
    </sheetView>
  </sheetViews>
  <sheetFormatPr defaultRowHeight="15" x14ac:dyDescent="0.25"/>
  <cols>
    <col min="1" max="1" width="19.140625" customWidth="1"/>
  </cols>
  <sheetData>
    <row r="1" spans="1:17" x14ac:dyDescent="0.25">
      <c r="A1" t="s">
        <v>154</v>
      </c>
      <c r="B1" t="s">
        <v>183</v>
      </c>
    </row>
    <row r="2" spans="1:17" x14ac:dyDescent="0.25">
      <c r="A2" t="s">
        <v>155</v>
      </c>
      <c r="G2" t="s">
        <v>156</v>
      </c>
      <c r="M2" t="s">
        <v>157</v>
      </c>
    </row>
    <row r="3" spans="1:17" x14ac:dyDescent="0.25">
      <c r="A3" s="75" t="s">
        <v>158</v>
      </c>
      <c r="B3" s="77" t="s">
        <v>159</v>
      </c>
      <c r="C3" s="78"/>
      <c r="D3" s="77" t="s">
        <v>161</v>
      </c>
      <c r="E3" s="78"/>
      <c r="G3" s="75" t="s">
        <v>158</v>
      </c>
      <c r="H3" s="77" t="s">
        <v>159</v>
      </c>
      <c r="I3" s="78"/>
      <c r="J3" s="77" t="s">
        <v>161</v>
      </c>
      <c r="K3" s="78"/>
      <c r="M3" s="16" t="s">
        <v>160</v>
      </c>
      <c r="N3" s="77" t="s">
        <v>159</v>
      </c>
      <c r="O3" s="78"/>
      <c r="P3" s="77" t="s">
        <v>161</v>
      </c>
      <c r="Q3" s="78"/>
    </row>
    <row r="4" spans="1:17" x14ac:dyDescent="0.25">
      <c r="A4" s="75"/>
      <c r="B4" s="14" t="s">
        <v>162</v>
      </c>
      <c r="C4" s="14" t="s">
        <v>163</v>
      </c>
      <c r="D4" s="14" t="s">
        <v>162</v>
      </c>
      <c r="E4" s="14" t="s">
        <v>163</v>
      </c>
      <c r="G4" s="75"/>
      <c r="H4" s="14" t="s">
        <v>162</v>
      </c>
      <c r="I4" s="14" t="s">
        <v>163</v>
      </c>
      <c r="J4" s="14" t="s">
        <v>162</v>
      </c>
      <c r="K4" s="14" t="s">
        <v>163</v>
      </c>
      <c r="M4" s="17"/>
      <c r="N4" s="14" t="s">
        <v>162</v>
      </c>
      <c r="O4" s="14" t="s">
        <v>163</v>
      </c>
      <c r="P4" s="14" t="s">
        <v>162</v>
      </c>
      <c r="Q4" s="14" t="s">
        <v>163</v>
      </c>
    </row>
    <row r="5" spans="1:17" x14ac:dyDescent="0.25">
      <c r="A5" s="20" t="s">
        <v>153</v>
      </c>
      <c r="B5" s="21">
        <v>1.37794E-4</v>
      </c>
      <c r="C5" s="21">
        <v>5.9688999999999997E-5</v>
      </c>
      <c r="D5" s="21">
        <v>1.38138E-4</v>
      </c>
      <c r="E5" s="21">
        <v>5.9838299999999999E-5</v>
      </c>
      <c r="G5" s="20" t="s">
        <v>153</v>
      </c>
      <c r="H5" s="21">
        <v>7.0839999999999998E-4</v>
      </c>
      <c r="I5" s="21">
        <v>3.0613E-4</v>
      </c>
      <c r="J5" s="21">
        <v>7.0839999999999998E-4</v>
      </c>
      <c r="K5" s="21">
        <v>3.0613E-4</v>
      </c>
      <c r="M5" s="20" t="s">
        <v>153</v>
      </c>
      <c r="N5" s="21">
        <v>7.1805999999999997E-4</v>
      </c>
      <c r="O5" s="21">
        <v>3.103232E-4</v>
      </c>
      <c r="P5" s="21">
        <v>7.1805999999999997E-4</v>
      </c>
      <c r="Q5" s="21">
        <v>3.103232E-4</v>
      </c>
    </row>
    <row r="6" spans="1:17" x14ac:dyDescent="0.25">
      <c r="A6" s="14" t="s">
        <v>241</v>
      </c>
      <c r="B6" s="18">
        <v>2.8400000000000001E-3</v>
      </c>
      <c r="C6" s="18">
        <v>1.23E-3</v>
      </c>
      <c r="D6" s="18">
        <v>2.8400000000000001E-3</v>
      </c>
      <c r="E6" s="18">
        <v>1.23E-3</v>
      </c>
      <c r="G6" s="14" t="s">
        <v>1</v>
      </c>
      <c r="H6" s="18">
        <v>3.8999999999999999E-4</v>
      </c>
      <c r="I6" s="18">
        <v>1.6899999999999999E-4</v>
      </c>
      <c r="J6" s="18">
        <v>3.8999999999999999E-4</v>
      </c>
      <c r="K6" s="18">
        <v>1.6899999999999999E-4</v>
      </c>
      <c r="M6" s="14" t="s">
        <v>147</v>
      </c>
      <c r="N6" s="18">
        <v>2.8400000000000001E-3</v>
      </c>
      <c r="O6" s="18">
        <v>1.23E-3</v>
      </c>
      <c r="P6" s="18">
        <v>2.8500000000000001E-3</v>
      </c>
      <c r="Q6" s="18">
        <v>1.23E-3</v>
      </c>
    </row>
    <row r="8" spans="1:17" x14ac:dyDescent="0.25">
      <c r="A8" t="s">
        <v>154</v>
      </c>
      <c r="B8" t="s">
        <v>182</v>
      </c>
    </row>
    <row r="9" spans="1:17" x14ac:dyDescent="0.25">
      <c r="A9" t="s">
        <v>155</v>
      </c>
      <c r="G9" t="s">
        <v>156</v>
      </c>
      <c r="M9" t="s">
        <v>157</v>
      </c>
    </row>
    <row r="10" spans="1:17" x14ac:dyDescent="0.25">
      <c r="A10" s="75" t="s">
        <v>158</v>
      </c>
      <c r="B10" s="77" t="s">
        <v>159</v>
      </c>
      <c r="C10" s="78"/>
      <c r="D10" s="77" t="s">
        <v>161</v>
      </c>
      <c r="E10" s="78"/>
      <c r="G10" s="75" t="s">
        <v>158</v>
      </c>
      <c r="H10" s="77" t="s">
        <v>159</v>
      </c>
      <c r="I10" s="78"/>
      <c r="J10" s="77" t="s">
        <v>161</v>
      </c>
      <c r="K10" s="78"/>
      <c r="M10" s="16" t="s">
        <v>160</v>
      </c>
      <c r="N10" s="77" t="s">
        <v>159</v>
      </c>
      <c r="O10" s="78"/>
      <c r="P10" s="77" t="s">
        <v>161</v>
      </c>
      <c r="Q10" s="78"/>
    </row>
    <row r="11" spans="1:17" x14ac:dyDescent="0.25">
      <c r="A11" s="75"/>
      <c r="B11" s="14" t="s">
        <v>162</v>
      </c>
      <c r="C11" s="14" t="s">
        <v>163</v>
      </c>
      <c r="D11" s="14" t="s">
        <v>162</v>
      </c>
      <c r="E11" s="14" t="s">
        <v>163</v>
      </c>
      <c r="G11" s="75"/>
      <c r="H11" s="14" t="s">
        <v>162</v>
      </c>
      <c r="I11" s="14" t="s">
        <v>163</v>
      </c>
      <c r="J11" s="14" t="s">
        <v>162</v>
      </c>
      <c r="K11" s="14" t="s">
        <v>163</v>
      </c>
      <c r="M11" s="17"/>
      <c r="N11" s="14" t="s">
        <v>162</v>
      </c>
      <c r="O11" s="14" t="s">
        <v>163</v>
      </c>
      <c r="P11" s="14" t="s">
        <v>162</v>
      </c>
      <c r="Q11" s="14" t="s">
        <v>163</v>
      </c>
    </row>
    <row r="12" spans="1:17" x14ac:dyDescent="0.25">
      <c r="A12" s="20" t="s">
        <v>153</v>
      </c>
      <c r="B12" s="21">
        <v>1.7802000000000001E-4</v>
      </c>
      <c r="C12" s="21">
        <v>7.7000800000000003E-5</v>
      </c>
      <c r="D12" s="21">
        <v>2.2340000000000001E-4</v>
      </c>
      <c r="E12" s="21">
        <v>9.6632999999999995E-5</v>
      </c>
      <c r="G12" s="20" t="s">
        <v>153</v>
      </c>
      <c r="H12" s="21">
        <v>6.6870000000000005E-4</v>
      </c>
      <c r="I12" s="21">
        <v>2.8983999999999998E-4</v>
      </c>
      <c r="J12" s="21">
        <v>8.162E-4</v>
      </c>
      <c r="K12" s="21">
        <v>3.5379999999999998E-4</v>
      </c>
      <c r="M12" s="20" t="s">
        <v>153</v>
      </c>
      <c r="N12" s="21">
        <v>7.5089000000000004E-4</v>
      </c>
      <c r="O12" s="21">
        <v>3.2499999999999999E-4</v>
      </c>
      <c r="P12" s="21">
        <v>1.1299999999999999E-3</v>
      </c>
      <c r="Q12" s="21">
        <v>4.8979999999999998E-4</v>
      </c>
    </row>
    <row r="13" spans="1:17" x14ac:dyDescent="0.25">
      <c r="A13" s="14" t="s">
        <v>241</v>
      </c>
      <c r="B13" s="18">
        <v>7.7399999999999995E-4</v>
      </c>
      <c r="C13" s="18">
        <v>3.3599999999999998E-4</v>
      </c>
      <c r="D13" s="18">
        <v>1.3140000000000001E-3</v>
      </c>
      <c r="E13" s="18">
        <v>5.6899999999999995E-4</v>
      </c>
      <c r="G13" s="14" t="s">
        <v>1</v>
      </c>
      <c r="H13" s="18">
        <v>5.5400000000000002E-4</v>
      </c>
      <c r="I13" s="18">
        <v>2.4000000000000001E-4</v>
      </c>
      <c r="J13" s="18">
        <v>9.3899999999999995E-4</v>
      </c>
      <c r="K13" s="18">
        <v>4.0700000000000003E-4</v>
      </c>
      <c r="M13" s="14" t="s">
        <v>147</v>
      </c>
      <c r="N13" s="18">
        <v>6.9399999999999996E-4</v>
      </c>
      <c r="O13" s="18">
        <v>3.01E-4</v>
      </c>
      <c r="P13" s="18">
        <v>2.8400000000000001E-3</v>
      </c>
      <c r="Q13" s="18">
        <v>1.23E-3</v>
      </c>
    </row>
    <row r="15" spans="1:17" x14ac:dyDescent="0.25">
      <c r="A15" t="s">
        <v>181</v>
      </c>
      <c r="B15" t="s">
        <v>183</v>
      </c>
    </row>
    <row r="16" spans="1:17" x14ac:dyDescent="0.25">
      <c r="A16" t="s">
        <v>155</v>
      </c>
      <c r="G16" t="s">
        <v>156</v>
      </c>
      <c r="M16" t="s">
        <v>157</v>
      </c>
    </row>
    <row r="17" spans="1:17" x14ac:dyDescent="0.25">
      <c r="A17" s="75" t="s">
        <v>158</v>
      </c>
      <c r="B17" s="77" t="s">
        <v>159</v>
      </c>
      <c r="C17" s="78"/>
      <c r="D17" s="77" t="s">
        <v>161</v>
      </c>
      <c r="E17" s="78"/>
      <c r="G17" s="75" t="s">
        <v>158</v>
      </c>
      <c r="H17" s="77" t="s">
        <v>159</v>
      </c>
      <c r="I17" s="78"/>
      <c r="J17" s="77" t="s">
        <v>161</v>
      </c>
      <c r="K17" s="78"/>
      <c r="M17" s="16" t="s">
        <v>160</v>
      </c>
      <c r="N17" s="77" t="s">
        <v>159</v>
      </c>
      <c r="O17" s="78"/>
      <c r="P17" s="77" t="s">
        <v>161</v>
      </c>
      <c r="Q17" s="78"/>
    </row>
    <row r="18" spans="1:17" x14ac:dyDescent="0.25">
      <c r="A18" s="75"/>
      <c r="B18" s="14" t="s">
        <v>162</v>
      </c>
      <c r="C18" s="14" t="s">
        <v>163</v>
      </c>
      <c r="D18" s="14" t="s">
        <v>162</v>
      </c>
      <c r="E18" s="14" t="s">
        <v>163</v>
      </c>
      <c r="G18" s="75"/>
      <c r="H18" s="14" t="s">
        <v>162</v>
      </c>
      <c r="I18" s="14" t="s">
        <v>163</v>
      </c>
      <c r="J18" s="14" t="s">
        <v>162</v>
      </c>
      <c r="K18" s="14" t="s">
        <v>163</v>
      </c>
      <c r="M18" s="17"/>
      <c r="N18" s="14" t="s">
        <v>162</v>
      </c>
      <c r="O18" s="14" t="s">
        <v>163</v>
      </c>
      <c r="P18" s="14" t="s">
        <v>162</v>
      </c>
      <c r="Q18" s="14" t="s">
        <v>163</v>
      </c>
    </row>
    <row r="19" spans="1:17" x14ac:dyDescent="0.25">
      <c r="A19" s="20" t="s">
        <v>153</v>
      </c>
      <c r="B19" s="20">
        <v>1.0532600000000001E-3</v>
      </c>
      <c r="C19" s="20">
        <v>4.5600000000000003E-4</v>
      </c>
      <c r="D19" s="20">
        <v>1.47832E-3</v>
      </c>
      <c r="E19" s="20">
        <v>6.4008000000000001E-4</v>
      </c>
      <c r="G19" s="20" t="s">
        <v>153</v>
      </c>
      <c r="H19" s="20">
        <v>9.5109999999999997E-4</v>
      </c>
      <c r="I19" s="20">
        <v>4.1196000000000001E-4</v>
      </c>
      <c r="J19" s="20">
        <v>9.5109999999999997E-4</v>
      </c>
      <c r="K19" s="20">
        <v>4.1196000000000001E-4</v>
      </c>
      <c r="M19" s="20" t="s">
        <v>153</v>
      </c>
      <c r="N19" s="20">
        <v>3.8318E-4</v>
      </c>
      <c r="O19" s="20">
        <v>1.6614000000000001E-4</v>
      </c>
      <c r="P19" s="20">
        <v>3.8318E-4</v>
      </c>
      <c r="Q19" s="20">
        <v>1.6614000000000001E-4</v>
      </c>
    </row>
    <row r="20" spans="1:17" x14ac:dyDescent="0.25">
      <c r="A20" s="14" t="s">
        <v>241</v>
      </c>
      <c r="B20" s="18">
        <v>2.9199999999999999E-3</v>
      </c>
      <c r="C20" s="18">
        <v>1.2600000000000001E-3</v>
      </c>
      <c r="D20" s="18">
        <v>2.9199999999999999E-3</v>
      </c>
      <c r="E20" s="18">
        <v>1.2600000000000001E-3</v>
      </c>
      <c r="G20" s="14" t="s">
        <v>1</v>
      </c>
      <c r="H20" s="18">
        <v>2.9199999999999999E-3</v>
      </c>
      <c r="I20" s="18">
        <v>1.2600000000000001E-3</v>
      </c>
      <c r="J20" s="18">
        <v>2.9199999999999999E-3</v>
      </c>
      <c r="K20" s="18">
        <v>1.2600000000000001E-3</v>
      </c>
      <c r="M20" s="14" t="s">
        <v>147</v>
      </c>
      <c r="N20" s="18">
        <v>4.0499999999999998E-4</v>
      </c>
      <c r="O20" s="18">
        <v>1.75E-4</v>
      </c>
      <c r="P20" s="18">
        <v>4.9700000000000005E-4</v>
      </c>
      <c r="Q20" s="18">
        <v>2.1499999999999999E-4</v>
      </c>
    </row>
    <row r="21" spans="1:17" x14ac:dyDescent="0.25">
      <c r="M21" s="14" t="s">
        <v>219</v>
      </c>
      <c r="N21" s="14">
        <v>3.8358000000000001E-4</v>
      </c>
      <c r="O21" s="14">
        <v>1.663E-4</v>
      </c>
      <c r="P21" s="14">
        <v>3.8358000000000001E-4</v>
      </c>
      <c r="Q21" s="14">
        <v>1.663E-4</v>
      </c>
    </row>
    <row r="23" spans="1:17" x14ac:dyDescent="0.25">
      <c r="A23" t="s">
        <v>181</v>
      </c>
      <c r="B23" t="s">
        <v>182</v>
      </c>
    </row>
    <row r="24" spans="1:17" x14ac:dyDescent="0.25">
      <c r="A24" t="s">
        <v>155</v>
      </c>
      <c r="G24" t="s">
        <v>156</v>
      </c>
      <c r="M24" t="s">
        <v>157</v>
      </c>
    </row>
    <row r="25" spans="1:17" x14ac:dyDescent="0.25">
      <c r="A25" s="75" t="s">
        <v>158</v>
      </c>
      <c r="B25" s="77" t="s">
        <v>159</v>
      </c>
      <c r="C25" s="78"/>
      <c r="D25" s="77" t="s">
        <v>161</v>
      </c>
      <c r="E25" s="78"/>
      <c r="G25" s="75" t="s">
        <v>158</v>
      </c>
      <c r="H25" s="77" t="s">
        <v>159</v>
      </c>
      <c r="I25" s="78"/>
      <c r="J25" s="77" t="s">
        <v>161</v>
      </c>
      <c r="K25" s="78"/>
      <c r="M25" s="16" t="s">
        <v>160</v>
      </c>
      <c r="N25" s="77" t="s">
        <v>159</v>
      </c>
      <c r="O25" s="78"/>
      <c r="P25" s="77" t="s">
        <v>161</v>
      </c>
      <c r="Q25" s="78"/>
    </row>
    <row r="26" spans="1:17" x14ac:dyDescent="0.25">
      <c r="A26" s="70"/>
      <c r="B26" s="14" t="s">
        <v>162</v>
      </c>
      <c r="C26" s="14" t="s">
        <v>163</v>
      </c>
      <c r="D26" s="14" t="s">
        <v>162</v>
      </c>
      <c r="E26" s="14" t="s">
        <v>163</v>
      </c>
      <c r="G26" s="75"/>
      <c r="H26" s="14" t="s">
        <v>162</v>
      </c>
      <c r="I26" s="14" t="s">
        <v>163</v>
      </c>
      <c r="J26" s="14" t="s">
        <v>162</v>
      </c>
      <c r="K26" s="14" t="s">
        <v>163</v>
      </c>
      <c r="M26" s="17"/>
      <c r="N26" s="14" t="s">
        <v>162</v>
      </c>
      <c r="O26" s="14" t="s">
        <v>163</v>
      </c>
      <c r="P26" s="14" t="s">
        <v>162</v>
      </c>
      <c r="Q26" s="14" t="s">
        <v>163</v>
      </c>
    </row>
    <row r="27" spans="1:17" x14ac:dyDescent="0.25">
      <c r="A27" s="20" t="s">
        <v>153</v>
      </c>
      <c r="B27" s="20">
        <v>4.2265E-4</v>
      </c>
      <c r="C27" s="20">
        <v>1.8295400000000001E-4</v>
      </c>
      <c r="D27" s="20">
        <v>5.0835520000000001E-4</v>
      </c>
      <c r="E27" s="20">
        <v>2.2005000000000001E-4</v>
      </c>
      <c r="G27" s="20" t="s">
        <v>153</v>
      </c>
      <c r="H27" s="20">
        <v>5.6342999999999996E-4</v>
      </c>
      <c r="I27" s="20">
        <v>2.4424000000000001E-4</v>
      </c>
      <c r="J27" s="20">
        <v>6.4318999999999997E-4</v>
      </c>
      <c r="K27" s="20">
        <v>2.7881800000000001E-4</v>
      </c>
      <c r="M27" s="20" t="s">
        <v>153</v>
      </c>
      <c r="N27" s="20">
        <v>6.8442000000000004E-4</v>
      </c>
      <c r="O27" s="20">
        <v>2.9662999999999998E-4</v>
      </c>
      <c r="P27" s="20">
        <v>8.25248E-4</v>
      </c>
      <c r="Q27" s="20">
        <v>3.5766500000000001E-4</v>
      </c>
    </row>
    <row r="28" spans="1:17" x14ac:dyDescent="0.25">
      <c r="A28" s="14" t="s">
        <v>241</v>
      </c>
      <c r="B28" s="18">
        <v>7.4100000000000001E-4</v>
      </c>
      <c r="C28" s="18">
        <v>3.21E-4</v>
      </c>
      <c r="D28" s="18">
        <v>9.1E-4</v>
      </c>
      <c r="E28" s="18">
        <v>3.9399999999999998E-4</v>
      </c>
      <c r="G28" s="14" t="s">
        <v>1</v>
      </c>
      <c r="H28" s="18">
        <v>7.4100000000000001E-4</v>
      </c>
      <c r="I28" s="18">
        <v>3.21E-4</v>
      </c>
      <c r="J28" s="18">
        <v>9.1E-4</v>
      </c>
      <c r="K28" s="18">
        <v>3.9399999999999998E-4</v>
      </c>
      <c r="M28" s="14" t="s">
        <v>147</v>
      </c>
      <c r="N28" s="18">
        <v>5.9299999999999999E-4</v>
      </c>
      <c r="O28" s="18">
        <v>2.4699999999999999E-4</v>
      </c>
      <c r="P28" s="18">
        <v>1.8E-3</v>
      </c>
      <c r="Q28" s="18">
        <v>7.7999999999999999E-4</v>
      </c>
    </row>
    <row r="29" spans="1:17" x14ac:dyDescent="0.25">
      <c r="M29" s="14" t="s">
        <v>219</v>
      </c>
      <c r="N29" s="14">
        <v>6.8412499999999995E-4</v>
      </c>
      <c r="O29" s="14">
        <v>2.965E-4</v>
      </c>
      <c r="P29" s="14">
        <v>8.2565999999999998E-4</v>
      </c>
      <c r="Q29" s="14">
        <v>3.5785E-4</v>
      </c>
    </row>
    <row r="31" spans="1:17" x14ac:dyDescent="0.25">
      <c r="A31" t="s">
        <v>239</v>
      </c>
      <c r="B31" t="s">
        <v>255</v>
      </c>
    </row>
    <row r="32" spans="1:17" x14ac:dyDescent="0.25">
      <c r="B32" t="s">
        <v>240</v>
      </c>
    </row>
  </sheetData>
  <mergeCells count="32">
    <mergeCell ref="H3:I3"/>
    <mergeCell ref="J3:K3"/>
    <mergeCell ref="N3:O3"/>
    <mergeCell ref="P3:Q3"/>
    <mergeCell ref="A3:A4"/>
    <mergeCell ref="B3:C3"/>
    <mergeCell ref="D3:E3"/>
    <mergeCell ref="G3:G4"/>
    <mergeCell ref="H10:I10"/>
    <mergeCell ref="J10:K10"/>
    <mergeCell ref="N10:O10"/>
    <mergeCell ref="P10:Q10"/>
    <mergeCell ref="A10:A11"/>
    <mergeCell ref="B10:C10"/>
    <mergeCell ref="D10:E10"/>
    <mergeCell ref="G10:G11"/>
    <mergeCell ref="N25:O25"/>
    <mergeCell ref="P25:Q25"/>
    <mergeCell ref="A17:A18"/>
    <mergeCell ref="B17:C17"/>
    <mergeCell ref="D17:E17"/>
    <mergeCell ref="G17:G18"/>
    <mergeCell ref="H17:I17"/>
    <mergeCell ref="J17:K17"/>
    <mergeCell ref="N17:O17"/>
    <mergeCell ref="P17:Q17"/>
    <mergeCell ref="A25:A26"/>
    <mergeCell ref="B25:C25"/>
    <mergeCell ref="D25:E25"/>
    <mergeCell ref="G25:G26"/>
    <mergeCell ref="H25:I25"/>
    <mergeCell ref="J25:K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9D5F-2E8D-4A89-AF8F-2195CA22B66A}">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504B-E33B-4AF0-BA9D-B74710703D8F}">
  <dimension ref="A1:V38"/>
  <sheetViews>
    <sheetView workbookViewId="0">
      <selection activeCell="Q23" sqref="Q23"/>
    </sheetView>
  </sheetViews>
  <sheetFormatPr defaultRowHeight="15" x14ac:dyDescent="0.25"/>
  <cols>
    <col min="2" max="2" width="13.28515625" customWidth="1"/>
    <col min="5" max="5" width="12.5703125" customWidth="1"/>
    <col min="6" max="6" width="13.28515625" customWidth="1"/>
    <col min="10" max="10" width="13.85546875" customWidth="1"/>
    <col min="14" max="14" width="12.42578125" customWidth="1"/>
    <col min="15" max="15" width="9.140625" customWidth="1"/>
    <col min="16" max="16" width="11.140625" customWidth="1"/>
    <col min="19" max="19" width="12" customWidth="1"/>
  </cols>
  <sheetData>
    <row r="1" spans="1:22" x14ac:dyDescent="0.25">
      <c r="B1" t="s">
        <v>1458</v>
      </c>
      <c r="C1" t="s">
        <v>46</v>
      </c>
      <c r="D1" t="s">
        <v>1596</v>
      </c>
      <c r="F1" t="s">
        <v>1458</v>
      </c>
      <c r="G1" t="s">
        <v>46</v>
      </c>
      <c r="H1" t="s">
        <v>1596</v>
      </c>
      <c r="J1" t="s">
        <v>236</v>
      </c>
      <c r="K1" t="s">
        <v>46</v>
      </c>
      <c r="L1" t="s">
        <v>1596</v>
      </c>
      <c r="O1" t="s">
        <v>65</v>
      </c>
      <c r="P1" t="s">
        <v>168</v>
      </c>
      <c r="Q1" t="s">
        <v>169</v>
      </c>
      <c r="R1" t="s">
        <v>171</v>
      </c>
      <c r="S1" t="s">
        <v>170</v>
      </c>
      <c r="T1" t="s">
        <v>178</v>
      </c>
      <c r="U1" t="s">
        <v>172</v>
      </c>
      <c r="V1" t="s">
        <v>176</v>
      </c>
    </row>
    <row r="2" spans="1:22" x14ac:dyDescent="0.25">
      <c r="A2" t="s">
        <v>0</v>
      </c>
      <c r="B2" t="s">
        <v>234</v>
      </c>
      <c r="C2">
        <v>705298</v>
      </c>
      <c r="D2">
        <f>mora_real_3_ecoli_abund__2[[#This Row],[Assignments]]/1481219</f>
        <v>0.47616051373902168</v>
      </c>
      <c r="E2" t="s">
        <v>241</v>
      </c>
      <c r="F2" t="s">
        <v>17</v>
      </c>
      <c r="G2">
        <v>785220</v>
      </c>
      <c r="H2">
        <f>patho_real_3_ecoli_abund[[#This Row],[Assignments]]/patho_real_3_ecoli_abund[[#Totals],[Assignments]]</f>
        <v>0.5301174235545183</v>
      </c>
      <c r="I2" t="s">
        <v>2</v>
      </c>
      <c r="J2" t="s">
        <v>233</v>
      </c>
      <c r="K2">
        <v>399948</v>
      </c>
      <c r="L2">
        <f>puffer_real_3_ecoli_abund__2[[#This Row],[Assignments]]/1481219</f>
        <v>0.27001273950712218</v>
      </c>
      <c r="N2" t="s">
        <v>153</v>
      </c>
      <c r="O2" s="22">
        <f t="shared" ref="O2:O3" si="0">P2+Q2+R2+S2</f>
        <v>1481219</v>
      </c>
      <c r="P2" s="51">
        <v>984081</v>
      </c>
      <c r="Q2" s="51">
        <v>438748</v>
      </c>
      <c r="R2" s="51">
        <v>0</v>
      </c>
      <c r="S2" s="51">
        <v>58390</v>
      </c>
      <c r="T2" s="23">
        <f>2/(1/U2+1/V2)</f>
        <v>67.773053337961358</v>
      </c>
      <c r="U2" s="23">
        <f>P2/O2*100</f>
        <v>66.437238517734372</v>
      </c>
      <c r="V2" s="24">
        <f t="shared" ref="V2:V3" si="1">P2/(P2+Q2)*100</f>
        <v>69.163687273734226</v>
      </c>
    </row>
    <row r="3" spans="1:22" x14ac:dyDescent="0.25">
      <c r="B3" t="s">
        <v>235</v>
      </c>
      <c r="C3">
        <v>637045</v>
      </c>
      <c r="D3">
        <f>mora_real_3_ecoli_abund__2[[#This Row],[Assignments]]/1481219</f>
        <v>0.43008157470299802</v>
      </c>
      <c r="F3" t="s">
        <v>88</v>
      </c>
      <c r="G3">
        <v>371347</v>
      </c>
      <c r="H3">
        <f>patho_real_3_ecoli_abund[[#This Row],[Assignments]]/patho_real_3_ecoli_abund[[#Totals],[Assignments]]</f>
        <v>0.25070364341802259</v>
      </c>
      <c r="J3" t="s">
        <v>234</v>
      </c>
      <c r="K3">
        <v>300441</v>
      </c>
      <c r="L3">
        <f>puffer_real_3_ecoli_abund__2[[#This Row],[Assignments]]/1481219</f>
        <v>0.20283361204521411</v>
      </c>
      <c r="N3" t="s">
        <v>1</v>
      </c>
      <c r="O3" s="16">
        <f t="shared" si="0"/>
        <v>1481219</v>
      </c>
      <c r="P3" s="45">
        <v>282667</v>
      </c>
      <c r="Q3" s="45">
        <v>1198552</v>
      </c>
      <c r="R3" s="45">
        <v>0</v>
      </c>
      <c r="S3" s="45">
        <v>0</v>
      </c>
      <c r="T3" s="52">
        <f>2/(1/U3+1/V3)</f>
        <v>19.08340360203319</v>
      </c>
      <c r="U3" s="52">
        <f>P3/O3*100</f>
        <v>19.08340360203319</v>
      </c>
      <c r="V3" s="53">
        <f t="shared" si="1"/>
        <v>19.08340360203319</v>
      </c>
    </row>
    <row r="4" spans="1:22" x14ac:dyDescent="0.25">
      <c r="B4" t="s">
        <v>1561</v>
      </c>
      <c r="C4">
        <v>58390</v>
      </c>
      <c r="D4">
        <f>mora_real_3_ecoli_abund__2[[#This Row],[Assignments]]/1481219</f>
        <v>3.9420234280008563E-2</v>
      </c>
      <c r="F4" t="s">
        <v>234</v>
      </c>
      <c r="G4">
        <v>202035</v>
      </c>
      <c r="H4">
        <f>patho_real_3_ecoli_abund[[#This Row],[Assignments]]/patho_real_3_ecoli_abund[[#Totals],[Assignments]]</f>
        <v>0.1363977912786698</v>
      </c>
      <c r="J4" t="s">
        <v>235</v>
      </c>
      <c r="K4">
        <v>245259</v>
      </c>
      <c r="L4">
        <f>puffer_real_3_ecoli_abund__2[[#This Row],[Assignments]]/1481219</f>
        <v>0.16557916148793664</v>
      </c>
      <c r="N4" t="s">
        <v>2</v>
      </c>
      <c r="O4" s="54">
        <f t="shared" ref="O4" si="2">P4+Q4+R4+S4</f>
        <v>1481219</v>
      </c>
      <c r="P4" s="26">
        <v>436420</v>
      </c>
      <c r="Q4" s="26">
        <v>986409</v>
      </c>
      <c r="R4" s="26">
        <v>0</v>
      </c>
      <c r="S4" s="26">
        <v>58390</v>
      </c>
      <c r="T4" s="51">
        <f>2/(1/U4+1/V4)</f>
        <v>30.055977036192239</v>
      </c>
      <c r="U4" s="51">
        <f>P4/O4*100</f>
        <v>29.46357020805161</v>
      </c>
      <c r="V4" s="55">
        <f t="shared" ref="V4" si="3">P4/(P4+Q4)*100</f>
        <v>30.672695032221021</v>
      </c>
    </row>
    <row r="5" spans="1:22" x14ac:dyDescent="0.25">
      <c r="B5" t="s">
        <v>88</v>
      </c>
      <c r="C5">
        <v>23677</v>
      </c>
      <c r="D5">
        <f>mora_real_3_ecoli_abund__2[[#This Row],[Assignments]]/1481219</f>
        <v>1.5984807108199394E-2</v>
      </c>
      <c r="F5" t="s">
        <v>235</v>
      </c>
      <c r="G5">
        <v>68344</v>
      </c>
      <c r="H5">
        <f>patho_real_3_ecoli_abund[[#This Row],[Assignments]]/patho_real_3_ecoli_abund[[#Totals],[Assignments]]</f>
        <v>4.6140374920926618E-2</v>
      </c>
      <c r="J5" t="s">
        <v>94</v>
      </c>
      <c r="K5">
        <v>203998</v>
      </c>
      <c r="L5">
        <f>puffer_real_3_ecoli_abund__2[[#This Row],[Assignments]]/1481219</f>
        <v>0.13772305108157537</v>
      </c>
    </row>
    <row r="6" spans="1:22" x14ac:dyDescent="0.25">
      <c r="B6" t="s">
        <v>22</v>
      </c>
      <c r="C6">
        <v>15232</v>
      </c>
      <c r="D6">
        <f>mora_real_3_ecoli_abund__2[[#This Row],[Assignments]]/1481219</f>
        <v>1.02834219652867E-2</v>
      </c>
      <c r="F6" t="s">
        <v>18</v>
      </c>
      <c r="G6">
        <v>17710</v>
      </c>
      <c r="H6">
        <f>patho_real_3_ecoli_abund[[#This Row],[Assignments]]/patho_real_3_ecoli_abund[[#Totals],[Assignments]]</f>
        <v>1.1956368369565878E-2</v>
      </c>
      <c r="J6" t="s">
        <v>18</v>
      </c>
      <c r="K6">
        <v>71778</v>
      </c>
      <c r="L6">
        <f>puffer_real_3_ecoli_abund__2[[#This Row],[Assignments]]/1481219</f>
        <v>4.8458735676493482E-2</v>
      </c>
      <c r="N6" s="14" t="s">
        <v>238</v>
      </c>
      <c r="O6" s="14" t="s">
        <v>234</v>
      </c>
      <c r="P6" s="14" t="s">
        <v>233</v>
      </c>
      <c r="R6" s="14"/>
      <c r="S6" s="14" t="s">
        <v>245</v>
      </c>
    </row>
    <row r="7" spans="1:22" x14ac:dyDescent="0.25">
      <c r="B7" t="s">
        <v>18</v>
      </c>
      <c r="C7">
        <v>11911</v>
      </c>
      <c r="D7">
        <f>mora_real_3_ecoli_abund__2[[#This Row],[Assignments]]/1481219</f>
        <v>8.0413497261377278E-3</v>
      </c>
      <c r="F7" t="s">
        <v>22</v>
      </c>
      <c r="G7">
        <v>12121</v>
      </c>
      <c r="H7">
        <f>patho_real_3_ecoli_abund[[#This Row],[Assignments]]/patho_real_3_ecoli_abund[[#Totals],[Assignments]]</f>
        <v>8.1831248451444388E-3</v>
      </c>
      <c r="J7" t="s">
        <v>1561</v>
      </c>
      <c r="K7">
        <v>58390</v>
      </c>
      <c r="L7">
        <f>puffer_real_3_ecoli_abund__2[[#This Row],[Assignments]]/1481219</f>
        <v>3.9420234280008563E-2</v>
      </c>
      <c r="N7" s="14" t="s">
        <v>235</v>
      </c>
      <c r="O7" s="14">
        <v>96.4</v>
      </c>
      <c r="P7" s="14">
        <v>96.59</v>
      </c>
      <c r="R7" s="14" t="s">
        <v>234</v>
      </c>
      <c r="S7" s="14" t="s">
        <v>246</v>
      </c>
    </row>
    <row r="8" spans="1:22" x14ac:dyDescent="0.25">
      <c r="B8" t="s">
        <v>116</v>
      </c>
      <c r="C8">
        <v>6035</v>
      </c>
      <c r="D8">
        <f>mora_real_3_ecoli_abund__2[[#This Row],[Assignments]]/1481219</f>
        <v>4.0743468724071192E-3</v>
      </c>
      <c r="F8" t="s">
        <v>1588</v>
      </c>
      <c r="G8">
        <v>8887</v>
      </c>
      <c r="H8">
        <f>patho_real_3_ecoli_abund[[#This Row],[Assignments]]/patho_real_3_ecoli_abund[[#Totals],[Assignments]]</f>
        <v>5.9997880124411044E-3</v>
      </c>
      <c r="J8" t="s">
        <v>17</v>
      </c>
      <c r="K8">
        <v>35576</v>
      </c>
      <c r="L8">
        <f>puffer_real_3_ecoli_abund__2[[#This Row],[Assignments]]/1481219</f>
        <v>2.4018055398965312E-2</v>
      </c>
      <c r="N8" s="14" t="s">
        <v>234</v>
      </c>
      <c r="O8" s="14"/>
      <c r="P8" s="14">
        <v>96.58</v>
      </c>
      <c r="R8" s="14" t="s">
        <v>235</v>
      </c>
      <c r="S8" s="14" t="s">
        <v>247</v>
      </c>
    </row>
    <row r="9" spans="1:22" x14ac:dyDescent="0.25">
      <c r="B9" t="s">
        <v>233</v>
      </c>
      <c r="C9">
        <v>4802</v>
      </c>
      <c r="D9">
        <f>mora_real_3_ecoli_abund__2[[#This Row],[Assignments]]/1481219</f>
        <v>3.2419243879534356E-3</v>
      </c>
      <c r="F9" t="s">
        <v>14</v>
      </c>
      <c r="G9">
        <v>7984</v>
      </c>
      <c r="H9">
        <f>patho_real_3_ecoli_abund[[#This Row],[Assignments]]/patho_real_3_ecoli_abund[[#Totals],[Assignments]]</f>
        <v>5.3901550007122512E-3</v>
      </c>
      <c r="J9" t="s">
        <v>1590</v>
      </c>
      <c r="K9">
        <v>34401</v>
      </c>
      <c r="L9">
        <f>puffer_real_3_ecoli_abund__2[[#This Row],[Assignments]]/1481219</f>
        <v>2.3224789852142054E-2</v>
      </c>
      <c r="R9" s="14" t="s">
        <v>233</v>
      </c>
      <c r="S9" s="14" t="s">
        <v>248</v>
      </c>
    </row>
    <row r="10" spans="1:22" x14ac:dyDescent="0.25">
      <c r="B10" s="79">
        <v>6409</v>
      </c>
      <c r="C10">
        <v>3454</v>
      </c>
      <c r="D10">
        <f>mora_real_3_ecoli_abund__2[[#This Row],[Assignments]]/1481219</f>
        <v>2.331863147853221E-3</v>
      </c>
      <c r="F10" t="s">
        <v>20</v>
      </c>
      <c r="G10">
        <v>2458</v>
      </c>
      <c r="H10">
        <f>patho_real_3_ecoli_abund[[#This Row],[Assignments]]/patho_real_3_ecoli_abund[[#Totals],[Assignments]]</f>
        <v>1.6594440119928249E-3</v>
      </c>
      <c r="J10" t="s">
        <v>126</v>
      </c>
      <c r="K10">
        <v>29214</v>
      </c>
      <c r="L10">
        <f>puffer_real_3_ecoli_abund__2[[#This Row],[Assignments]]/1481219</f>
        <v>1.9722944412676316E-2</v>
      </c>
    </row>
    <row r="11" spans="1:22" x14ac:dyDescent="0.25">
      <c r="B11" t="s">
        <v>98</v>
      </c>
      <c r="C11">
        <v>2249</v>
      </c>
      <c r="D11">
        <f>mora_real_3_ecoli_abund__2[[#This Row],[Assignments]]/1481219</f>
        <v>1.5183440126004324E-3</v>
      </c>
      <c r="F11" t="s">
        <v>233</v>
      </c>
      <c r="G11">
        <v>2004</v>
      </c>
      <c r="H11">
        <f>patho_real_3_ecoli_abund[[#This Row],[Assignments]]/patho_real_3_ecoli_abund[[#Totals],[Assignments]]</f>
        <v>1.3529397070926041E-3</v>
      </c>
      <c r="J11" t="s">
        <v>14</v>
      </c>
      <c r="K11">
        <v>25348</v>
      </c>
      <c r="L11">
        <f>puffer_real_3_ecoli_abund__2[[#This Row],[Assignments]]/1481219</f>
        <v>1.7112931983724218E-2</v>
      </c>
    </row>
    <row r="12" spans="1:22" x14ac:dyDescent="0.25">
      <c r="B12" t="s">
        <v>17</v>
      </c>
      <c r="C12">
        <v>2172</v>
      </c>
      <c r="D12">
        <f>mora_real_3_ecoli_abund__2[[#This Row],[Assignments]]/1481219</f>
        <v>1.4663598022979722E-3</v>
      </c>
      <c r="F12" t="s">
        <v>19</v>
      </c>
      <c r="G12">
        <v>1446</v>
      </c>
      <c r="H12">
        <f>patho_real_3_ecoli_abund[[#This Row],[Assignments]]/patho_real_3_ecoli_abund[[#Totals],[Assignments]]</f>
        <v>9.7622296230334606E-4</v>
      </c>
      <c r="J12" t="s">
        <v>1591</v>
      </c>
      <c r="K12">
        <v>23380</v>
      </c>
      <c r="L12">
        <f>puffer_real_3_ecoli_abund__2[[#This Row],[Assignments]]/1481219</f>
        <v>1.5784296582747048E-2</v>
      </c>
    </row>
    <row r="13" spans="1:22" x14ac:dyDescent="0.25">
      <c r="B13" t="s">
        <v>94</v>
      </c>
      <c r="C13">
        <v>2022</v>
      </c>
      <c r="D13">
        <f>mora_real_3_ecoli_abund__2[[#This Row],[Assignments]]/1481219</f>
        <v>1.3650918601503222E-3</v>
      </c>
      <c r="F13" t="s">
        <v>90</v>
      </c>
      <c r="G13">
        <v>660</v>
      </c>
      <c r="H13">
        <f>patho_real_3_ecoli_abund[[#This Row],[Assignments]]/patho_real_3_ecoli_abund[[#Totals],[Assignments]]</f>
        <v>4.4557894544966004E-4</v>
      </c>
      <c r="J13" t="s">
        <v>22</v>
      </c>
      <c r="K13">
        <v>10940</v>
      </c>
      <c r="L13">
        <f>puffer_real_3_ecoli_abund__2[[#This Row],[Assignments]]/1481219</f>
        <v>7.385808580635274E-3</v>
      </c>
      <c r="N13" t="s">
        <v>1586</v>
      </c>
    </row>
    <row r="14" spans="1:22" x14ac:dyDescent="0.25">
      <c r="B14" t="s">
        <v>1588</v>
      </c>
      <c r="C14">
        <v>1849</v>
      </c>
      <c r="D14">
        <f>mora_real_3_ecoli_abund__2[[#This Row],[Assignments]]/1481219</f>
        <v>1.2482961668733657E-3</v>
      </c>
      <c r="F14" t="s">
        <v>132</v>
      </c>
      <c r="G14">
        <v>547</v>
      </c>
      <c r="H14">
        <f>patho_real_3_ecoli_abund[[#This Row],[Assignments]]/patho_real_3_ecoli_abund[[#Totals],[Assignments]]</f>
        <v>3.6929042903176371E-4</v>
      </c>
      <c r="J14" t="s">
        <v>1588</v>
      </c>
      <c r="K14">
        <v>7784</v>
      </c>
      <c r="L14">
        <f>puffer_real_3_ecoli_abund__2[[#This Row],[Assignments]]/1481219</f>
        <v>5.2551310778487176E-3</v>
      </c>
      <c r="N14" t="s">
        <v>233</v>
      </c>
      <c r="O14">
        <v>37286</v>
      </c>
      <c r="P14">
        <f>O14/1481219</f>
        <v>2.5172509939448522E-2</v>
      </c>
    </row>
    <row r="15" spans="1:22" x14ac:dyDescent="0.25">
      <c r="B15" t="s">
        <v>132</v>
      </c>
      <c r="C15">
        <v>800</v>
      </c>
      <c r="D15">
        <f>mora_real_3_ecoli_abund__2[[#This Row],[Assignments]]/1481219</f>
        <v>5.4009569145413341E-4</v>
      </c>
      <c r="F15" t="s">
        <v>116</v>
      </c>
      <c r="G15">
        <v>100</v>
      </c>
      <c r="H15">
        <f>patho_real_3_ecoli_abund[[#This Row],[Assignments]]/patho_real_3_ecoli_abund[[#Totals],[Assignments]]</f>
        <v>6.7511961431766676E-5</v>
      </c>
      <c r="J15" t="s">
        <v>132</v>
      </c>
      <c r="K15">
        <v>7082</v>
      </c>
      <c r="L15">
        <f>puffer_real_3_ecoli_abund__2[[#This Row],[Assignments]]/1481219</f>
        <v>4.7811971085977159E-3</v>
      </c>
      <c r="N15" t="s">
        <v>234</v>
      </c>
      <c r="O15">
        <v>684112</v>
      </c>
      <c r="P15">
        <f t="shared" ref="P15:P16" si="4">O15/1481219</f>
        <v>0.46185742959008763</v>
      </c>
    </row>
    <row r="16" spans="1:22" x14ac:dyDescent="0.25">
      <c r="B16" t="s">
        <v>1591</v>
      </c>
      <c r="C16">
        <v>690</v>
      </c>
      <c r="D16">
        <f>mora_real_3_ecoli_abund__2[[#This Row],[Assignments]]/1481219</f>
        <v>4.6583253387919005E-4</v>
      </c>
      <c r="F16" t="s">
        <v>119</v>
      </c>
      <c r="G16">
        <v>90</v>
      </c>
      <c r="H16">
        <f>patho_real_3_ecoli_abund[[#This Row],[Assignments]]/patho_real_3_ecoli_abund[[#Totals],[Assignments]]</f>
        <v>6.0760765288590007E-5</v>
      </c>
      <c r="J16" t="s">
        <v>86</v>
      </c>
      <c r="K16">
        <v>6173</v>
      </c>
      <c r="L16">
        <f>puffer_real_3_ecoli_abund__2[[#This Row],[Assignments]]/1481219</f>
        <v>4.167513379182957E-3</v>
      </c>
      <c r="N16" t="s">
        <v>235</v>
      </c>
      <c r="O16">
        <v>759821</v>
      </c>
      <c r="P16">
        <f t="shared" si="4"/>
        <v>0.5129700604704639</v>
      </c>
    </row>
    <row r="17" spans="2:12" x14ac:dyDescent="0.25">
      <c r="B17" s="79">
        <v>789</v>
      </c>
      <c r="C17">
        <v>565</v>
      </c>
      <c r="D17">
        <f>mora_real_3_ecoli_abund__2[[#This Row],[Assignments]]/1481219</f>
        <v>3.8144258208948172E-4</v>
      </c>
      <c r="F17" t="s">
        <v>1591</v>
      </c>
      <c r="G17">
        <v>83</v>
      </c>
      <c r="H17">
        <f>patho_real_3_ecoli_abund[[#This Row],[Assignments]]/patho_real_3_ecoli_abund[[#Totals],[Assignments]]</f>
        <v>5.6034927988366339E-5</v>
      </c>
      <c r="J17" t="s">
        <v>1589</v>
      </c>
      <c r="K17">
        <v>4816</v>
      </c>
      <c r="L17">
        <f>puffer_real_3_ecoli_abund__2[[#This Row],[Assignments]]/1481219</f>
        <v>3.2513760625538829E-3</v>
      </c>
    </row>
    <row r="18" spans="2:12" x14ac:dyDescent="0.25">
      <c r="B18" t="s">
        <v>107</v>
      </c>
      <c r="C18">
        <v>507</v>
      </c>
      <c r="D18">
        <f>mora_real_3_ecoli_abund__2[[#This Row],[Assignments]]/1481219</f>
        <v>3.4228564445905704E-4</v>
      </c>
      <c r="F18" t="s">
        <v>107</v>
      </c>
      <c r="G18">
        <v>60</v>
      </c>
      <c r="H18">
        <f>patho_real_3_ecoli_abund[[#This Row],[Assignments]]/patho_real_3_ecoli_abund[[#Totals],[Assignments]]</f>
        <v>4.0507176859060007E-5</v>
      </c>
      <c r="J18" t="s">
        <v>88</v>
      </c>
      <c r="K18">
        <v>4506</v>
      </c>
      <c r="L18">
        <f>puffer_real_3_ecoli_abund__2[[#This Row],[Assignments]]/1481219</f>
        <v>3.0420889821154064E-3</v>
      </c>
    </row>
    <row r="19" spans="2:12" x14ac:dyDescent="0.25">
      <c r="B19" t="s">
        <v>19</v>
      </c>
      <c r="C19">
        <v>482</v>
      </c>
      <c r="D19">
        <f>mora_real_3_ecoli_abund__2[[#This Row],[Assignments]]/1481219</f>
        <v>3.2540765410111539E-4</v>
      </c>
      <c r="F19" t="s">
        <v>109</v>
      </c>
      <c r="G19">
        <v>40</v>
      </c>
      <c r="H19">
        <f>patho_real_3_ecoli_abund[[#This Row],[Assignments]]/patho_real_3_ecoli_abund[[#Totals],[Assignments]]</f>
        <v>2.7004784572706669E-5</v>
      </c>
      <c r="J19" t="s">
        <v>1594</v>
      </c>
      <c r="K19">
        <v>2709</v>
      </c>
      <c r="L19">
        <f>puffer_real_3_ecoli_abund__2[[#This Row],[Assignments]]/1481219</f>
        <v>1.8288990351865591E-3</v>
      </c>
    </row>
    <row r="20" spans="2:12" x14ac:dyDescent="0.25">
      <c r="B20" t="s">
        <v>126</v>
      </c>
      <c r="C20">
        <v>437</v>
      </c>
      <c r="D20">
        <f>mora_real_3_ecoli_abund__2[[#This Row],[Assignments]]/1481219</f>
        <v>2.9502727145682035E-4</v>
      </c>
      <c r="F20" s="79">
        <v>789</v>
      </c>
      <c r="G20">
        <v>17</v>
      </c>
      <c r="H20">
        <f>patho_real_3_ecoli_abund[[#This Row],[Assignments]]/patho_real_3_ecoli_abund[[#Totals],[Assignments]]</f>
        <v>1.1477033443400334E-5</v>
      </c>
      <c r="J20" t="s">
        <v>90</v>
      </c>
      <c r="K20">
        <v>2170</v>
      </c>
      <c r="L20">
        <f>puffer_real_3_ecoli_abund__2[[#This Row],[Assignments]]/1481219</f>
        <v>1.4650095630693368E-3</v>
      </c>
    </row>
    <row r="21" spans="2:12" x14ac:dyDescent="0.25">
      <c r="B21" t="s">
        <v>123</v>
      </c>
      <c r="C21">
        <v>424</v>
      </c>
      <c r="D21">
        <f>mora_real_3_ecoli_abund__2[[#This Row],[Assignments]]/1481219</f>
        <v>2.8625071647069071E-4</v>
      </c>
      <c r="F21" t="s">
        <v>86</v>
      </c>
      <c r="G21">
        <v>17</v>
      </c>
      <c r="H21">
        <f>patho_real_3_ecoli_abund[[#This Row],[Assignments]]/patho_real_3_ecoli_abund[[#Totals],[Assignments]]</f>
        <v>1.1477033443400334E-5</v>
      </c>
      <c r="J21" t="s">
        <v>1595</v>
      </c>
      <c r="K21">
        <v>1987</v>
      </c>
      <c r="L21">
        <f>puffer_real_3_ecoli_abund__2[[#This Row],[Assignments]]/1481219</f>
        <v>1.3414626736492038E-3</v>
      </c>
    </row>
    <row r="22" spans="2:12" x14ac:dyDescent="0.25">
      <c r="B22" t="s">
        <v>1597</v>
      </c>
      <c r="C22">
        <v>393</v>
      </c>
      <c r="D22">
        <f>mora_real_3_ecoli_abund__2[[#This Row],[Assignments]]/1481219</f>
        <v>2.6532200842684301E-4</v>
      </c>
      <c r="F22" t="s">
        <v>126</v>
      </c>
      <c r="G22">
        <v>14</v>
      </c>
      <c r="H22">
        <f>patho_real_3_ecoli_abund[[#This Row],[Assignments]]/patho_real_3_ecoli_abund[[#Totals],[Assignments]]</f>
        <v>9.4516746004473349E-6</v>
      </c>
      <c r="J22" s="79">
        <v>789</v>
      </c>
      <c r="K22">
        <v>1679</v>
      </c>
      <c r="L22">
        <f>puffer_real_3_ecoli_abund__2[[#This Row],[Assignments]]/1481219</f>
        <v>1.1335258324393625E-3</v>
      </c>
    </row>
    <row r="23" spans="2:12" x14ac:dyDescent="0.25">
      <c r="B23" t="s">
        <v>129</v>
      </c>
      <c r="C23">
        <v>343</v>
      </c>
      <c r="D23">
        <f>mora_real_3_ecoli_abund__2[[#This Row],[Assignments]]/1481219</f>
        <v>2.3156602771095969E-4</v>
      </c>
      <c r="F23" t="s">
        <v>16</v>
      </c>
      <c r="G23">
        <v>14</v>
      </c>
      <c r="H23">
        <f>patho_real_3_ecoli_abund[[#This Row],[Assignments]]/patho_real_3_ecoli_abund[[#Totals],[Assignments]]</f>
        <v>9.4516746004473349E-6</v>
      </c>
      <c r="J23" t="s">
        <v>1593</v>
      </c>
      <c r="K23">
        <v>1319</v>
      </c>
      <c r="L23">
        <f>puffer_real_3_ecoli_abund__2[[#This Row],[Assignments]]/1481219</f>
        <v>8.9048277128500239E-4</v>
      </c>
    </row>
    <row r="24" spans="2:12" x14ac:dyDescent="0.25">
      <c r="B24" t="s">
        <v>14</v>
      </c>
      <c r="C24">
        <v>640</v>
      </c>
      <c r="D24">
        <f>mora_real_3_ecoli_abund__2[[#This Row],[Assignments]]/1481219</f>
        <v>4.3207655316330671E-4</v>
      </c>
      <c r="F24" t="s">
        <v>105</v>
      </c>
      <c r="G24">
        <v>12</v>
      </c>
      <c r="H24">
        <f>patho_real_3_ecoli_abund[[#This Row],[Assignments]]/patho_real_3_ecoli_abund[[#Totals],[Assignments]]</f>
        <v>8.1014353718120011E-6</v>
      </c>
      <c r="J24" t="s">
        <v>20</v>
      </c>
      <c r="K24">
        <v>1006</v>
      </c>
      <c r="L24">
        <f>puffer_real_3_ecoli_abund__2[[#This Row],[Assignments]]/1481219</f>
        <v>6.7917033200357274E-4</v>
      </c>
    </row>
    <row r="25" spans="2:12" x14ac:dyDescent="0.25">
      <c r="B25" t="s">
        <v>20</v>
      </c>
      <c r="C25">
        <v>501</v>
      </c>
      <c r="D25">
        <f>mora_real_3_ecoli_abund__2[[#This Row],[Assignments]]/1481219</f>
        <v>3.3823492677315103E-4</v>
      </c>
      <c r="F25" t="s">
        <v>129</v>
      </c>
      <c r="G25">
        <v>7</v>
      </c>
      <c r="H25">
        <f>patho_real_3_ecoli_abund[[#This Row],[Assignments]]/patho_real_3_ecoli_abund[[#Totals],[Assignments]]</f>
        <v>4.7258373002236674E-6</v>
      </c>
      <c r="J25" t="s">
        <v>105</v>
      </c>
      <c r="K25">
        <v>692</v>
      </c>
      <c r="L25">
        <f>puffer_real_3_ecoli_abund__2[[#This Row],[Assignments]]/1481219</f>
        <v>4.6718277310782538E-4</v>
      </c>
    </row>
    <row r="26" spans="2:12" x14ac:dyDescent="0.25">
      <c r="B26" t="s">
        <v>16</v>
      </c>
      <c r="C26">
        <v>231</v>
      </c>
      <c r="D26">
        <f>mora_real_3_ecoli_abund__2[[#This Row],[Assignments]]/1481219</f>
        <v>1.5595263090738103E-4</v>
      </c>
      <c r="F26" t="s">
        <v>98</v>
      </c>
      <c r="G26">
        <v>2</v>
      </c>
      <c r="H26">
        <f>patho_real_3_ecoli_abund[[#This Row],[Assignments]]/patho_real_3_ecoli_abund[[#Totals],[Assignments]]</f>
        <v>1.3502392286353334E-6</v>
      </c>
      <c r="J26" t="s">
        <v>1597</v>
      </c>
      <c r="K26">
        <v>407</v>
      </c>
      <c r="L26">
        <f>puffer_real_3_ecoli_abund__2[[#This Row],[Assignments]]/1481219</f>
        <v>2.7477368302729035E-4</v>
      </c>
    </row>
    <row r="27" spans="2:12" x14ac:dyDescent="0.25">
      <c r="B27" s="79">
        <v>6409</v>
      </c>
      <c r="C27">
        <v>208</v>
      </c>
      <c r="D27">
        <f>mora_real_3_ecoli_abund__2[[#This Row],[Assignments]]/1481219</f>
        <v>1.4042487977807469E-4</v>
      </c>
      <c r="F27" t="s">
        <v>1561</v>
      </c>
      <c r="G27">
        <v>0</v>
      </c>
      <c r="H27">
        <f>patho_real_3_ecoli_abund[[#This Row],[Assignments]]/patho_real_3_ecoli_abund[[#Totals],[Assignments]]</f>
        <v>0</v>
      </c>
      <c r="J27" t="s">
        <v>116</v>
      </c>
      <c r="K27">
        <v>170</v>
      </c>
      <c r="L27">
        <f>puffer_real_3_ecoli_abund__2[[#This Row],[Assignments]]/1481219</f>
        <v>1.1477033443400335E-4</v>
      </c>
    </row>
    <row r="28" spans="2:12" x14ac:dyDescent="0.25">
      <c r="B28" t="s">
        <v>111</v>
      </c>
      <c r="C28">
        <v>208</v>
      </c>
      <c r="D28">
        <f>mora_real_3_ecoli_abund__2[[#This Row],[Assignments]]/1481219</f>
        <v>1.4042487977807469E-4</v>
      </c>
      <c r="G28">
        <f>SUM(patho_real_3_ecoli_abund[Assignments])</f>
        <v>1481219</v>
      </c>
      <c r="J28" t="s">
        <v>1592</v>
      </c>
      <c r="K28">
        <v>41</v>
      </c>
      <c r="L28">
        <f>puffer_real_3_ecoli_abund__2[[#This Row],[Assignments]]/1481219</f>
        <v>2.7679904187024336E-5</v>
      </c>
    </row>
    <row r="29" spans="2:12" x14ac:dyDescent="0.25">
      <c r="B29" t="s">
        <v>15</v>
      </c>
      <c r="C29">
        <v>189</v>
      </c>
      <c r="D29">
        <f>mora_real_3_ecoli_abund__2[[#This Row],[Assignments]]/1481219</f>
        <v>1.2759760710603902E-4</v>
      </c>
      <c r="J29" t="s">
        <v>1587</v>
      </c>
      <c r="K29">
        <v>5</v>
      </c>
      <c r="L29">
        <f>puffer_real_3_ecoli_abund__2[[#This Row],[Assignments]]/1481219</f>
        <v>3.3755980715883336E-6</v>
      </c>
    </row>
    <row r="30" spans="2:12" x14ac:dyDescent="0.25">
      <c r="B30" t="s">
        <v>105</v>
      </c>
      <c r="C30">
        <v>201</v>
      </c>
      <c r="D30">
        <f>mora_real_3_ecoli_abund__2[[#This Row],[Assignments]]/1481219</f>
        <v>1.3569904247785102E-4</v>
      </c>
      <c r="K30">
        <f>SUM(K2:K29)</f>
        <v>1481219</v>
      </c>
    </row>
    <row r="31" spans="2:12" x14ac:dyDescent="0.25">
      <c r="B31" t="s">
        <v>86</v>
      </c>
      <c r="C31">
        <v>219</v>
      </c>
      <c r="D31">
        <f>mora_real_3_ecoli_abund__2[[#This Row],[Assignments]]/1481219</f>
        <v>1.4785119553556902E-4</v>
      </c>
    </row>
    <row r="32" spans="2:12" x14ac:dyDescent="0.25">
      <c r="B32" t="s">
        <v>1595</v>
      </c>
      <c r="C32">
        <v>20</v>
      </c>
      <c r="D32">
        <f>mora_real_3_ecoli_abund__2[[#This Row],[Assignments]]/1481219</f>
        <v>1.3502392286353335E-5</v>
      </c>
    </row>
    <row r="33" spans="2:4" x14ac:dyDescent="0.25">
      <c r="B33" t="s">
        <v>119</v>
      </c>
      <c r="C33">
        <v>11</v>
      </c>
      <c r="D33">
        <f>mora_real_3_ecoli_abund__2[[#This Row],[Assignments]]/1481219</f>
        <v>7.4263157574943342E-6</v>
      </c>
    </row>
    <row r="34" spans="2:4" x14ac:dyDescent="0.25">
      <c r="B34" t="s">
        <v>121</v>
      </c>
      <c r="C34">
        <v>7</v>
      </c>
      <c r="D34">
        <f>mora_real_3_ecoli_abund__2[[#This Row],[Assignments]]/1481219</f>
        <v>4.7258373002236674E-6</v>
      </c>
    </row>
    <row r="35" spans="2:4" x14ac:dyDescent="0.25">
      <c r="B35" t="s">
        <v>126</v>
      </c>
      <c r="C35">
        <v>3</v>
      </c>
      <c r="D35">
        <f>mora_real_3_ecoli_abund__2[[#This Row],[Assignments]]/1481219</f>
        <v>2.0253588429530003E-6</v>
      </c>
    </row>
    <row r="36" spans="2:4" x14ac:dyDescent="0.25">
      <c r="B36" t="s">
        <v>114</v>
      </c>
      <c r="C36">
        <v>3</v>
      </c>
      <c r="D36">
        <f>mora_real_3_ecoli_abund__2[[#This Row],[Assignments]]/1481219</f>
        <v>2.0253588429530003E-6</v>
      </c>
    </row>
    <row r="37" spans="2:4" x14ac:dyDescent="0.25">
      <c r="B37" t="s">
        <v>109</v>
      </c>
      <c r="C37">
        <v>1</v>
      </c>
      <c r="D37">
        <f>mora_real_3_ecoli_abund__2[[#This Row],[Assignments]]/1481219</f>
        <v>6.7511961431766669E-7</v>
      </c>
    </row>
    <row r="38" spans="2:4" x14ac:dyDescent="0.25">
      <c r="C38">
        <f>SUM(C2:C37)</f>
        <v>1481219</v>
      </c>
    </row>
  </sheetData>
  <pageMargins left="0.7" right="0.7" top="0.75" bottom="0.75" header="0.3" footer="0.3"/>
  <pageSetup paperSize="9" orientation="portrait"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9D236-06BE-44FD-B0A1-86BFD200DE60}">
  <dimension ref="A1:AC1029"/>
  <sheetViews>
    <sheetView workbookViewId="0">
      <selection activeCell="F7" sqref="F7"/>
    </sheetView>
  </sheetViews>
  <sheetFormatPr defaultRowHeight="15" x14ac:dyDescent="0.25"/>
  <cols>
    <col min="3" max="3" width="29.28515625" customWidth="1"/>
    <col min="5" max="5" width="9.5703125" bestFit="1" customWidth="1"/>
    <col min="7" max="7" width="33.42578125" customWidth="1"/>
    <col min="11" max="11" width="33.42578125" customWidth="1"/>
    <col min="13" max="13" width="8.85546875" customWidth="1"/>
    <col min="14" max="14" width="11" customWidth="1"/>
    <col min="15" max="15" width="30.42578125" customWidth="1"/>
    <col min="19" max="19" width="28" customWidth="1"/>
  </cols>
  <sheetData>
    <row r="1" spans="1:29" x14ac:dyDescent="0.25">
      <c r="A1" t="s">
        <v>256</v>
      </c>
      <c r="B1">
        <v>2419037</v>
      </c>
      <c r="C1" t="s">
        <v>0</v>
      </c>
      <c r="G1" t="s">
        <v>241</v>
      </c>
      <c r="K1" t="s">
        <v>135</v>
      </c>
      <c r="O1" t="s">
        <v>1489</v>
      </c>
      <c r="S1" t="s">
        <v>1467</v>
      </c>
      <c r="AB1" t="s">
        <v>1453</v>
      </c>
    </row>
    <row r="2" spans="1:29" x14ac:dyDescent="0.25">
      <c r="C2" t="s">
        <v>174</v>
      </c>
      <c r="D2" t="s">
        <v>46</v>
      </c>
      <c r="E2" t="s">
        <v>257</v>
      </c>
      <c r="G2" t="s">
        <v>174</v>
      </c>
      <c r="H2" t="s">
        <v>46</v>
      </c>
      <c r="I2" t="s">
        <v>257</v>
      </c>
      <c r="K2" t="s">
        <v>174</v>
      </c>
      <c r="L2" t="s">
        <v>46</v>
      </c>
      <c r="M2" t="s">
        <v>257</v>
      </c>
      <c r="O2" t="s">
        <v>174</v>
      </c>
      <c r="P2" t="s">
        <v>46</v>
      </c>
      <c r="Q2" t="s">
        <v>257</v>
      </c>
      <c r="S2" t="s">
        <v>174</v>
      </c>
      <c r="T2" t="s">
        <v>46</v>
      </c>
      <c r="U2" t="s">
        <v>257</v>
      </c>
      <c r="AB2" t="s">
        <v>174</v>
      </c>
      <c r="AC2" t="s">
        <v>257</v>
      </c>
    </row>
    <row r="3" spans="1:29" x14ac:dyDescent="0.25">
      <c r="C3" t="s">
        <v>258</v>
      </c>
      <c r="D3">
        <v>758231</v>
      </c>
      <c r="E3" s="56">
        <f>mora_filtered_species_abundance[[#This Row],[Assignments]]/mora_filtered_species_abundance[[#Totals],[Assignments]]</f>
        <v>0.31344332476105163</v>
      </c>
      <c r="G3" t="s">
        <v>258</v>
      </c>
      <c r="H3">
        <v>764596</v>
      </c>
      <c r="I3" s="56">
        <f>patho_new_species_abundance[[#This Row],[Assignments]]/2419037</f>
        <v>0.3160745370988538</v>
      </c>
      <c r="K3" t="s">
        <v>258</v>
      </c>
      <c r="L3">
        <v>734212</v>
      </c>
      <c r="M3" s="56">
        <f>minimap2_new_species_abundance[[#This Row],[Assignments]]/2419037</f>
        <v>0.30351416700116618</v>
      </c>
      <c r="O3" t="s">
        <v>258</v>
      </c>
      <c r="P3">
        <v>790438</v>
      </c>
      <c r="Q3" s="56">
        <f>kraken2_species_abundance[[#This Row],[Assignments]]/P$381</f>
        <v>0.32675730052909485</v>
      </c>
      <c r="S3" t="s">
        <v>258</v>
      </c>
      <c r="T3">
        <v>790453</v>
      </c>
      <c r="U3">
        <f>kraken2_custom_database_species_abundance[[#This Row],[Assignments]]/T$385</f>
        <v>0.338114266746741</v>
      </c>
      <c r="AB3" t="s">
        <v>79</v>
      </c>
      <c r="AC3">
        <v>0.18</v>
      </c>
    </row>
    <row r="4" spans="1:29" x14ac:dyDescent="0.25">
      <c r="C4" t="s">
        <v>79</v>
      </c>
      <c r="D4">
        <v>609189</v>
      </c>
      <c r="E4" s="56">
        <f>mora_filtered_species_abundance[[#This Row],[Assignments]]/mora_filtered_species_abundance[[#Totals],[Assignments]]</f>
        <v>0.25183120390469432</v>
      </c>
      <c r="G4" t="s">
        <v>79</v>
      </c>
      <c r="H4">
        <v>609544</v>
      </c>
      <c r="I4" s="56">
        <f>patho_new_species_abundance[[#This Row],[Assignments]]/2419037</f>
        <v>0.25197795651740756</v>
      </c>
      <c r="K4" t="s">
        <v>79</v>
      </c>
      <c r="L4">
        <v>608813</v>
      </c>
      <c r="M4" s="56">
        <f>minimap2_new_species_abundance[[#This Row],[Assignments]]/2419037</f>
        <v>0.25167577015151071</v>
      </c>
      <c r="O4" t="s">
        <v>79</v>
      </c>
      <c r="P4">
        <v>518212</v>
      </c>
      <c r="Q4" s="56">
        <f>kraken2_species_abundance[[#This Row],[Assignments]]/P$381</f>
        <v>0.21422243644888442</v>
      </c>
      <c r="S4" t="s">
        <v>79</v>
      </c>
      <c r="T4">
        <v>519391</v>
      </c>
      <c r="U4">
        <f>kraken2_custom_database_species_abundance[[#This Row],[Assignments]]/T$385</f>
        <v>0.22216818345917663</v>
      </c>
      <c r="AB4" t="s">
        <v>263</v>
      </c>
      <c r="AC4">
        <v>0.18</v>
      </c>
    </row>
    <row r="5" spans="1:29" x14ac:dyDescent="0.25">
      <c r="C5" t="s">
        <v>263</v>
      </c>
      <c r="D5">
        <v>273825</v>
      </c>
      <c r="E5" s="56">
        <f>mora_filtered_species_abundance[[#This Row],[Assignments]]/mora_filtered_species_abundance[[#Totals],[Assignments]]</f>
        <v>0.11319587091888218</v>
      </c>
      <c r="G5" t="s">
        <v>263</v>
      </c>
      <c r="H5">
        <v>273951</v>
      </c>
      <c r="I5" s="56">
        <f>patho_new_species_abundance[[#This Row],[Assignments]]/2419037</f>
        <v>0.11324795776170435</v>
      </c>
      <c r="K5" t="s">
        <v>263</v>
      </c>
      <c r="L5">
        <v>273691</v>
      </c>
      <c r="M5" s="56">
        <f>minimap2_new_species_abundance[[#This Row],[Assignments]]/2419037</f>
        <v>0.11314047697492845</v>
      </c>
      <c r="O5" t="s">
        <v>263</v>
      </c>
      <c r="P5">
        <v>278226</v>
      </c>
      <c r="Q5" s="56">
        <f>kraken2_species_abundance[[#This Row],[Assignments]]/P$381</f>
        <v>0.11501518992888492</v>
      </c>
      <c r="S5" t="s">
        <v>263</v>
      </c>
      <c r="T5">
        <v>278226</v>
      </c>
      <c r="U5">
        <f>kraken2_custom_database_species_abundance[[#This Row],[Assignments]]/T$385</f>
        <v>0.11901046612496728</v>
      </c>
      <c r="AB5" t="s">
        <v>1454</v>
      </c>
      <c r="AC5">
        <v>0.18</v>
      </c>
    </row>
    <row r="6" spans="1:29" x14ac:dyDescent="0.25">
      <c r="C6" t="s">
        <v>266</v>
      </c>
      <c r="D6">
        <v>223818</v>
      </c>
      <c r="E6" s="56">
        <f>mora_filtered_species_abundance[[#This Row],[Assignments]]/mora_filtered_species_abundance[[#Totals],[Assignments]]</f>
        <v>9.2523595133104625E-2</v>
      </c>
      <c r="G6" t="s">
        <v>266</v>
      </c>
      <c r="H6">
        <v>224217</v>
      </c>
      <c r="I6" s="56">
        <f>patho_new_species_abundance[[#This Row],[Assignments]]/2419037</f>
        <v>9.2688536802041477E-2</v>
      </c>
      <c r="K6" t="s">
        <v>266</v>
      </c>
      <c r="L6">
        <v>213537</v>
      </c>
      <c r="M6" s="56">
        <f>minimap2_new_species_abundance[[#This Row],[Assignments]]/2419037</f>
        <v>8.8273556791400878E-2</v>
      </c>
      <c r="O6" t="s">
        <v>262</v>
      </c>
      <c r="P6">
        <v>231494</v>
      </c>
      <c r="Q6" s="56">
        <f>kraken2_species_abundance[[#This Row],[Assignments]]/P$381</f>
        <v>9.5696758668842183E-2</v>
      </c>
      <c r="S6" t="s">
        <v>262</v>
      </c>
      <c r="T6">
        <v>232000</v>
      </c>
      <c r="U6">
        <f>kraken2_custom_database_species_abundance[[#This Row],[Assignments]]/T$385</f>
        <v>9.923741181986015E-2</v>
      </c>
      <c r="AB6" t="s">
        <v>262</v>
      </c>
      <c r="AC6">
        <v>0.18</v>
      </c>
    </row>
    <row r="7" spans="1:29" x14ac:dyDescent="0.25">
      <c r="C7" t="s">
        <v>262</v>
      </c>
      <c r="D7">
        <v>207154</v>
      </c>
      <c r="E7" s="56">
        <f>mora_filtered_species_abundance[[#This Row],[Assignments]]/mora_filtered_species_abundance[[#Totals],[Assignments]]</f>
        <v>8.5634903476052654E-2</v>
      </c>
      <c r="G7" t="s">
        <v>262</v>
      </c>
      <c r="H7">
        <v>208030</v>
      </c>
      <c r="I7" s="56">
        <f>patho_new_species_abundance[[#This Row],[Assignments]]/2419037</f>
        <v>8.5997031049959136E-2</v>
      </c>
      <c r="K7" t="s">
        <v>262</v>
      </c>
      <c r="L7">
        <v>203253</v>
      </c>
      <c r="M7" s="56">
        <f>minimap2_new_species_abundance[[#This Row],[Assignments]]/2419037</f>
        <v>8.4022278286772792E-2</v>
      </c>
      <c r="O7" t="s">
        <v>266</v>
      </c>
      <c r="P7">
        <v>227968</v>
      </c>
      <c r="Q7" s="56">
        <f>kraken2_species_abundance[[#This Row],[Assignments]]/P$381</f>
        <v>9.4239153845104479E-2</v>
      </c>
      <c r="S7" t="s">
        <v>266</v>
      </c>
      <c r="T7">
        <v>227969</v>
      </c>
      <c r="U7">
        <f>kraken2_custom_database_species_abundance[[#This Row],[Assignments]]/T$385</f>
        <v>9.7513161789490072E-2</v>
      </c>
      <c r="AB7" t="s">
        <v>266</v>
      </c>
      <c r="AC7">
        <v>0.18</v>
      </c>
    </row>
    <row r="8" spans="1:29" x14ac:dyDescent="0.25">
      <c r="C8" t="s">
        <v>267</v>
      </c>
      <c r="D8">
        <v>111058</v>
      </c>
      <c r="E8" s="56">
        <f>mora_filtered_species_abundance[[#This Row],[Assignments]]/mora_filtered_species_abundance[[#Totals],[Assignments]]</f>
        <v>4.5910004683681976E-2</v>
      </c>
      <c r="G8" t="s">
        <v>267</v>
      </c>
      <c r="H8">
        <v>111544</v>
      </c>
      <c r="I8" s="56">
        <f>patho_new_species_abundance[[#This Row],[Assignments]]/2419037</f>
        <v>4.6110911077424613E-2</v>
      </c>
      <c r="K8" t="s">
        <v>267</v>
      </c>
      <c r="L8">
        <v>109308</v>
      </c>
      <c r="M8" s="56">
        <f>minimap2_new_species_abundance[[#This Row],[Assignments]]/2419037</f>
        <v>4.5186576311151916E-2</v>
      </c>
      <c r="O8" t="s">
        <v>297</v>
      </c>
      <c r="P8">
        <v>117546</v>
      </c>
      <c r="Q8" s="56">
        <f>kraken2_species_abundance[[#This Row],[Assignments]]/P$381</f>
        <v>4.8592063701381999E-2</v>
      </c>
      <c r="S8" t="s">
        <v>297</v>
      </c>
      <c r="T8">
        <v>117430</v>
      </c>
      <c r="U8">
        <f>kraken2_custom_database_species_abundance[[#This Row],[Assignments]]/T$385</f>
        <v>5.0230384784509384E-2</v>
      </c>
      <c r="AB8" t="s">
        <v>339</v>
      </c>
      <c r="AC8">
        <v>1.7999999999999999E-2</v>
      </c>
    </row>
    <row r="9" spans="1:29" x14ac:dyDescent="0.25">
      <c r="C9" t="s">
        <v>264</v>
      </c>
      <c r="D9">
        <v>51421</v>
      </c>
      <c r="E9" s="56">
        <f>mora_filtered_species_abundance[[#This Row],[Assignments]]/mora_filtered_species_abundance[[#Totals],[Assignments]]</f>
        <v>2.1256805910781853E-2</v>
      </c>
      <c r="G9" t="s">
        <v>264</v>
      </c>
      <c r="H9">
        <v>52022</v>
      </c>
      <c r="I9" s="56">
        <f>patho_new_species_abundance[[#This Row],[Assignments]]/2419037</f>
        <v>2.1505251883290749E-2</v>
      </c>
      <c r="K9" t="s">
        <v>264</v>
      </c>
      <c r="L9">
        <v>49585</v>
      </c>
      <c r="M9" s="56">
        <f>minimap2_new_species_abundance[[#This Row],[Assignments]]/2419037</f>
        <v>2.0497826201087456E-2</v>
      </c>
      <c r="O9" t="s">
        <v>237</v>
      </c>
      <c r="P9">
        <v>81551</v>
      </c>
      <c r="Q9" s="56">
        <f>kraken2_species_abundance[[#This Row],[Assignments]]/P$381</f>
        <v>3.3712175547542265E-2</v>
      </c>
      <c r="S9" t="s">
        <v>264</v>
      </c>
      <c r="T9">
        <v>58713</v>
      </c>
      <c r="U9">
        <f>kraken2_custom_database_species_abundance[[#This Row],[Assignments]]/T$385</f>
        <v>2.5114336897325208E-2</v>
      </c>
      <c r="AB9" t="s">
        <v>1456</v>
      </c>
      <c r="AC9">
        <v>1.7999999999999999E-2</v>
      </c>
    </row>
    <row r="10" spans="1:29" x14ac:dyDescent="0.25">
      <c r="C10" t="s">
        <v>1561</v>
      </c>
      <c r="D10">
        <v>33345</v>
      </c>
      <c r="E10" s="56">
        <f>mora_filtered_species_abundance[[#This Row],[Assignments]]/mora_filtered_species_abundance[[#Totals],[Assignments]]</f>
        <v>1.3784410904008495E-2</v>
      </c>
      <c r="G10" t="s">
        <v>1561</v>
      </c>
      <c r="H10">
        <v>31705</v>
      </c>
      <c r="I10" s="56">
        <f>patho_new_species_abundance[[#This Row],[Assignments]]/2419037</f>
        <v>1.3106455172037467E-2</v>
      </c>
      <c r="K10" t="s">
        <v>272</v>
      </c>
      <c r="L10">
        <v>23624</v>
      </c>
      <c r="M10" s="56">
        <f>minimap2_new_species_abundance[[#This Row],[Assignments]]/2419037</f>
        <v>9.7658696415143711E-3</v>
      </c>
      <c r="O10" t="s">
        <v>264</v>
      </c>
      <c r="P10">
        <v>58729</v>
      </c>
      <c r="Q10" s="56">
        <f>kraken2_species_abundance[[#This Row],[Assignments]]/P$381</f>
        <v>2.4277842794467385E-2</v>
      </c>
      <c r="S10" t="s">
        <v>279</v>
      </c>
      <c r="T10">
        <v>29520</v>
      </c>
      <c r="U10">
        <f>kraken2_custom_database_species_abundance[[#This Row],[Assignments]]/T$385</f>
        <v>1.2627105159147722E-2</v>
      </c>
      <c r="AB10" t="s">
        <v>297</v>
      </c>
      <c r="AC10">
        <v>1.7999999999999999E-2</v>
      </c>
    </row>
    <row r="11" spans="1:29" x14ac:dyDescent="0.25">
      <c r="C11" t="s">
        <v>272</v>
      </c>
      <c r="D11">
        <v>15938</v>
      </c>
      <c r="E11" s="56">
        <f>mora_filtered_species_abundance[[#This Row],[Assignments]]/mora_filtered_species_abundance[[#Totals],[Assignments]]</f>
        <v>6.5885722293623451E-3</v>
      </c>
      <c r="G11" t="s">
        <v>270</v>
      </c>
      <c r="H11">
        <v>15936</v>
      </c>
      <c r="I11" s="56">
        <f>patho_new_species_abundance[[#This Row],[Assignments]]/2419037</f>
        <v>6.5877454540794536E-3</v>
      </c>
      <c r="K11" t="s">
        <v>270</v>
      </c>
      <c r="L11">
        <v>15363</v>
      </c>
      <c r="M11" s="56">
        <f>minimap2_new_species_abundance[[#This Row],[Assignments]]/2419037</f>
        <v>6.3508743355310399E-3</v>
      </c>
      <c r="O11" t="s">
        <v>279</v>
      </c>
      <c r="P11">
        <v>29520</v>
      </c>
      <c r="Q11" s="56">
        <f>kraken2_species_abundance[[#This Row],[Assignments]]/P$381</f>
        <v>1.2203203175478506E-2</v>
      </c>
      <c r="S11" t="s">
        <v>274</v>
      </c>
      <c r="T11">
        <v>15917</v>
      </c>
      <c r="U11">
        <f>kraken2_custom_database_species_abundance[[#This Row],[Assignments]]/T$385</f>
        <v>6.8084563962789394E-3</v>
      </c>
      <c r="AB11" t="s">
        <v>274</v>
      </c>
      <c r="AC11">
        <v>1.7999999999999999E-2</v>
      </c>
    </row>
    <row r="12" spans="1:29" x14ac:dyDescent="0.25">
      <c r="C12" t="s">
        <v>270</v>
      </c>
      <c r="D12">
        <v>15813</v>
      </c>
      <c r="E12" s="56">
        <f>mora_filtered_species_abundance[[#This Row],[Assignments]]/mora_filtered_species_abundance[[#Totals],[Assignments]]</f>
        <v>6.536898774181627E-3</v>
      </c>
      <c r="G12" t="s">
        <v>274</v>
      </c>
      <c r="H12">
        <v>13949</v>
      </c>
      <c r="I12" s="56">
        <f>patho_new_species_abundance[[#This Row],[Assignments]]/2419037</f>
        <v>5.7663442105267511E-3</v>
      </c>
      <c r="K12" t="s">
        <v>274</v>
      </c>
      <c r="L12">
        <v>13914</v>
      </c>
      <c r="M12" s="56">
        <f>minimap2_new_species_abundance[[#This Row],[Assignments]]/2419037</f>
        <v>5.7518756430761497E-3</v>
      </c>
      <c r="O12" t="s">
        <v>274</v>
      </c>
      <c r="P12">
        <v>16366</v>
      </c>
      <c r="Q12" s="56">
        <f>kraken2_species_abundance[[#This Row],[Assignments]]/P$381</f>
        <v>6.7655021399011259E-3</v>
      </c>
      <c r="S12" t="s">
        <v>270</v>
      </c>
      <c r="T12">
        <v>11974</v>
      </c>
      <c r="U12">
        <f>kraken2_custom_database_species_abundance[[#This Row],[Assignments]]/T$385</f>
        <v>5.1218481428060578E-3</v>
      </c>
      <c r="AB12" t="s">
        <v>270</v>
      </c>
      <c r="AC12">
        <v>1.7999999999999999E-2</v>
      </c>
    </row>
    <row r="13" spans="1:29" x14ac:dyDescent="0.25">
      <c r="C13" t="s">
        <v>274</v>
      </c>
      <c r="D13">
        <v>13985</v>
      </c>
      <c r="E13" s="56">
        <f>mora_filtered_species_abundance[[#This Row],[Assignments]]/mora_filtered_species_abundance[[#Totals],[Assignments]]</f>
        <v>5.7812261656187977E-3</v>
      </c>
      <c r="G13" t="s">
        <v>275</v>
      </c>
      <c r="H13">
        <v>13699</v>
      </c>
      <c r="I13" s="56">
        <f>patho_new_species_abundance[[#This Row],[Assignments]]/2419037</f>
        <v>5.662997300165314E-3</v>
      </c>
      <c r="K13" t="s">
        <v>275</v>
      </c>
      <c r="L13">
        <v>13192</v>
      </c>
      <c r="M13" s="56">
        <f>minimap2_new_species_abundance[[#This Row],[Assignments]]/2419037</f>
        <v>5.4534097659523191E-3</v>
      </c>
      <c r="O13" t="s">
        <v>270</v>
      </c>
      <c r="P13">
        <v>11865</v>
      </c>
      <c r="Q13" s="56">
        <f>kraken2_species_abundance[[#This Row],[Assignments]]/P$381</f>
        <v>4.9048443657538103E-3</v>
      </c>
      <c r="S13" t="s">
        <v>272</v>
      </c>
      <c r="T13">
        <v>6919</v>
      </c>
      <c r="U13">
        <f>kraken2_custom_database_species_abundance[[#This Row],[Assignments]]/T$385</f>
        <v>2.9595847085414325E-3</v>
      </c>
      <c r="AB13" t="s">
        <v>315</v>
      </c>
      <c r="AC13">
        <v>1.8E-3</v>
      </c>
    </row>
    <row r="14" spans="1:29" x14ac:dyDescent="0.25">
      <c r="C14" t="s">
        <v>275</v>
      </c>
      <c r="D14">
        <v>13672</v>
      </c>
      <c r="E14" s="56">
        <f>mora_filtered_species_abundance[[#This Row],[Assignments]]/mora_filtered_species_abundance[[#Totals],[Assignments]]</f>
        <v>5.6518358338462785E-3</v>
      </c>
      <c r="G14" t="s">
        <v>272</v>
      </c>
      <c r="H14">
        <v>12740</v>
      </c>
      <c r="I14" s="56">
        <f>patho_new_species_abundance[[#This Row],[Assignments]]/2419037</f>
        <v>5.2665585520188405E-3</v>
      </c>
      <c r="K14" t="s">
        <v>279</v>
      </c>
      <c r="L14">
        <v>10441</v>
      </c>
      <c r="M14" s="56">
        <f>minimap2_new_species_abundance[[#This Row],[Assignments]]/2419037</f>
        <v>4.316180364335064E-3</v>
      </c>
      <c r="O14" t="s">
        <v>272</v>
      </c>
      <c r="P14">
        <v>6920</v>
      </c>
      <c r="Q14" s="56">
        <f>kraken2_species_abundance[[#This Row],[Assignments]]/P$381</f>
        <v>2.860642478804582E-3</v>
      </c>
      <c r="S14" t="s">
        <v>315</v>
      </c>
      <c r="T14">
        <v>5738</v>
      </c>
      <c r="U14">
        <f>kraken2_custom_database_species_abundance[[#This Row],[Assignments]]/T$385</f>
        <v>2.4544149526825754E-3</v>
      </c>
      <c r="AB14" t="s">
        <v>301</v>
      </c>
      <c r="AC14">
        <v>1.8E-3</v>
      </c>
    </row>
    <row r="15" spans="1:29" x14ac:dyDescent="0.25">
      <c r="C15" t="s">
        <v>279</v>
      </c>
      <c r="D15">
        <v>10746</v>
      </c>
      <c r="E15" s="56">
        <f>mora_filtered_species_abundance[[#This Row],[Assignments]]/mora_filtered_species_abundance[[#Totals],[Assignments]]</f>
        <v>4.4422635949760174E-3</v>
      </c>
      <c r="G15" t="s">
        <v>279</v>
      </c>
      <c r="H15">
        <v>10890</v>
      </c>
      <c r="I15" s="56">
        <f>patho_new_species_abundance[[#This Row],[Assignments]]/2419037</f>
        <v>4.501791415344205E-3</v>
      </c>
      <c r="K15" t="s">
        <v>277</v>
      </c>
      <c r="L15">
        <v>5664</v>
      </c>
      <c r="M15" s="56">
        <f>minimap2_new_species_abundance[[#This Row],[Assignments]]/2419037</f>
        <v>2.3414276011487216E-3</v>
      </c>
      <c r="O15" t="s">
        <v>315</v>
      </c>
      <c r="P15">
        <v>5746</v>
      </c>
      <c r="Q15" s="56">
        <f>kraken2_species_abundance[[#This Row],[Assignments]]/P$381</f>
        <v>2.3753253877472728E-3</v>
      </c>
      <c r="S15" t="s">
        <v>301</v>
      </c>
      <c r="T15">
        <v>4796</v>
      </c>
      <c r="U15">
        <f>kraken2_custom_database_species_abundance[[#This Row],[Assignments]]/T$385</f>
        <v>2.0514768408967641E-3</v>
      </c>
      <c r="AB15" t="s">
        <v>278</v>
      </c>
      <c r="AC15">
        <v>1.8E-3</v>
      </c>
    </row>
    <row r="16" spans="1:29" x14ac:dyDescent="0.25">
      <c r="C16" t="s">
        <v>271</v>
      </c>
      <c r="D16">
        <v>6077</v>
      </c>
      <c r="E16" s="56">
        <f>mora_filtered_species_abundance[[#This Row],[Assignments]]/mora_filtered_species_abundance[[#Totals],[Assignments]]</f>
        <v>2.5121566970658159E-3</v>
      </c>
      <c r="G16" t="s">
        <v>277</v>
      </c>
      <c r="H16">
        <v>10173</v>
      </c>
      <c r="I16" s="56">
        <f>patho_new_species_abundance[[#This Row],[Assignments]]/2419037</f>
        <v>4.2053924764276036E-3</v>
      </c>
      <c r="K16" t="s">
        <v>271</v>
      </c>
      <c r="L16">
        <v>5653</v>
      </c>
      <c r="M16" s="56">
        <f>minimap2_new_species_abundance[[#This Row],[Assignments]]/2419037</f>
        <v>2.3368803370928184E-3</v>
      </c>
      <c r="O16" t="s">
        <v>301</v>
      </c>
      <c r="P16">
        <v>4796</v>
      </c>
      <c r="Q16" s="56">
        <f>kraken2_species_abundance[[#This Row],[Assignments]]/P$381</f>
        <v>1.9826071283738115E-3</v>
      </c>
      <c r="S16" t="s">
        <v>525</v>
      </c>
      <c r="T16">
        <v>4138</v>
      </c>
      <c r="U16">
        <f>kraken2_custom_database_species_abundance[[#This Row],[Assignments]]/T$385</f>
        <v>1.770019009097333E-3</v>
      </c>
      <c r="AB16" t="s">
        <v>1100</v>
      </c>
      <c r="AC16">
        <v>1.8E-3</v>
      </c>
    </row>
    <row r="17" spans="3:29" x14ac:dyDescent="0.25">
      <c r="C17" t="s">
        <v>277</v>
      </c>
      <c r="D17">
        <v>5983</v>
      </c>
      <c r="E17" s="56">
        <f>mora_filtered_species_abundance[[#This Row],[Assignments]]/mora_filtered_species_abundance[[#Totals],[Assignments]]</f>
        <v>2.4732982587699153E-3</v>
      </c>
      <c r="G17" t="s">
        <v>271</v>
      </c>
      <c r="H17">
        <v>5987</v>
      </c>
      <c r="I17" s="56">
        <f>patho_new_species_abundance[[#This Row],[Assignments]]/2419037</f>
        <v>2.4749518093356983E-3</v>
      </c>
      <c r="K17" t="s">
        <v>315</v>
      </c>
      <c r="L17">
        <v>4958</v>
      </c>
      <c r="M17" s="56">
        <f>minimap2_new_species_abundance[[#This Row],[Assignments]]/2419037</f>
        <v>2.0495759262880229E-3</v>
      </c>
      <c r="O17" t="s">
        <v>525</v>
      </c>
      <c r="P17">
        <v>4447</v>
      </c>
      <c r="Q17" s="56">
        <f>kraken2_species_abundance[[#This Row],[Assignments]]/P$381</f>
        <v>1.8383348415092452E-3</v>
      </c>
      <c r="S17" t="s">
        <v>310</v>
      </c>
      <c r="T17">
        <v>3157</v>
      </c>
      <c r="U17">
        <f>kraken2_custom_database_species_abundance[[#This Row],[Assignments]]/T$385</f>
        <v>1.3503987461866314E-3</v>
      </c>
      <c r="AB17" t="s">
        <v>310</v>
      </c>
      <c r="AC17">
        <v>1.8E-3</v>
      </c>
    </row>
    <row r="18" spans="3:29" x14ac:dyDescent="0.25">
      <c r="C18" t="s">
        <v>315</v>
      </c>
      <c r="D18">
        <v>5133</v>
      </c>
      <c r="E18" s="56">
        <f>mora_filtered_species_abundance[[#This Row],[Assignments]]/mora_filtered_species_abundance[[#Totals],[Assignments]]</f>
        <v>2.121918763541029E-3</v>
      </c>
      <c r="G18" t="s">
        <v>315</v>
      </c>
      <c r="H18">
        <v>5200</v>
      </c>
      <c r="I18" s="56">
        <f>patho_new_species_abundance[[#This Row],[Assignments]]/2419037</f>
        <v>2.1496157355178941E-3</v>
      </c>
      <c r="K18" t="s">
        <v>276</v>
      </c>
      <c r="L18">
        <v>4513</v>
      </c>
      <c r="M18" s="56">
        <f>minimap2_new_species_abundance[[#This Row],[Assignments]]/2419037</f>
        <v>1.8656184258446645E-3</v>
      </c>
      <c r="O18" t="s">
        <v>310</v>
      </c>
      <c r="P18">
        <v>3157</v>
      </c>
      <c r="Q18" s="56">
        <f>kraken2_species_abundance[[#This Row],[Assignments]]/P$381</f>
        <v>1.3050647840442292E-3</v>
      </c>
      <c r="S18" t="s">
        <v>339</v>
      </c>
      <c r="T18">
        <v>2299</v>
      </c>
      <c r="U18">
        <f>kraken2_custom_database_species_abundance[[#This Row],[Assignments]]/T$385</f>
        <v>9.8339142143904503E-4</v>
      </c>
      <c r="AB18" t="s">
        <v>451</v>
      </c>
      <c r="AC18">
        <v>2.0000000000000001E-4</v>
      </c>
    </row>
    <row r="19" spans="3:29" x14ac:dyDescent="0.25">
      <c r="C19" t="s">
        <v>301</v>
      </c>
      <c r="D19">
        <v>4556</v>
      </c>
      <c r="E19" s="56">
        <f>mora_filtered_species_abundance[[#This Row],[Assignments]]/mora_filtered_species_abundance[[#Totals],[Assignments]]</f>
        <v>1.8833940944268318E-3</v>
      </c>
      <c r="G19" t="s">
        <v>301</v>
      </c>
      <c r="H19">
        <v>4578</v>
      </c>
      <c r="I19" s="56">
        <f>patho_new_species_abundance[[#This Row],[Assignments]]/2419037</f>
        <v>1.8924886225386384E-3</v>
      </c>
      <c r="K19" t="s">
        <v>301</v>
      </c>
      <c r="L19">
        <v>4472</v>
      </c>
      <c r="M19" s="56">
        <f>minimap2_new_species_abundance[[#This Row],[Assignments]]/2419037</f>
        <v>1.8486695325453889E-3</v>
      </c>
      <c r="O19" t="s">
        <v>339</v>
      </c>
      <c r="P19">
        <v>2428</v>
      </c>
      <c r="Q19" s="56">
        <f>kraken2_species_abundance[[#This Row],[Assignments]]/P$381</f>
        <v>1.0037051934302782E-3</v>
      </c>
      <c r="S19" t="s">
        <v>265</v>
      </c>
      <c r="T19">
        <v>1729</v>
      </c>
      <c r="U19">
        <f>kraken2_custom_database_species_abundance[[#This Row],[Assignments]]/T$385</f>
        <v>7.3957536653680256E-4</v>
      </c>
      <c r="AB19" t="s">
        <v>304</v>
      </c>
      <c r="AC19">
        <v>2.0000000000000001E-4</v>
      </c>
    </row>
    <row r="20" spans="3:29" x14ac:dyDescent="0.25">
      <c r="C20" t="s">
        <v>313</v>
      </c>
      <c r="D20">
        <v>4288</v>
      </c>
      <c r="E20" s="56">
        <f>mora_filtered_species_abundance[[#This Row],[Assignments]]/mora_filtered_species_abundance[[#Totals],[Assignments]]</f>
        <v>1.7726062065193712E-3</v>
      </c>
      <c r="G20" t="s">
        <v>332</v>
      </c>
      <c r="H20">
        <v>4135</v>
      </c>
      <c r="I20" s="56">
        <f>patho_new_species_abundance[[#This Row],[Assignments]]/2419037</f>
        <v>1.7093578973781717E-3</v>
      </c>
      <c r="K20" t="s">
        <v>283</v>
      </c>
      <c r="L20">
        <v>4354</v>
      </c>
      <c r="M20" s="56">
        <f>minimap2_new_species_abundance[[#This Row],[Assignments]]/2419037</f>
        <v>1.7998897908547906E-3</v>
      </c>
      <c r="O20" t="s">
        <v>265</v>
      </c>
      <c r="P20">
        <v>1755</v>
      </c>
      <c r="Q20" s="56">
        <f>kraken2_species_abundance[[#This Row],[Assignments]]/P$381</f>
        <v>7.2549531073728924E-4</v>
      </c>
      <c r="S20" t="s">
        <v>278</v>
      </c>
      <c r="T20">
        <v>1661</v>
      </c>
      <c r="U20">
        <f>kraken2_custom_database_species_abundance[[#This Row],[Assignments]]/T$385</f>
        <v>7.1048853893442975E-4</v>
      </c>
      <c r="AB20" t="s">
        <v>348</v>
      </c>
      <c r="AC20">
        <v>2.0000000000000001E-4</v>
      </c>
    </row>
    <row r="21" spans="3:29" x14ac:dyDescent="0.25">
      <c r="C21" t="s">
        <v>310</v>
      </c>
      <c r="D21">
        <v>2887</v>
      </c>
      <c r="E21" s="56">
        <f>mora_filtered_species_abundance[[#This Row],[Assignments]]/mora_filtered_species_abundance[[#Totals],[Assignments]]</f>
        <v>1.193450120853877E-3</v>
      </c>
      <c r="G21" t="s">
        <v>310</v>
      </c>
      <c r="H21">
        <v>2939</v>
      </c>
      <c r="I21" s="56">
        <f>patho_new_species_abundance[[#This Row],[Assignments]]/2419037</f>
        <v>1.214946278209056E-3</v>
      </c>
      <c r="K21" t="s">
        <v>285</v>
      </c>
      <c r="L21">
        <v>3354</v>
      </c>
      <c r="M21" s="56">
        <f>minimap2_new_species_abundance[[#This Row],[Assignments]]/2419037</f>
        <v>1.3865021494090417E-3</v>
      </c>
      <c r="O21" t="s">
        <v>278</v>
      </c>
      <c r="P21">
        <v>1661</v>
      </c>
      <c r="Q21" s="56">
        <f>kraken2_species_abundance[[#This Row],[Assignments]]/P$381</f>
        <v>6.866368724413889E-4</v>
      </c>
      <c r="S21" t="s">
        <v>934</v>
      </c>
      <c r="T21">
        <v>1453</v>
      </c>
      <c r="U21">
        <f>kraken2_custom_database_species_abundance[[#This Row],[Assignments]]/T$385</f>
        <v>6.2151706626834826E-4</v>
      </c>
      <c r="AB21" t="s">
        <v>1101</v>
      </c>
      <c r="AC21">
        <v>2.0000000000000001E-4</v>
      </c>
    </row>
    <row r="22" spans="3:29" x14ac:dyDescent="0.25">
      <c r="C22" t="s">
        <v>332</v>
      </c>
      <c r="D22">
        <v>2858</v>
      </c>
      <c r="E22" s="56">
        <f>mora_filtered_species_abundance[[#This Row],[Assignments]]/mora_filtered_species_abundance[[#Totals],[Assignments]]</f>
        <v>1.1814618792519503E-3</v>
      </c>
      <c r="G22" t="s">
        <v>421</v>
      </c>
      <c r="H22">
        <v>2137</v>
      </c>
      <c r="I22" s="56">
        <f>patho_new_species_abundance[[#This Row],[Assignments]]/2419037</f>
        <v>8.8340938976956529E-4</v>
      </c>
      <c r="K22" t="s">
        <v>332</v>
      </c>
      <c r="L22">
        <v>2985</v>
      </c>
      <c r="M22" s="56">
        <f>minimap2_new_species_abundance[[#This Row],[Assignments]]/2419037</f>
        <v>1.2339621097155603E-3</v>
      </c>
      <c r="O22" t="s">
        <v>934</v>
      </c>
      <c r="P22">
        <v>1455</v>
      </c>
      <c r="Q22" s="56">
        <f>kraken2_species_abundance[[#This Row],[Assignments]]/P$381</f>
        <v>6.0147901830356464E-4</v>
      </c>
      <c r="S22" t="s">
        <v>1100</v>
      </c>
      <c r="T22">
        <v>1428</v>
      </c>
      <c r="U22">
        <f>kraken2_custom_database_species_abundance[[#This Row],[Assignments]]/T$385</f>
        <v>6.1082337964982886E-4</v>
      </c>
      <c r="AB22" t="s">
        <v>1116</v>
      </c>
      <c r="AC22">
        <v>2.0000000000000001E-4</v>
      </c>
    </row>
    <row r="23" spans="3:29" x14ac:dyDescent="0.25">
      <c r="C23" t="s">
        <v>276</v>
      </c>
      <c r="D23">
        <v>2194</v>
      </c>
      <c r="E23" s="56">
        <f>mora_filtered_species_abundance[[#This Row],[Assignments]]/mora_filtered_species_abundance[[#Totals],[Assignments]]</f>
        <v>9.0697248533197299E-4</v>
      </c>
      <c r="G23" t="s">
        <v>276</v>
      </c>
      <c r="H23">
        <v>2041</v>
      </c>
      <c r="I23" s="56">
        <f>patho_new_species_abundance[[#This Row],[Assignments]]/2419037</f>
        <v>8.4372417619077347E-4</v>
      </c>
      <c r="K23" t="s">
        <v>310</v>
      </c>
      <c r="L23">
        <v>2708</v>
      </c>
      <c r="M23" s="56">
        <f>minimap2_new_species_abundance[[#This Row],[Assignments]]/2419037</f>
        <v>1.119453733035088E-3</v>
      </c>
      <c r="O23" t="s">
        <v>287</v>
      </c>
      <c r="P23">
        <v>1430</v>
      </c>
      <c r="Q23" s="56">
        <f>kraken2_species_abundance[[#This Row],[Assignments]]/P$381</f>
        <v>5.9114432726742089E-4</v>
      </c>
      <c r="S23" t="s">
        <v>287</v>
      </c>
      <c r="T23">
        <v>1401</v>
      </c>
      <c r="U23">
        <f>kraken2_custom_database_species_abundance[[#This Row],[Assignments]]/T$385</f>
        <v>5.9927419810182781E-4</v>
      </c>
      <c r="AB23" t="s">
        <v>1457</v>
      </c>
      <c r="AC23">
        <v>0</v>
      </c>
    </row>
    <row r="24" spans="3:29" x14ac:dyDescent="0.25">
      <c r="C24" t="s">
        <v>421</v>
      </c>
      <c r="D24">
        <v>2176</v>
      </c>
      <c r="E24" s="56">
        <f>mora_filtered_species_abundance[[#This Row],[Assignments]]/mora_filtered_species_abundance[[#Totals],[Assignments]]</f>
        <v>8.9953150778594954E-4</v>
      </c>
      <c r="G24" t="s">
        <v>283</v>
      </c>
      <c r="H24">
        <v>1856</v>
      </c>
      <c r="I24" s="56">
        <f>patho_new_species_abundance[[#This Row],[Assignments]]/2419037</f>
        <v>7.6724746252330989E-4</v>
      </c>
      <c r="K24" t="s">
        <v>517</v>
      </c>
      <c r="L24">
        <v>2484</v>
      </c>
      <c r="M24" s="56">
        <f>minimap2_new_species_abundance[[#This Row],[Assignments]]/2419037</f>
        <v>1.0268549013512402E-3</v>
      </c>
      <c r="O24" t="s">
        <v>1100</v>
      </c>
      <c r="P24">
        <v>1428</v>
      </c>
      <c r="Q24" s="56">
        <f>kraken2_species_abundance[[#This Row],[Assignments]]/P$381</f>
        <v>5.9031755198452941E-4</v>
      </c>
      <c r="S24" t="s">
        <v>961</v>
      </c>
      <c r="T24">
        <v>1307</v>
      </c>
      <c r="U24">
        <f>kraken2_custom_database_species_abundance[[#This Row],[Assignments]]/T$385</f>
        <v>5.5906593641619489E-4</v>
      </c>
    </row>
    <row r="25" spans="3:29" x14ac:dyDescent="0.25">
      <c r="C25" t="s">
        <v>285</v>
      </c>
      <c r="D25">
        <v>1972</v>
      </c>
      <c r="E25" s="56">
        <f>mora_filtered_species_abundance[[#This Row],[Assignments]]/mora_filtered_species_abundance[[#Totals],[Assignments]]</f>
        <v>8.1520042893101676E-4</v>
      </c>
      <c r="G25" t="s">
        <v>554</v>
      </c>
      <c r="H25">
        <v>1692</v>
      </c>
      <c r="I25" s="56">
        <f>patho_new_species_abundance[[#This Row],[Assignments]]/2419037</f>
        <v>6.994518893262071E-4</v>
      </c>
      <c r="K25" t="s">
        <v>323</v>
      </c>
      <c r="L25">
        <v>2320</v>
      </c>
      <c r="M25" s="56">
        <f>minimap2_new_species_abundance[[#This Row],[Assignments]]/2419037</f>
        <v>9.5905932815413739E-4</v>
      </c>
      <c r="O25" t="s">
        <v>961</v>
      </c>
      <c r="P25">
        <v>1296</v>
      </c>
      <c r="Q25" s="56">
        <f>kraken2_species_abundance[[#This Row],[Assignments]]/P$381</f>
        <v>5.3575038331369056E-4</v>
      </c>
      <c r="S25" t="s">
        <v>354</v>
      </c>
      <c r="T25">
        <v>1258</v>
      </c>
      <c r="U25">
        <f>kraken2_custom_database_species_abundance[[#This Row],[Assignments]]/T$385</f>
        <v>5.3810631064389678E-4</v>
      </c>
    </row>
    <row r="26" spans="3:29" x14ac:dyDescent="0.25">
      <c r="C26" t="s">
        <v>292</v>
      </c>
      <c r="D26">
        <v>1618</v>
      </c>
      <c r="E26" s="56">
        <f>mora_filtered_species_abundance[[#This Row],[Assignments]]/mora_filtered_species_abundance[[#Totals],[Assignments]]</f>
        <v>6.6886120385922169E-4</v>
      </c>
      <c r="G26" t="s">
        <v>381</v>
      </c>
      <c r="H26">
        <v>1622</v>
      </c>
      <c r="I26" s="56">
        <f>patho_new_species_abundance[[#This Row],[Assignments]]/2419037</f>
        <v>6.7051475442500466E-4</v>
      </c>
      <c r="K26" t="s">
        <v>344</v>
      </c>
      <c r="L26">
        <v>2125</v>
      </c>
      <c r="M26" s="56">
        <f>minimap2_new_species_abundance[[#This Row],[Assignments]]/2419037</f>
        <v>8.7844873807221629E-4</v>
      </c>
      <c r="O26" t="s">
        <v>354</v>
      </c>
      <c r="P26">
        <v>1258</v>
      </c>
      <c r="Q26" s="56">
        <f>kraken2_species_abundance[[#This Row],[Assignments]]/P$381</f>
        <v>5.2004165293875206E-4</v>
      </c>
      <c r="S26" t="s">
        <v>319</v>
      </c>
      <c r="T26">
        <v>1213</v>
      </c>
      <c r="U26">
        <f>kraken2_custom_database_species_abundance[[#This Row],[Assignments]]/T$385</f>
        <v>5.1885767473056185E-4</v>
      </c>
    </row>
    <row r="27" spans="3:29" x14ac:dyDescent="0.25">
      <c r="C27" t="s">
        <v>354</v>
      </c>
      <c r="D27">
        <v>1567</v>
      </c>
      <c r="E27" s="56">
        <f>mora_filtered_species_abundance[[#This Row],[Assignments]]/mora_filtered_species_abundance[[#Totals],[Assignments]]</f>
        <v>6.4777843414548844E-4</v>
      </c>
      <c r="G27" t="s">
        <v>278</v>
      </c>
      <c r="H27">
        <v>1581</v>
      </c>
      <c r="I27" s="56">
        <f>patho_new_species_abundance[[#This Row],[Assignments]]/2419037</f>
        <v>6.5356586112572893E-4</v>
      </c>
      <c r="K27" t="s">
        <v>378</v>
      </c>
      <c r="L27">
        <v>1939</v>
      </c>
      <c r="M27" s="56">
        <f>minimap2_new_species_abundance[[#This Row],[Assignments]]/2419037</f>
        <v>8.0155863676330708E-4</v>
      </c>
      <c r="O27" t="s">
        <v>1089</v>
      </c>
      <c r="P27">
        <v>1249</v>
      </c>
      <c r="Q27" s="56">
        <f>kraken2_species_abundance[[#This Row],[Assignments]]/P$381</f>
        <v>5.1632116416574039E-4</v>
      </c>
      <c r="S27" t="s">
        <v>1089</v>
      </c>
      <c r="T27">
        <v>1165</v>
      </c>
      <c r="U27">
        <f>kraken2_custom_database_species_abundance[[#This Row],[Assignments]]/T$385</f>
        <v>4.9832579642300457E-4</v>
      </c>
    </row>
    <row r="28" spans="3:29" x14ac:dyDescent="0.25">
      <c r="C28" t="s">
        <v>278</v>
      </c>
      <c r="D28">
        <v>1558</v>
      </c>
      <c r="E28" s="56">
        <f>mora_filtered_species_abundance[[#This Row],[Assignments]]/mora_filtered_species_abundance[[#Totals],[Assignments]]</f>
        <v>6.4405794537247677E-4</v>
      </c>
      <c r="G28" t="s">
        <v>317</v>
      </c>
      <c r="H28">
        <v>1536</v>
      </c>
      <c r="I28" s="56">
        <f>patho_new_species_abundance[[#This Row],[Assignments]]/2419037</f>
        <v>6.3496341726067024E-4</v>
      </c>
      <c r="K28" t="s">
        <v>421</v>
      </c>
      <c r="L28">
        <v>1687</v>
      </c>
      <c r="M28" s="56">
        <f>minimap2_new_species_abundance[[#This Row],[Assignments]]/2419037</f>
        <v>6.9738495111897828E-4</v>
      </c>
      <c r="O28" t="s">
        <v>319</v>
      </c>
      <c r="P28">
        <v>1208</v>
      </c>
      <c r="Q28" s="56">
        <f>kraken2_species_abundance[[#This Row],[Assignments]]/P$381</f>
        <v>4.9937227086646466E-4</v>
      </c>
      <c r="S28" t="s">
        <v>964</v>
      </c>
      <c r="T28">
        <v>928</v>
      </c>
      <c r="U28">
        <f>kraken2_custom_database_species_abundance[[#This Row],[Assignments]]/T$385</f>
        <v>3.9694964727944056E-4</v>
      </c>
    </row>
    <row r="29" spans="3:29" x14ac:dyDescent="0.25">
      <c r="C29" t="s">
        <v>381</v>
      </c>
      <c r="D29">
        <v>1549</v>
      </c>
      <c r="E29" s="56">
        <f>mora_filtered_species_abundance[[#This Row],[Assignments]]/mora_filtered_species_abundance[[#Totals],[Assignments]]</f>
        <v>6.4033745659946499E-4</v>
      </c>
      <c r="G29" t="s">
        <v>292</v>
      </c>
      <c r="H29">
        <v>1526</v>
      </c>
      <c r="I29" s="56">
        <f>patho_new_species_abundance[[#This Row],[Assignments]]/2419037</f>
        <v>6.3082954084621272E-4</v>
      </c>
      <c r="K29" t="s">
        <v>314</v>
      </c>
      <c r="L29">
        <v>1584</v>
      </c>
      <c r="M29" s="56">
        <f>minimap2_new_species_abundance[[#This Row],[Assignments]]/2419037</f>
        <v>6.5480602405006616E-4</v>
      </c>
      <c r="O29" t="s">
        <v>964</v>
      </c>
      <c r="P29">
        <v>953</v>
      </c>
      <c r="Q29" s="56">
        <f>kraken2_species_abundance[[#This Row],[Assignments]]/P$381</f>
        <v>3.9395842229779864E-4</v>
      </c>
      <c r="S29" t="s">
        <v>333</v>
      </c>
      <c r="T29">
        <v>883</v>
      </c>
      <c r="U29">
        <f>kraken2_custom_database_species_abundance[[#This Row],[Assignments]]/T$385</f>
        <v>3.7770101136610563E-4</v>
      </c>
    </row>
    <row r="30" spans="3:29" x14ac:dyDescent="0.25">
      <c r="C30" t="s">
        <v>434</v>
      </c>
      <c r="D30">
        <v>1515</v>
      </c>
      <c r="E30" s="56">
        <f>mora_filtered_species_abundance[[#This Row],[Assignments]]/mora_filtered_species_abundance[[#Totals],[Assignments]]</f>
        <v>6.2628227679030956E-4</v>
      </c>
      <c r="G30" t="s">
        <v>295</v>
      </c>
      <c r="H30">
        <v>1373</v>
      </c>
      <c r="I30" s="56">
        <f>patho_new_species_abundance[[#This Row],[Assignments]]/2419037</f>
        <v>5.6758123170501319E-4</v>
      </c>
      <c r="K30" t="s">
        <v>381</v>
      </c>
      <c r="L30">
        <v>1563</v>
      </c>
      <c r="M30" s="56">
        <f>minimap2_new_species_abundance[[#This Row],[Assignments]]/2419037</f>
        <v>6.4612488357970548E-4</v>
      </c>
      <c r="O30" t="s">
        <v>333</v>
      </c>
      <c r="P30">
        <v>883</v>
      </c>
      <c r="Q30" s="56">
        <f>kraken2_species_abundance[[#This Row],[Assignments]]/P$381</f>
        <v>3.6502128739659625E-4</v>
      </c>
      <c r="S30" t="s">
        <v>986</v>
      </c>
      <c r="T30">
        <v>840</v>
      </c>
      <c r="U30">
        <f>kraken2_custom_database_species_abundance[[#This Row],[Assignments]]/T$385</f>
        <v>3.5930787038225223E-4</v>
      </c>
    </row>
    <row r="31" spans="3:29" x14ac:dyDescent="0.25">
      <c r="C31" t="s">
        <v>344</v>
      </c>
      <c r="D31">
        <v>1419</v>
      </c>
      <c r="E31" s="56">
        <f>mora_filtered_species_abundance[[#This Row],[Assignments]]/mora_filtered_species_abundance[[#Totals],[Assignments]]</f>
        <v>5.8659706321151763E-4</v>
      </c>
      <c r="G31" t="s">
        <v>297</v>
      </c>
      <c r="H31">
        <v>1255</v>
      </c>
      <c r="I31" s="56">
        <f>patho_new_species_abundance[[#This Row],[Assignments]]/2419037</f>
        <v>5.1880149001441484E-4</v>
      </c>
      <c r="K31" t="s">
        <v>290</v>
      </c>
      <c r="L31">
        <v>1531</v>
      </c>
      <c r="M31" s="56">
        <f>minimap2_new_species_abundance[[#This Row],[Assignments]]/2419037</f>
        <v>6.3289647905344153E-4</v>
      </c>
      <c r="O31" t="s">
        <v>986</v>
      </c>
      <c r="P31">
        <v>854</v>
      </c>
      <c r="Q31" s="56">
        <f>kraken2_species_abundance[[#This Row],[Assignments]]/P$381</f>
        <v>3.5303304579466954E-4</v>
      </c>
      <c r="S31" t="s">
        <v>962</v>
      </c>
      <c r="T31">
        <v>819</v>
      </c>
      <c r="U31">
        <f>kraken2_custom_database_species_abundance[[#This Row],[Assignments]]/T$385</f>
        <v>3.5032517362269594E-4</v>
      </c>
    </row>
    <row r="32" spans="3:29" x14ac:dyDescent="0.25">
      <c r="C32" t="s">
        <v>295</v>
      </c>
      <c r="D32">
        <v>1356</v>
      </c>
      <c r="E32" s="56">
        <f>mora_filtered_species_abundance[[#This Row],[Assignments]]/mora_filtered_species_abundance[[#Totals],[Assignments]]</f>
        <v>5.6055364180043548E-4</v>
      </c>
      <c r="G32" t="s">
        <v>354</v>
      </c>
      <c r="H32">
        <v>1248</v>
      </c>
      <c r="I32" s="56">
        <f>patho_new_species_abundance[[#This Row],[Assignments]]/2419037</f>
        <v>5.1590777652429454E-4</v>
      </c>
      <c r="K32" t="s">
        <v>278</v>
      </c>
      <c r="L32">
        <v>1492</v>
      </c>
      <c r="M32" s="56">
        <f>minimap2_new_species_abundance[[#This Row],[Assignments]]/2419037</f>
        <v>6.1677436103705729E-4</v>
      </c>
      <c r="O32" t="s">
        <v>975</v>
      </c>
      <c r="P32">
        <v>812</v>
      </c>
      <c r="Q32" s="56">
        <f>kraken2_species_abundance[[#This Row],[Assignments]]/P$381</f>
        <v>3.3567076485394807E-4</v>
      </c>
      <c r="S32" t="s">
        <v>975</v>
      </c>
      <c r="T32">
        <v>763</v>
      </c>
      <c r="U32">
        <f>kraken2_custom_database_species_abundance[[#This Row],[Assignments]]/T$385</f>
        <v>3.2637131559721248E-4</v>
      </c>
    </row>
    <row r="33" spans="3:21" x14ac:dyDescent="0.25">
      <c r="C33" t="s">
        <v>297</v>
      </c>
      <c r="D33">
        <v>1353</v>
      </c>
      <c r="E33" s="56">
        <f>mora_filtered_species_abundance[[#This Row],[Assignments]]/mora_filtered_species_abundance[[#Totals],[Assignments]]</f>
        <v>5.5931347887609826E-4</v>
      </c>
      <c r="G33" t="s">
        <v>394</v>
      </c>
      <c r="H33">
        <v>985</v>
      </c>
      <c r="I33" s="56">
        <f>patho_new_species_abundance[[#This Row],[Assignments]]/2419037</f>
        <v>4.0718682682406264E-4</v>
      </c>
      <c r="K33" t="s">
        <v>297</v>
      </c>
      <c r="L33">
        <v>1466</v>
      </c>
      <c r="M33" s="56">
        <f>minimap2_new_species_abundance[[#This Row],[Assignments]]/2419037</f>
        <v>6.060262823594678E-4</v>
      </c>
      <c r="O33" t="s">
        <v>962</v>
      </c>
      <c r="P33">
        <v>803</v>
      </c>
      <c r="Q33" s="56">
        <f>kraken2_species_abundance[[#This Row],[Assignments]]/P$381</f>
        <v>3.3195027608093634E-4</v>
      </c>
      <c r="S33" t="s">
        <v>994</v>
      </c>
      <c r="T33">
        <v>715</v>
      </c>
      <c r="U33">
        <f>kraken2_custom_database_species_abundance[[#This Row],[Assignments]]/T$385</f>
        <v>3.0583943728965519E-4</v>
      </c>
    </row>
    <row r="34" spans="3:21" x14ac:dyDescent="0.25">
      <c r="C34" t="s">
        <v>554</v>
      </c>
      <c r="D34">
        <v>1264</v>
      </c>
      <c r="E34" s="56">
        <f>mora_filtered_species_abundance[[#This Row],[Assignments]]/mora_filtered_species_abundance[[#Totals],[Assignments]]</f>
        <v>5.2252197878742662E-4</v>
      </c>
      <c r="G34" t="s">
        <v>285</v>
      </c>
      <c r="H34">
        <v>927</v>
      </c>
      <c r="I34" s="56">
        <f>patho_new_species_abundance[[#This Row],[Assignments]]/2419037</f>
        <v>3.832103436202092E-4</v>
      </c>
      <c r="K34" t="s">
        <v>303</v>
      </c>
      <c r="L34">
        <v>1433</v>
      </c>
      <c r="M34" s="56">
        <f>minimap2_new_species_abundance[[#This Row],[Assignments]]/2419037</f>
        <v>5.9238449019175811E-4</v>
      </c>
      <c r="O34" t="s">
        <v>994</v>
      </c>
      <c r="P34">
        <v>725</v>
      </c>
      <c r="Q34" s="56">
        <f>kraken2_species_abundance[[#This Row],[Assignments]]/P$381</f>
        <v>2.9970604004816791E-4</v>
      </c>
      <c r="S34" t="s">
        <v>1033</v>
      </c>
      <c r="T34">
        <v>691</v>
      </c>
      <c r="U34">
        <f>kraken2_custom_database_species_abundance[[#This Row],[Assignments]]/T$385</f>
        <v>2.9557349813587655E-4</v>
      </c>
    </row>
    <row r="35" spans="3:21" x14ac:dyDescent="0.25">
      <c r="C35" t="s">
        <v>394</v>
      </c>
      <c r="D35">
        <v>1264</v>
      </c>
      <c r="E35" s="56">
        <f>mora_filtered_species_abundance[[#This Row],[Assignments]]/mora_filtered_species_abundance[[#Totals],[Assignments]]</f>
        <v>5.2252197878742662E-4</v>
      </c>
      <c r="G35" t="s">
        <v>344</v>
      </c>
      <c r="H35">
        <v>921</v>
      </c>
      <c r="I35" s="56">
        <f>patho_new_species_abundance[[#This Row],[Assignments]]/2419037</f>
        <v>3.807300177715347E-4</v>
      </c>
      <c r="K35" t="s">
        <v>371</v>
      </c>
      <c r="L35">
        <v>1432</v>
      </c>
      <c r="M35" s="56">
        <f>minimap2_new_species_abundance[[#This Row],[Assignments]]/2419037</f>
        <v>5.9197110255031237E-4</v>
      </c>
      <c r="O35" t="s">
        <v>1033</v>
      </c>
      <c r="P35">
        <v>675</v>
      </c>
      <c r="Q35" s="56">
        <f>kraken2_species_abundance[[#This Row],[Assignments]]/P$381</f>
        <v>2.7903665797588046E-4</v>
      </c>
      <c r="S35" t="s">
        <v>271</v>
      </c>
      <c r="T35">
        <v>665</v>
      </c>
      <c r="U35">
        <f>kraken2_custom_database_species_abundance[[#This Row],[Assignments]]/T$385</f>
        <v>2.8445206405261638E-4</v>
      </c>
    </row>
    <row r="36" spans="3:21" x14ac:dyDescent="0.25">
      <c r="C36" t="s">
        <v>387</v>
      </c>
      <c r="D36">
        <v>1233</v>
      </c>
      <c r="E36" s="56">
        <f>mora_filtered_species_abundance[[#This Row],[Assignments]]/mora_filtered_species_abundance[[#Totals],[Assignments]]</f>
        <v>5.0970696190260831E-4</v>
      </c>
      <c r="G36" t="s">
        <v>288</v>
      </c>
      <c r="H36">
        <v>884</v>
      </c>
      <c r="I36" s="56">
        <f>patho_new_species_abundance[[#This Row],[Assignments]]/2419037</f>
        <v>3.65434675038042E-4</v>
      </c>
      <c r="K36" t="s">
        <v>295</v>
      </c>
      <c r="L36">
        <v>1321</v>
      </c>
      <c r="M36" s="56">
        <f>minimap2_new_species_abundance[[#This Row],[Assignments]]/2419037</f>
        <v>5.4608507434983421E-4</v>
      </c>
      <c r="O36" t="s">
        <v>451</v>
      </c>
      <c r="P36">
        <v>643</v>
      </c>
      <c r="Q36" s="56">
        <f>kraken2_species_abundance[[#This Row],[Assignments]]/P$381</f>
        <v>2.6580825344961652E-4</v>
      </c>
      <c r="S36" t="s">
        <v>451</v>
      </c>
      <c r="T36">
        <v>643</v>
      </c>
      <c r="U36">
        <f>kraken2_custom_database_species_abundance[[#This Row],[Assignments]]/T$385</f>
        <v>2.7504161982831927E-4</v>
      </c>
    </row>
    <row r="37" spans="3:21" x14ac:dyDescent="0.25">
      <c r="C37" t="s">
        <v>283</v>
      </c>
      <c r="D37">
        <v>1193</v>
      </c>
      <c r="E37" s="56">
        <f>mora_filtered_species_abundance[[#This Row],[Assignments]]/mora_filtered_species_abundance[[#Totals],[Assignments]]</f>
        <v>4.9317145624477843E-4</v>
      </c>
      <c r="G37" t="s">
        <v>492</v>
      </c>
      <c r="H37">
        <v>836</v>
      </c>
      <c r="I37" s="56">
        <f>patho_new_species_abundance[[#This Row],[Assignments]]/2419037</f>
        <v>3.4559206824864603E-4</v>
      </c>
      <c r="K37" t="s">
        <v>387</v>
      </c>
      <c r="L37">
        <v>1297</v>
      </c>
      <c r="M37" s="56">
        <f>minimap2_new_species_abundance[[#This Row],[Assignments]]/2419037</f>
        <v>5.361637709551363E-4</v>
      </c>
      <c r="O37" t="s">
        <v>271</v>
      </c>
      <c r="P37">
        <v>623</v>
      </c>
      <c r="Q37" s="56">
        <f>kraken2_species_abundance[[#This Row],[Assignments]]/P$381</f>
        <v>2.5754050062070153E-4</v>
      </c>
      <c r="S37" t="s">
        <v>348</v>
      </c>
      <c r="T37">
        <v>542</v>
      </c>
      <c r="U37">
        <f>kraken2_custom_database_species_abundance[[#This Row],[Assignments]]/T$385</f>
        <v>2.3183912588950085E-4</v>
      </c>
    </row>
    <row r="38" spans="3:21" x14ac:dyDescent="0.25">
      <c r="C38" t="s">
        <v>281</v>
      </c>
      <c r="D38">
        <v>1155</v>
      </c>
      <c r="E38" s="56">
        <f>mora_filtered_species_abundance[[#This Row],[Assignments]]/mora_filtered_species_abundance[[#Totals],[Assignments]]</f>
        <v>4.7746272586983993E-4</v>
      </c>
      <c r="G38" t="s">
        <v>349</v>
      </c>
      <c r="H38">
        <v>742</v>
      </c>
      <c r="I38" s="56">
        <f>patho_new_species_abundance[[#This Row],[Assignments]]/2419037</f>
        <v>3.0673362995274568E-4</v>
      </c>
      <c r="K38" t="s">
        <v>402</v>
      </c>
      <c r="L38">
        <v>1293</v>
      </c>
      <c r="M38" s="56">
        <f>minimap2_new_species_abundance[[#This Row],[Assignments]]/2419037</f>
        <v>5.3451022038935334E-4</v>
      </c>
      <c r="O38" t="s">
        <v>348</v>
      </c>
      <c r="P38">
        <v>542</v>
      </c>
      <c r="Q38" s="56">
        <f>kraken2_species_abundance[[#This Row],[Assignments]]/P$381</f>
        <v>2.2405610166359587E-4</v>
      </c>
      <c r="S38" t="s">
        <v>581</v>
      </c>
      <c r="T38">
        <v>458</v>
      </c>
      <c r="U38">
        <f>kraken2_custom_database_species_abundance[[#This Row],[Assignments]]/T$385</f>
        <v>1.9590833885127563E-4</v>
      </c>
    </row>
    <row r="39" spans="3:21" x14ac:dyDescent="0.25">
      <c r="C39" t="s">
        <v>288</v>
      </c>
      <c r="D39">
        <v>964</v>
      </c>
      <c r="E39" s="56">
        <f>mora_filtered_species_abundance[[#This Row],[Assignments]]/mora_filtered_species_abundance[[#Totals],[Assignments]]</f>
        <v>3.9850568635370191E-4</v>
      </c>
      <c r="G39" t="s">
        <v>571</v>
      </c>
      <c r="H39">
        <v>647</v>
      </c>
      <c r="I39" s="56">
        <f>patho_new_species_abundance[[#This Row],[Assignments]]/2419037</f>
        <v>2.6746180401539954E-4</v>
      </c>
      <c r="K39" t="s">
        <v>288</v>
      </c>
      <c r="L39">
        <v>1178</v>
      </c>
      <c r="M39" s="56">
        <f>minimap2_new_species_abundance[[#This Row],[Assignments]]/2419037</f>
        <v>4.8697064162309215E-4</v>
      </c>
      <c r="O39" t="s">
        <v>1106</v>
      </c>
      <c r="P39">
        <v>482</v>
      </c>
      <c r="Q39" s="56">
        <f>kraken2_species_abundance[[#This Row],[Assignments]]/P$381</f>
        <v>1.9925284317685095E-4</v>
      </c>
      <c r="S39" t="s">
        <v>341</v>
      </c>
      <c r="T39">
        <v>425</v>
      </c>
      <c r="U39">
        <f>kraken2_custom_database_species_abundance[[#This Row],[Assignments]]/T$385</f>
        <v>1.8179267251483E-4</v>
      </c>
    </row>
    <row r="40" spans="3:21" x14ac:dyDescent="0.25">
      <c r="C40" t="s">
        <v>317</v>
      </c>
      <c r="D40">
        <v>848</v>
      </c>
      <c r="E40" s="56">
        <f>mora_filtered_species_abundance[[#This Row],[Assignments]]/mora_filtered_species_abundance[[#Totals],[Assignments]]</f>
        <v>3.5055271994599503E-4</v>
      </c>
      <c r="G40" t="s">
        <v>443</v>
      </c>
      <c r="H40">
        <v>577</v>
      </c>
      <c r="I40" s="56">
        <f>patho_new_species_abundance[[#This Row],[Assignments]]/2419037</f>
        <v>2.385246691141971E-4</v>
      </c>
      <c r="K40" t="s">
        <v>481</v>
      </c>
      <c r="L40">
        <v>1152</v>
      </c>
      <c r="M40" s="56">
        <f>minimap2_new_species_abundance[[#This Row],[Assignments]]/2419037</f>
        <v>4.7622256294550271E-4</v>
      </c>
      <c r="O40" t="s">
        <v>581</v>
      </c>
      <c r="P40">
        <v>458</v>
      </c>
      <c r="Q40" s="56">
        <f>kraken2_species_abundance[[#This Row],[Assignments]]/P$381</f>
        <v>1.8933153978215297E-4</v>
      </c>
      <c r="S40" t="s">
        <v>1078</v>
      </c>
      <c r="T40">
        <v>390</v>
      </c>
      <c r="U40">
        <f>kraken2_custom_database_species_abundance[[#This Row],[Assignments]]/T$385</f>
        <v>1.6682151124890283E-4</v>
      </c>
    </row>
    <row r="41" spans="3:21" x14ac:dyDescent="0.25">
      <c r="C41" t="s">
        <v>273</v>
      </c>
      <c r="D41">
        <v>732</v>
      </c>
      <c r="E41" s="56">
        <f>mora_filtered_species_abundance[[#This Row],[Assignments]]/mora_filtered_species_abundance[[#Totals],[Assignments]]</f>
        <v>3.0259975353828816E-4</v>
      </c>
      <c r="G41" t="s">
        <v>348</v>
      </c>
      <c r="H41">
        <v>542</v>
      </c>
      <c r="I41" s="56">
        <f>patho_new_species_abundance[[#This Row],[Assignments]]/2419037</f>
        <v>2.2405610166359587E-4</v>
      </c>
      <c r="K41" t="s">
        <v>284</v>
      </c>
      <c r="L41">
        <v>1093</v>
      </c>
      <c r="M41" s="56">
        <f>minimap2_new_species_abundance[[#This Row],[Assignments]]/2419037</f>
        <v>4.5183269210020353E-4</v>
      </c>
      <c r="O41" t="s">
        <v>341</v>
      </c>
      <c r="P41">
        <v>427</v>
      </c>
      <c r="Q41" s="56">
        <f>kraken2_species_abundance[[#This Row],[Assignments]]/P$381</f>
        <v>1.7651652289733477E-4</v>
      </c>
      <c r="S41" t="s">
        <v>955</v>
      </c>
      <c r="T41">
        <v>315</v>
      </c>
      <c r="U41">
        <f>kraken2_custom_database_species_abundance[[#This Row],[Assignments]]/T$385</f>
        <v>1.3474045139334458E-4</v>
      </c>
    </row>
    <row r="42" spans="3:21" x14ac:dyDescent="0.25">
      <c r="C42" t="s">
        <v>492</v>
      </c>
      <c r="D42">
        <v>724</v>
      </c>
      <c r="E42" s="56">
        <f>mora_filtered_species_abundance[[#This Row],[Assignments]]/mora_filtered_species_abundance[[#Totals],[Assignments]]</f>
        <v>2.9929265240672217E-4</v>
      </c>
      <c r="G42" t="s">
        <v>684</v>
      </c>
      <c r="H42">
        <v>529</v>
      </c>
      <c r="I42" s="56">
        <f>patho_new_species_abundance[[#This Row],[Assignments]]/2419037</f>
        <v>2.1868206232480115E-4</v>
      </c>
      <c r="K42" t="s">
        <v>357</v>
      </c>
      <c r="L42">
        <v>1042</v>
      </c>
      <c r="M42" s="56">
        <f>minimap2_new_species_abundance[[#This Row],[Assignments]]/2419037</f>
        <v>4.3074992238647034E-4</v>
      </c>
      <c r="O42" t="s">
        <v>1078</v>
      </c>
      <c r="P42">
        <v>359</v>
      </c>
      <c r="Q42" s="56">
        <f>kraken2_species_abundance[[#This Row],[Assignments]]/P$381</f>
        <v>1.4840616327902383E-4</v>
      </c>
      <c r="S42" t="s">
        <v>995</v>
      </c>
      <c r="T42">
        <v>302</v>
      </c>
      <c r="U42">
        <f>kraken2_custom_database_species_abundance[[#This Row],[Assignments]]/T$385</f>
        <v>1.2917973435171449E-4</v>
      </c>
    </row>
    <row r="43" spans="3:21" x14ac:dyDescent="0.25">
      <c r="C43" t="s">
        <v>478</v>
      </c>
      <c r="D43">
        <v>688</v>
      </c>
      <c r="E43" s="56">
        <f>mora_filtered_species_abundance[[#This Row],[Assignments]]/mora_filtered_species_abundance[[#Totals],[Assignments]]</f>
        <v>2.8441069731467521E-4</v>
      </c>
      <c r="G43" t="s">
        <v>914</v>
      </c>
      <c r="H43">
        <v>491</v>
      </c>
      <c r="I43" s="56">
        <f>patho_new_species_abundance[[#This Row],[Assignments]]/2419037</f>
        <v>2.0297333194986268E-4</v>
      </c>
      <c r="K43" t="s">
        <v>292</v>
      </c>
      <c r="L43">
        <v>1026</v>
      </c>
      <c r="M43" s="56">
        <f>minimap2_new_species_abundance[[#This Row],[Assignments]]/2419037</f>
        <v>4.2413572012333831E-4</v>
      </c>
      <c r="O43" t="s">
        <v>995</v>
      </c>
      <c r="P43">
        <v>321</v>
      </c>
      <c r="Q43" s="56">
        <f>kraken2_species_abundance[[#This Row],[Assignments]]/P$381</f>
        <v>1.3269743290408539E-4</v>
      </c>
      <c r="S43" t="s">
        <v>523</v>
      </c>
      <c r="T43">
        <v>290</v>
      </c>
      <c r="U43">
        <f>kraken2_custom_database_species_abundance[[#This Row],[Assignments]]/T$385</f>
        <v>1.2404676477482517E-4</v>
      </c>
    </row>
    <row r="44" spans="3:21" x14ac:dyDescent="0.25">
      <c r="C44" t="s">
        <v>443</v>
      </c>
      <c r="D44">
        <v>597</v>
      </c>
      <c r="E44" s="56">
        <f>mora_filtered_species_abundance[[#This Row],[Assignments]]/mora_filtered_species_abundance[[#Totals],[Assignments]]</f>
        <v>2.4679242194311209E-4</v>
      </c>
      <c r="G44" t="s">
        <v>281</v>
      </c>
      <c r="H44">
        <v>481</v>
      </c>
      <c r="I44" s="56">
        <f>patho_new_species_abundance[[#This Row],[Assignments]]/2419037</f>
        <v>1.9883945553540521E-4</v>
      </c>
      <c r="K44" t="s">
        <v>354</v>
      </c>
      <c r="L44">
        <v>1000</v>
      </c>
      <c r="M44" s="56">
        <f>minimap2_new_species_abundance[[#This Row],[Assignments]]/2419037</f>
        <v>4.1338764144574887E-4</v>
      </c>
      <c r="O44" t="s">
        <v>955</v>
      </c>
      <c r="P44">
        <v>313</v>
      </c>
      <c r="Q44" s="56">
        <f>kraken2_species_abundance[[#This Row],[Assignments]]/P$381</f>
        <v>1.293903317725194E-4</v>
      </c>
      <c r="S44" t="s">
        <v>983</v>
      </c>
      <c r="T44">
        <v>271</v>
      </c>
      <c r="U44">
        <f>kraken2_custom_database_species_abundance[[#This Row],[Assignments]]/T$385</f>
        <v>1.1591956294475043E-4</v>
      </c>
    </row>
    <row r="45" spans="3:21" x14ac:dyDescent="0.25">
      <c r="C45" t="s">
        <v>526</v>
      </c>
      <c r="D45">
        <v>593</v>
      </c>
      <c r="E45" s="56">
        <f>mora_filtered_species_abundance[[#This Row],[Assignments]]/mora_filtered_species_abundance[[#Totals],[Assignments]]</f>
        <v>2.4513887137732907E-4</v>
      </c>
      <c r="G45" t="s">
        <v>451</v>
      </c>
      <c r="H45">
        <v>479</v>
      </c>
      <c r="I45" s="56">
        <f>patho_new_species_abundance[[#This Row],[Assignments]]/2419037</f>
        <v>1.980126802525137E-4</v>
      </c>
      <c r="K45" t="s">
        <v>441</v>
      </c>
      <c r="L45">
        <v>985</v>
      </c>
      <c r="M45" s="56">
        <f>minimap2_new_species_abundance[[#This Row],[Assignments]]/2419037</f>
        <v>4.0718682682406264E-4</v>
      </c>
      <c r="O45" t="s">
        <v>523</v>
      </c>
      <c r="P45">
        <v>295</v>
      </c>
      <c r="Q45" s="56">
        <f>kraken2_species_abundance[[#This Row],[Assignments]]/P$381</f>
        <v>1.2194935422649592E-4</v>
      </c>
      <c r="S45" t="s">
        <v>1101</v>
      </c>
      <c r="T45">
        <v>253</v>
      </c>
      <c r="U45">
        <f>kraken2_custom_database_species_abundance[[#This Row],[Assignments]]/T$385</f>
        <v>1.0822010857941644E-4</v>
      </c>
    </row>
    <row r="46" spans="3:21" x14ac:dyDescent="0.25">
      <c r="C46" t="s">
        <v>349</v>
      </c>
      <c r="D46">
        <v>593</v>
      </c>
      <c r="E46" s="56">
        <f>mora_filtered_species_abundance[[#This Row],[Assignments]]/mora_filtered_species_abundance[[#Totals],[Assignments]]</f>
        <v>2.4513887137732907E-4</v>
      </c>
      <c r="G46" t="s">
        <v>314</v>
      </c>
      <c r="H46">
        <v>446</v>
      </c>
      <c r="I46" s="56">
        <f>patho_new_species_abundance[[#This Row],[Assignments]]/2419037</f>
        <v>1.8437088808480399E-4</v>
      </c>
      <c r="K46" t="s">
        <v>571</v>
      </c>
      <c r="L46">
        <v>982</v>
      </c>
      <c r="M46" s="56">
        <f>minimap2_new_species_abundance[[#This Row],[Assignments]]/2419037</f>
        <v>4.0594666389972536E-4</v>
      </c>
      <c r="O46" t="s">
        <v>983</v>
      </c>
      <c r="P46">
        <v>269</v>
      </c>
      <c r="Q46" s="56">
        <f>kraken2_species_abundance[[#This Row],[Assignments]]/P$381</f>
        <v>1.1120127554890644E-4</v>
      </c>
      <c r="S46" t="s">
        <v>421</v>
      </c>
      <c r="T46">
        <v>227</v>
      </c>
      <c r="U46">
        <f>kraken2_custom_database_species_abundance[[#This Row],[Assignments]]/T$385</f>
        <v>9.7098674496156259E-5</v>
      </c>
    </row>
    <row r="47" spans="3:21" x14ac:dyDescent="0.25">
      <c r="C47" t="s">
        <v>348</v>
      </c>
      <c r="D47">
        <v>542</v>
      </c>
      <c r="E47" s="56">
        <f>mora_filtered_species_abundance[[#This Row],[Assignments]]/mora_filtered_species_abundance[[#Totals],[Assignments]]</f>
        <v>2.2405610166359587E-4</v>
      </c>
      <c r="G47" t="s">
        <v>339</v>
      </c>
      <c r="H47">
        <v>434</v>
      </c>
      <c r="I47" s="56">
        <f>patho_new_species_abundance[[#This Row],[Assignments]]/2419037</f>
        <v>1.7941023638745501E-4</v>
      </c>
      <c r="K47" t="s">
        <v>313</v>
      </c>
      <c r="L47">
        <v>979</v>
      </c>
      <c r="M47" s="56">
        <f>minimap2_new_species_abundance[[#This Row],[Assignments]]/2419037</f>
        <v>4.0470650097538814E-4</v>
      </c>
      <c r="O47" t="s">
        <v>1101</v>
      </c>
      <c r="P47">
        <v>240</v>
      </c>
      <c r="Q47" s="56">
        <f>kraken2_species_abundance[[#This Row],[Assignments]]/P$381</f>
        <v>9.9213033946979722E-5</v>
      </c>
      <c r="S47" t="s">
        <v>935</v>
      </c>
      <c r="T47">
        <v>209</v>
      </c>
      <c r="U47">
        <f>kraken2_custom_database_species_abundance[[#This Row],[Assignments]]/T$385</f>
        <v>8.9399220130822278E-5</v>
      </c>
    </row>
    <row r="48" spans="3:21" x14ac:dyDescent="0.25">
      <c r="C48" t="s">
        <v>339</v>
      </c>
      <c r="D48">
        <v>514</v>
      </c>
      <c r="E48" s="56">
        <f>mora_filtered_species_abundance[[#This Row],[Assignments]]/mora_filtered_species_abundance[[#Totals],[Assignments]]</f>
        <v>2.1248124770311492E-4</v>
      </c>
      <c r="G48" t="s">
        <v>273</v>
      </c>
      <c r="H48">
        <v>431</v>
      </c>
      <c r="I48" s="56">
        <f>patho_new_species_abundance[[#This Row],[Assignments]]/2419037</f>
        <v>1.7817007346311776E-4</v>
      </c>
      <c r="K48" t="s">
        <v>339</v>
      </c>
      <c r="L48">
        <v>966</v>
      </c>
      <c r="M48" s="56">
        <f>minimap2_new_species_abundance[[#This Row],[Assignments]]/2419037</f>
        <v>3.9933246163659339E-4</v>
      </c>
      <c r="O48" t="s">
        <v>421</v>
      </c>
      <c r="P48">
        <v>227</v>
      </c>
      <c r="Q48" s="56">
        <f>kraken2_species_abundance[[#This Row],[Assignments]]/P$381</f>
        <v>9.3838994608184988E-5</v>
      </c>
      <c r="S48" t="s">
        <v>1480</v>
      </c>
      <c r="T48">
        <v>185</v>
      </c>
      <c r="U48">
        <f>kraken2_custom_database_species_abundance[[#This Row],[Assignments]]/T$385</f>
        <v>7.913328097704365E-5</v>
      </c>
    </row>
    <row r="49" spans="3:21" x14ac:dyDescent="0.25">
      <c r="C49" t="s">
        <v>506</v>
      </c>
      <c r="D49">
        <v>506</v>
      </c>
      <c r="E49" s="56">
        <f>mora_filtered_species_abundance[[#This Row],[Assignments]]/mora_filtered_species_abundance[[#Totals],[Assignments]]</f>
        <v>2.0917414657154894E-4</v>
      </c>
      <c r="G49" t="s">
        <v>380</v>
      </c>
      <c r="H49">
        <v>430</v>
      </c>
      <c r="I49" s="56">
        <f>patho_new_species_abundance[[#This Row],[Assignments]]/2419037</f>
        <v>1.7775668582167202E-4</v>
      </c>
      <c r="K49" t="s">
        <v>309</v>
      </c>
      <c r="L49">
        <v>962</v>
      </c>
      <c r="M49" s="56">
        <f>minimap2_new_species_abundance[[#This Row],[Assignments]]/2419037</f>
        <v>3.9767891107081042E-4</v>
      </c>
      <c r="O49" t="s">
        <v>935</v>
      </c>
      <c r="P49">
        <v>209</v>
      </c>
      <c r="Q49" s="56">
        <f>kraken2_species_abundance[[#This Row],[Assignments]]/P$381</f>
        <v>8.6398017062161507E-5</v>
      </c>
      <c r="S49" t="s">
        <v>1082</v>
      </c>
      <c r="T49">
        <v>179</v>
      </c>
      <c r="U49">
        <f>kraken2_custom_database_species_abundance[[#This Row],[Assignments]]/T$385</f>
        <v>7.656679618859899E-5</v>
      </c>
    </row>
    <row r="50" spans="3:21" x14ac:dyDescent="0.25">
      <c r="C50" t="s">
        <v>401</v>
      </c>
      <c r="D50">
        <v>494</v>
      </c>
      <c r="E50" s="56">
        <f>mora_filtered_species_abundance[[#This Row],[Assignments]]/mora_filtered_species_abundance[[#Totals],[Assignments]]</f>
        <v>2.0421349487419993E-4</v>
      </c>
      <c r="G50" t="s">
        <v>290</v>
      </c>
      <c r="H50">
        <v>405</v>
      </c>
      <c r="I50" s="56">
        <f>patho_new_species_abundance[[#This Row],[Assignments]]/2419037</f>
        <v>1.6742199478552829E-4</v>
      </c>
      <c r="K50" t="s">
        <v>281</v>
      </c>
      <c r="L50">
        <v>946</v>
      </c>
      <c r="M50" s="56">
        <f>minimap2_new_species_abundance[[#This Row],[Assignments]]/2419037</f>
        <v>3.9106470880767845E-4</v>
      </c>
      <c r="O50" t="s">
        <v>367</v>
      </c>
      <c r="P50">
        <v>195</v>
      </c>
      <c r="Q50" s="56">
        <f>kraken2_species_abundance[[#This Row],[Assignments]]/P$381</f>
        <v>8.0610590081921032E-5</v>
      </c>
      <c r="S50" t="s">
        <v>292</v>
      </c>
      <c r="T50">
        <v>175</v>
      </c>
      <c r="U50">
        <f>kraken2_custom_database_species_abundance[[#This Row],[Assignments]]/T$385</f>
        <v>7.4855806329635887E-5</v>
      </c>
    </row>
    <row r="51" spans="3:21" x14ac:dyDescent="0.25">
      <c r="C51" t="s">
        <v>451</v>
      </c>
      <c r="D51">
        <v>463</v>
      </c>
      <c r="E51" s="56">
        <f>mora_filtered_species_abundance[[#This Row],[Assignments]]/mora_filtered_species_abundance[[#Totals],[Assignments]]</f>
        <v>1.9139847798938173E-4</v>
      </c>
      <c r="G51" t="s">
        <v>401</v>
      </c>
      <c r="H51">
        <v>382</v>
      </c>
      <c r="I51" s="56">
        <f>patho_new_species_abundance[[#This Row],[Assignments]]/2419037</f>
        <v>1.5791407903227608E-4</v>
      </c>
      <c r="K51" t="s">
        <v>684</v>
      </c>
      <c r="L51">
        <v>928</v>
      </c>
      <c r="M51" s="56">
        <f>minimap2_new_species_abundance[[#This Row],[Assignments]]/2419037</f>
        <v>3.8362373126165494E-4</v>
      </c>
      <c r="O51" t="s">
        <v>1082</v>
      </c>
      <c r="P51">
        <v>179</v>
      </c>
      <c r="Q51" s="56">
        <f>kraken2_species_abundance[[#This Row],[Assignments]]/P$381</f>
        <v>7.3996387818789047E-5</v>
      </c>
      <c r="S51" t="s">
        <v>302</v>
      </c>
      <c r="T51">
        <v>168</v>
      </c>
      <c r="U51">
        <f>kraken2_custom_database_species_abundance[[#This Row],[Assignments]]/T$385</f>
        <v>7.1861574076450448E-5</v>
      </c>
    </row>
    <row r="52" spans="3:21" x14ac:dyDescent="0.25">
      <c r="C52" t="s">
        <v>495</v>
      </c>
      <c r="D52">
        <v>445</v>
      </c>
      <c r="E52" s="56">
        <f>mora_filtered_species_abundance[[#This Row],[Assignments]]/mora_filtered_species_abundance[[#Totals],[Assignments]]</f>
        <v>1.8395750044335825E-4</v>
      </c>
      <c r="G52" t="s">
        <v>282</v>
      </c>
      <c r="H52">
        <v>378</v>
      </c>
      <c r="I52" s="56">
        <f>patho_new_species_abundance[[#This Row],[Assignments]]/2419037</f>
        <v>1.5626052846649308E-4</v>
      </c>
      <c r="K52" t="s">
        <v>317</v>
      </c>
      <c r="L52">
        <v>879</v>
      </c>
      <c r="M52" s="56">
        <f>minimap2_new_species_abundance[[#This Row],[Assignments]]/2419037</f>
        <v>3.6336773683081323E-4</v>
      </c>
      <c r="O52" t="s">
        <v>292</v>
      </c>
      <c r="P52">
        <v>175</v>
      </c>
      <c r="Q52" s="56">
        <f>kraken2_species_abundance[[#This Row],[Assignments]]/P$381</f>
        <v>7.2342837253006054E-5</v>
      </c>
      <c r="S52" t="s">
        <v>1085</v>
      </c>
      <c r="T52">
        <v>158</v>
      </c>
      <c r="U52">
        <f>kraken2_custom_database_species_abundance[[#This Row],[Assignments]]/T$385</f>
        <v>6.7584099429042686E-5</v>
      </c>
    </row>
    <row r="53" spans="3:21" x14ac:dyDescent="0.25">
      <c r="C53" t="s">
        <v>303</v>
      </c>
      <c r="D53">
        <v>434</v>
      </c>
      <c r="E53" s="56">
        <f>mora_filtered_species_abundance[[#This Row],[Assignments]]/mora_filtered_species_abundance[[#Totals],[Assignments]]</f>
        <v>1.7941023638745501E-4</v>
      </c>
      <c r="G53" t="s">
        <v>387</v>
      </c>
      <c r="H53">
        <v>370</v>
      </c>
      <c r="I53" s="56">
        <f>patho_new_species_abundance[[#This Row],[Assignments]]/2419037</f>
        <v>1.5295342733492707E-4</v>
      </c>
      <c r="K53" t="s">
        <v>478</v>
      </c>
      <c r="L53">
        <v>872</v>
      </c>
      <c r="M53" s="56">
        <f>minimap2_new_species_abundance[[#This Row],[Assignments]]/2419037</f>
        <v>3.6047402334069299E-4</v>
      </c>
      <c r="O53" t="s">
        <v>302</v>
      </c>
      <c r="P53">
        <v>169</v>
      </c>
      <c r="Q53" s="56">
        <f>kraken2_species_abundance[[#This Row],[Assignments]]/P$381</f>
        <v>6.9862511404331564E-5</v>
      </c>
      <c r="S53" t="s">
        <v>367</v>
      </c>
      <c r="T53">
        <v>156</v>
      </c>
      <c r="U53">
        <f>kraken2_custom_database_species_abundance[[#This Row],[Assignments]]/T$385</f>
        <v>6.6728604499561128E-5</v>
      </c>
    </row>
    <row r="54" spans="3:21" x14ac:dyDescent="0.25">
      <c r="C54" t="s">
        <v>282</v>
      </c>
      <c r="D54">
        <v>411</v>
      </c>
      <c r="E54" s="56">
        <f>mora_filtered_species_abundance[[#This Row],[Assignments]]/mora_filtered_species_abundance[[#Totals],[Assignments]]</f>
        <v>1.699023206342028E-4</v>
      </c>
      <c r="G54" t="s">
        <v>364</v>
      </c>
      <c r="H54">
        <v>353</v>
      </c>
      <c r="I54" s="56">
        <f>patho_new_species_abundance[[#This Row],[Assignments]]/2419037</f>
        <v>1.4592583743034936E-4</v>
      </c>
      <c r="K54" t="s">
        <v>914</v>
      </c>
      <c r="L54">
        <v>856</v>
      </c>
      <c r="M54" s="56">
        <f>minimap2_new_species_abundance[[#This Row],[Assignments]]/2419037</f>
        <v>3.5385982107756102E-4</v>
      </c>
      <c r="O54" t="s">
        <v>1085</v>
      </c>
      <c r="P54">
        <v>151</v>
      </c>
      <c r="Q54" s="56">
        <f>kraken2_species_abundance[[#This Row],[Assignments]]/P$381</f>
        <v>6.2421533858308083E-5</v>
      </c>
      <c r="S54" t="s">
        <v>1116</v>
      </c>
      <c r="T54">
        <v>142</v>
      </c>
      <c r="U54">
        <f>kraken2_custom_database_species_abundance[[#This Row],[Assignments]]/T$385</f>
        <v>6.0740139993190263E-5</v>
      </c>
    </row>
    <row r="55" spans="3:21" x14ac:dyDescent="0.25">
      <c r="C55" t="s">
        <v>290</v>
      </c>
      <c r="D55">
        <v>403</v>
      </c>
      <c r="E55" s="56">
        <f>mora_filtered_species_abundance[[#This Row],[Assignments]]/mora_filtered_species_abundance[[#Totals],[Assignments]]</f>
        <v>1.6659521950263678E-4</v>
      </c>
      <c r="G55" t="s">
        <v>420</v>
      </c>
      <c r="H55">
        <v>336</v>
      </c>
      <c r="I55" s="56">
        <f>patho_new_species_abundance[[#This Row],[Assignments]]/2419037</f>
        <v>1.3889824752577162E-4</v>
      </c>
      <c r="K55" t="s">
        <v>438</v>
      </c>
      <c r="L55">
        <v>811</v>
      </c>
      <c r="M55" s="56">
        <f>minimap2_new_species_abundance[[#This Row],[Assignments]]/2419037</f>
        <v>3.3525737721250233E-4</v>
      </c>
      <c r="O55" t="s">
        <v>1116</v>
      </c>
      <c r="P55">
        <v>142</v>
      </c>
      <c r="Q55" s="56">
        <f>kraken2_species_abundance[[#This Row],[Assignments]]/P$381</f>
        <v>5.8701045085296342E-5</v>
      </c>
      <c r="S55" t="s">
        <v>554</v>
      </c>
      <c r="T55">
        <v>122</v>
      </c>
      <c r="U55">
        <f>kraken2_custom_database_species_abundance[[#This Row],[Assignments]]/T$385</f>
        <v>5.218519069837473E-5</v>
      </c>
    </row>
    <row r="56" spans="3:21" x14ac:dyDescent="0.25">
      <c r="C56" t="s">
        <v>380</v>
      </c>
      <c r="D56">
        <v>396</v>
      </c>
      <c r="E56" s="56">
        <f>mora_filtered_species_abundance[[#This Row],[Assignments]]/mora_filtered_species_abundance[[#Totals],[Assignments]]</f>
        <v>1.6370150601251654E-4</v>
      </c>
      <c r="G56" t="s">
        <v>303</v>
      </c>
      <c r="H56">
        <v>334</v>
      </c>
      <c r="I56" s="56">
        <f>patho_new_species_abundance[[#This Row],[Assignments]]/2419037</f>
        <v>1.3807147224288011E-4</v>
      </c>
      <c r="K56" t="s">
        <v>355</v>
      </c>
      <c r="L56">
        <v>752</v>
      </c>
      <c r="M56" s="56">
        <f>minimap2_new_species_abundance[[#This Row],[Assignments]]/2419037</f>
        <v>3.1086750636720315E-4</v>
      </c>
      <c r="O56" t="s">
        <v>356</v>
      </c>
      <c r="P56">
        <v>130</v>
      </c>
      <c r="Q56" s="56">
        <f>kraken2_species_abundance[[#This Row],[Assignments]]/P$381</f>
        <v>5.374039338794735E-5</v>
      </c>
      <c r="S56" t="s">
        <v>610</v>
      </c>
      <c r="T56">
        <v>113</v>
      </c>
      <c r="U56">
        <f>kraken2_custom_database_species_abundance[[#This Row],[Assignments]]/T$385</f>
        <v>4.833546351570774E-5</v>
      </c>
    </row>
    <row r="57" spans="3:21" x14ac:dyDescent="0.25">
      <c r="C57" t="s">
        <v>413</v>
      </c>
      <c r="D57">
        <v>379</v>
      </c>
      <c r="E57" s="56">
        <f>mora_filtered_species_abundance[[#This Row],[Assignments]]/mora_filtered_species_abundance[[#Totals],[Assignments]]</f>
        <v>1.5667391610793883E-4</v>
      </c>
      <c r="G57" t="s">
        <v>286</v>
      </c>
      <c r="H57">
        <v>329</v>
      </c>
      <c r="I57" s="56">
        <f>patho_new_species_abundance[[#This Row],[Assignments]]/2419037</f>
        <v>1.3600453403565137E-4</v>
      </c>
      <c r="K57" t="s">
        <v>401</v>
      </c>
      <c r="L57">
        <v>738</v>
      </c>
      <c r="M57" s="56">
        <f>minimap2_new_species_abundance[[#This Row],[Assignments]]/2419037</f>
        <v>3.0508007938696266E-4</v>
      </c>
      <c r="O57" t="s">
        <v>554</v>
      </c>
      <c r="P57">
        <v>123</v>
      </c>
      <c r="Q57" s="56">
        <f>kraken2_species_abundance[[#This Row],[Assignments]]/P$381</f>
        <v>5.0846679897827112E-5</v>
      </c>
      <c r="S57" t="s">
        <v>349</v>
      </c>
      <c r="T57">
        <v>105</v>
      </c>
      <c r="U57">
        <f>kraken2_custom_database_species_abundance[[#This Row],[Assignments]]/T$385</f>
        <v>4.4913483797781528E-5</v>
      </c>
    </row>
    <row r="58" spans="3:21" x14ac:dyDescent="0.25">
      <c r="C58" t="s">
        <v>364</v>
      </c>
      <c r="D58">
        <v>350</v>
      </c>
      <c r="E58" s="56">
        <f>mora_filtered_species_abundance[[#This Row],[Assignments]]/mora_filtered_species_abundance[[#Totals],[Assignments]]</f>
        <v>1.4468567450601211E-4</v>
      </c>
      <c r="G58" t="s">
        <v>302</v>
      </c>
      <c r="H58">
        <v>303</v>
      </c>
      <c r="I58" s="56">
        <f>patho_new_species_abundance[[#This Row],[Assignments]]/2419037</f>
        <v>1.2525645535806191E-4</v>
      </c>
      <c r="K58" t="s">
        <v>380</v>
      </c>
      <c r="L58">
        <v>738</v>
      </c>
      <c r="M58" s="56">
        <f>minimap2_new_species_abundance[[#This Row],[Assignments]]/2419037</f>
        <v>3.0508007938696266E-4</v>
      </c>
      <c r="O58" t="s">
        <v>610</v>
      </c>
      <c r="P58">
        <v>112</v>
      </c>
      <c r="Q58" s="56">
        <f>kraken2_species_abundance[[#This Row],[Assignments]]/P$381</f>
        <v>4.6299415841923875E-5</v>
      </c>
      <c r="S58" t="s">
        <v>457</v>
      </c>
      <c r="T58">
        <v>103</v>
      </c>
      <c r="U58">
        <f>kraken2_custom_database_species_abundance[[#This Row],[Assignments]]/T$385</f>
        <v>4.4057988868299977E-5</v>
      </c>
    </row>
    <row r="59" spans="3:21" x14ac:dyDescent="0.25">
      <c r="C59" t="s">
        <v>280</v>
      </c>
      <c r="D59">
        <v>346</v>
      </c>
      <c r="E59" s="56">
        <f>mora_filtered_species_abundance[[#This Row],[Assignments]]/mora_filtered_species_abundance[[#Totals],[Assignments]]</f>
        <v>1.4303212394022911E-4</v>
      </c>
      <c r="G59" t="s">
        <v>413</v>
      </c>
      <c r="H59">
        <v>297</v>
      </c>
      <c r="I59" s="56">
        <f>patho_new_species_abundance[[#This Row],[Assignments]]/2419037</f>
        <v>1.227761295093874E-4</v>
      </c>
      <c r="K59" t="s">
        <v>337</v>
      </c>
      <c r="L59">
        <v>732</v>
      </c>
      <c r="M59" s="56">
        <f>minimap2_new_species_abundance[[#This Row],[Assignments]]/2419037</f>
        <v>3.0259975353828816E-4</v>
      </c>
      <c r="O59" t="s">
        <v>1117</v>
      </c>
      <c r="P59">
        <v>112</v>
      </c>
      <c r="Q59" s="56">
        <f>kraken2_species_abundance[[#This Row],[Assignments]]/P$381</f>
        <v>4.6299415841923875E-5</v>
      </c>
      <c r="S59" t="s">
        <v>968</v>
      </c>
      <c r="T59">
        <v>103</v>
      </c>
      <c r="U59">
        <f>kraken2_custom_database_species_abundance[[#This Row],[Assignments]]/T$385</f>
        <v>4.4057988868299977E-5</v>
      </c>
    </row>
    <row r="60" spans="3:21" x14ac:dyDescent="0.25">
      <c r="C60" t="s">
        <v>286</v>
      </c>
      <c r="D60">
        <v>342</v>
      </c>
      <c r="E60" s="56">
        <f>mora_filtered_species_abundance[[#This Row],[Assignments]]/mora_filtered_species_abundance[[#Totals],[Assignments]]</f>
        <v>1.4137857337444612E-4</v>
      </c>
      <c r="G60" t="s">
        <v>337</v>
      </c>
      <c r="H60">
        <v>296</v>
      </c>
      <c r="I60" s="56">
        <f>patho_new_species_abundance[[#This Row],[Assignments]]/2419037</f>
        <v>1.2236274186794166E-4</v>
      </c>
      <c r="K60" t="s">
        <v>269</v>
      </c>
      <c r="L60">
        <v>711</v>
      </c>
      <c r="M60" s="56">
        <f>minimap2_new_species_abundance[[#This Row],[Assignments]]/2419037</f>
        <v>2.9391861306792742E-4</v>
      </c>
      <c r="O60" t="s">
        <v>1088</v>
      </c>
      <c r="P60">
        <v>104</v>
      </c>
      <c r="Q60" s="56">
        <f>kraken2_species_abundance[[#This Row],[Assignments]]/P$381</f>
        <v>4.2992314710357883E-5</v>
      </c>
      <c r="S60" t="s">
        <v>1088</v>
      </c>
      <c r="T60">
        <v>103</v>
      </c>
      <c r="U60">
        <f>kraken2_custom_database_species_abundance[[#This Row],[Assignments]]/T$385</f>
        <v>4.4057988868299977E-5</v>
      </c>
    </row>
    <row r="61" spans="3:21" x14ac:dyDescent="0.25">
      <c r="C61" t="s">
        <v>420</v>
      </c>
      <c r="D61">
        <v>332</v>
      </c>
      <c r="E61" s="56">
        <f>mora_filtered_species_abundance[[#This Row],[Assignments]]/mora_filtered_species_abundance[[#Totals],[Assignments]]</f>
        <v>1.3724469695998863E-4</v>
      </c>
      <c r="G61" t="s">
        <v>335</v>
      </c>
      <c r="H61">
        <v>255</v>
      </c>
      <c r="I61" s="56">
        <f>patho_new_species_abundance[[#This Row],[Assignments]]/2419037</f>
        <v>1.0541384856866597E-4</v>
      </c>
      <c r="K61" t="s">
        <v>395</v>
      </c>
      <c r="L61">
        <v>694</v>
      </c>
      <c r="M61" s="56">
        <f>minimap2_new_species_abundance[[#This Row],[Assignments]]/2419037</f>
        <v>2.8689102316334971E-4</v>
      </c>
      <c r="O61" t="s">
        <v>457</v>
      </c>
      <c r="P61">
        <v>102</v>
      </c>
      <c r="Q61" s="56">
        <f>kraken2_species_abundance[[#This Row],[Assignments]]/P$381</f>
        <v>4.2165539427466386E-5</v>
      </c>
      <c r="S61" t="s">
        <v>327</v>
      </c>
      <c r="T61">
        <v>100</v>
      </c>
      <c r="U61">
        <f>kraken2_custom_database_species_abundance[[#This Row],[Assignments]]/T$385</f>
        <v>4.2774746474077647E-5</v>
      </c>
    </row>
    <row r="62" spans="3:21" x14ac:dyDescent="0.25">
      <c r="C62" t="s">
        <v>302</v>
      </c>
      <c r="D62">
        <v>321</v>
      </c>
      <c r="E62" s="56">
        <f>mora_filtered_species_abundance[[#This Row],[Assignments]]/mora_filtered_species_abundance[[#Totals],[Assignments]]</f>
        <v>1.3269743290408539E-4</v>
      </c>
      <c r="G62" t="s">
        <v>355</v>
      </c>
      <c r="H62">
        <v>241</v>
      </c>
      <c r="I62" s="56">
        <f>patho_new_species_abundance[[#This Row],[Assignments]]/2419037</f>
        <v>9.9626421588425477E-5</v>
      </c>
      <c r="K62" t="s">
        <v>394</v>
      </c>
      <c r="L62">
        <v>684</v>
      </c>
      <c r="M62" s="56">
        <f>minimap2_new_species_abundance[[#This Row],[Assignments]]/2419037</f>
        <v>2.8275714674889224E-4</v>
      </c>
      <c r="O62" t="s">
        <v>324</v>
      </c>
      <c r="P62">
        <v>97</v>
      </c>
      <c r="Q62" s="56">
        <f>kraken2_species_abundance[[#This Row],[Assignments]]/P$381</f>
        <v>4.0098601220237638E-5</v>
      </c>
      <c r="S62" t="s">
        <v>1090</v>
      </c>
      <c r="T62">
        <v>93</v>
      </c>
      <c r="U62">
        <f>kraken2_custom_database_species_abundance[[#This Row],[Assignments]]/T$385</f>
        <v>3.9780514220892215E-5</v>
      </c>
    </row>
    <row r="63" spans="3:21" x14ac:dyDescent="0.25">
      <c r="C63" t="s">
        <v>269</v>
      </c>
      <c r="D63">
        <v>319</v>
      </c>
      <c r="E63" s="56">
        <f>mora_filtered_species_abundance[[#This Row],[Assignments]]/mora_filtered_species_abundance[[#Totals],[Assignments]]</f>
        <v>1.3187065762119388E-4</v>
      </c>
      <c r="G63" t="s">
        <v>313</v>
      </c>
      <c r="H63">
        <v>240</v>
      </c>
      <c r="I63" s="56">
        <f>patho_new_species_abundance[[#This Row],[Assignments]]/2419037</f>
        <v>9.9213033946979722E-5</v>
      </c>
      <c r="K63" t="s">
        <v>413</v>
      </c>
      <c r="L63">
        <v>680</v>
      </c>
      <c r="M63" s="56">
        <f>minimap2_new_species_abundance[[#This Row],[Assignments]]/2419037</f>
        <v>2.8110359618310922E-4</v>
      </c>
      <c r="O63" t="s">
        <v>968</v>
      </c>
      <c r="P63">
        <v>96</v>
      </c>
      <c r="Q63" s="56">
        <f>kraken2_species_abundance[[#This Row],[Assignments]]/P$381</f>
        <v>3.968521357879189E-5</v>
      </c>
      <c r="S63" t="s">
        <v>645</v>
      </c>
      <c r="T63">
        <v>92</v>
      </c>
      <c r="U63">
        <f>kraken2_custom_database_species_abundance[[#This Row],[Assignments]]/T$385</f>
        <v>3.9352766756151436E-5</v>
      </c>
    </row>
    <row r="64" spans="3:21" x14ac:dyDescent="0.25">
      <c r="C64" t="s">
        <v>458</v>
      </c>
      <c r="D64">
        <v>303</v>
      </c>
      <c r="E64" s="56">
        <f>mora_filtered_species_abundance[[#This Row],[Assignments]]/mora_filtered_species_abundance[[#Totals],[Assignments]]</f>
        <v>1.2525645535806191E-4</v>
      </c>
      <c r="G64" t="s">
        <v>427</v>
      </c>
      <c r="H64">
        <v>235</v>
      </c>
      <c r="I64" s="56">
        <f>patho_new_species_abundance[[#This Row],[Assignments]]/2419037</f>
        <v>9.7146095739750988E-5</v>
      </c>
      <c r="K64" t="s">
        <v>324</v>
      </c>
      <c r="L64">
        <v>678</v>
      </c>
      <c r="M64" s="56">
        <f>minimap2_new_species_abundance[[#This Row],[Assignments]]/2419037</f>
        <v>2.8027682090021774E-4</v>
      </c>
      <c r="O64" t="s">
        <v>1090</v>
      </c>
      <c r="P64">
        <v>94</v>
      </c>
      <c r="Q64" s="56">
        <f>kraken2_species_abundance[[#This Row],[Assignments]]/P$381</f>
        <v>3.8858438295900394E-5</v>
      </c>
      <c r="S64" t="s">
        <v>1091</v>
      </c>
      <c r="T64">
        <v>92</v>
      </c>
      <c r="U64">
        <f>kraken2_custom_database_species_abundance[[#This Row],[Assignments]]/T$385</f>
        <v>3.9352766756151436E-5</v>
      </c>
    </row>
    <row r="65" spans="3:21" x14ac:dyDescent="0.25">
      <c r="C65" t="s">
        <v>355</v>
      </c>
      <c r="D65">
        <v>280</v>
      </c>
      <c r="E65" s="56">
        <f>mora_filtered_species_abundance[[#This Row],[Assignments]]/mora_filtered_species_abundance[[#Totals],[Assignments]]</f>
        <v>1.1574853960480968E-4</v>
      </c>
      <c r="G65" t="s">
        <v>353</v>
      </c>
      <c r="H65">
        <v>232</v>
      </c>
      <c r="I65" s="56">
        <f>patho_new_species_abundance[[#This Row],[Assignments]]/2419037</f>
        <v>9.5905932815413736E-5</v>
      </c>
      <c r="K65" t="s">
        <v>554</v>
      </c>
      <c r="L65">
        <v>660</v>
      </c>
      <c r="M65" s="56">
        <f>minimap2_new_species_abundance[[#This Row],[Assignments]]/2419037</f>
        <v>2.7283584335419423E-4</v>
      </c>
      <c r="O65" t="s">
        <v>645</v>
      </c>
      <c r="P65">
        <v>93</v>
      </c>
      <c r="Q65" s="56">
        <f>kraken2_species_abundance[[#This Row],[Assignments]]/P$381</f>
        <v>3.8445050654454645E-5</v>
      </c>
      <c r="S65" t="s">
        <v>449</v>
      </c>
      <c r="T65">
        <v>92</v>
      </c>
      <c r="U65">
        <f>kraken2_custom_database_species_abundance[[#This Row],[Assignments]]/T$385</f>
        <v>3.9352766756151436E-5</v>
      </c>
    </row>
    <row r="66" spans="3:21" x14ac:dyDescent="0.25">
      <c r="C66" t="s">
        <v>353</v>
      </c>
      <c r="D66">
        <v>270</v>
      </c>
      <c r="E66" s="56">
        <f>mora_filtered_species_abundance[[#This Row],[Assignments]]/mora_filtered_species_abundance[[#Totals],[Assignments]]</f>
        <v>1.116146631903522E-4</v>
      </c>
      <c r="G66" t="s">
        <v>367</v>
      </c>
      <c r="H66">
        <v>220</v>
      </c>
      <c r="I66" s="56">
        <f>patho_new_species_abundance[[#This Row],[Assignments]]/2419037</f>
        <v>9.0945281118064744E-5</v>
      </c>
      <c r="K66" t="s">
        <v>273</v>
      </c>
      <c r="L66">
        <v>635</v>
      </c>
      <c r="M66" s="56">
        <f>minimap2_new_species_abundance[[#This Row],[Assignments]]/2419037</f>
        <v>2.6250115231805053E-4</v>
      </c>
      <c r="O66" t="s">
        <v>327</v>
      </c>
      <c r="P66">
        <v>92</v>
      </c>
      <c r="Q66" s="56">
        <f>kraken2_species_abundance[[#This Row],[Assignments]]/P$381</f>
        <v>3.8031663013008897E-5</v>
      </c>
      <c r="S66" t="s">
        <v>355</v>
      </c>
      <c r="T66">
        <v>90</v>
      </c>
      <c r="U66">
        <f>kraken2_custom_database_species_abundance[[#This Row],[Assignments]]/T$385</f>
        <v>3.8497271826669884E-5</v>
      </c>
    </row>
    <row r="67" spans="3:21" x14ac:dyDescent="0.25">
      <c r="C67" t="s">
        <v>335</v>
      </c>
      <c r="D67">
        <v>249</v>
      </c>
      <c r="E67" s="56">
        <f>mora_filtered_species_abundance[[#This Row],[Assignments]]/mora_filtered_species_abundance[[#Totals],[Assignments]]</f>
        <v>1.0293352271999146E-4</v>
      </c>
      <c r="G67" t="s">
        <v>280</v>
      </c>
      <c r="H67">
        <v>218</v>
      </c>
      <c r="I67" s="56">
        <f>patho_new_species_abundance[[#This Row],[Assignments]]/2419037</f>
        <v>9.0118505835173248E-5</v>
      </c>
      <c r="K67" t="s">
        <v>282</v>
      </c>
      <c r="L67">
        <v>611</v>
      </c>
      <c r="M67" s="56">
        <f>minimap2_new_species_abundance[[#This Row],[Assignments]]/2419037</f>
        <v>2.5257984892335258E-4</v>
      </c>
      <c r="O67" t="s">
        <v>1091</v>
      </c>
      <c r="P67">
        <v>91</v>
      </c>
      <c r="Q67" s="56">
        <f>kraken2_species_abundance[[#This Row],[Assignments]]/P$381</f>
        <v>3.7618275371563149E-5</v>
      </c>
      <c r="S67" t="s">
        <v>324</v>
      </c>
      <c r="T67">
        <v>88</v>
      </c>
      <c r="U67">
        <f>kraken2_custom_database_species_abundance[[#This Row],[Assignments]]/T$385</f>
        <v>3.7641776897188333E-5</v>
      </c>
    </row>
    <row r="68" spans="3:21" x14ac:dyDescent="0.25">
      <c r="C68" t="s">
        <v>337</v>
      </c>
      <c r="D68">
        <v>243</v>
      </c>
      <c r="E68" s="56">
        <f>mora_filtered_species_abundance[[#This Row],[Assignments]]/mora_filtered_species_abundance[[#Totals],[Assignments]]</f>
        <v>1.0045319687131697E-4</v>
      </c>
      <c r="G68" t="s">
        <v>377</v>
      </c>
      <c r="H68">
        <v>203</v>
      </c>
      <c r="I68" s="56">
        <f>patho_new_species_abundance[[#This Row],[Assignments]]/2419037</f>
        <v>8.3917691213487017E-5</v>
      </c>
      <c r="K68" t="s">
        <v>492</v>
      </c>
      <c r="L68">
        <v>601</v>
      </c>
      <c r="M68" s="56">
        <f>minimap2_new_species_abundance[[#This Row],[Assignments]]/2419037</f>
        <v>2.4844597250889505E-4</v>
      </c>
      <c r="O68" t="s">
        <v>355</v>
      </c>
      <c r="P68">
        <v>90</v>
      </c>
      <c r="Q68" s="56">
        <f>kraken2_species_abundance[[#This Row],[Assignments]]/P$381</f>
        <v>3.7204887730117401E-5</v>
      </c>
      <c r="S68" t="s">
        <v>946</v>
      </c>
      <c r="T68">
        <v>87</v>
      </c>
      <c r="U68">
        <f>kraken2_custom_database_species_abundance[[#This Row],[Assignments]]/T$385</f>
        <v>3.7214029432447554E-5</v>
      </c>
    </row>
    <row r="69" spans="3:21" x14ac:dyDescent="0.25">
      <c r="C69" t="s">
        <v>427</v>
      </c>
      <c r="D69">
        <v>237</v>
      </c>
      <c r="E69" s="56">
        <f>mora_filtered_species_abundance[[#This Row],[Assignments]]/mora_filtered_species_abundance[[#Totals],[Assignments]]</f>
        <v>9.7972871022642484E-5</v>
      </c>
      <c r="G69" t="s">
        <v>320</v>
      </c>
      <c r="H69">
        <v>203</v>
      </c>
      <c r="I69" s="56">
        <f>patho_new_species_abundance[[#This Row],[Assignments]]/2419037</f>
        <v>8.3917691213487017E-5</v>
      </c>
      <c r="K69" t="s">
        <v>349</v>
      </c>
      <c r="L69">
        <v>599</v>
      </c>
      <c r="M69" s="56">
        <f>minimap2_new_species_abundance[[#This Row],[Assignments]]/2419037</f>
        <v>2.4761919722600357E-4</v>
      </c>
      <c r="O69" t="s">
        <v>819</v>
      </c>
      <c r="P69">
        <v>89</v>
      </c>
      <c r="Q69" s="56">
        <f>kraken2_species_abundance[[#This Row],[Assignments]]/P$381</f>
        <v>3.6791500088671646E-5</v>
      </c>
      <c r="S69" t="s">
        <v>760</v>
      </c>
      <c r="T69">
        <v>81</v>
      </c>
      <c r="U69">
        <f>kraken2_custom_database_species_abundance[[#This Row],[Assignments]]/T$385</f>
        <v>3.4647544644002894E-5</v>
      </c>
    </row>
    <row r="70" spans="3:21" x14ac:dyDescent="0.25">
      <c r="C70" t="s">
        <v>299</v>
      </c>
      <c r="D70">
        <v>235</v>
      </c>
      <c r="E70" s="56">
        <f>mora_filtered_species_abundance[[#This Row],[Assignments]]/mora_filtered_species_abundance[[#Totals],[Assignments]]</f>
        <v>9.7146095739750988E-5</v>
      </c>
      <c r="G70" t="s">
        <v>360</v>
      </c>
      <c r="H70">
        <v>188</v>
      </c>
      <c r="I70" s="56">
        <f>patho_new_species_abundance[[#This Row],[Assignments]]/2419037</f>
        <v>7.7716876591800787E-5</v>
      </c>
      <c r="K70" t="s">
        <v>443</v>
      </c>
      <c r="L70">
        <v>585</v>
      </c>
      <c r="M70" s="56">
        <f>minimap2_new_species_abundance[[#This Row],[Assignments]]/2419037</f>
        <v>2.4183177024576308E-4</v>
      </c>
      <c r="O70" t="s">
        <v>946</v>
      </c>
      <c r="P70">
        <v>87</v>
      </c>
      <c r="Q70" s="56">
        <f>kraken2_species_abundance[[#This Row],[Assignments]]/P$381</f>
        <v>3.5964724805780149E-5</v>
      </c>
      <c r="S70" t="s">
        <v>332</v>
      </c>
      <c r="T70">
        <v>77</v>
      </c>
      <c r="U70">
        <f>kraken2_custom_database_species_abundance[[#This Row],[Assignments]]/T$385</f>
        <v>3.2936554785039792E-5</v>
      </c>
    </row>
    <row r="71" spans="3:21" x14ac:dyDescent="0.25">
      <c r="C71" t="s">
        <v>393</v>
      </c>
      <c r="D71">
        <v>234</v>
      </c>
      <c r="E71" s="56">
        <f>mora_filtered_species_abundance[[#This Row],[Assignments]]/mora_filtered_species_abundance[[#Totals],[Assignments]]</f>
        <v>9.6732708098305233E-5</v>
      </c>
      <c r="G71" t="s">
        <v>371</v>
      </c>
      <c r="H71">
        <v>187</v>
      </c>
      <c r="I71" s="56">
        <f>patho_new_species_abundance[[#This Row],[Assignments]]/2419037</f>
        <v>7.7303488950355032E-5</v>
      </c>
      <c r="K71" t="s">
        <v>470</v>
      </c>
      <c r="L71">
        <v>548</v>
      </c>
      <c r="M71" s="56">
        <f>minimap2_new_species_abundance[[#This Row],[Assignments]]/2419037</f>
        <v>2.2653642751227038E-4</v>
      </c>
      <c r="O71" t="s">
        <v>760</v>
      </c>
      <c r="P71">
        <v>81</v>
      </c>
      <c r="Q71" s="56">
        <f>kraken2_species_abundance[[#This Row],[Assignments]]/P$381</f>
        <v>3.348439895710566E-5</v>
      </c>
      <c r="S71" t="s">
        <v>987</v>
      </c>
      <c r="T71">
        <v>76</v>
      </c>
      <c r="U71">
        <f>kraken2_custom_database_species_abundance[[#This Row],[Assignments]]/T$385</f>
        <v>3.2508807320299013E-5</v>
      </c>
    </row>
    <row r="72" spans="3:21" x14ac:dyDescent="0.25">
      <c r="C72" t="s">
        <v>482</v>
      </c>
      <c r="D72">
        <v>226</v>
      </c>
      <c r="E72" s="56">
        <f>mora_filtered_species_abundance[[#This Row],[Assignments]]/mora_filtered_species_abundance[[#Totals],[Assignments]]</f>
        <v>9.3425606966739247E-5</v>
      </c>
      <c r="G72" t="s">
        <v>561</v>
      </c>
      <c r="H72">
        <v>185</v>
      </c>
      <c r="I72" s="56">
        <f>patho_new_species_abundance[[#This Row],[Assignments]]/2419037</f>
        <v>7.6476713667463536E-5</v>
      </c>
      <c r="K72" t="s">
        <v>348</v>
      </c>
      <c r="L72">
        <v>542</v>
      </c>
      <c r="M72" s="56">
        <f>minimap2_new_species_abundance[[#This Row],[Assignments]]/2419037</f>
        <v>2.2405610166359587E-4</v>
      </c>
      <c r="O72" t="s">
        <v>947</v>
      </c>
      <c r="P72">
        <v>74</v>
      </c>
      <c r="Q72" s="56">
        <f>kraken2_species_abundance[[#This Row],[Assignments]]/P$381</f>
        <v>3.0590685466985416E-5</v>
      </c>
      <c r="S72" t="s">
        <v>467</v>
      </c>
      <c r="T72">
        <v>74</v>
      </c>
      <c r="U72">
        <f>kraken2_custom_database_species_abundance[[#This Row],[Assignments]]/T$385</f>
        <v>3.1653312390817461E-5</v>
      </c>
    </row>
    <row r="73" spans="3:21" x14ac:dyDescent="0.25">
      <c r="C73" t="s">
        <v>367</v>
      </c>
      <c r="D73">
        <v>223</v>
      </c>
      <c r="E73" s="56">
        <f>mora_filtered_species_abundance[[#This Row],[Assignments]]/mora_filtered_species_abundance[[#Totals],[Assignments]]</f>
        <v>9.2185444042401995E-5</v>
      </c>
      <c r="G73" t="s">
        <v>321</v>
      </c>
      <c r="H73">
        <v>181</v>
      </c>
      <c r="I73" s="56">
        <f>patho_new_species_abundance[[#This Row],[Assignments]]/2419037</f>
        <v>7.4823163101680543E-5</v>
      </c>
      <c r="K73" t="s">
        <v>556</v>
      </c>
      <c r="L73">
        <v>534</v>
      </c>
      <c r="M73" s="56">
        <f>minimap2_new_species_abundance[[#This Row],[Assignments]]/2419037</f>
        <v>2.2074900053202989E-4</v>
      </c>
      <c r="O73" t="s">
        <v>987</v>
      </c>
      <c r="P73">
        <v>74</v>
      </c>
      <c r="Q73" s="56">
        <f>kraken2_species_abundance[[#This Row],[Assignments]]/P$381</f>
        <v>3.0590685466985416E-5</v>
      </c>
      <c r="S73" t="s">
        <v>947</v>
      </c>
      <c r="T73">
        <v>73</v>
      </c>
      <c r="U73">
        <f>kraken2_custom_database_species_abundance[[#This Row],[Assignments]]/T$385</f>
        <v>3.1225564926076682E-5</v>
      </c>
    </row>
    <row r="74" spans="3:21" x14ac:dyDescent="0.25">
      <c r="C74" t="s">
        <v>289</v>
      </c>
      <c r="D74">
        <v>216</v>
      </c>
      <c r="E74" s="56">
        <f>mora_filtered_species_abundance[[#This Row],[Assignments]]/mora_filtered_species_abundance[[#Totals],[Assignments]]</f>
        <v>8.9291730552281751E-5</v>
      </c>
      <c r="G74" t="s">
        <v>483</v>
      </c>
      <c r="H74">
        <v>179</v>
      </c>
      <c r="I74" s="56">
        <f>patho_new_species_abundance[[#This Row],[Assignments]]/2419037</f>
        <v>7.3996387818789047E-5</v>
      </c>
      <c r="K74" t="s">
        <v>495</v>
      </c>
      <c r="L74">
        <v>517</v>
      </c>
      <c r="M74" s="56">
        <f>minimap2_new_species_abundance[[#This Row],[Assignments]]/2419037</f>
        <v>2.1372141062745218E-4</v>
      </c>
      <c r="O74" t="s">
        <v>467</v>
      </c>
      <c r="P74">
        <v>74</v>
      </c>
      <c r="Q74" s="56">
        <f>kraken2_species_abundance[[#This Row],[Assignments]]/P$381</f>
        <v>3.0590685466985416E-5</v>
      </c>
      <c r="S74" t="s">
        <v>1108</v>
      </c>
      <c r="T74">
        <v>70</v>
      </c>
      <c r="U74">
        <f>kraken2_custom_database_species_abundance[[#This Row],[Assignments]]/T$385</f>
        <v>2.9942322531854352E-5</v>
      </c>
    </row>
    <row r="75" spans="3:21" x14ac:dyDescent="0.25">
      <c r="C75" t="s">
        <v>377</v>
      </c>
      <c r="D75">
        <v>208</v>
      </c>
      <c r="E75" s="56">
        <f>mora_filtered_species_abundance[[#This Row],[Assignments]]/mora_filtered_species_abundance[[#Totals],[Assignments]]</f>
        <v>8.5984629420715765E-5</v>
      </c>
      <c r="G75" t="s">
        <v>269</v>
      </c>
      <c r="H75">
        <v>178</v>
      </c>
      <c r="I75" s="56">
        <f>patho_new_species_abundance[[#This Row],[Assignments]]/2419037</f>
        <v>7.3583000177343292E-5</v>
      </c>
      <c r="K75" t="s">
        <v>523</v>
      </c>
      <c r="L75">
        <v>517</v>
      </c>
      <c r="M75" s="56">
        <f>minimap2_new_species_abundance[[#This Row],[Assignments]]/2419037</f>
        <v>2.1372141062745218E-4</v>
      </c>
      <c r="O75" t="s">
        <v>311</v>
      </c>
      <c r="P75">
        <v>73</v>
      </c>
      <c r="Q75" s="56">
        <f>kraken2_species_abundance[[#This Row],[Assignments]]/P$381</f>
        <v>3.0177297825539668E-5</v>
      </c>
      <c r="S75" t="s">
        <v>396</v>
      </c>
      <c r="T75">
        <v>68</v>
      </c>
      <c r="U75">
        <f>kraken2_custom_database_species_abundance[[#This Row],[Assignments]]/T$385</f>
        <v>2.9086827602372801E-5</v>
      </c>
    </row>
    <row r="76" spans="3:21" x14ac:dyDescent="0.25">
      <c r="C76" t="s">
        <v>360</v>
      </c>
      <c r="D76">
        <v>201</v>
      </c>
      <c r="E76" s="56">
        <f>mora_filtered_species_abundance[[#This Row],[Assignments]]/mora_filtered_species_abundance[[#Totals],[Assignments]]</f>
        <v>8.3090915930595521E-5</v>
      </c>
      <c r="G76" t="s">
        <v>506</v>
      </c>
      <c r="H76">
        <v>160</v>
      </c>
      <c r="I76" s="56">
        <f>patho_new_species_abundance[[#This Row],[Assignments]]/2419037</f>
        <v>6.6142022631319824E-5</v>
      </c>
      <c r="K76" t="s">
        <v>286</v>
      </c>
      <c r="L76">
        <v>498</v>
      </c>
      <c r="M76" s="56">
        <f>minimap2_new_species_abundance[[#This Row],[Assignments]]/2419037</f>
        <v>2.0586704543998293E-4</v>
      </c>
      <c r="O76" t="s">
        <v>1108</v>
      </c>
      <c r="P76">
        <v>68</v>
      </c>
      <c r="Q76" s="56">
        <f>kraken2_species_abundance[[#This Row],[Assignments]]/P$381</f>
        <v>2.8110359618310923E-5</v>
      </c>
      <c r="S76" t="s">
        <v>1079</v>
      </c>
      <c r="T76">
        <v>65</v>
      </c>
      <c r="U76">
        <f>kraken2_custom_database_species_abundance[[#This Row],[Assignments]]/T$385</f>
        <v>2.7803585208150471E-5</v>
      </c>
    </row>
    <row r="77" spans="3:21" x14ac:dyDescent="0.25">
      <c r="C77" t="s">
        <v>684</v>
      </c>
      <c r="D77">
        <v>188</v>
      </c>
      <c r="E77" s="56">
        <f>mora_filtered_species_abundance[[#This Row],[Assignments]]/mora_filtered_species_abundance[[#Totals],[Assignments]]</f>
        <v>7.7716876591800787E-5</v>
      </c>
      <c r="G77" t="s">
        <v>289</v>
      </c>
      <c r="H77">
        <v>150</v>
      </c>
      <c r="I77" s="56">
        <f>patho_new_species_abundance[[#This Row],[Assignments]]/2419037</f>
        <v>6.2008146216862328E-5</v>
      </c>
      <c r="K77" t="s">
        <v>434</v>
      </c>
      <c r="L77">
        <v>484</v>
      </c>
      <c r="M77" s="56">
        <f>minimap2_new_species_abundance[[#This Row],[Assignments]]/2419037</f>
        <v>2.0007961845974246E-4</v>
      </c>
      <c r="O77" t="s">
        <v>396</v>
      </c>
      <c r="P77">
        <v>67</v>
      </c>
      <c r="Q77" s="56">
        <f>kraken2_species_abundance[[#This Row],[Assignments]]/P$381</f>
        <v>2.7696971976865175E-5</v>
      </c>
      <c r="S77" t="s">
        <v>477</v>
      </c>
      <c r="T77">
        <v>63</v>
      </c>
      <c r="U77">
        <f>kraken2_custom_database_species_abundance[[#This Row],[Assignments]]/T$385</f>
        <v>2.694809027866892E-5</v>
      </c>
    </row>
    <row r="78" spans="3:21" x14ac:dyDescent="0.25">
      <c r="C78" t="s">
        <v>483</v>
      </c>
      <c r="D78">
        <v>182</v>
      </c>
      <c r="E78" s="56">
        <f>mora_filtered_species_abundance[[#This Row],[Assignments]]/mora_filtered_species_abundance[[#Totals],[Assignments]]</f>
        <v>7.5236550743126298E-5</v>
      </c>
      <c r="G78" t="s">
        <v>449</v>
      </c>
      <c r="H78">
        <v>149</v>
      </c>
      <c r="I78" s="56">
        <f>patho_new_species_abundance[[#This Row],[Assignments]]/2419037</f>
        <v>6.1594758575416586E-5</v>
      </c>
      <c r="K78" t="s">
        <v>506</v>
      </c>
      <c r="L78">
        <v>472</v>
      </c>
      <c r="M78" s="56">
        <f>minimap2_new_species_abundance[[#This Row],[Assignments]]/2419037</f>
        <v>1.9511896676239346E-4</v>
      </c>
      <c r="O78" t="s">
        <v>449</v>
      </c>
      <c r="P78">
        <v>66</v>
      </c>
      <c r="Q78" s="56">
        <f>kraken2_species_abundance[[#This Row],[Assignments]]/P$381</f>
        <v>2.7283584335419427E-5</v>
      </c>
      <c r="S78" t="s">
        <v>386</v>
      </c>
      <c r="T78">
        <v>61</v>
      </c>
      <c r="U78">
        <f>kraken2_custom_database_species_abundance[[#This Row],[Assignments]]/T$385</f>
        <v>2.6092595349187365E-5</v>
      </c>
    </row>
    <row r="79" spans="3:21" x14ac:dyDescent="0.25">
      <c r="C79" t="s">
        <v>320</v>
      </c>
      <c r="D79">
        <v>174</v>
      </c>
      <c r="E79" s="56">
        <f>mora_filtered_species_abundance[[#This Row],[Assignments]]/mora_filtered_species_abundance[[#Totals],[Assignments]]</f>
        <v>7.1929449611560299E-5</v>
      </c>
      <c r="G79" t="s">
        <v>680</v>
      </c>
      <c r="H79">
        <v>149</v>
      </c>
      <c r="I79" s="56">
        <f>patho_new_species_abundance[[#This Row],[Assignments]]/2419037</f>
        <v>6.1594758575416586E-5</v>
      </c>
      <c r="K79" t="s">
        <v>353</v>
      </c>
      <c r="L79">
        <v>453</v>
      </c>
      <c r="M79" s="56">
        <f>minimap2_new_species_abundance[[#This Row],[Assignments]]/2419037</f>
        <v>1.8726460157492424E-4</v>
      </c>
      <c r="O79" t="s">
        <v>277</v>
      </c>
      <c r="P79">
        <v>65</v>
      </c>
      <c r="Q79" s="56">
        <f>kraken2_species_abundance[[#This Row],[Assignments]]/P$381</f>
        <v>2.6870196693973675E-5</v>
      </c>
      <c r="S79" t="s">
        <v>1092</v>
      </c>
      <c r="T79">
        <v>61</v>
      </c>
      <c r="U79">
        <f>kraken2_custom_database_species_abundance[[#This Row],[Assignments]]/T$385</f>
        <v>2.6092595349187365E-5</v>
      </c>
    </row>
    <row r="80" spans="3:21" x14ac:dyDescent="0.25">
      <c r="C80" t="s">
        <v>523</v>
      </c>
      <c r="D80">
        <v>169</v>
      </c>
      <c r="E80" s="56">
        <f>mora_filtered_species_abundance[[#This Row],[Assignments]]/mora_filtered_species_abundance[[#Totals],[Assignments]]</f>
        <v>6.9862511404331564E-5</v>
      </c>
      <c r="G80" t="s">
        <v>359</v>
      </c>
      <c r="H80">
        <v>147</v>
      </c>
      <c r="I80" s="56">
        <f>patho_new_species_abundance[[#This Row],[Assignments]]/2419037</f>
        <v>6.0767983292525083E-5</v>
      </c>
      <c r="K80" t="s">
        <v>451</v>
      </c>
      <c r="L80">
        <v>441</v>
      </c>
      <c r="M80" s="56">
        <f>minimap2_new_species_abundance[[#This Row],[Assignments]]/2419037</f>
        <v>1.8230394987757526E-4</v>
      </c>
      <c r="O80" t="s">
        <v>1079</v>
      </c>
      <c r="P80">
        <v>64</v>
      </c>
      <c r="Q80" s="56">
        <f>kraken2_species_abundance[[#This Row],[Assignments]]/P$381</f>
        <v>2.6456809052527927E-5</v>
      </c>
      <c r="S80" t="s">
        <v>311</v>
      </c>
      <c r="T80">
        <v>57</v>
      </c>
      <c r="U80">
        <f>kraken2_custom_database_species_abundance[[#This Row],[Assignments]]/T$385</f>
        <v>2.4381605490224259E-5</v>
      </c>
    </row>
    <row r="81" spans="3:21" x14ac:dyDescent="0.25">
      <c r="C81" t="s">
        <v>561</v>
      </c>
      <c r="D81">
        <v>167</v>
      </c>
      <c r="E81" s="56">
        <f>mora_filtered_species_abundance[[#This Row],[Assignments]]/mora_filtered_species_abundance[[#Totals],[Assignments]]</f>
        <v>6.9035736121440054E-5</v>
      </c>
      <c r="G81" t="s">
        <v>327</v>
      </c>
      <c r="H81">
        <v>145</v>
      </c>
      <c r="I81" s="56">
        <f>patho_new_species_abundance[[#This Row],[Assignments]]/2419037</f>
        <v>5.9941208009633587E-5</v>
      </c>
      <c r="K81" t="s">
        <v>346</v>
      </c>
      <c r="L81">
        <v>438</v>
      </c>
      <c r="M81" s="56">
        <f>minimap2_new_species_abundance[[#This Row],[Assignments]]/2419037</f>
        <v>1.8106378695323801E-4</v>
      </c>
      <c r="O81" t="s">
        <v>1092</v>
      </c>
      <c r="P81">
        <v>62</v>
      </c>
      <c r="Q81" s="56">
        <f>kraken2_species_abundance[[#This Row],[Assignments]]/P$381</f>
        <v>2.563003376963643E-5</v>
      </c>
      <c r="S81" t="s">
        <v>475</v>
      </c>
      <c r="T81">
        <v>56</v>
      </c>
      <c r="U81">
        <f>kraken2_custom_database_species_abundance[[#This Row],[Assignments]]/T$385</f>
        <v>2.3953858025483484E-5</v>
      </c>
    </row>
    <row r="82" spans="3:21" x14ac:dyDescent="0.25">
      <c r="C82" t="s">
        <v>680</v>
      </c>
      <c r="D82">
        <v>166</v>
      </c>
      <c r="E82" s="56">
        <f>mora_filtered_species_abundance[[#This Row],[Assignments]]/mora_filtered_species_abundance[[#Totals],[Assignments]]</f>
        <v>6.8622348479994313E-5</v>
      </c>
      <c r="G82" t="s">
        <v>461</v>
      </c>
      <c r="H82">
        <v>136</v>
      </c>
      <c r="I82" s="56">
        <f>patho_new_species_abundance[[#This Row],[Assignments]]/2419037</f>
        <v>5.6220719236621846E-5</v>
      </c>
      <c r="K82" t="s">
        <v>377</v>
      </c>
      <c r="L82">
        <v>437</v>
      </c>
      <c r="M82" s="56">
        <f>minimap2_new_species_abundance[[#This Row],[Assignments]]/2419037</f>
        <v>1.8065039931179226E-4</v>
      </c>
      <c r="O82" t="s">
        <v>386</v>
      </c>
      <c r="P82">
        <v>61</v>
      </c>
      <c r="Q82" s="56">
        <f>kraken2_species_abundance[[#This Row],[Assignments]]/P$381</f>
        <v>2.5216646128190682E-5</v>
      </c>
      <c r="S82" t="s">
        <v>819</v>
      </c>
      <c r="T82">
        <v>56</v>
      </c>
      <c r="U82">
        <f>kraken2_custom_database_species_abundance[[#This Row],[Assignments]]/T$385</f>
        <v>2.3953858025483484E-5</v>
      </c>
    </row>
    <row r="83" spans="3:21" x14ac:dyDescent="0.25">
      <c r="C83" t="s">
        <v>454</v>
      </c>
      <c r="D83">
        <v>166</v>
      </c>
      <c r="E83" s="56">
        <f>mora_filtered_species_abundance[[#This Row],[Assignments]]/mora_filtered_species_abundance[[#Totals],[Assignments]]</f>
        <v>6.8622348479994313E-5</v>
      </c>
      <c r="G83" t="s">
        <v>650</v>
      </c>
      <c r="H83">
        <v>134</v>
      </c>
      <c r="I83" s="56">
        <f>patho_new_species_abundance[[#This Row],[Assignments]]/2419037</f>
        <v>5.539394395373035E-5</v>
      </c>
      <c r="K83" t="s">
        <v>268</v>
      </c>
      <c r="L83">
        <v>436</v>
      </c>
      <c r="M83" s="56">
        <f>minimap2_new_species_abundance[[#This Row],[Assignments]]/2419037</f>
        <v>1.802370116703465E-4</v>
      </c>
      <c r="O83" t="s">
        <v>936</v>
      </c>
      <c r="P83">
        <v>52</v>
      </c>
      <c r="Q83" s="56">
        <f>kraken2_species_abundance[[#This Row],[Assignments]]/P$381</f>
        <v>2.1496157355178941E-5</v>
      </c>
      <c r="S83" t="s">
        <v>882</v>
      </c>
      <c r="T83">
        <v>55</v>
      </c>
      <c r="U83">
        <f>kraken2_custom_database_species_abundance[[#This Row],[Assignments]]/T$385</f>
        <v>2.3526110560742705E-5</v>
      </c>
    </row>
    <row r="84" spans="3:21" x14ac:dyDescent="0.25">
      <c r="C84" t="s">
        <v>461</v>
      </c>
      <c r="D84">
        <v>163</v>
      </c>
      <c r="E84" s="56">
        <f>mora_filtered_species_abundance[[#This Row],[Assignments]]/mora_filtered_species_abundance[[#Totals],[Assignments]]</f>
        <v>6.7382185555657062E-5</v>
      </c>
      <c r="G84" t="s">
        <v>429</v>
      </c>
      <c r="H84">
        <v>132</v>
      </c>
      <c r="I84" s="56">
        <f>patho_new_species_abundance[[#This Row],[Assignments]]/2419037</f>
        <v>5.4567168670838853E-5</v>
      </c>
      <c r="K84" t="s">
        <v>431</v>
      </c>
      <c r="L84">
        <v>434</v>
      </c>
      <c r="M84" s="56">
        <f>minimap2_new_species_abundance[[#This Row],[Assignments]]/2419037</f>
        <v>1.7941023638745501E-4</v>
      </c>
      <c r="O84" t="s">
        <v>882</v>
      </c>
      <c r="P84">
        <v>52</v>
      </c>
      <c r="Q84" s="56">
        <f>kraken2_species_abundance[[#This Row],[Assignments]]/P$381</f>
        <v>2.1496157355178941E-5</v>
      </c>
      <c r="S84" t="s">
        <v>936</v>
      </c>
      <c r="T84">
        <v>51</v>
      </c>
      <c r="U84">
        <f>kraken2_custom_database_species_abundance[[#This Row],[Assignments]]/T$385</f>
        <v>2.1815120701779599E-5</v>
      </c>
    </row>
    <row r="85" spans="3:21" x14ac:dyDescent="0.25">
      <c r="C85" t="s">
        <v>321</v>
      </c>
      <c r="D85">
        <v>161</v>
      </c>
      <c r="E85" s="56">
        <f>mora_filtered_species_abundance[[#This Row],[Assignments]]/mora_filtered_species_abundance[[#Totals],[Assignments]]</f>
        <v>6.6555410272765565E-5</v>
      </c>
      <c r="G85" t="s">
        <v>333</v>
      </c>
      <c r="H85">
        <v>123</v>
      </c>
      <c r="I85" s="56">
        <f>patho_new_species_abundance[[#This Row],[Assignments]]/2419037</f>
        <v>5.0846679897827112E-5</v>
      </c>
      <c r="K85" t="s">
        <v>280</v>
      </c>
      <c r="L85">
        <v>424</v>
      </c>
      <c r="M85" s="56">
        <f>minimap2_new_species_abundance[[#This Row],[Assignments]]/2419037</f>
        <v>1.7527635997299752E-4</v>
      </c>
      <c r="O85" t="s">
        <v>332</v>
      </c>
      <c r="P85">
        <v>52</v>
      </c>
      <c r="Q85" s="56">
        <f>kraken2_species_abundance[[#This Row],[Assignments]]/P$381</f>
        <v>2.1496157355178941E-5</v>
      </c>
      <c r="S85" t="s">
        <v>1123</v>
      </c>
      <c r="T85">
        <v>48</v>
      </c>
      <c r="U85">
        <f>kraken2_custom_database_species_abundance[[#This Row],[Assignments]]/T$385</f>
        <v>2.0531878307557272E-5</v>
      </c>
    </row>
    <row r="86" spans="3:21" x14ac:dyDescent="0.25">
      <c r="C86" t="s">
        <v>481</v>
      </c>
      <c r="D86">
        <v>160</v>
      </c>
      <c r="E86" s="56">
        <f>mora_filtered_species_abundance[[#This Row],[Assignments]]/mora_filtered_species_abundance[[#Totals],[Assignments]]</f>
        <v>6.6142022631319824E-5</v>
      </c>
      <c r="G86" t="s">
        <v>309</v>
      </c>
      <c r="H86">
        <v>123</v>
      </c>
      <c r="I86" s="56">
        <f>patho_new_species_abundance[[#This Row],[Assignments]]/2419037</f>
        <v>5.0846679897827112E-5</v>
      </c>
      <c r="K86" t="s">
        <v>302</v>
      </c>
      <c r="L86">
        <v>419</v>
      </c>
      <c r="M86" s="56">
        <f>minimap2_new_species_abundance[[#This Row],[Assignments]]/2419037</f>
        <v>1.7320942176576878E-4</v>
      </c>
      <c r="O86" t="s">
        <v>1125</v>
      </c>
      <c r="P86">
        <v>52</v>
      </c>
      <c r="Q86" s="56">
        <f>kraken2_species_abundance[[#This Row],[Assignments]]/P$381</f>
        <v>2.1496157355178941E-5</v>
      </c>
      <c r="S86" t="s">
        <v>1006</v>
      </c>
      <c r="T86">
        <v>47</v>
      </c>
      <c r="U86">
        <f>kraken2_custom_database_species_abundance[[#This Row],[Assignments]]/T$385</f>
        <v>2.0104130842816493E-5</v>
      </c>
    </row>
    <row r="87" spans="3:21" x14ac:dyDescent="0.25">
      <c r="C87" t="s">
        <v>562</v>
      </c>
      <c r="D87">
        <v>147</v>
      </c>
      <c r="E87" s="56">
        <f>mora_filtered_species_abundance[[#This Row],[Assignments]]/mora_filtered_species_abundance[[#Totals],[Assignments]]</f>
        <v>6.0767983292525083E-5</v>
      </c>
      <c r="G87" t="s">
        <v>562</v>
      </c>
      <c r="H87">
        <v>122</v>
      </c>
      <c r="I87" s="56">
        <f>patho_new_species_abundance[[#This Row],[Assignments]]/2419037</f>
        <v>5.0433292256381364E-5</v>
      </c>
      <c r="K87" t="s">
        <v>298</v>
      </c>
      <c r="L87">
        <v>417</v>
      </c>
      <c r="M87" s="56">
        <f>minimap2_new_species_abundance[[#This Row],[Assignments]]/2419037</f>
        <v>1.7238264648287727E-4</v>
      </c>
      <c r="O87" t="s">
        <v>477</v>
      </c>
      <c r="P87">
        <v>50</v>
      </c>
      <c r="Q87" s="56">
        <f>kraken2_species_abundance[[#This Row],[Assignments]]/P$381</f>
        <v>2.0669382072287445E-5</v>
      </c>
      <c r="S87" t="s">
        <v>741</v>
      </c>
      <c r="T87">
        <v>46</v>
      </c>
      <c r="U87">
        <f>kraken2_custom_database_species_abundance[[#This Row],[Assignments]]/T$385</f>
        <v>1.9676383378075718E-5</v>
      </c>
    </row>
    <row r="88" spans="3:21" x14ac:dyDescent="0.25">
      <c r="C88" t="s">
        <v>410</v>
      </c>
      <c r="D88">
        <v>143</v>
      </c>
      <c r="E88" s="56">
        <f>mora_filtered_species_abundance[[#This Row],[Assignments]]/mora_filtered_species_abundance[[#Totals],[Assignments]]</f>
        <v>5.911443272674209E-5</v>
      </c>
      <c r="G88" t="s">
        <v>583</v>
      </c>
      <c r="H88">
        <v>121</v>
      </c>
      <c r="I88" s="56">
        <f>patho_new_species_abundance[[#This Row],[Assignments]]/2419037</f>
        <v>5.0019904614935616E-5</v>
      </c>
      <c r="K88" t="s">
        <v>289</v>
      </c>
      <c r="L88">
        <v>412</v>
      </c>
      <c r="M88" s="56">
        <f>minimap2_new_species_abundance[[#This Row],[Assignments]]/2419037</f>
        <v>1.7031570827564854E-4</v>
      </c>
      <c r="O88" t="s">
        <v>475</v>
      </c>
      <c r="P88">
        <v>48</v>
      </c>
      <c r="Q88" s="56">
        <f>kraken2_species_abundance[[#This Row],[Assignments]]/P$381</f>
        <v>1.9842606789395945E-5</v>
      </c>
      <c r="S88" t="s">
        <v>931</v>
      </c>
      <c r="T88">
        <v>44</v>
      </c>
      <c r="U88">
        <f>kraken2_custom_database_species_abundance[[#This Row],[Assignments]]/T$385</f>
        <v>1.8820888448594167E-5</v>
      </c>
    </row>
    <row r="89" spans="3:21" x14ac:dyDescent="0.25">
      <c r="C89" t="s">
        <v>323</v>
      </c>
      <c r="D89">
        <v>141</v>
      </c>
      <c r="E89" s="56">
        <f>mora_filtered_species_abundance[[#This Row],[Assignments]]/mora_filtered_species_abundance[[#Totals],[Assignments]]</f>
        <v>5.8287657443850587E-5</v>
      </c>
      <c r="G89" t="s">
        <v>481</v>
      </c>
      <c r="H89">
        <v>119</v>
      </c>
      <c r="I89" s="56">
        <f>patho_new_species_abundance[[#This Row],[Assignments]]/2419037</f>
        <v>4.9193129332044113E-5</v>
      </c>
      <c r="K89" t="s">
        <v>327</v>
      </c>
      <c r="L89">
        <v>382</v>
      </c>
      <c r="M89" s="56">
        <f>minimap2_new_species_abundance[[#This Row],[Assignments]]/2419037</f>
        <v>1.5791407903227608E-4</v>
      </c>
      <c r="O89" t="s">
        <v>1006</v>
      </c>
      <c r="P89">
        <v>48</v>
      </c>
      <c r="Q89" s="56">
        <f>kraken2_species_abundance[[#This Row],[Assignments]]/P$381</f>
        <v>1.9842606789395945E-5</v>
      </c>
      <c r="S89" t="s">
        <v>670</v>
      </c>
      <c r="T89">
        <v>43</v>
      </c>
      <c r="U89">
        <f>kraken2_custom_database_species_abundance[[#This Row],[Assignments]]/T$385</f>
        <v>1.8393140983853388E-5</v>
      </c>
    </row>
    <row r="90" spans="3:21" x14ac:dyDescent="0.25">
      <c r="C90" t="s">
        <v>395</v>
      </c>
      <c r="D90">
        <v>132</v>
      </c>
      <c r="E90" s="56">
        <f>mora_filtered_species_abundance[[#This Row],[Assignments]]/mora_filtered_species_abundance[[#Totals],[Assignments]]</f>
        <v>5.4567168670838853E-5</v>
      </c>
      <c r="G90" t="s">
        <v>379</v>
      </c>
      <c r="H90">
        <v>119</v>
      </c>
      <c r="I90" s="56">
        <f>patho_new_species_abundance[[#This Row],[Assignments]]/2419037</f>
        <v>4.9193129332044113E-5</v>
      </c>
      <c r="K90" t="s">
        <v>416</v>
      </c>
      <c r="L90">
        <v>382</v>
      </c>
      <c r="M90" s="56">
        <f>minimap2_new_species_abundance[[#This Row],[Assignments]]/2419037</f>
        <v>1.5791407903227608E-4</v>
      </c>
      <c r="O90" t="s">
        <v>741</v>
      </c>
      <c r="P90">
        <v>47</v>
      </c>
      <c r="Q90" s="56">
        <f>kraken2_species_abundance[[#This Row],[Assignments]]/P$381</f>
        <v>1.9429219147950197E-5</v>
      </c>
      <c r="S90" t="s">
        <v>1080</v>
      </c>
      <c r="T90">
        <v>42</v>
      </c>
      <c r="U90">
        <f>kraken2_custom_database_species_abundance[[#This Row],[Assignments]]/T$385</f>
        <v>1.7965393519112612E-5</v>
      </c>
    </row>
    <row r="91" spans="3:21" x14ac:dyDescent="0.25">
      <c r="C91" t="s">
        <v>436</v>
      </c>
      <c r="D91">
        <v>131</v>
      </c>
      <c r="E91" s="56">
        <f>mora_filtered_species_abundance[[#This Row],[Assignments]]/mora_filtered_species_abundance[[#Totals],[Assignments]]</f>
        <v>5.4153781029393098E-5</v>
      </c>
      <c r="G91" t="s">
        <v>458</v>
      </c>
      <c r="H91">
        <v>118</v>
      </c>
      <c r="I91" s="56">
        <f>patho_new_species_abundance[[#This Row],[Assignments]]/2419037</f>
        <v>4.8779741690598365E-5</v>
      </c>
      <c r="K91" t="s">
        <v>458</v>
      </c>
      <c r="L91">
        <v>381</v>
      </c>
      <c r="M91" s="56">
        <f>minimap2_new_species_abundance[[#This Row],[Assignments]]/2419037</f>
        <v>1.5750069139083031E-4</v>
      </c>
      <c r="O91" t="s">
        <v>963</v>
      </c>
      <c r="P91">
        <v>46</v>
      </c>
      <c r="Q91" s="56">
        <f>kraken2_species_abundance[[#This Row],[Assignments]]/P$381</f>
        <v>1.9015831506504449E-5</v>
      </c>
      <c r="S91" t="s">
        <v>304</v>
      </c>
      <c r="T91">
        <v>42</v>
      </c>
      <c r="U91">
        <f>kraken2_custom_database_species_abundance[[#This Row],[Assignments]]/T$385</f>
        <v>1.7965393519112612E-5</v>
      </c>
    </row>
    <row r="92" spans="3:21" x14ac:dyDescent="0.25">
      <c r="C92" t="s">
        <v>449</v>
      </c>
      <c r="D92">
        <v>130</v>
      </c>
      <c r="E92" s="56">
        <f>mora_filtered_species_abundance[[#This Row],[Assignments]]/mora_filtered_species_abundance[[#Totals],[Assignments]]</f>
        <v>5.374039338794735E-5</v>
      </c>
      <c r="G92" t="s">
        <v>410</v>
      </c>
      <c r="H92">
        <v>117</v>
      </c>
      <c r="I92" s="56">
        <f>patho_new_species_abundance[[#This Row],[Assignments]]/2419037</f>
        <v>4.8366354049152616E-5</v>
      </c>
      <c r="K92" t="s">
        <v>512</v>
      </c>
      <c r="L92">
        <v>377</v>
      </c>
      <c r="M92" s="56">
        <f>minimap2_new_species_abundance[[#This Row],[Assignments]]/2419037</f>
        <v>1.5584714082504732E-4</v>
      </c>
      <c r="O92" t="s">
        <v>670</v>
      </c>
      <c r="P92">
        <v>43</v>
      </c>
      <c r="Q92" s="56">
        <f>kraken2_species_abundance[[#This Row],[Assignments]]/P$381</f>
        <v>1.7775668582167201E-5</v>
      </c>
      <c r="S92" t="s">
        <v>277</v>
      </c>
      <c r="T92">
        <v>41</v>
      </c>
      <c r="U92">
        <f>kraken2_custom_database_species_abundance[[#This Row],[Assignments]]/T$385</f>
        <v>1.7537646054371836E-5</v>
      </c>
    </row>
    <row r="93" spans="3:21" x14ac:dyDescent="0.25">
      <c r="C93" t="s">
        <v>397</v>
      </c>
      <c r="D93">
        <v>127</v>
      </c>
      <c r="E93" s="56">
        <f>mora_filtered_species_abundance[[#This Row],[Assignments]]/mora_filtered_species_abundance[[#Totals],[Assignments]]</f>
        <v>5.2500230463610105E-5</v>
      </c>
      <c r="G93" t="s">
        <v>395</v>
      </c>
      <c r="H93">
        <v>110</v>
      </c>
      <c r="I93" s="56">
        <f>patho_new_species_abundance[[#This Row],[Assignments]]/2419037</f>
        <v>4.5472640559032372E-5</v>
      </c>
      <c r="K93" t="s">
        <v>299</v>
      </c>
      <c r="L93">
        <v>334</v>
      </c>
      <c r="M93" s="56">
        <f>minimap2_new_species_abundance[[#This Row],[Assignments]]/2419037</f>
        <v>1.3807147224288011E-4</v>
      </c>
      <c r="O93" t="s">
        <v>304</v>
      </c>
      <c r="P93">
        <v>42</v>
      </c>
      <c r="Q93" s="56">
        <f>kraken2_species_abundance[[#This Row],[Assignments]]/P$381</f>
        <v>1.7362280940721452E-5</v>
      </c>
      <c r="S93" t="s">
        <v>285</v>
      </c>
      <c r="T93">
        <v>39</v>
      </c>
      <c r="U93">
        <f>kraken2_custom_database_species_abundance[[#This Row],[Assignments]]/T$385</f>
        <v>1.6682151124890282E-5</v>
      </c>
    </row>
    <row r="94" spans="3:21" x14ac:dyDescent="0.25">
      <c r="C94" t="s">
        <v>309</v>
      </c>
      <c r="D94">
        <v>125</v>
      </c>
      <c r="E94" s="56">
        <f>mora_filtered_species_abundance[[#This Row],[Assignments]]/mora_filtered_species_abundance[[#Totals],[Assignments]]</f>
        <v>5.1673455180718609E-5</v>
      </c>
      <c r="G94" t="s">
        <v>539</v>
      </c>
      <c r="H94">
        <v>109</v>
      </c>
      <c r="I94" s="56">
        <f>patho_new_species_abundance[[#This Row],[Assignments]]/2419037</f>
        <v>4.5059252917586624E-5</v>
      </c>
      <c r="K94" t="s">
        <v>360</v>
      </c>
      <c r="L94">
        <v>333</v>
      </c>
      <c r="M94" s="56">
        <f>minimap2_new_species_abundance[[#This Row],[Assignments]]/2419037</f>
        <v>1.3765808460143437E-4</v>
      </c>
      <c r="O94" t="s">
        <v>429</v>
      </c>
      <c r="P94">
        <v>38</v>
      </c>
      <c r="Q94" s="56">
        <f>kraken2_species_abundance[[#This Row],[Assignments]]/P$381</f>
        <v>1.5708730374938456E-5</v>
      </c>
      <c r="S94" t="s">
        <v>276</v>
      </c>
      <c r="T94">
        <v>36</v>
      </c>
      <c r="U94">
        <f>kraken2_custom_database_species_abundance[[#This Row],[Assignments]]/T$385</f>
        <v>1.5398908730667952E-5</v>
      </c>
    </row>
    <row r="95" spans="3:21" x14ac:dyDescent="0.25">
      <c r="C95" t="s">
        <v>333</v>
      </c>
      <c r="D95">
        <v>124</v>
      </c>
      <c r="E95" s="56">
        <f>mora_filtered_species_abundance[[#This Row],[Assignments]]/mora_filtered_species_abundance[[#Totals],[Assignments]]</f>
        <v>5.1260067539272861E-5</v>
      </c>
      <c r="G95" t="s">
        <v>629</v>
      </c>
      <c r="H95">
        <v>108</v>
      </c>
      <c r="I95" s="56">
        <f>patho_new_species_abundance[[#This Row],[Assignments]]/2419037</f>
        <v>4.4645865276140876E-5</v>
      </c>
      <c r="K95" t="s">
        <v>364</v>
      </c>
      <c r="L95">
        <v>330</v>
      </c>
      <c r="M95" s="56">
        <f>minimap2_new_species_abundance[[#This Row],[Assignments]]/2419037</f>
        <v>1.3641792167709712E-4</v>
      </c>
      <c r="O95" t="s">
        <v>557</v>
      </c>
      <c r="P95">
        <v>37</v>
      </c>
      <c r="Q95" s="56">
        <f>kraken2_species_abundance[[#This Row],[Assignments]]/P$381</f>
        <v>1.5295342733492708E-5</v>
      </c>
      <c r="S95" t="s">
        <v>429</v>
      </c>
      <c r="T95">
        <v>35</v>
      </c>
      <c r="U95">
        <f>kraken2_custom_database_species_abundance[[#This Row],[Assignments]]/T$385</f>
        <v>1.4971161265927176E-5</v>
      </c>
    </row>
    <row r="96" spans="3:21" x14ac:dyDescent="0.25">
      <c r="C96" t="s">
        <v>583</v>
      </c>
      <c r="D96">
        <v>119</v>
      </c>
      <c r="E96" s="56">
        <f>mora_filtered_species_abundance[[#This Row],[Assignments]]/mora_filtered_species_abundance[[#Totals],[Assignments]]</f>
        <v>4.9193129332044113E-5</v>
      </c>
      <c r="G96" t="s">
        <v>454</v>
      </c>
      <c r="H96">
        <v>107</v>
      </c>
      <c r="I96" s="56">
        <f>patho_new_species_abundance[[#This Row],[Assignments]]/2419037</f>
        <v>4.4232477634695127E-5</v>
      </c>
      <c r="K96" t="s">
        <v>420</v>
      </c>
      <c r="L96">
        <v>324</v>
      </c>
      <c r="M96" s="56">
        <f>minimap2_new_species_abundance[[#This Row],[Assignments]]/2419037</f>
        <v>1.3393759582842264E-4</v>
      </c>
      <c r="O96" t="s">
        <v>285</v>
      </c>
      <c r="P96">
        <v>36</v>
      </c>
      <c r="Q96" s="56">
        <f>kraken2_species_abundance[[#This Row],[Assignments]]/P$381</f>
        <v>1.488195509204696E-5</v>
      </c>
      <c r="S96" t="s">
        <v>557</v>
      </c>
      <c r="T96">
        <v>34</v>
      </c>
      <c r="U96">
        <f>kraken2_custom_database_species_abundance[[#This Row],[Assignments]]/T$385</f>
        <v>1.4543413801186401E-5</v>
      </c>
    </row>
    <row r="97" spans="3:21" x14ac:dyDescent="0.25">
      <c r="C97" t="s">
        <v>629</v>
      </c>
      <c r="D97">
        <v>118</v>
      </c>
      <c r="E97" s="56">
        <f>mora_filtered_species_abundance[[#This Row],[Assignments]]/mora_filtered_species_abundance[[#Totals],[Assignments]]</f>
        <v>4.8779741690598365E-5</v>
      </c>
      <c r="G97" t="s">
        <v>504</v>
      </c>
      <c r="H97">
        <v>103</v>
      </c>
      <c r="I97" s="56">
        <f>patho_new_species_abundance[[#This Row],[Assignments]]/2419037</f>
        <v>4.2578927068912134E-5</v>
      </c>
      <c r="K97" t="s">
        <v>461</v>
      </c>
      <c r="L97">
        <v>303</v>
      </c>
      <c r="M97" s="56">
        <f>minimap2_new_species_abundance[[#This Row],[Assignments]]/2419037</f>
        <v>1.2525645535806191E-4</v>
      </c>
      <c r="O97" t="s">
        <v>1093</v>
      </c>
      <c r="P97">
        <v>35</v>
      </c>
      <c r="Q97" s="56">
        <f>kraken2_species_abundance[[#This Row],[Assignments]]/P$381</f>
        <v>1.446856745060121E-5</v>
      </c>
      <c r="S97" t="s">
        <v>976</v>
      </c>
      <c r="T97">
        <v>33</v>
      </c>
      <c r="U97">
        <f>kraken2_custom_database_species_abundance[[#This Row],[Assignments]]/T$385</f>
        <v>1.4115666336445623E-5</v>
      </c>
    </row>
    <row r="98" spans="3:21" x14ac:dyDescent="0.25">
      <c r="C98" t="s">
        <v>327</v>
      </c>
      <c r="D98">
        <v>107</v>
      </c>
      <c r="E98" s="56">
        <f>mora_filtered_species_abundance[[#This Row],[Assignments]]/mora_filtered_species_abundance[[#Totals],[Assignments]]</f>
        <v>4.4232477634695127E-5</v>
      </c>
      <c r="G98" t="s">
        <v>304</v>
      </c>
      <c r="H98">
        <v>99</v>
      </c>
      <c r="I98" s="56">
        <f>patho_new_species_abundance[[#This Row],[Assignments]]/2419037</f>
        <v>4.0925376503129135E-5</v>
      </c>
      <c r="K98" t="s">
        <v>306</v>
      </c>
      <c r="L98">
        <v>302</v>
      </c>
      <c r="M98" s="56">
        <f>minimap2_new_species_abundance[[#This Row],[Assignments]]/2419037</f>
        <v>1.2484306771661617E-4</v>
      </c>
      <c r="O98" t="s">
        <v>276</v>
      </c>
      <c r="P98">
        <v>35</v>
      </c>
      <c r="Q98" s="56">
        <f>kraken2_species_abundance[[#This Row],[Assignments]]/P$381</f>
        <v>1.446856745060121E-5</v>
      </c>
      <c r="S98" t="s">
        <v>996</v>
      </c>
      <c r="T98">
        <v>32</v>
      </c>
      <c r="U98">
        <f>kraken2_custom_database_species_abundance[[#This Row],[Assignments]]/T$385</f>
        <v>1.3687918871704848E-5</v>
      </c>
    </row>
    <row r="99" spans="3:21" x14ac:dyDescent="0.25">
      <c r="C99" t="s">
        <v>412</v>
      </c>
      <c r="D99">
        <v>106</v>
      </c>
      <c r="E99" s="56">
        <f>mora_filtered_species_abundance[[#This Row],[Assignments]]/mora_filtered_species_abundance[[#Totals],[Assignments]]</f>
        <v>4.3819089993249379E-5</v>
      </c>
      <c r="G99" t="s">
        <v>385</v>
      </c>
      <c r="H99">
        <v>93</v>
      </c>
      <c r="I99" s="56">
        <f>patho_new_species_abundance[[#This Row],[Assignments]]/2419037</f>
        <v>3.8445050654454645E-5</v>
      </c>
      <c r="K99" t="s">
        <v>321</v>
      </c>
      <c r="L99">
        <v>290</v>
      </c>
      <c r="M99" s="56">
        <f>minimap2_new_species_abundance[[#This Row],[Assignments]]/2419037</f>
        <v>1.1988241601926717E-4</v>
      </c>
      <c r="O99" t="s">
        <v>976</v>
      </c>
      <c r="P99">
        <v>32</v>
      </c>
      <c r="Q99" s="56">
        <f>kraken2_species_abundance[[#This Row],[Assignments]]/P$381</f>
        <v>1.3228404526263963E-5</v>
      </c>
      <c r="S99" t="s">
        <v>1109</v>
      </c>
      <c r="T99">
        <v>32</v>
      </c>
      <c r="U99">
        <f>kraken2_custom_database_species_abundance[[#This Row],[Assignments]]/T$385</f>
        <v>1.3687918871704848E-5</v>
      </c>
    </row>
    <row r="100" spans="3:21" x14ac:dyDescent="0.25">
      <c r="C100" t="s">
        <v>539</v>
      </c>
      <c r="D100">
        <v>101</v>
      </c>
      <c r="E100" s="56">
        <f>mora_filtered_species_abundance[[#This Row],[Assignments]]/mora_filtered_species_abundance[[#Totals],[Assignments]]</f>
        <v>4.1752151786020638E-5</v>
      </c>
      <c r="G100" t="s">
        <v>378</v>
      </c>
      <c r="H100">
        <v>88</v>
      </c>
      <c r="I100" s="56">
        <f>patho_new_species_abundance[[#This Row],[Assignments]]/2419037</f>
        <v>3.6378112447225898E-5</v>
      </c>
      <c r="K100" t="s">
        <v>374</v>
      </c>
      <c r="L100">
        <v>282</v>
      </c>
      <c r="M100" s="56">
        <f>minimap2_new_species_abundance[[#This Row],[Assignments]]/2419037</f>
        <v>1.1657531488770117E-4</v>
      </c>
      <c r="O100" t="s">
        <v>605</v>
      </c>
      <c r="P100">
        <v>32</v>
      </c>
      <c r="Q100" s="56">
        <f>kraken2_species_abundance[[#This Row],[Assignments]]/P$381</f>
        <v>1.3228404526263963E-5</v>
      </c>
      <c r="S100" t="s">
        <v>1093</v>
      </c>
      <c r="T100">
        <v>31</v>
      </c>
      <c r="U100">
        <f>kraken2_custom_database_species_abundance[[#This Row],[Assignments]]/T$385</f>
        <v>1.326017140696407E-5</v>
      </c>
    </row>
    <row r="101" spans="3:21" x14ac:dyDescent="0.25">
      <c r="C101" t="s">
        <v>304</v>
      </c>
      <c r="D101">
        <v>99</v>
      </c>
      <c r="E101" s="56">
        <f>mora_filtered_species_abundance[[#This Row],[Assignments]]/mora_filtered_species_abundance[[#Totals],[Assignments]]</f>
        <v>4.0925376503129135E-5</v>
      </c>
      <c r="G101" t="s">
        <v>478</v>
      </c>
      <c r="H101">
        <v>87</v>
      </c>
      <c r="I101" s="56">
        <f>patho_new_species_abundance[[#This Row],[Assignments]]/2419037</f>
        <v>3.5964724805780149E-5</v>
      </c>
      <c r="K101" t="s">
        <v>352</v>
      </c>
      <c r="L101">
        <v>277</v>
      </c>
      <c r="M101" s="56">
        <f>minimap2_new_species_abundance[[#This Row],[Assignments]]/2419037</f>
        <v>1.1450837668047244E-4</v>
      </c>
      <c r="O101" t="s">
        <v>996</v>
      </c>
      <c r="P101">
        <v>32</v>
      </c>
      <c r="Q101" s="56">
        <f>kraken2_species_abundance[[#This Row],[Assignments]]/P$381</f>
        <v>1.3228404526263963E-5</v>
      </c>
      <c r="S101" t="s">
        <v>284</v>
      </c>
      <c r="T101">
        <v>30</v>
      </c>
      <c r="U101">
        <f>kraken2_custom_database_species_abundance[[#This Row],[Assignments]]/T$385</f>
        <v>1.2832423942223295E-5</v>
      </c>
    </row>
    <row r="102" spans="3:21" x14ac:dyDescent="0.25">
      <c r="C102" t="s">
        <v>573</v>
      </c>
      <c r="D102">
        <v>96</v>
      </c>
      <c r="E102" s="56">
        <f>mora_filtered_species_abundance[[#This Row],[Assignments]]/mora_filtered_species_abundance[[#Totals],[Assignments]]</f>
        <v>3.968521357879189E-5</v>
      </c>
      <c r="G102" t="s">
        <v>323</v>
      </c>
      <c r="H102">
        <v>87</v>
      </c>
      <c r="I102" s="56">
        <f>patho_new_species_abundance[[#This Row],[Assignments]]/2419037</f>
        <v>3.5964724805780149E-5</v>
      </c>
      <c r="K102" t="s">
        <v>393</v>
      </c>
      <c r="L102">
        <v>249</v>
      </c>
      <c r="M102" s="56">
        <f>minimap2_new_species_abundance[[#This Row],[Assignments]]/2419037</f>
        <v>1.0293352271999146E-4</v>
      </c>
      <c r="O102" t="s">
        <v>1109</v>
      </c>
      <c r="P102">
        <v>31</v>
      </c>
      <c r="Q102" s="56">
        <f>kraken2_species_abundance[[#This Row],[Assignments]]/P$381</f>
        <v>1.2815016884818215E-5</v>
      </c>
      <c r="S102" t="s">
        <v>621</v>
      </c>
      <c r="T102">
        <v>30</v>
      </c>
      <c r="U102">
        <f>kraken2_custom_database_species_abundance[[#This Row],[Assignments]]/T$385</f>
        <v>1.2832423942223295E-5</v>
      </c>
    </row>
    <row r="103" spans="3:21" x14ac:dyDescent="0.25">
      <c r="C103" t="s">
        <v>429</v>
      </c>
      <c r="D103">
        <v>95</v>
      </c>
      <c r="E103" s="56">
        <f>mora_filtered_species_abundance[[#This Row],[Assignments]]/mora_filtered_species_abundance[[#Totals],[Assignments]]</f>
        <v>3.9271825937346142E-5</v>
      </c>
      <c r="G103" t="s">
        <v>612</v>
      </c>
      <c r="H103">
        <v>86</v>
      </c>
      <c r="I103" s="56">
        <f>patho_new_species_abundance[[#This Row],[Assignments]]/2419037</f>
        <v>3.5551337164334401E-5</v>
      </c>
      <c r="K103" t="s">
        <v>335</v>
      </c>
      <c r="L103">
        <v>230</v>
      </c>
      <c r="M103" s="56">
        <f>minimap2_new_species_abundance[[#This Row],[Assignments]]/2419037</f>
        <v>9.507915753252224E-5</v>
      </c>
      <c r="O103" t="s">
        <v>621</v>
      </c>
      <c r="P103">
        <v>30</v>
      </c>
      <c r="Q103" s="56">
        <f>kraken2_species_abundance[[#This Row],[Assignments]]/P$381</f>
        <v>1.2401629243372465E-5</v>
      </c>
      <c r="S103" t="s">
        <v>728</v>
      </c>
      <c r="T103">
        <v>30</v>
      </c>
      <c r="U103">
        <f>kraken2_custom_database_species_abundance[[#This Row],[Assignments]]/T$385</f>
        <v>1.2832423942223295E-5</v>
      </c>
    </row>
    <row r="104" spans="3:21" x14ac:dyDescent="0.25">
      <c r="C104" t="s">
        <v>379</v>
      </c>
      <c r="D104">
        <v>93</v>
      </c>
      <c r="E104" s="56">
        <f>mora_filtered_species_abundance[[#This Row],[Assignments]]/mora_filtered_species_abundance[[#Totals],[Assignments]]</f>
        <v>3.8445050654454645E-5</v>
      </c>
      <c r="G104" t="s">
        <v>397</v>
      </c>
      <c r="H104">
        <v>84</v>
      </c>
      <c r="I104" s="56">
        <f>patho_new_species_abundance[[#This Row],[Assignments]]/2419037</f>
        <v>3.4724561881442905E-5</v>
      </c>
      <c r="K104" t="s">
        <v>410</v>
      </c>
      <c r="L104">
        <v>225</v>
      </c>
      <c r="M104" s="56">
        <f>minimap2_new_species_abundance[[#This Row],[Assignments]]/2419037</f>
        <v>9.3012219325293492E-5</v>
      </c>
      <c r="O104" t="s">
        <v>728</v>
      </c>
      <c r="P104">
        <v>30</v>
      </c>
      <c r="Q104" s="56">
        <f>kraken2_species_abundance[[#This Row],[Assignments]]/P$381</f>
        <v>1.2401629243372465E-5</v>
      </c>
      <c r="S104" t="s">
        <v>1117</v>
      </c>
      <c r="T104">
        <v>30</v>
      </c>
      <c r="U104">
        <f>kraken2_custom_database_species_abundance[[#This Row],[Assignments]]/T$385</f>
        <v>1.2832423942223295E-5</v>
      </c>
    </row>
    <row r="105" spans="3:21" x14ac:dyDescent="0.25">
      <c r="C105" t="s">
        <v>385</v>
      </c>
      <c r="D105">
        <v>91</v>
      </c>
      <c r="E105" s="56">
        <f>mora_filtered_species_abundance[[#This Row],[Assignments]]/mora_filtered_species_abundance[[#Totals],[Assignments]]</f>
        <v>3.7618275371563149E-5</v>
      </c>
      <c r="G105" t="s">
        <v>412</v>
      </c>
      <c r="H105">
        <v>83</v>
      </c>
      <c r="I105" s="56">
        <f>patho_new_species_abundance[[#This Row],[Assignments]]/2419037</f>
        <v>3.4311174239997156E-5</v>
      </c>
      <c r="K105" t="s">
        <v>504</v>
      </c>
      <c r="L105">
        <v>223</v>
      </c>
      <c r="M105" s="56">
        <f>minimap2_new_species_abundance[[#This Row],[Assignments]]/2419037</f>
        <v>9.2185444042401995E-5</v>
      </c>
      <c r="O105" t="s">
        <v>1018</v>
      </c>
      <c r="P105">
        <v>28</v>
      </c>
      <c r="Q105" s="56">
        <f>kraken2_species_abundance[[#This Row],[Assignments]]/P$381</f>
        <v>1.1574853960480969E-5</v>
      </c>
      <c r="S105" t="s">
        <v>988</v>
      </c>
      <c r="T105">
        <v>29</v>
      </c>
      <c r="U105">
        <f>kraken2_custom_database_species_abundance[[#This Row],[Assignments]]/T$385</f>
        <v>1.2404676477482518E-5</v>
      </c>
    </row>
    <row r="106" spans="3:21" x14ac:dyDescent="0.25">
      <c r="C106" t="s">
        <v>378</v>
      </c>
      <c r="D106">
        <v>91</v>
      </c>
      <c r="E106" s="56">
        <f>mora_filtered_species_abundance[[#This Row],[Assignments]]/mora_filtered_species_abundance[[#Totals],[Assignments]]</f>
        <v>3.7618275371563149E-5</v>
      </c>
      <c r="G106" t="s">
        <v>390</v>
      </c>
      <c r="H106">
        <v>81</v>
      </c>
      <c r="I106" s="56">
        <f>patho_new_species_abundance[[#This Row],[Assignments]]/2419037</f>
        <v>3.348439895710566E-5</v>
      </c>
      <c r="K106" t="s">
        <v>574</v>
      </c>
      <c r="L106">
        <v>215</v>
      </c>
      <c r="M106" s="56">
        <f>minimap2_new_species_abundance[[#This Row],[Assignments]]/2419037</f>
        <v>8.887834291083601E-5</v>
      </c>
      <c r="O106" t="s">
        <v>1080</v>
      </c>
      <c r="P106">
        <v>28</v>
      </c>
      <c r="Q106" s="56">
        <f>kraken2_species_abundance[[#This Row],[Assignments]]/P$381</f>
        <v>1.1574853960480969E-5</v>
      </c>
      <c r="S106" t="s">
        <v>1018</v>
      </c>
      <c r="T106">
        <v>29</v>
      </c>
      <c r="U106">
        <f>kraken2_custom_database_species_abundance[[#This Row],[Assignments]]/T$385</f>
        <v>1.2404676477482518E-5</v>
      </c>
    </row>
    <row r="107" spans="3:21" x14ac:dyDescent="0.25">
      <c r="C107" t="s">
        <v>329</v>
      </c>
      <c r="D107">
        <v>88</v>
      </c>
      <c r="E107" s="56">
        <f>mora_filtered_species_abundance[[#This Row],[Assignments]]/mora_filtered_species_abundance[[#Totals],[Assignments]]</f>
        <v>3.6378112447225898E-5</v>
      </c>
      <c r="G107" t="s">
        <v>448</v>
      </c>
      <c r="H107">
        <v>79</v>
      </c>
      <c r="I107" s="56">
        <f>patho_new_species_abundance[[#This Row],[Assignments]]/2419037</f>
        <v>3.2657623674214164E-5</v>
      </c>
      <c r="K107" t="s">
        <v>483</v>
      </c>
      <c r="L107">
        <v>206</v>
      </c>
      <c r="M107" s="56">
        <f>minimap2_new_species_abundance[[#This Row],[Assignments]]/2419037</f>
        <v>8.5157854137824269E-5</v>
      </c>
      <c r="O107" t="s">
        <v>344</v>
      </c>
      <c r="P107">
        <v>27</v>
      </c>
      <c r="Q107" s="56">
        <f>kraken2_species_abundance[[#This Row],[Assignments]]/P$381</f>
        <v>1.1161466319035219E-5</v>
      </c>
      <c r="S107" t="s">
        <v>440</v>
      </c>
      <c r="T107">
        <v>28</v>
      </c>
      <c r="U107">
        <f>kraken2_custom_database_species_abundance[[#This Row],[Assignments]]/T$385</f>
        <v>1.1976929012741742E-5</v>
      </c>
    </row>
    <row r="108" spans="3:21" x14ac:dyDescent="0.25">
      <c r="C108" t="s">
        <v>431</v>
      </c>
      <c r="D108">
        <v>85</v>
      </c>
      <c r="E108" s="56">
        <f>mora_filtered_species_abundance[[#This Row],[Assignments]]/mora_filtered_species_abundance[[#Totals],[Assignments]]</f>
        <v>3.5137949522888653E-5</v>
      </c>
      <c r="G108" t="s">
        <v>552</v>
      </c>
      <c r="H108">
        <v>76</v>
      </c>
      <c r="I108" s="56">
        <f>patho_new_species_abundance[[#This Row],[Assignments]]/2419037</f>
        <v>3.1417460749876912E-5</v>
      </c>
      <c r="K108" t="s">
        <v>482</v>
      </c>
      <c r="L108">
        <v>195</v>
      </c>
      <c r="M108" s="56">
        <f>minimap2_new_species_abundance[[#This Row],[Assignments]]/2419037</f>
        <v>8.0610590081921032E-5</v>
      </c>
      <c r="O108" t="s">
        <v>402</v>
      </c>
      <c r="P108">
        <v>27</v>
      </c>
      <c r="Q108" s="56">
        <f>kraken2_species_abundance[[#This Row],[Assignments]]/P$381</f>
        <v>1.1161466319035219E-5</v>
      </c>
      <c r="S108" t="s">
        <v>344</v>
      </c>
      <c r="T108">
        <v>27</v>
      </c>
      <c r="U108">
        <f>kraken2_custom_database_species_abundance[[#This Row],[Assignments]]/T$385</f>
        <v>1.1549181548000965E-5</v>
      </c>
    </row>
    <row r="109" spans="3:21" x14ac:dyDescent="0.25">
      <c r="C109" t="s">
        <v>552</v>
      </c>
      <c r="D109">
        <v>83</v>
      </c>
      <c r="E109" s="56">
        <f>mora_filtered_species_abundance[[#This Row],[Assignments]]/mora_filtered_species_abundance[[#Totals],[Assignments]]</f>
        <v>3.4311174239997156E-5</v>
      </c>
      <c r="G109" t="s">
        <v>479</v>
      </c>
      <c r="H109">
        <v>76</v>
      </c>
      <c r="I109" s="56">
        <f>patho_new_species_abundance[[#This Row],[Assignments]]/2419037</f>
        <v>3.1417460749876912E-5</v>
      </c>
      <c r="K109" t="s">
        <v>320</v>
      </c>
      <c r="L109">
        <v>184</v>
      </c>
      <c r="M109" s="56">
        <f>minimap2_new_species_abundance[[#This Row],[Assignments]]/2419037</f>
        <v>7.6063326026017794E-5</v>
      </c>
      <c r="O109" t="s">
        <v>275</v>
      </c>
      <c r="P109">
        <v>27</v>
      </c>
      <c r="Q109" s="56">
        <f>kraken2_species_abundance[[#This Row],[Assignments]]/P$381</f>
        <v>1.1161466319035219E-5</v>
      </c>
      <c r="S109" t="s">
        <v>402</v>
      </c>
      <c r="T109">
        <v>27</v>
      </c>
      <c r="U109">
        <f>kraken2_custom_database_species_abundance[[#This Row],[Assignments]]/T$385</f>
        <v>1.1549181548000965E-5</v>
      </c>
    </row>
    <row r="110" spans="3:21" x14ac:dyDescent="0.25">
      <c r="C110" t="s">
        <v>479</v>
      </c>
      <c r="D110">
        <v>81</v>
      </c>
      <c r="E110" s="56">
        <f>mora_filtered_species_abundance[[#This Row],[Assignments]]/mora_filtered_species_abundance[[#Totals],[Assignments]]</f>
        <v>3.348439895710566E-5</v>
      </c>
      <c r="G110" t="s">
        <v>431</v>
      </c>
      <c r="H110">
        <v>76</v>
      </c>
      <c r="I110" s="56">
        <f>patho_new_species_abundance[[#This Row],[Assignments]]/2419037</f>
        <v>3.1417460749876912E-5</v>
      </c>
      <c r="K110" t="s">
        <v>347</v>
      </c>
      <c r="L110">
        <v>182</v>
      </c>
      <c r="M110" s="56">
        <f>minimap2_new_species_abundance[[#This Row],[Assignments]]/2419037</f>
        <v>7.5236550743126298E-5</v>
      </c>
      <c r="O110" t="s">
        <v>898</v>
      </c>
      <c r="P110">
        <v>25</v>
      </c>
      <c r="Q110" s="56">
        <f>kraken2_species_abundance[[#This Row],[Assignments]]/P$381</f>
        <v>1.0334691036143722E-5</v>
      </c>
      <c r="S110" t="s">
        <v>275</v>
      </c>
      <c r="T110">
        <v>27</v>
      </c>
      <c r="U110">
        <f>kraken2_custom_database_species_abundance[[#This Row],[Assignments]]/T$385</f>
        <v>1.1549181548000965E-5</v>
      </c>
    </row>
    <row r="111" spans="3:21" x14ac:dyDescent="0.25">
      <c r="C111" t="s">
        <v>612</v>
      </c>
      <c r="D111">
        <v>77</v>
      </c>
      <c r="E111" s="56">
        <f>mora_filtered_species_abundance[[#This Row],[Assignments]]/mora_filtered_species_abundance[[#Totals],[Assignments]]</f>
        <v>3.183084839132266E-5</v>
      </c>
      <c r="G111" t="s">
        <v>432</v>
      </c>
      <c r="H111">
        <v>73</v>
      </c>
      <c r="I111" s="56">
        <f>patho_new_species_abundance[[#This Row],[Assignments]]/2419037</f>
        <v>3.0177297825539668E-5</v>
      </c>
      <c r="K111" t="s">
        <v>613</v>
      </c>
      <c r="L111">
        <v>182</v>
      </c>
      <c r="M111" s="56">
        <f>minimap2_new_species_abundance[[#This Row],[Assignments]]/2419037</f>
        <v>7.5236550743126298E-5</v>
      </c>
      <c r="O111" t="s">
        <v>1072</v>
      </c>
      <c r="P111">
        <v>25</v>
      </c>
      <c r="Q111" s="56">
        <f>kraken2_species_abundance[[#This Row],[Assignments]]/P$381</f>
        <v>1.0334691036143722E-5</v>
      </c>
      <c r="S111" t="s">
        <v>281</v>
      </c>
      <c r="T111">
        <v>26</v>
      </c>
      <c r="U111">
        <f>kraken2_custom_database_species_abundance[[#This Row],[Assignments]]/T$385</f>
        <v>1.1121434083260189E-5</v>
      </c>
    </row>
    <row r="112" spans="3:21" x14ac:dyDescent="0.25">
      <c r="C112" t="s">
        <v>425</v>
      </c>
      <c r="D112">
        <v>72</v>
      </c>
      <c r="E112" s="56">
        <f>mora_filtered_species_abundance[[#This Row],[Assignments]]/mora_filtered_species_abundance[[#Totals],[Assignments]]</f>
        <v>2.9763910184093919E-5</v>
      </c>
      <c r="G112" t="s">
        <v>352</v>
      </c>
      <c r="H112">
        <v>73</v>
      </c>
      <c r="I112" s="56">
        <f>patho_new_species_abundance[[#This Row],[Assignments]]/2419037</f>
        <v>3.0177297825539668E-5</v>
      </c>
      <c r="K112" t="s">
        <v>382</v>
      </c>
      <c r="L112">
        <v>179</v>
      </c>
      <c r="M112" s="56">
        <f>minimap2_new_species_abundance[[#This Row],[Assignments]]/2419037</f>
        <v>7.3996387818789047E-5</v>
      </c>
      <c r="O112" t="s">
        <v>1007</v>
      </c>
      <c r="P112">
        <v>24</v>
      </c>
      <c r="Q112" s="56">
        <f>kraken2_species_abundance[[#This Row],[Assignments]]/P$381</f>
        <v>9.9213033946979725E-6</v>
      </c>
      <c r="S112" t="s">
        <v>977</v>
      </c>
      <c r="T112">
        <v>25</v>
      </c>
      <c r="U112">
        <f>kraken2_custom_database_species_abundance[[#This Row],[Assignments]]/T$385</f>
        <v>1.0693686618519412E-5</v>
      </c>
    </row>
    <row r="113" spans="3:21" x14ac:dyDescent="0.25">
      <c r="C113" t="s">
        <v>351</v>
      </c>
      <c r="D113">
        <v>71</v>
      </c>
      <c r="E113" s="56">
        <f>mora_filtered_species_abundance[[#This Row],[Assignments]]/mora_filtered_species_abundance[[#Totals],[Assignments]]</f>
        <v>2.9350522542648171E-5</v>
      </c>
      <c r="G113" t="s">
        <v>453</v>
      </c>
      <c r="H113">
        <v>72</v>
      </c>
      <c r="I113" s="56">
        <f>patho_new_species_abundance[[#This Row],[Assignments]]/2419037</f>
        <v>2.9763910184093919E-5</v>
      </c>
      <c r="K113" t="s">
        <v>367</v>
      </c>
      <c r="L113">
        <v>179</v>
      </c>
      <c r="M113" s="56">
        <f>minimap2_new_species_abundance[[#This Row],[Assignments]]/2419037</f>
        <v>7.3996387818789047E-5</v>
      </c>
      <c r="O113" t="s">
        <v>1009</v>
      </c>
      <c r="P113">
        <v>24</v>
      </c>
      <c r="Q113" s="56">
        <f>kraken2_species_abundance[[#This Row],[Assignments]]/P$381</f>
        <v>9.9213033946979725E-6</v>
      </c>
      <c r="S113" t="s">
        <v>1007</v>
      </c>
      <c r="T113">
        <v>25</v>
      </c>
      <c r="U113">
        <f>kraken2_custom_database_species_abundance[[#This Row],[Assignments]]/T$385</f>
        <v>1.0693686618519412E-5</v>
      </c>
    </row>
    <row r="114" spans="3:21" x14ac:dyDescent="0.25">
      <c r="C114" t="s">
        <v>633</v>
      </c>
      <c r="D114">
        <v>70</v>
      </c>
      <c r="E114" s="56">
        <f>mora_filtered_species_abundance[[#This Row],[Assignments]]/mora_filtered_species_abundance[[#Totals],[Assignments]]</f>
        <v>2.8937134901202419E-5</v>
      </c>
      <c r="G114" t="s">
        <v>425</v>
      </c>
      <c r="H114">
        <v>71</v>
      </c>
      <c r="I114" s="56">
        <f>patho_new_species_abundance[[#This Row],[Assignments]]/2419037</f>
        <v>2.9350522542648171E-5</v>
      </c>
      <c r="K114" t="s">
        <v>351</v>
      </c>
      <c r="L114">
        <v>176</v>
      </c>
      <c r="M114" s="56">
        <f>minimap2_new_species_abundance[[#This Row],[Assignments]]/2419037</f>
        <v>7.2756224894451795E-5</v>
      </c>
      <c r="O114" t="s">
        <v>940</v>
      </c>
      <c r="P114">
        <v>23</v>
      </c>
      <c r="Q114" s="56">
        <f>kraken2_species_abundance[[#This Row],[Assignments]]/P$381</f>
        <v>9.5079157532522243E-6</v>
      </c>
      <c r="S114" t="s">
        <v>1110</v>
      </c>
      <c r="T114">
        <v>25</v>
      </c>
      <c r="U114">
        <f>kraken2_custom_database_species_abundance[[#This Row],[Assignments]]/T$385</f>
        <v>1.0693686618519412E-5</v>
      </c>
    </row>
    <row r="115" spans="3:21" x14ac:dyDescent="0.25">
      <c r="C115" t="s">
        <v>448</v>
      </c>
      <c r="D115">
        <v>68</v>
      </c>
      <c r="E115" s="56">
        <f>mora_filtered_species_abundance[[#This Row],[Assignments]]/mora_filtered_species_abundance[[#Totals],[Assignments]]</f>
        <v>2.8110359618310923E-5</v>
      </c>
      <c r="G115" t="s">
        <v>633</v>
      </c>
      <c r="H115">
        <v>70</v>
      </c>
      <c r="I115" s="56">
        <f>patho_new_species_abundance[[#This Row],[Assignments]]/2419037</f>
        <v>2.8937134901202419E-5</v>
      </c>
      <c r="K115" t="s">
        <v>562</v>
      </c>
      <c r="L115">
        <v>175</v>
      </c>
      <c r="M115" s="56">
        <f>minimap2_new_species_abundance[[#This Row],[Assignments]]/2419037</f>
        <v>7.2342837253006054E-5</v>
      </c>
      <c r="O115" t="s">
        <v>977</v>
      </c>
      <c r="P115">
        <v>22</v>
      </c>
      <c r="Q115" s="56">
        <f>kraken2_species_abundance[[#This Row],[Assignments]]/P$381</f>
        <v>9.0945281118064744E-6</v>
      </c>
      <c r="S115" t="s">
        <v>605</v>
      </c>
      <c r="T115">
        <v>24</v>
      </c>
      <c r="U115">
        <f>kraken2_custom_database_species_abundance[[#This Row],[Assignments]]/T$385</f>
        <v>1.0265939153778636E-5</v>
      </c>
    </row>
    <row r="116" spans="3:21" x14ac:dyDescent="0.25">
      <c r="C116" t="s">
        <v>432</v>
      </c>
      <c r="D116">
        <v>67</v>
      </c>
      <c r="E116" s="56">
        <f>mora_filtered_species_abundance[[#This Row],[Assignments]]/mora_filtered_species_abundance[[#Totals],[Assignments]]</f>
        <v>2.7696971976865175E-5</v>
      </c>
      <c r="G116" t="s">
        <v>679</v>
      </c>
      <c r="H116">
        <v>66</v>
      </c>
      <c r="I116" s="56">
        <f>patho_new_species_abundance[[#This Row],[Assignments]]/2419037</f>
        <v>2.7283584335419427E-5</v>
      </c>
      <c r="K116" t="s">
        <v>363</v>
      </c>
      <c r="L116">
        <v>173</v>
      </c>
      <c r="M116" s="56">
        <f>minimap2_new_species_abundance[[#This Row],[Assignments]]/2419037</f>
        <v>7.1516061970114557E-5</v>
      </c>
      <c r="O116" t="s">
        <v>978</v>
      </c>
      <c r="P116">
        <v>22</v>
      </c>
      <c r="Q116" s="56">
        <f>kraken2_species_abundance[[#This Row],[Assignments]]/P$381</f>
        <v>9.0945281118064744E-6</v>
      </c>
      <c r="S116" t="s">
        <v>898</v>
      </c>
      <c r="T116">
        <v>24</v>
      </c>
      <c r="U116">
        <f>kraken2_custom_database_species_abundance[[#This Row],[Assignments]]/T$385</f>
        <v>1.0265939153778636E-5</v>
      </c>
    </row>
    <row r="117" spans="3:21" x14ac:dyDescent="0.25">
      <c r="C117" t="s">
        <v>371</v>
      </c>
      <c r="D117">
        <v>67</v>
      </c>
      <c r="E117" s="56">
        <f>mora_filtered_species_abundance[[#This Row],[Assignments]]/mora_filtered_species_abundance[[#Totals],[Assignments]]</f>
        <v>2.7696971976865175E-5</v>
      </c>
      <c r="G117" t="s">
        <v>660</v>
      </c>
      <c r="H117">
        <v>63</v>
      </c>
      <c r="I117" s="56">
        <f>patho_new_species_abundance[[#This Row],[Assignments]]/2419037</f>
        <v>2.6043421411082179E-5</v>
      </c>
      <c r="K117" t="s">
        <v>449</v>
      </c>
      <c r="L117">
        <v>170</v>
      </c>
      <c r="M117" s="56">
        <f>minimap2_new_species_abundance[[#This Row],[Assignments]]/2419037</f>
        <v>7.0275899045777306E-5</v>
      </c>
      <c r="O117" t="s">
        <v>1019</v>
      </c>
      <c r="P117">
        <v>22</v>
      </c>
      <c r="Q117" s="56">
        <f>kraken2_species_abundance[[#This Row],[Assignments]]/P$381</f>
        <v>9.0945281118064744E-6</v>
      </c>
      <c r="S117" t="s">
        <v>1019</v>
      </c>
      <c r="T117">
        <v>24</v>
      </c>
      <c r="U117">
        <f>kraken2_custom_database_species_abundance[[#This Row],[Assignments]]/T$385</f>
        <v>1.0265939153778636E-5</v>
      </c>
    </row>
    <row r="118" spans="3:21" x14ac:dyDescent="0.25">
      <c r="C118" t="s">
        <v>370</v>
      </c>
      <c r="D118">
        <v>66</v>
      </c>
      <c r="E118" s="56">
        <f>mora_filtered_species_abundance[[#This Row],[Assignments]]/mora_filtered_species_abundance[[#Totals],[Assignments]]</f>
        <v>2.7283584335419427E-5</v>
      </c>
      <c r="G118" t="s">
        <v>436</v>
      </c>
      <c r="H118">
        <v>63</v>
      </c>
      <c r="I118" s="56">
        <f>patho_new_species_abundance[[#This Row],[Assignments]]/2419037</f>
        <v>2.6043421411082179E-5</v>
      </c>
      <c r="K118" t="s">
        <v>575</v>
      </c>
      <c r="L118">
        <v>170</v>
      </c>
      <c r="M118" s="56">
        <f>minimap2_new_species_abundance[[#This Row],[Assignments]]/2419037</f>
        <v>7.0275899045777306E-5</v>
      </c>
      <c r="O118" t="s">
        <v>1110</v>
      </c>
      <c r="P118">
        <v>22</v>
      </c>
      <c r="Q118" s="56">
        <f>kraken2_species_abundance[[#This Row],[Assignments]]/P$381</f>
        <v>9.0945281118064744E-6</v>
      </c>
      <c r="S118" t="s">
        <v>940</v>
      </c>
      <c r="T118">
        <v>23</v>
      </c>
      <c r="U118">
        <f>kraken2_custom_database_species_abundance[[#This Row],[Assignments]]/T$385</f>
        <v>9.8381916890378589E-6</v>
      </c>
    </row>
    <row r="119" spans="3:21" x14ac:dyDescent="0.25">
      <c r="C119" t="s">
        <v>352</v>
      </c>
      <c r="D119">
        <v>65</v>
      </c>
      <c r="E119" s="56">
        <f>mora_filtered_species_abundance[[#This Row],[Assignments]]/mora_filtered_species_abundance[[#Totals],[Assignments]]</f>
        <v>2.6870196693973675E-5</v>
      </c>
      <c r="G119" t="s">
        <v>393</v>
      </c>
      <c r="H119">
        <v>63</v>
      </c>
      <c r="I119" s="56">
        <f>patho_new_species_abundance[[#This Row],[Assignments]]/2419037</f>
        <v>2.6043421411082179E-5</v>
      </c>
      <c r="K119" t="s">
        <v>333</v>
      </c>
      <c r="L119">
        <v>165</v>
      </c>
      <c r="M119" s="56">
        <f>minimap2_new_species_abundance[[#This Row],[Assignments]]/2419037</f>
        <v>6.8208960838548558E-5</v>
      </c>
      <c r="O119" t="s">
        <v>1066</v>
      </c>
      <c r="P119">
        <v>20</v>
      </c>
      <c r="Q119" s="56">
        <f>kraken2_species_abundance[[#This Row],[Assignments]]/P$381</f>
        <v>8.267752828914978E-6</v>
      </c>
      <c r="S119" t="s">
        <v>1009</v>
      </c>
      <c r="T119">
        <v>23</v>
      </c>
      <c r="U119">
        <f>kraken2_custom_database_species_abundance[[#This Row],[Assignments]]/T$385</f>
        <v>9.8381916890378589E-6</v>
      </c>
    </row>
    <row r="120" spans="3:21" x14ac:dyDescent="0.25">
      <c r="C120" t="s">
        <v>609</v>
      </c>
      <c r="D120">
        <v>65</v>
      </c>
      <c r="E120" s="56">
        <f>mora_filtered_species_abundance[[#This Row],[Assignments]]/mora_filtered_species_abundance[[#Totals],[Assignments]]</f>
        <v>2.6870196693973675E-5</v>
      </c>
      <c r="G120" t="s">
        <v>574</v>
      </c>
      <c r="H120">
        <v>62</v>
      </c>
      <c r="I120" s="56">
        <f>patho_new_species_abundance[[#This Row],[Assignments]]/2419037</f>
        <v>2.563003376963643E-5</v>
      </c>
      <c r="K120" t="s">
        <v>422</v>
      </c>
      <c r="L120">
        <v>164</v>
      </c>
      <c r="M120" s="56">
        <f>minimap2_new_species_abundance[[#This Row],[Assignments]]/2419037</f>
        <v>6.7795573197102817E-5</v>
      </c>
      <c r="O120" t="s">
        <v>470</v>
      </c>
      <c r="P120">
        <v>20</v>
      </c>
      <c r="Q120" s="56">
        <f>kraken2_species_abundance[[#This Row],[Assignments]]/P$381</f>
        <v>8.267752828914978E-6</v>
      </c>
      <c r="S120" t="s">
        <v>883</v>
      </c>
      <c r="T120">
        <v>23</v>
      </c>
      <c r="U120">
        <f>kraken2_custom_database_species_abundance[[#This Row],[Assignments]]/T$385</f>
        <v>9.8381916890378589E-6</v>
      </c>
    </row>
    <row r="121" spans="3:21" x14ac:dyDescent="0.25">
      <c r="C121" t="s">
        <v>574</v>
      </c>
      <c r="D121">
        <v>62</v>
      </c>
      <c r="E121" s="56">
        <f>mora_filtered_species_abundance[[#This Row],[Assignments]]/mora_filtered_species_abundance[[#Totals],[Assignments]]</f>
        <v>2.563003376963643E-5</v>
      </c>
      <c r="G121" t="s">
        <v>609</v>
      </c>
      <c r="H121">
        <v>62</v>
      </c>
      <c r="I121" s="56">
        <f>patho_new_species_abundance[[#This Row],[Assignments]]/2419037</f>
        <v>2.563003376963643E-5</v>
      </c>
      <c r="K121" t="s">
        <v>493</v>
      </c>
      <c r="L121">
        <v>161</v>
      </c>
      <c r="M121" s="56">
        <f>minimap2_new_species_abundance[[#This Row],[Assignments]]/2419037</f>
        <v>6.6555410272765565E-5</v>
      </c>
      <c r="O121" t="s">
        <v>969</v>
      </c>
      <c r="P121">
        <v>19</v>
      </c>
      <c r="Q121" s="56">
        <f>kraken2_species_abundance[[#This Row],[Assignments]]/P$381</f>
        <v>7.854365187469228E-6</v>
      </c>
      <c r="S121" t="s">
        <v>978</v>
      </c>
      <c r="T121">
        <v>20</v>
      </c>
      <c r="U121">
        <f>kraken2_custom_database_species_abundance[[#This Row],[Assignments]]/T$385</f>
        <v>8.5549492948155304E-6</v>
      </c>
    </row>
    <row r="122" spans="3:21" x14ac:dyDescent="0.25">
      <c r="C122" t="s">
        <v>476</v>
      </c>
      <c r="D122">
        <v>60</v>
      </c>
      <c r="E122" s="56">
        <f>mora_filtered_species_abundance[[#This Row],[Assignments]]/mora_filtered_species_abundance[[#Totals],[Assignments]]</f>
        <v>2.480325848674493E-5</v>
      </c>
      <c r="G122" t="s">
        <v>370</v>
      </c>
      <c r="H122">
        <v>62</v>
      </c>
      <c r="I122" s="56">
        <f>patho_new_species_abundance[[#This Row],[Assignments]]/2419037</f>
        <v>2.563003376963643E-5</v>
      </c>
      <c r="K122" t="s">
        <v>480</v>
      </c>
      <c r="L122">
        <v>144</v>
      </c>
      <c r="M122" s="56">
        <f>minimap2_new_species_abundance[[#This Row],[Assignments]]/2419037</f>
        <v>5.9527820368187839E-5</v>
      </c>
      <c r="O122" t="s">
        <v>979</v>
      </c>
      <c r="P122">
        <v>18</v>
      </c>
      <c r="Q122" s="56">
        <f>kraken2_species_abundance[[#This Row],[Assignments]]/P$381</f>
        <v>7.4409775460234798E-6</v>
      </c>
      <c r="S122" t="s">
        <v>1066</v>
      </c>
      <c r="T122">
        <v>20</v>
      </c>
      <c r="U122">
        <f>kraken2_custom_database_species_abundance[[#This Row],[Assignments]]/T$385</f>
        <v>8.5549492948155304E-6</v>
      </c>
    </row>
    <row r="123" spans="3:21" x14ac:dyDescent="0.25">
      <c r="C123" t="s">
        <v>555</v>
      </c>
      <c r="D123">
        <v>60</v>
      </c>
      <c r="E123" s="56">
        <f>mora_filtered_species_abundance[[#This Row],[Assignments]]/mora_filtered_species_abundance[[#Totals],[Assignments]]</f>
        <v>2.480325848674493E-5</v>
      </c>
      <c r="G123" t="s">
        <v>329</v>
      </c>
      <c r="H123">
        <v>61</v>
      </c>
      <c r="I123" s="56">
        <f>patho_new_species_abundance[[#This Row],[Assignments]]/2419037</f>
        <v>2.5216646128190682E-5</v>
      </c>
      <c r="K123" t="s">
        <v>427</v>
      </c>
      <c r="L123">
        <v>142</v>
      </c>
      <c r="M123" s="56">
        <f>minimap2_new_species_abundance[[#This Row],[Assignments]]/2419037</f>
        <v>5.8701045085296342E-5</v>
      </c>
      <c r="O123" t="s">
        <v>337</v>
      </c>
      <c r="P123">
        <v>18</v>
      </c>
      <c r="Q123" s="56">
        <f>kraken2_species_abundance[[#This Row],[Assignments]]/P$381</f>
        <v>7.4409775460234798E-6</v>
      </c>
      <c r="S123" t="s">
        <v>470</v>
      </c>
      <c r="T123">
        <v>20</v>
      </c>
      <c r="U123">
        <f>kraken2_custom_database_species_abundance[[#This Row],[Assignments]]/T$385</f>
        <v>8.5549492948155304E-6</v>
      </c>
    </row>
    <row r="124" spans="3:21" x14ac:dyDescent="0.25">
      <c r="C124" t="s">
        <v>359</v>
      </c>
      <c r="D124">
        <v>59</v>
      </c>
      <c r="E124" s="56">
        <f>mora_filtered_species_abundance[[#This Row],[Assignments]]/mora_filtered_species_abundance[[#Totals],[Assignments]]</f>
        <v>2.4389870845299182E-5</v>
      </c>
      <c r="G124" t="s">
        <v>316</v>
      </c>
      <c r="H124">
        <v>61</v>
      </c>
      <c r="I124" s="56">
        <f>patho_new_species_abundance[[#This Row],[Assignments]]/2419037</f>
        <v>2.5216646128190682E-5</v>
      </c>
      <c r="K124" t="s">
        <v>582</v>
      </c>
      <c r="L124">
        <v>141</v>
      </c>
      <c r="M124" s="56">
        <f>minimap2_new_species_abundance[[#This Row],[Assignments]]/2419037</f>
        <v>5.8287657443850587E-5</v>
      </c>
      <c r="O124" t="s">
        <v>515</v>
      </c>
      <c r="P124">
        <v>18</v>
      </c>
      <c r="Q124" s="56">
        <f>kraken2_species_abundance[[#This Row],[Assignments]]/P$381</f>
        <v>7.4409775460234798E-6</v>
      </c>
      <c r="S124" t="s">
        <v>970</v>
      </c>
      <c r="T124">
        <v>19</v>
      </c>
      <c r="U124">
        <f>kraken2_custom_database_species_abundance[[#This Row],[Assignments]]/T$385</f>
        <v>8.1272018300747531E-6</v>
      </c>
    </row>
    <row r="125" spans="3:21" x14ac:dyDescent="0.25">
      <c r="C125" t="s">
        <v>450</v>
      </c>
      <c r="D125">
        <v>59</v>
      </c>
      <c r="E125" s="56">
        <f>mora_filtered_species_abundance[[#This Row],[Assignments]]/mora_filtered_species_abundance[[#Totals],[Assignments]]</f>
        <v>2.4389870845299182E-5</v>
      </c>
      <c r="G125" t="s">
        <v>597</v>
      </c>
      <c r="H125">
        <v>59</v>
      </c>
      <c r="I125" s="56">
        <f>patho_new_species_abundance[[#This Row],[Assignments]]/2419037</f>
        <v>2.4389870845299182E-5</v>
      </c>
      <c r="K125" t="s">
        <v>329</v>
      </c>
      <c r="L125">
        <v>138</v>
      </c>
      <c r="M125" s="56">
        <f>minimap2_new_species_abundance[[#This Row],[Assignments]]/2419037</f>
        <v>5.7047494519513342E-5</v>
      </c>
      <c r="O125" t="s">
        <v>395</v>
      </c>
      <c r="P125">
        <v>18</v>
      </c>
      <c r="Q125" s="56">
        <f>kraken2_species_abundance[[#This Row],[Assignments]]/P$381</f>
        <v>7.4409775460234798E-6</v>
      </c>
      <c r="S125" t="s">
        <v>777</v>
      </c>
      <c r="T125">
        <v>19</v>
      </c>
      <c r="U125">
        <f>kraken2_custom_database_species_abundance[[#This Row],[Assignments]]/T$385</f>
        <v>8.1272018300747531E-6</v>
      </c>
    </row>
    <row r="126" spans="3:21" x14ac:dyDescent="0.25">
      <c r="C126" t="s">
        <v>522</v>
      </c>
      <c r="D126">
        <v>59</v>
      </c>
      <c r="E126" s="56">
        <f>mora_filtered_species_abundance[[#This Row],[Assignments]]/mora_filtered_species_abundance[[#Totals],[Assignments]]</f>
        <v>2.4389870845299182E-5</v>
      </c>
      <c r="G126" t="s">
        <v>482</v>
      </c>
      <c r="H126">
        <v>58</v>
      </c>
      <c r="I126" s="56">
        <f>patho_new_species_abundance[[#This Row],[Assignments]]/2419037</f>
        <v>2.3976483203853434E-5</v>
      </c>
      <c r="K126" t="s">
        <v>459</v>
      </c>
      <c r="L126">
        <v>136</v>
      </c>
      <c r="M126" s="56">
        <f>minimap2_new_species_abundance[[#This Row],[Assignments]]/2419037</f>
        <v>5.6220719236621846E-5</v>
      </c>
      <c r="O126" t="s">
        <v>472</v>
      </c>
      <c r="P126">
        <v>18</v>
      </c>
      <c r="Q126" s="56">
        <f>kraken2_species_abundance[[#This Row],[Assignments]]/P$381</f>
        <v>7.4409775460234798E-6</v>
      </c>
      <c r="S126" t="s">
        <v>497</v>
      </c>
      <c r="T126">
        <v>18</v>
      </c>
      <c r="U126">
        <f>kraken2_custom_database_species_abundance[[#This Row],[Assignments]]/T$385</f>
        <v>7.6994543653339759E-6</v>
      </c>
    </row>
    <row r="127" spans="3:21" x14ac:dyDescent="0.25">
      <c r="C127" t="s">
        <v>422</v>
      </c>
      <c r="D127">
        <v>58</v>
      </c>
      <c r="E127" s="56">
        <f>mora_filtered_species_abundance[[#This Row],[Assignments]]/mora_filtered_species_abundance[[#Totals],[Assignments]]</f>
        <v>2.3976483203853434E-5</v>
      </c>
      <c r="G127" t="s">
        <v>450</v>
      </c>
      <c r="H127">
        <v>54</v>
      </c>
      <c r="I127" s="56">
        <f>patho_new_species_abundance[[#This Row],[Assignments]]/2419037</f>
        <v>2.2322932638070438E-5</v>
      </c>
      <c r="K127" t="s">
        <v>412</v>
      </c>
      <c r="L127">
        <v>134</v>
      </c>
      <c r="M127" s="56">
        <f>minimap2_new_species_abundance[[#This Row],[Assignments]]/2419037</f>
        <v>5.539394395373035E-5</v>
      </c>
      <c r="O127" t="s">
        <v>970</v>
      </c>
      <c r="P127">
        <v>17</v>
      </c>
      <c r="Q127" s="56">
        <f>kraken2_species_abundance[[#This Row],[Assignments]]/P$381</f>
        <v>7.0275899045777308E-6</v>
      </c>
      <c r="S127" t="s">
        <v>337</v>
      </c>
      <c r="T127">
        <v>18</v>
      </c>
      <c r="U127">
        <f>kraken2_custom_database_species_abundance[[#This Row],[Assignments]]/T$385</f>
        <v>7.6994543653339759E-6</v>
      </c>
    </row>
    <row r="128" spans="3:21" x14ac:dyDescent="0.25">
      <c r="C128" t="s">
        <v>324</v>
      </c>
      <c r="D128">
        <v>58</v>
      </c>
      <c r="E128" s="56">
        <f>mora_filtered_species_abundance[[#This Row],[Assignments]]/mora_filtered_species_abundance[[#Totals],[Assignments]]</f>
        <v>2.3976483203853434E-5</v>
      </c>
      <c r="G128" t="s">
        <v>351</v>
      </c>
      <c r="H128">
        <v>54</v>
      </c>
      <c r="I128" s="56">
        <f>patho_new_species_abundance[[#This Row],[Assignments]]/2419037</f>
        <v>2.2322932638070438E-5</v>
      </c>
      <c r="K128" t="s">
        <v>573</v>
      </c>
      <c r="L128">
        <v>131</v>
      </c>
      <c r="M128" s="56">
        <f>minimap2_new_species_abundance[[#This Row],[Assignments]]/2419037</f>
        <v>5.4153781029393098E-5</v>
      </c>
      <c r="O128" t="s">
        <v>543</v>
      </c>
      <c r="P128">
        <v>17</v>
      </c>
      <c r="Q128" s="56">
        <f>kraken2_species_abundance[[#This Row],[Assignments]]/P$381</f>
        <v>7.0275899045777308E-6</v>
      </c>
      <c r="S128" t="s">
        <v>472</v>
      </c>
      <c r="T128">
        <v>18</v>
      </c>
      <c r="U128">
        <f>kraken2_custom_database_species_abundance[[#This Row],[Assignments]]/T$385</f>
        <v>7.6994543653339759E-6</v>
      </c>
    </row>
    <row r="129" spans="3:21" x14ac:dyDescent="0.25">
      <c r="C129" t="s">
        <v>679</v>
      </c>
      <c r="D129">
        <v>58</v>
      </c>
      <c r="E129" s="56">
        <f>mora_filtered_species_abundance[[#This Row],[Assignments]]/mora_filtered_species_abundance[[#Totals],[Assignments]]</f>
        <v>2.3976483203853434E-5</v>
      </c>
      <c r="G129" t="s">
        <v>312</v>
      </c>
      <c r="H129">
        <v>54</v>
      </c>
      <c r="I129" s="56">
        <f>patho_new_species_abundance[[#This Row],[Assignments]]/2419037</f>
        <v>2.2322932638070438E-5</v>
      </c>
      <c r="K129" t="s">
        <v>436</v>
      </c>
      <c r="L129">
        <v>130</v>
      </c>
      <c r="M129" s="56">
        <f>minimap2_new_species_abundance[[#This Row],[Assignments]]/2419037</f>
        <v>5.374039338794735E-5</v>
      </c>
      <c r="O129" t="s">
        <v>360</v>
      </c>
      <c r="P129">
        <v>17</v>
      </c>
      <c r="Q129" s="56">
        <f>kraken2_species_abundance[[#This Row],[Assignments]]/P$381</f>
        <v>7.0275899045777308E-6</v>
      </c>
      <c r="S129" t="s">
        <v>991</v>
      </c>
      <c r="T129">
        <v>17</v>
      </c>
      <c r="U129">
        <f>kraken2_custom_database_species_abundance[[#This Row],[Assignments]]/T$385</f>
        <v>7.2717069005932003E-6</v>
      </c>
    </row>
    <row r="130" spans="3:21" x14ac:dyDescent="0.25">
      <c r="C130" t="s">
        <v>571</v>
      </c>
      <c r="D130">
        <v>57</v>
      </c>
      <c r="E130" s="56">
        <f>mora_filtered_species_abundance[[#This Row],[Assignments]]/mora_filtered_species_abundance[[#Totals],[Assignments]]</f>
        <v>2.3563095562407686E-5</v>
      </c>
      <c r="G130" t="s">
        <v>503</v>
      </c>
      <c r="H130">
        <v>52</v>
      </c>
      <c r="I130" s="56">
        <f>patho_new_species_abundance[[#This Row],[Assignments]]/2419037</f>
        <v>2.1496157355178941E-5</v>
      </c>
      <c r="K130" t="s">
        <v>609</v>
      </c>
      <c r="L130">
        <v>127</v>
      </c>
      <c r="M130" s="56">
        <f>minimap2_new_species_abundance[[#This Row],[Assignments]]/2419037</f>
        <v>5.2500230463610105E-5</v>
      </c>
      <c r="O130" t="s">
        <v>288</v>
      </c>
      <c r="P130">
        <v>17</v>
      </c>
      <c r="Q130" s="56">
        <f>kraken2_species_abundance[[#This Row],[Assignments]]/P$381</f>
        <v>7.0275899045777308E-6</v>
      </c>
      <c r="S130" t="s">
        <v>1011</v>
      </c>
      <c r="T130">
        <v>17</v>
      </c>
      <c r="U130">
        <f>kraken2_custom_database_species_abundance[[#This Row],[Assignments]]/T$385</f>
        <v>7.2717069005932003E-6</v>
      </c>
    </row>
    <row r="131" spans="3:21" x14ac:dyDescent="0.25">
      <c r="C131" t="s">
        <v>660</v>
      </c>
      <c r="D131">
        <v>56</v>
      </c>
      <c r="E131" s="56">
        <f>mora_filtered_species_abundance[[#This Row],[Assignments]]/mora_filtered_species_abundance[[#Totals],[Assignments]]</f>
        <v>2.3149707920961938E-5</v>
      </c>
      <c r="G131" t="s">
        <v>477</v>
      </c>
      <c r="H131">
        <v>51</v>
      </c>
      <c r="I131" s="56">
        <f>patho_new_species_abundance[[#This Row],[Assignments]]/2419037</f>
        <v>2.1082769713733193E-5</v>
      </c>
      <c r="K131" t="s">
        <v>454</v>
      </c>
      <c r="L131">
        <v>125</v>
      </c>
      <c r="M131" s="56">
        <f>minimap2_new_species_abundance[[#This Row],[Assignments]]/2419037</f>
        <v>5.1673455180718609E-5</v>
      </c>
      <c r="O131" t="s">
        <v>289</v>
      </c>
      <c r="P131">
        <v>17</v>
      </c>
      <c r="Q131" s="56">
        <f>kraken2_species_abundance[[#This Row],[Assignments]]/P$381</f>
        <v>7.0275899045777308E-6</v>
      </c>
      <c r="S131" t="s">
        <v>543</v>
      </c>
      <c r="T131">
        <v>17</v>
      </c>
      <c r="U131">
        <f>kraken2_custom_database_species_abundance[[#This Row],[Assignments]]/T$385</f>
        <v>7.2717069005932003E-6</v>
      </c>
    </row>
    <row r="132" spans="3:21" x14ac:dyDescent="0.25">
      <c r="C132" t="s">
        <v>390</v>
      </c>
      <c r="D132">
        <v>56</v>
      </c>
      <c r="E132" s="56">
        <f>mora_filtered_species_abundance[[#This Row],[Assignments]]/mora_filtered_species_abundance[[#Totals],[Assignments]]</f>
        <v>2.3149707920961938E-5</v>
      </c>
      <c r="G132" t="s">
        <v>493</v>
      </c>
      <c r="H132">
        <v>50</v>
      </c>
      <c r="I132" s="56">
        <f>patho_new_species_abundance[[#This Row],[Assignments]]/2419037</f>
        <v>2.0669382072287445E-5</v>
      </c>
      <c r="K132" t="s">
        <v>397</v>
      </c>
      <c r="L132">
        <v>124</v>
      </c>
      <c r="M132" s="56">
        <f>minimap2_new_species_abundance[[#This Row],[Assignments]]/2419037</f>
        <v>5.1260067539272861E-5</v>
      </c>
      <c r="O132" t="s">
        <v>497</v>
      </c>
      <c r="P132">
        <v>16</v>
      </c>
      <c r="Q132" s="56">
        <f>kraken2_species_abundance[[#This Row],[Assignments]]/P$381</f>
        <v>6.6142022631319817E-6</v>
      </c>
      <c r="S132" t="s">
        <v>360</v>
      </c>
      <c r="T132">
        <v>17</v>
      </c>
      <c r="U132">
        <f>kraken2_custom_database_species_abundance[[#This Row],[Assignments]]/T$385</f>
        <v>7.2717069005932003E-6</v>
      </c>
    </row>
    <row r="133" spans="3:21" x14ac:dyDescent="0.25">
      <c r="C133" t="s">
        <v>312</v>
      </c>
      <c r="D133">
        <v>56</v>
      </c>
      <c r="E133" s="56">
        <f>mora_filtered_species_abundance[[#This Row],[Assignments]]/mora_filtered_species_abundance[[#Totals],[Assignments]]</f>
        <v>2.3149707920961938E-5</v>
      </c>
      <c r="G133" t="s">
        <v>632</v>
      </c>
      <c r="H133">
        <v>50</v>
      </c>
      <c r="I133" s="56">
        <f>patho_new_species_abundance[[#This Row],[Assignments]]/2419037</f>
        <v>2.0669382072287445E-5</v>
      </c>
      <c r="K133" t="s">
        <v>528</v>
      </c>
      <c r="L133">
        <v>122</v>
      </c>
      <c r="M133" s="56">
        <f>minimap2_new_species_abundance[[#This Row],[Assignments]]/2419037</f>
        <v>5.0433292256381364E-5</v>
      </c>
      <c r="O133" t="s">
        <v>410</v>
      </c>
      <c r="P133">
        <v>16</v>
      </c>
      <c r="Q133" s="56">
        <f>kraken2_species_abundance[[#This Row],[Assignments]]/P$381</f>
        <v>6.6142022631319817E-6</v>
      </c>
      <c r="S133" t="s">
        <v>288</v>
      </c>
      <c r="T133">
        <v>17</v>
      </c>
      <c r="U133">
        <f>kraken2_custom_database_species_abundance[[#This Row],[Assignments]]/T$385</f>
        <v>7.2717069005932003E-6</v>
      </c>
    </row>
    <row r="134" spans="3:21" x14ac:dyDescent="0.25">
      <c r="C134" t="s">
        <v>579</v>
      </c>
      <c r="D134">
        <v>54</v>
      </c>
      <c r="E134" s="56">
        <f>mora_filtered_species_abundance[[#This Row],[Assignments]]/mora_filtered_species_abundance[[#Totals],[Assignments]]</f>
        <v>2.2322932638070438E-5</v>
      </c>
      <c r="G134" t="s">
        <v>516</v>
      </c>
      <c r="H134">
        <v>48</v>
      </c>
      <c r="I134" s="56">
        <f>patho_new_species_abundance[[#This Row],[Assignments]]/2419037</f>
        <v>1.9842606789395945E-5</v>
      </c>
      <c r="K134" t="s">
        <v>522</v>
      </c>
      <c r="L134">
        <v>119</v>
      </c>
      <c r="M134" s="56">
        <f>minimap2_new_species_abundance[[#This Row],[Assignments]]/2419037</f>
        <v>4.9193129332044113E-5</v>
      </c>
      <c r="O134" t="s">
        <v>417</v>
      </c>
      <c r="P134">
        <v>15</v>
      </c>
      <c r="Q134" s="56">
        <f>kraken2_species_abundance[[#This Row],[Assignments]]/P$381</f>
        <v>6.2008146216862326E-6</v>
      </c>
      <c r="S134" t="s">
        <v>515</v>
      </c>
      <c r="T134">
        <v>17</v>
      </c>
      <c r="U134">
        <f>kraken2_custom_database_species_abundance[[#This Row],[Assignments]]/T$385</f>
        <v>7.2717069005932003E-6</v>
      </c>
    </row>
    <row r="135" spans="3:21" x14ac:dyDescent="0.25">
      <c r="C135" t="s">
        <v>477</v>
      </c>
      <c r="D135">
        <v>53</v>
      </c>
      <c r="E135" s="56">
        <f>mora_filtered_species_abundance[[#This Row],[Assignments]]/mora_filtered_species_abundance[[#Totals],[Assignments]]</f>
        <v>2.190954499662469E-5</v>
      </c>
      <c r="G135" t="s">
        <v>476</v>
      </c>
      <c r="H135">
        <v>47</v>
      </c>
      <c r="I135" s="56">
        <f>patho_new_species_abundance[[#This Row],[Assignments]]/2419037</f>
        <v>1.9429219147950197E-5</v>
      </c>
      <c r="K135" t="s">
        <v>679</v>
      </c>
      <c r="L135">
        <v>118</v>
      </c>
      <c r="M135" s="56">
        <f>minimap2_new_species_abundance[[#This Row],[Assignments]]/2419037</f>
        <v>4.8779741690598365E-5</v>
      </c>
      <c r="O135" t="s">
        <v>883</v>
      </c>
      <c r="P135">
        <v>15</v>
      </c>
      <c r="Q135" s="56">
        <f>kraken2_species_abundance[[#This Row],[Assignments]]/P$381</f>
        <v>6.2008146216862326E-6</v>
      </c>
      <c r="S135" t="s">
        <v>969</v>
      </c>
      <c r="T135">
        <v>16</v>
      </c>
      <c r="U135">
        <f>kraken2_custom_database_species_abundance[[#This Row],[Assignments]]/T$385</f>
        <v>6.8439594358524238E-6</v>
      </c>
    </row>
    <row r="136" spans="3:21" x14ac:dyDescent="0.25">
      <c r="C136" t="s">
        <v>516</v>
      </c>
      <c r="D136">
        <v>51</v>
      </c>
      <c r="E136" s="56">
        <f>mora_filtered_species_abundance[[#This Row],[Assignments]]/mora_filtered_species_abundance[[#Totals],[Assignments]]</f>
        <v>2.1082769713733193E-5</v>
      </c>
      <c r="G136" t="s">
        <v>466</v>
      </c>
      <c r="H136">
        <v>46</v>
      </c>
      <c r="I136" s="56">
        <f>patho_new_species_abundance[[#This Row],[Assignments]]/2419037</f>
        <v>1.9015831506504449E-5</v>
      </c>
      <c r="K136" t="s">
        <v>392</v>
      </c>
      <c r="L136">
        <v>117</v>
      </c>
      <c r="M136" s="56">
        <f>minimap2_new_species_abundance[[#This Row],[Assignments]]/2419037</f>
        <v>4.8366354049152616E-5</v>
      </c>
      <c r="O136" t="s">
        <v>991</v>
      </c>
      <c r="P136">
        <v>14</v>
      </c>
      <c r="Q136" s="56">
        <f>kraken2_species_abundance[[#This Row],[Assignments]]/P$381</f>
        <v>5.7874269802404844E-6</v>
      </c>
      <c r="S136" t="s">
        <v>979</v>
      </c>
      <c r="T136">
        <v>16</v>
      </c>
      <c r="U136">
        <f>kraken2_custom_database_species_abundance[[#This Row],[Assignments]]/T$385</f>
        <v>6.8439594358524238E-6</v>
      </c>
    </row>
    <row r="137" spans="3:21" x14ac:dyDescent="0.25">
      <c r="C137" t="s">
        <v>466</v>
      </c>
      <c r="D137">
        <v>48</v>
      </c>
      <c r="E137" s="56">
        <f>mora_filtered_species_abundance[[#This Row],[Assignments]]/mora_filtered_species_abundance[[#Totals],[Assignments]]</f>
        <v>1.9842606789395945E-5</v>
      </c>
      <c r="G137" t="s">
        <v>555</v>
      </c>
      <c r="H137">
        <v>46</v>
      </c>
      <c r="I137" s="56">
        <f>patho_new_species_abundance[[#This Row],[Assignments]]/2419037</f>
        <v>1.9015831506504449E-5</v>
      </c>
      <c r="K137" t="s">
        <v>379</v>
      </c>
      <c r="L137">
        <v>113</v>
      </c>
      <c r="M137" s="56">
        <f>minimap2_new_species_abundance[[#This Row],[Assignments]]/2419037</f>
        <v>4.6712803483369623E-5</v>
      </c>
      <c r="O137" t="s">
        <v>1002</v>
      </c>
      <c r="P137">
        <v>14</v>
      </c>
      <c r="Q137" s="56">
        <f>kraken2_species_abundance[[#This Row],[Assignments]]/P$381</f>
        <v>5.7874269802404844E-6</v>
      </c>
      <c r="S137" t="s">
        <v>1002</v>
      </c>
      <c r="T137">
        <v>16</v>
      </c>
      <c r="U137">
        <f>kraken2_custom_database_species_abundance[[#This Row],[Assignments]]/T$385</f>
        <v>6.8439594358524238E-6</v>
      </c>
    </row>
    <row r="138" spans="3:21" x14ac:dyDescent="0.25">
      <c r="C138" t="s">
        <v>650</v>
      </c>
      <c r="D138">
        <v>47</v>
      </c>
      <c r="E138" s="56">
        <f>mora_filtered_species_abundance[[#This Row],[Assignments]]/mora_filtered_species_abundance[[#Totals],[Assignments]]</f>
        <v>1.9429219147950197E-5</v>
      </c>
      <c r="G138" t="s">
        <v>579</v>
      </c>
      <c r="H138">
        <v>43</v>
      </c>
      <c r="I138" s="56">
        <f>patho_new_species_abundance[[#This Row],[Assignments]]/2419037</f>
        <v>1.7775668582167201E-5</v>
      </c>
      <c r="K138" t="s">
        <v>583</v>
      </c>
      <c r="L138">
        <v>113</v>
      </c>
      <c r="M138" s="56">
        <f>minimap2_new_species_abundance[[#This Row],[Assignments]]/2419037</f>
        <v>4.6712803483369623E-5</v>
      </c>
      <c r="O138" t="s">
        <v>1010</v>
      </c>
      <c r="P138">
        <v>14</v>
      </c>
      <c r="Q138" s="56">
        <f>kraken2_species_abundance[[#This Row],[Assignments]]/P$381</f>
        <v>5.7874269802404844E-6</v>
      </c>
      <c r="S138" t="s">
        <v>289</v>
      </c>
      <c r="T138">
        <v>16</v>
      </c>
      <c r="U138">
        <f>kraken2_custom_database_species_abundance[[#This Row],[Assignments]]/T$385</f>
        <v>6.8439594358524238E-6</v>
      </c>
    </row>
    <row r="139" spans="3:21" x14ac:dyDescent="0.25">
      <c r="C139" t="s">
        <v>491</v>
      </c>
      <c r="D139">
        <v>46</v>
      </c>
      <c r="E139" s="56">
        <f>mora_filtered_species_abundance[[#This Row],[Assignments]]/mora_filtered_species_abundance[[#Totals],[Assignments]]</f>
        <v>1.9015831506504449E-5</v>
      </c>
      <c r="G139" t="s">
        <v>647</v>
      </c>
      <c r="H139">
        <v>43</v>
      </c>
      <c r="I139" s="56">
        <f>patho_new_species_abundance[[#This Row],[Assignments]]/2419037</f>
        <v>1.7775668582167201E-5</v>
      </c>
      <c r="K139" t="s">
        <v>599</v>
      </c>
      <c r="L139">
        <v>111</v>
      </c>
      <c r="M139" s="56">
        <f>minimap2_new_species_abundance[[#This Row],[Assignments]]/2419037</f>
        <v>4.5886028200478127E-5</v>
      </c>
      <c r="O139" t="s">
        <v>1020</v>
      </c>
      <c r="P139">
        <v>14</v>
      </c>
      <c r="Q139" s="56">
        <f>kraken2_species_abundance[[#This Row],[Assignments]]/P$381</f>
        <v>5.7874269802404844E-6</v>
      </c>
      <c r="S139" t="s">
        <v>572</v>
      </c>
      <c r="T139">
        <v>15</v>
      </c>
      <c r="U139">
        <f>kraken2_custom_database_species_abundance[[#This Row],[Assignments]]/T$385</f>
        <v>6.4162119711116474E-6</v>
      </c>
    </row>
    <row r="140" spans="3:21" x14ac:dyDescent="0.25">
      <c r="C140" t="s">
        <v>316</v>
      </c>
      <c r="D140">
        <v>46</v>
      </c>
      <c r="E140" s="56">
        <f>mora_filtered_species_abundance[[#This Row],[Assignments]]/mora_filtered_species_abundance[[#Totals],[Assignments]]</f>
        <v>1.9015831506504449E-5</v>
      </c>
      <c r="G140" t="s">
        <v>523</v>
      </c>
      <c r="H140">
        <v>43</v>
      </c>
      <c r="I140" s="56">
        <f>patho_new_species_abundance[[#This Row],[Assignments]]/2419037</f>
        <v>1.7775668582167201E-5</v>
      </c>
      <c r="K140" t="s">
        <v>629</v>
      </c>
      <c r="L140">
        <v>110</v>
      </c>
      <c r="M140" s="56">
        <f>minimap2_new_species_abundance[[#This Row],[Assignments]]/2419037</f>
        <v>4.5472640559032372E-5</v>
      </c>
      <c r="O140" t="s">
        <v>1086</v>
      </c>
      <c r="P140">
        <v>14</v>
      </c>
      <c r="Q140" s="56">
        <f>kraken2_species_abundance[[#This Row],[Assignments]]/P$381</f>
        <v>5.7874269802404844E-6</v>
      </c>
      <c r="S140" t="s">
        <v>417</v>
      </c>
      <c r="T140">
        <v>15</v>
      </c>
      <c r="U140">
        <f>kraken2_custom_database_species_abundance[[#This Row],[Assignments]]/T$385</f>
        <v>6.4162119711116474E-6</v>
      </c>
    </row>
    <row r="141" spans="3:21" x14ac:dyDescent="0.25">
      <c r="C141" t="s">
        <v>314</v>
      </c>
      <c r="D141">
        <v>46</v>
      </c>
      <c r="E141" s="56">
        <f>mora_filtered_species_abundance[[#This Row],[Assignments]]/mora_filtered_species_abundance[[#Totals],[Assignments]]</f>
        <v>1.9015831506504449E-5</v>
      </c>
      <c r="G141" t="s">
        <v>369</v>
      </c>
      <c r="H141">
        <v>42</v>
      </c>
      <c r="I141" s="56">
        <f>patho_new_species_abundance[[#This Row],[Assignments]]/2419037</f>
        <v>1.7362280940721452E-5</v>
      </c>
      <c r="K141" t="s">
        <v>521</v>
      </c>
      <c r="L141">
        <v>110</v>
      </c>
      <c r="M141" s="56">
        <f>minimap2_new_species_abundance[[#This Row],[Assignments]]/2419037</f>
        <v>4.5472640559032372E-5</v>
      </c>
      <c r="O141" t="s">
        <v>284</v>
      </c>
      <c r="P141">
        <v>13</v>
      </c>
      <c r="Q141" s="56">
        <f>kraken2_species_abundance[[#This Row],[Assignments]]/P$381</f>
        <v>5.3740393387947353E-6</v>
      </c>
      <c r="S141" t="s">
        <v>1010</v>
      </c>
      <c r="T141">
        <v>15</v>
      </c>
      <c r="U141">
        <f>kraken2_custom_database_species_abundance[[#This Row],[Assignments]]/T$385</f>
        <v>6.4162119711116474E-6</v>
      </c>
    </row>
    <row r="142" spans="3:21" x14ac:dyDescent="0.25">
      <c r="C142" t="s">
        <v>334</v>
      </c>
      <c r="D142">
        <v>45</v>
      </c>
      <c r="E142" s="56">
        <f>mora_filtered_species_abundance[[#This Row],[Assignments]]/mora_filtered_species_abundance[[#Totals],[Assignments]]</f>
        <v>1.86024438650587E-5</v>
      </c>
      <c r="G142" t="s">
        <v>522</v>
      </c>
      <c r="H142">
        <v>42</v>
      </c>
      <c r="I142" s="56">
        <f>patho_new_species_abundance[[#This Row],[Assignments]]/2419037</f>
        <v>1.7362280940721452E-5</v>
      </c>
      <c r="K142" t="s">
        <v>432</v>
      </c>
      <c r="L142">
        <v>109</v>
      </c>
      <c r="M142" s="56">
        <f>minimap2_new_species_abundance[[#This Row],[Assignments]]/2419037</f>
        <v>4.5059252917586624E-5</v>
      </c>
      <c r="O142" t="s">
        <v>1073</v>
      </c>
      <c r="P142">
        <v>13</v>
      </c>
      <c r="Q142" s="56">
        <f>kraken2_species_abundance[[#This Row],[Assignments]]/P$381</f>
        <v>5.3740393387947353E-6</v>
      </c>
      <c r="S142" t="s">
        <v>410</v>
      </c>
      <c r="T142">
        <v>15</v>
      </c>
      <c r="U142">
        <f>kraken2_custom_database_species_abundance[[#This Row],[Assignments]]/T$385</f>
        <v>6.4162119711116474E-6</v>
      </c>
    </row>
    <row r="143" spans="3:21" x14ac:dyDescent="0.25">
      <c r="C143" t="s">
        <v>582</v>
      </c>
      <c r="D143">
        <v>43</v>
      </c>
      <c r="E143" s="56">
        <f>mora_filtered_species_abundance[[#This Row],[Assignments]]/mora_filtered_species_abundance[[#Totals],[Assignments]]</f>
        <v>1.7775668582167201E-5</v>
      </c>
      <c r="G143" t="s">
        <v>334</v>
      </c>
      <c r="H143">
        <v>41</v>
      </c>
      <c r="I143" s="56">
        <f>patho_new_species_abundance[[#This Row],[Assignments]]/2419037</f>
        <v>1.6948893299275704E-5</v>
      </c>
      <c r="K143" t="s">
        <v>448</v>
      </c>
      <c r="L143">
        <v>104</v>
      </c>
      <c r="M143" s="56">
        <f>minimap2_new_species_abundance[[#This Row],[Assignments]]/2419037</f>
        <v>4.2992314710357883E-5</v>
      </c>
      <c r="O143" t="s">
        <v>349</v>
      </c>
      <c r="P143">
        <v>13</v>
      </c>
      <c r="Q143" s="56">
        <f>kraken2_species_abundance[[#This Row],[Assignments]]/P$381</f>
        <v>5.3740393387947353E-6</v>
      </c>
      <c r="S143" t="s">
        <v>1086</v>
      </c>
      <c r="T143">
        <v>14</v>
      </c>
      <c r="U143">
        <f>kraken2_custom_database_species_abundance[[#This Row],[Assignments]]/T$385</f>
        <v>5.988464506370871E-6</v>
      </c>
    </row>
    <row r="144" spans="3:21" x14ac:dyDescent="0.25">
      <c r="C144" t="s">
        <v>493</v>
      </c>
      <c r="D144">
        <v>41</v>
      </c>
      <c r="E144" s="56">
        <f>mora_filtered_species_abundance[[#This Row],[Assignments]]/mora_filtered_species_abundance[[#Totals],[Assignments]]</f>
        <v>1.6948893299275704E-5</v>
      </c>
      <c r="G144" t="s">
        <v>593</v>
      </c>
      <c r="H144">
        <v>40</v>
      </c>
      <c r="I144" s="56">
        <f>patho_new_species_abundance[[#This Row],[Assignments]]/2419037</f>
        <v>1.6535505657829956E-5</v>
      </c>
      <c r="K144" t="s">
        <v>304</v>
      </c>
      <c r="L144">
        <v>99</v>
      </c>
      <c r="M144" s="56">
        <f>minimap2_new_species_abundance[[#This Row],[Assignments]]/2419037</f>
        <v>4.0925376503129135E-5</v>
      </c>
      <c r="O144" t="s">
        <v>280</v>
      </c>
      <c r="P144">
        <v>12</v>
      </c>
      <c r="Q144" s="56">
        <f>kraken2_species_abundance[[#This Row],[Assignments]]/P$381</f>
        <v>4.9606516973489863E-6</v>
      </c>
      <c r="S144" t="s">
        <v>489</v>
      </c>
      <c r="T144">
        <v>13</v>
      </c>
      <c r="U144">
        <f>kraken2_custom_database_species_abundance[[#This Row],[Assignments]]/T$385</f>
        <v>5.5607170416300945E-6</v>
      </c>
    </row>
    <row r="145" spans="3:21" x14ac:dyDescent="0.25">
      <c r="C145" t="s">
        <v>503</v>
      </c>
      <c r="D145">
        <v>41</v>
      </c>
      <c r="E145" s="56">
        <f>mora_filtered_species_abundance[[#This Row],[Assignments]]/mora_filtered_species_abundance[[#Totals],[Assignments]]</f>
        <v>1.6948893299275704E-5</v>
      </c>
      <c r="G145" t="s">
        <v>582</v>
      </c>
      <c r="H145">
        <v>39</v>
      </c>
      <c r="I145" s="56">
        <f>patho_new_species_abundance[[#This Row],[Assignments]]/2419037</f>
        <v>1.6122118016384204E-5</v>
      </c>
      <c r="K145" t="s">
        <v>322</v>
      </c>
      <c r="L145">
        <v>97</v>
      </c>
      <c r="M145" s="56">
        <f>minimap2_new_species_abundance[[#This Row],[Assignments]]/2419037</f>
        <v>4.0098601220237638E-5</v>
      </c>
      <c r="O145" t="s">
        <v>572</v>
      </c>
      <c r="P145">
        <v>12</v>
      </c>
      <c r="Q145" s="56">
        <f>kraken2_species_abundance[[#This Row],[Assignments]]/P$381</f>
        <v>4.9606516973489863E-6</v>
      </c>
      <c r="S145" t="s">
        <v>754</v>
      </c>
      <c r="T145">
        <v>13</v>
      </c>
      <c r="U145">
        <f>kraken2_custom_database_species_abundance[[#This Row],[Assignments]]/T$385</f>
        <v>5.5607170416300945E-6</v>
      </c>
    </row>
    <row r="146" spans="3:21" x14ac:dyDescent="0.25">
      <c r="C146" t="s">
        <v>512</v>
      </c>
      <c r="D146">
        <v>40</v>
      </c>
      <c r="E146" s="56">
        <f>mora_filtered_species_abundance[[#This Row],[Assignments]]/mora_filtered_species_abundance[[#Totals],[Assignments]]</f>
        <v>1.6535505657829956E-5</v>
      </c>
      <c r="G146" t="s">
        <v>324</v>
      </c>
      <c r="H146">
        <v>39</v>
      </c>
      <c r="I146" s="56">
        <f>patho_new_species_abundance[[#This Row],[Assignments]]/2419037</f>
        <v>1.6122118016384204E-5</v>
      </c>
      <c r="K146" t="s">
        <v>597</v>
      </c>
      <c r="L146">
        <v>96</v>
      </c>
      <c r="M146" s="56">
        <f>minimap2_new_species_abundance[[#This Row],[Assignments]]/2419037</f>
        <v>3.968521357879189E-5</v>
      </c>
      <c r="O146" t="s">
        <v>777</v>
      </c>
      <c r="P146">
        <v>12</v>
      </c>
      <c r="Q146" s="56">
        <f>kraken2_species_abundance[[#This Row],[Assignments]]/P$381</f>
        <v>4.9606516973489863E-6</v>
      </c>
      <c r="S146" t="s">
        <v>1073</v>
      </c>
      <c r="T146">
        <v>13</v>
      </c>
      <c r="U146">
        <f>kraken2_custom_database_species_abundance[[#This Row],[Assignments]]/T$385</f>
        <v>5.5607170416300945E-6</v>
      </c>
    </row>
    <row r="147" spans="3:21" x14ac:dyDescent="0.25">
      <c r="C147" t="s">
        <v>428</v>
      </c>
      <c r="D147">
        <v>39</v>
      </c>
      <c r="E147" s="56">
        <f>mora_filtered_species_abundance[[#This Row],[Assignments]]/mora_filtered_species_abundance[[#Totals],[Assignments]]</f>
        <v>1.6122118016384204E-5</v>
      </c>
      <c r="G147" t="s">
        <v>365</v>
      </c>
      <c r="H147">
        <v>38</v>
      </c>
      <c r="I147" s="56">
        <f>patho_new_species_abundance[[#This Row],[Assignments]]/2419037</f>
        <v>1.5708730374938456E-5</v>
      </c>
      <c r="K147" t="s">
        <v>680</v>
      </c>
      <c r="L147">
        <v>95</v>
      </c>
      <c r="M147" s="56">
        <f>minimap2_new_species_abundance[[#This Row],[Assignments]]/2419037</f>
        <v>3.9271825937346142E-5</v>
      </c>
      <c r="O147" t="s">
        <v>1003</v>
      </c>
      <c r="P147">
        <v>12</v>
      </c>
      <c r="Q147" s="56">
        <f>kraken2_species_abundance[[#This Row],[Assignments]]/P$381</f>
        <v>4.9606516973489863E-6</v>
      </c>
      <c r="S147" t="s">
        <v>395</v>
      </c>
      <c r="T147">
        <v>13</v>
      </c>
      <c r="U147">
        <f>kraken2_custom_database_species_abundance[[#This Row],[Assignments]]/T$385</f>
        <v>5.5607170416300945E-6</v>
      </c>
    </row>
    <row r="148" spans="3:21" x14ac:dyDescent="0.25">
      <c r="C148" t="s">
        <v>533</v>
      </c>
      <c r="D148">
        <v>38</v>
      </c>
      <c r="E148" s="56">
        <f>mora_filtered_species_abundance[[#This Row],[Assignments]]/mora_filtered_species_abundance[[#Totals],[Assignments]]</f>
        <v>1.5708730374938456E-5</v>
      </c>
      <c r="G148" t="s">
        <v>363</v>
      </c>
      <c r="H148">
        <v>38</v>
      </c>
      <c r="I148" s="56">
        <f>patho_new_species_abundance[[#This Row],[Assignments]]/2419037</f>
        <v>1.5708730374938456E-5</v>
      </c>
      <c r="K148" t="s">
        <v>356</v>
      </c>
      <c r="L148">
        <v>95</v>
      </c>
      <c r="M148" s="56">
        <f>minimap2_new_species_abundance[[#This Row],[Assignments]]/2419037</f>
        <v>3.9271825937346142E-5</v>
      </c>
      <c r="O148" t="s">
        <v>754</v>
      </c>
      <c r="P148">
        <v>12</v>
      </c>
      <c r="Q148" s="56">
        <f>kraken2_species_abundance[[#This Row],[Assignments]]/P$381</f>
        <v>4.9606516973489863E-6</v>
      </c>
      <c r="S148" t="s">
        <v>280</v>
      </c>
      <c r="T148">
        <v>12</v>
      </c>
      <c r="U148">
        <f>kraken2_custom_database_species_abundance[[#This Row],[Assignments]]/T$385</f>
        <v>5.1329695768893181E-6</v>
      </c>
    </row>
    <row r="149" spans="3:21" x14ac:dyDescent="0.25">
      <c r="C149" t="s">
        <v>330</v>
      </c>
      <c r="D149">
        <v>37</v>
      </c>
      <c r="E149" s="56">
        <f>mora_filtered_species_abundance[[#This Row],[Assignments]]/mora_filtered_species_abundance[[#Totals],[Assignments]]</f>
        <v>1.5295342733492708E-5</v>
      </c>
      <c r="G149" t="s">
        <v>330</v>
      </c>
      <c r="H149">
        <v>37</v>
      </c>
      <c r="I149" s="56">
        <f>patho_new_species_abundance[[#This Row],[Assignments]]/2419037</f>
        <v>1.5295342733492708E-5</v>
      </c>
      <c r="K149" t="s">
        <v>660</v>
      </c>
      <c r="L149">
        <v>93</v>
      </c>
      <c r="M149" s="56">
        <f>minimap2_new_species_abundance[[#This Row],[Assignments]]/2419037</f>
        <v>3.8445050654454645E-5</v>
      </c>
      <c r="O149" t="s">
        <v>1023</v>
      </c>
      <c r="P149">
        <v>12</v>
      </c>
      <c r="Q149" s="56">
        <f>kraken2_species_abundance[[#This Row],[Assignments]]/P$381</f>
        <v>4.9606516973489863E-6</v>
      </c>
      <c r="S149" t="s">
        <v>651</v>
      </c>
      <c r="T149">
        <v>12</v>
      </c>
      <c r="U149">
        <f>kraken2_custom_database_species_abundance[[#This Row],[Assignments]]/T$385</f>
        <v>5.1329695768893181E-6</v>
      </c>
    </row>
    <row r="150" spans="3:21" x14ac:dyDescent="0.25">
      <c r="C150" t="s">
        <v>686</v>
      </c>
      <c r="D150">
        <v>36</v>
      </c>
      <c r="E150" s="56">
        <f>mora_filtered_species_abundance[[#This Row],[Assignments]]/mora_filtered_species_abundance[[#Totals],[Assignments]]</f>
        <v>1.488195509204696E-5</v>
      </c>
      <c r="G150" t="s">
        <v>573</v>
      </c>
      <c r="H150">
        <v>36</v>
      </c>
      <c r="I150" s="56">
        <f>patho_new_species_abundance[[#This Row],[Assignments]]/2419037</f>
        <v>1.488195509204696E-5</v>
      </c>
      <c r="K150" t="s">
        <v>444</v>
      </c>
      <c r="L150">
        <v>93</v>
      </c>
      <c r="M150" s="56">
        <f>minimap2_new_species_abundance[[#This Row],[Assignments]]/2419037</f>
        <v>3.8445050654454645E-5</v>
      </c>
      <c r="O150" t="s">
        <v>1035</v>
      </c>
      <c r="P150">
        <v>12</v>
      </c>
      <c r="Q150" s="56">
        <f>kraken2_species_abundance[[#This Row],[Assignments]]/P$381</f>
        <v>4.9606516973489863E-6</v>
      </c>
      <c r="S150" t="s">
        <v>1003</v>
      </c>
      <c r="T150">
        <v>12</v>
      </c>
      <c r="U150">
        <f>kraken2_custom_database_species_abundance[[#This Row],[Assignments]]/T$385</f>
        <v>5.1329695768893181E-6</v>
      </c>
    </row>
    <row r="151" spans="3:21" x14ac:dyDescent="0.25">
      <c r="C151" t="s">
        <v>298</v>
      </c>
      <c r="D151">
        <v>36</v>
      </c>
      <c r="E151" s="56">
        <f>mora_filtered_species_abundance[[#This Row],[Assignments]]/mora_filtered_species_abundance[[#Totals],[Assignments]]</f>
        <v>1.488195509204696E-5</v>
      </c>
      <c r="G151" t="s">
        <v>428</v>
      </c>
      <c r="H151">
        <v>35</v>
      </c>
      <c r="I151" s="56">
        <f>patho_new_species_abundance[[#This Row],[Assignments]]/2419037</f>
        <v>1.446856745060121E-5</v>
      </c>
      <c r="K151" t="s">
        <v>476</v>
      </c>
      <c r="L151">
        <v>92</v>
      </c>
      <c r="M151" s="56">
        <f>minimap2_new_species_abundance[[#This Row],[Assignments]]/2419037</f>
        <v>3.8031663013008897E-5</v>
      </c>
      <c r="O151" t="s">
        <v>1074</v>
      </c>
      <c r="P151">
        <v>12</v>
      </c>
      <c r="Q151" s="56">
        <f>kraken2_species_abundance[[#This Row],[Assignments]]/P$381</f>
        <v>4.9606516973489863E-6</v>
      </c>
      <c r="S151" t="s">
        <v>1020</v>
      </c>
      <c r="T151">
        <v>12</v>
      </c>
      <c r="U151">
        <f>kraken2_custom_database_species_abundance[[#This Row],[Assignments]]/T$385</f>
        <v>5.1329695768893181E-6</v>
      </c>
    </row>
    <row r="152" spans="3:21" x14ac:dyDescent="0.25">
      <c r="C152" t="s">
        <v>632</v>
      </c>
      <c r="D152">
        <v>35</v>
      </c>
      <c r="E152" s="56">
        <f>mora_filtered_species_abundance[[#This Row],[Assignments]]/mora_filtered_species_abundance[[#Totals],[Assignments]]</f>
        <v>1.446856745060121E-5</v>
      </c>
      <c r="G152" t="s">
        <v>686</v>
      </c>
      <c r="H152">
        <v>34</v>
      </c>
      <c r="I152" s="56">
        <f>patho_new_species_abundance[[#This Row],[Assignments]]/2419037</f>
        <v>1.4055179809155462E-5</v>
      </c>
      <c r="K152" t="s">
        <v>385</v>
      </c>
      <c r="L152">
        <v>91</v>
      </c>
      <c r="M152" s="56">
        <f>minimap2_new_species_abundance[[#This Row],[Assignments]]/2419037</f>
        <v>3.7618275371563149E-5</v>
      </c>
      <c r="O152" t="s">
        <v>1075</v>
      </c>
      <c r="P152">
        <v>12</v>
      </c>
      <c r="Q152" s="56">
        <f>kraken2_species_abundance[[#This Row],[Assignments]]/P$381</f>
        <v>4.9606516973489863E-6</v>
      </c>
      <c r="S152" t="s">
        <v>1023</v>
      </c>
      <c r="T152">
        <v>12</v>
      </c>
      <c r="U152">
        <f>kraken2_custom_database_species_abundance[[#This Row],[Assignments]]/T$385</f>
        <v>5.1329695768893181E-6</v>
      </c>
    </row>
    <row r="153" spans="3:21" x14ac:dyDescent="0.25">
      <c r="C153" t="s">
        <v>365</v>
      </c>
      <c r="D153">
        <v>34</v>
      </c>
      <c r="E153" s="56">
        <f>mora_filtered_species_abundance[[#This Row],[Assignments]]/mora_filtered_species_abundance[[#Totals],[Assignments]]</f>
        <v>1.4055179809155462E-5</v>
      </c>
      <c r="G153" t="s">
        <v>512</v>
      </c>
      <c r="H153">
        <v>34</v>
      </c>
      <c r="I153" s="56">
        <f>patho_new_species_abundance[[#This Row],[Assignments]]/2419037</f>
        <v>1.4055179809155462E-5</v>
      </c>
      <c r="K153" t="s">
        <v>390</v>
      </c>
      <c r="L153">
        <v>89</v>
      </c>
      <c r="M153" s="56">
        <f>minimap2_new_species_abundance[[#This Row],[Assignments]]/2419037</f>
        <v>3.6791500088671646E-5</v>
      </c>
      <c r="O153" t="s">
        <v>988</v>
      </c>
      <c r="P153">
        <v>11</v>
      </c>
      <c r="Q153" s="56">
        <f>kraken2_species_abundance[[#This Row],[Assignments]]/P$381</f>
        <v>4.5472640559032372E-6</v>
      </c>
      <c r="S153" t="s">
        <v>1035</v>
      </c>
      <c r="T153">
        <v>12</v>
      </c>
      <c r="U153">
        <f>kraken2_custom_database_species_abundance[[#This Row],[Assignments]]/T$385</f>
        <v>5.1329695768893181E-6</v>
      </c>
    </row>
    <row r="154" spans="3:21" x14ac:dyDescent="0.25">
      <c r="C154" t="s">
        <v>508</v>
      </c>
      <c r="D154">
        <v>34</v>
      </c>
      <c r="E154" s="56">
        <f>mora_filtered_species_abundance[[#This Row],[Assignments]]/mora_filtered_species_abundance[[#Totals],[Assignments]]</f>
        <v>1.4055179809155462E-5</v>
      </c>
      <c r="G154" t="s">
        <v>456</v>
      </c>
      <c r="H154">
        <v>32</v>
      </c>
      <c r="I154" s="56">
        <f>patho_new_species_abundance[[#This Row],[Assignments]]/2419037</f>
        <v>1.3228404526263963E-5</v>
      </c>
      <c r="K154" t="s">
        <v>383</v>
      </c>
      <c r="L154">
        <v>88</v>
      </c>
      <c r="M154" s="56">
        <f>minimap2_new_species_abundance[[#This Row],[Assignments]]/2419037</f>
        <v>3.6378112447225898E-5</v>
      </c>
      <c r="O154" t="s">
        <v>651</v>
      </c>
      <c r="P154">
        <v>11</v>
      </c>
      <c r="Q154" s="56">
        <f>kraken2_species_abundance[[#This Row],[Assignments]]/P$381</f>
        <v>4.5472640559032372E-6</v>
      </c>
      <c r="S154" t="s">
        <v>1074</v>
      </c>
      <c r="T154">
        <v>12</v>
      </c>
      <c r="U154">
        <f>kraken2_custom_database_species_abundance[[#This Row],[Assignments]]/T$385</f>
        <v>5.1329695768893181E-6</v>
      </c>
    </row>
    <row r="155" spans="3:21" x14ac:dyDescent="0.25">
      <c r="C155" t="s">
        <v>318</v>
      </c>
      <c r="D155">
        <v>33</v>
      </c>
      <c r="E155" s="56">
        <f>mora_filtered_species_abundance[[#This Row],[Assignments]]/mora_filtered_species_abundance[[#Totals],[Assignments]]</f>
        <v>1.3641792167709713E-5</v>
      </c>
      <c r="G155" t="s">
        <v>533</v>
      </c>
      <c r="H155">
        <v>32</v>
      </c>
      <c r="I155" s="56">
        <f>patho_new_species_abundance[[#This Row],[Assignments]]/2419037</f>
        <v>1.3228404526263963E-5</v>
      </c>
      <c r="K155" t="s">
        <v>450</v>
      </c>
      <c r="L155">
        <v>86</v>
      </c>
      <c r="M155" s="56">
        <f>minimap2_new_species_abundance[[#This Row],[Assignments]]/2419037</f>
        <v>3.5551337164334401E-5</v>
      </c>
      <c r="O155" t="s">
        <v>489</v>
      </c>
      <c r="P155">
        <v>11</v>
      </c>
      <c r="Q155" s="56">
        <f>kraken2_species_abundance[[#This Row],[Assignments]]/P$381</f>
        <v>4.5472640559032372E-6</v>
      </c>
      <c r="S155" t="s">
        <v>636</v>
      </c>
      <c r="T155">
        <v>11</v>
      </c>
      <c r="U155">
        <f>kraken2_custom_database_species_abundance[[#This Row],[Assignments]]/T$385</f>
        <v>4.7052221121485417E-6</v>
      </c>
    </row>
    <row r="156" spans="3:21" x14ac:dyDescent="0.25">
      <c r="C156" t="s">
        <v>472</v>
      </c>
      <c r="D156">
        <v>32</v>
      </c>
      <c r="E156" s="56">
        <f>mora_filtered_species_abundance[[#This Row],[Assignments]]/mora_filtered_species_abundance[[#Totals],[Assignments]]</f>
        <v>1.3228404526263963E-5</v>
      </c>
      <c r="G156" t="s">
        <v>444</v>
      </c>
      <c r="H156">
        <v>31</v>
      </c>
      <c r="I156" s="56">
        <f>patho_new_species_abundance[[#This Row],[Assignments]]/2419037</f>
        <v>1.2815016884818215E-5</v>
      </c>
      <c r="K156" t="s">
        <v>453</v>
      </c>
      <c r="L156">
        <v>86</v>
      </c>
      <c r="M156" s="56">
        <f>minimap2_new_species_abundance[[#This Row],[Assignments]]/2419037</f>
        <v>3.5551337164334401E-5</v>
      </c>
      <c r="O156" t="s">
        <v>1022</v>
      </c>
      <c r="P156">
        <v>11</v>
      </c>
      <c r="Q156" s="56">
        <f>kraken2_species_abundance[[#This Row],[Assignments]]/P$381</f>
        <v>4.5472640559032372E-6</v>
      </c>
      <c r="S156" t="s">
        <v>997</v>
      </c>
      <c r="T156">
        <v>11</v>
      </c>
      <c r="U156">
        <f>kraken2_custom_database_species_abundance[[#This Row],[Assignments]]/T$385</f>
        <v>4.7052221121485417E-6</v>
      </c>
    </row>
    <row r="157" spans="3:21" x14ac:dyDescent="0.25">
      <c r="C157" t="s">
        <v>536</v>
      </c>
      <c r="D157">
        <v>32</v>
      </c>
      <c r="E157" s="56">
        <f>mora_filtered_species_abundance[[#This Row],[Assignments]]/mora_filtered_species_abundance[[#Totals],[Assignments]]</f>
        <v>1.3228404526263963E-5</v>
      </c>
      <c r="G157" t="s">
        <v>637</v>
      </c>
      <c r="H157">
        <v>30</v>
      </c>
      <c r="I157" s="56">
        <f>patho_new_species_abundance[[#This Row],[Assignments]]/2419037</f>
        <v>1.2401629243372465E-5</v>
      </c>
      <c r="K157" t="s">
        <v>621</v>
      </c>
      <c r="L157">
        <v>85</v>
      </c>
      <c r="M157" s="56">
        <f>minimap2_new_species_abundance[[#This Row],[Assignments]]/2419037</f>
        <v>3.5137949522888653E-5</v>
      </c>
      <c r="O157" t="s">
        <v>574</v>
      </c>
      <c r="P157">
        <v>11</v>
      </c>
      <c r="Q157" s="56">
        <f>kraken2_species_abundance[[#This Row],[Assignments]]/P$381</f>
        <v>4.5472640559032372E-6</v>
      </c>
      <c r="S157" t="s">
        <v>1022</v>
      </c>
      <c r="T157">
        <v>11</v>
      </c>
      <c r="U157">
        <f>kraken2_custom_database_species_abundance[[#This Row],[Assignments]]/T$385</f>
        <v>4.7052221121485417E-6</v>
      </c>
    </row>
    <row r="158" spans="3:21" x14ac:dyDescent="0.25">
      <c r="C158" t="s">
        <v>637</v>
      </c>
      <c r="D158">
        <v>32</v>
      </c>
      <c r="E158" s="56">
        <f>mora_filtered_species_abundance[[#This Row],[Assignments]]/mora_filtered_species_abundance[[#Totals],[Assignments]]</f>
        <v>1.3228404526263963E-5</v>
      </c>
      <c r="G158" t="s">
        <v>536</v>
      </c>
      <c r="H158">
        <v>29</v>
      </c>
      <c r="I158" s="56">
        <f>patho_new_species_abundance[[#This Row],[Assignments]]/2419037</f>
        <v>1.1988241601926717E-5</v>
      </c>
      <c r="K158" t="s">
        <v>479</v>
      </c>
      <c r="L158">
        <v>84</v>
      </c>
      <c r="M158" s="56">
        <f>minimap2_new_species_abundance[[#This Row],[Assignments]]/2419037</f>
        <v>3.4724561881442905E-5</v>
      </c>
      <c r="O158" t="s">
        <v>298</v>
      </c>
      <c r="P158">
        <v>10</v>
      </c>
      <c r="Q158" s="56">
        <f>kraken2_species_abundance[[#This Row],[Assignments]]/P$381</f>
        <v>4.133876414457489E-6</v>
      </c>
      <c r="S158" t="s">
        <v>574</v>
      </c>
      <c r="T158">
        <v>11</v>
      </c>
      <c r="U158">
        <f>kraken2_custom_database_species_abundance[[#This Row],[Assignments]]/T$385</f>
        <v>4.7052221121485417E-6</v>
      </c>
    </row>
    <row r="159" spans="3:21" x14ac:dyDescent="0.25">
      <c r="C159" t="s">
        <v>363</v>
      </c>
      <c r="D159">
        <v>32</v>
      </c>
      <c r="E159" s="56">
        <f>mora_filtered_species_abundance[[#This Row],[Assignments]]/mora_filtered_species_abundance[[#Totals],[Assignments]]</f>
        <v>1.3228404526263963E-5</v>
      </c>
      <c r="G159" t="s">
        <v>342</v>
      </c>
      <c r="H159">
        <v>29</v>
      </c>
      <c r="I159" s="56">
        <f>patho_new_species_abundance[[#This Row],[Assignments]]/2419037</f>
        <v>1.1988241601926717E-5</v>
      </c>
      <c r="K159" t="s">
        <v>552</v>
      </c>
      <c r="L159">
        <v>83</v>
      </c>
      <c r="M159" s="56">
        <f>minimap2_new_species_abundance[[#This Row],[Assignments]]/2419037</f>
        <v>3.4311174239997156E-5</v>
      </c>
      <c r="O159" t="s">
        <v>965</v>
      </c>
      <c r="P159">
        <v>10</v>
      </c>
      <c r="Q159" s="56">
        <f>kraken2_species_abundance[[#This Row],[Assignments]]/P$381</f>
        <v>4.133876414457489E-6</v>
      </c>
      <c r="S159" t="s">
        <v>298</v>
      </c>
      <c r="T159">
        <v>10</v>
      </c>
      <c r="U159">
        <f>kraken2_custom_database_species_abundance[[#This Row],[Assignments]]/T$385</f>
        <v>4.2774746474077652E-6</v>
      </c>
    </row>
    <row r="160" spans="3:21" x14ac:dyDescent="0.25">
      <c r="C160" t="s">
        <v>497</v>
      </c>
      <c r="D160">
        <v>31</v>
      </c>
      <c r="E160" s="56">
        <f>mora_filtered_species_abundance[[#This Row],[Assignments]]/mora_filtered_species_abundance[[#Totals],[Assignments]]</f>
        <v>1.2815016884818215E-5</v>
      </c>
      <c r="G160" t="s">
        <v>438</v>
      </c>
      <c r="H160">
        <v>29</v>
      </c>
      <c r="I160" s="56">
        <f>patho_new_species_abundance[[#This Row],[Assignments]]/2419037</f>
        <v>1.1988241601926717E-5</v>
      </c>
      <c r="K160" t="s">
        <v>334</v>
      </c>
      <c r="L160">
        <v>82</v>
      </c>
      <c r="M160" s="56">
        <f>minimap2_new_species_abundance[[#This Row],[Assignments]]/2419037</f>
        <v>3.3897786598551408E-5</v>
      </c>
      <c r="O160" t="s">
        <v>971</v>
      </c>
      <c r="P160">
        <v>10</v>
      </c>
      <c r="Q160" s="56">
        <f>kraken2_species_abundance[[#This Row],[Assignments]]/P$381</f>
        <v>4.133876414457489E-6</v>
      </c>
      <c r="S160" t="s">
        <v>965</v>
      </c>
      <c r="T160">
        <v>10</v>
      </c>
      <c r="U160">
        <f>kraken2_custom_database_species_abundance[[#This Row],[Assignments]]/T$385</f>
        <v>4.2774746474077652E-6</v>
      </c>
    </row>
    <row r="161" spans="3:21" x14ac:dyDescent="0.25">
      <c r="C161" t="s">
        <v>438</v>
      </c>
      <c r="D161">
        <v>31</v>
      </c>
      <c r="E161" s="56">
        <f>mora_filtered_species_abundance[[#This Row],[Assignments]]/mora_filtered_species_abundance[[#Totals],[Assignments]]</f>
        <v>1.2815016884818215E-5</v>
      </c>
      <c r="G161" t="s">
        <v>455</v>
      </c>
      <c r="H161">
        <v>28</v>
      </c>
      <c r="I161" s="56">
        <f>patho_new_species_abundance[[#This Row],[Assignments]]/2419037</f>
        <v>1.1574853960480969E-5</v>
      </c>
      <c r="K161" t="s">
        <v>670</v>
      </c>
      <c r="L161">
        <v>82</v>
      </c>
      <c r="M161" s="56">
        <f>minimap2_new_species_abundance[[#This Row],[Assignments]]/2419037</f>
        <v>3.3897786598551408E-5</v>
      </c>
      <c r="O161" t="s">
        <v>636</v>
      </c>
      <c r="P161">
        <v>10</v>
      </c>
      <c r="Q161" s="56">
        <f>kraken2_species_abundance[[#This Row],[Assignments]]/P$381</f>
        <v>4.133876414457489E-6</v>
      </c>
      <c r="S161" t="s">
        <v>980</v>
      </c>
      <c r="T161">
        <v>10</v>
      </c>
      <c r="U161">
        <f>kraken2_custom_database_species_abundance[[#This Row],[Assignments]]/T$385</f>
        <v>4.2774746474077652E-6</v>
      </c>
    </row>
    <row r="162" spans="3:21" x14ac:dyDescent="0.25">
      <c r="C162" t="s">
        <v>441</v>
      </c>
      <c r="D162">
        <v>30</v>
      </c>
      <c r="E162" s="56">
        <f>mora_filtered_species_abundance[[#This Row],[Assignments]]/mora_filtered_species_abundance[[#Totals],[Assignments]]</f>
        <v>1.2401629243372465E-5</v>
      </c>
      <c r="G162" t="s">
        <v>396</v>
      </c>
      <c r="H162">
        <v>28</v>
      </c>
      <c r="I162" s="56">
        <f>patho_new_species_abundance[[#This Row],[Assignments]]/2419037</f>
        <v>1.1574853960480969E-5</v>
      </c>
      <c r="K162" t="s">
        <v>466</v>
      </c>
      <c r="L162">
        <v>82</v>
      </c>
      <c r="M162" s="56">
        <f>minimap2_new_species_abundance[[#This Row],[Assignments]]/2419037</f>
        <v>3.3897786598551408E-5</v>
      </c>
      <c r="O162" t="s">
        <v>989</v>
      </c>
      <c r="P162">
        <v>10</v>
      </c>
      <c r="Q162" s="56">
        <f>kraken2_species_abundance[[#This Row],[Assignments]]/P$381</f>
        <v>4.133876414457489E-6</v>
      </c>
      <c r="S162" t="s">
        <v>999</v>
      </c>
      <c r="T162">
        <v>10</v>
      </c>
      <c r="U162">
        <f>kraken2_custom_database_species_abundance[[#This Row],[Assignments]]/T$385</f>
        <v>4.2774746474077652E-6</v>
      </c>
    </row>
    <row r="163" spans="3:21" x14ac:dyDescent="0.25">
      <c r="C163" t="s">
        <v>444</v>
      </c>
      <c r="D163">
        <v>30</v>
      </c>
      <c r="E163" s="56">
        <f>mora_filtered_species_abundance[[#This Row],[Assignments]]/mora_filtered_species_abundance[[#Totals],[Assignments]]</f>
        <v>1.2401629243372465E-5</v>
      </c>
      <c r="G163" t="s">
        <v>472</v>
      </c>
      <c r="H163">
        <v>27</v>
      </c>
      <c r="I163" s="56">
        <f>patho_new_species_abundance[[#This Row],[Assignments]]/2419037</f>
        <v>1.1161466319035219E-5</v>
      </c>
      <c r="K163" t="s">
        <v>516</v>
      </c>
      <c r="L163">
        <v>81</v>
      </c>
      <c r="M163" s="56">
        <f>minimap2_new_species_abundance[[#This Row],[Assignments]]/2419037</f>
        <v>3.348439895710566E-5</v>
      </c>
      <c r="O163" t="s">
        <v>997</v>
      </c>
      <c r="P163">
        <v>10</v>
      </c>
      <c r="Q163" s="56">
        <f>kraken2_species_abundance[[#This Row],[Assignments]]/P$381</f>
        <v>4.133876414457489E-6</v>
      </c>
      <c r="S163" t="s">
        <v>1013</v>
      </c>
      <c r="T163">
        <v>10</v>
      </c>
      <c r="U163">
        <f>kraken2_custom_database_species_abundance[[#This Row],[Assignments]]/T$385</f>
        <v>4.2774746474077652E-6</v>
      </c>
    </row>
    <row r="164" spans="3:21" x14ac:dyDescent="0.25">
      <c r="C164" t="s">
        <v>452</v>
      </c>
      <c r="D164">
        <v>29</v>
      </c>
      <c r="E164" s="56">
        <f>mora_filtered_species_abundance[[#This Row],[Assignments]]/mora_filtered_species_abundance[[#Totals],[Assignments]]</f>
        <v>1.1988241601926717E-5</v>
      </c>
      <c r="G164" t="s">
        <v>452</v>
      </c>
      <c r="H164">
        <v>26</v>
      </c>
      <c r="I164" s="56">
        <f>patho_new_species_abundance[[#This Row],[Assignments]]/2419037</f>
        <v>1.0748078677589471E-5</v>
      </c>
      <c r="K164" t="s">
        <v>637</v>
      </c>
      <c r="L164">
        <v>81</v>
      </c>
      <c r="M164" s="56">
        <f>minimap2_new_species_abundance[[#This Row],[Assignments]]/2419037</f>
        <v>3.348439895710566E-5</v>
      </c>
      <c r="O164" t="s">
        <v>380</v>
      </c>
      <c r="P164">
        <v>10</v>
      </c>
      <c r="Q164" s="56">
        <f>kraken2_species_abundance[[#This Row],[Assignments]]/P$381</f>
        <v>4.133876414457489E-6</v>
      </c>
      <c r="S164" t="s">
        <v>267</v>
      </c>
      <c r="T164">
        <v>10</v>
      </c>
      <c r="U164">
        <f>kraken2_custom_database_species_abundance[[#This Row],[Assignments]]/T$385</f>
        <v>4.2774746474077652E-6</v>
      </c>
    </row>
    <row r="165" spans="3:21" x14ac:dyDescent="0.25">
      <c r="C165" t="s">
        <v>342</v>
      </c>
      <c r="D165">
        <v>29</v>
      </c>
      <c r="E165" s="56">
        <f>mora_filtered_species_abundance[[#This Row],[Assignments]]/mora_filtered_species_abundance[[#Totals],[Assignments]]</f>
        <v>1.1988241601926717E-5</v>
      </c>
      <c r="G165" t="s">
        <v>495</v>
      </c>
      <c r="H165">
        <v>26</v>
      </c>
      <c r="I165" s="56">
        <f>patho_new_species_abundance[[#This Row],[Assignments]]/2419037</f>
        <v>1.0748078677589471E-5</v>
      </c>
      <c r="K165" t="s">
        <v>429</v>
      </c>
      <c r="L165">
        <v>80</v>
      </c>
      <c r="M165" s="56">
        <f>minimap2_new_species_abundance[[#This Row],[Assignments]]/2419037</f>
        <v>3.3071011315659912E-5</v>
      </c>
      <c r="O165" t="s">
        <v>1081</v>
      </c>
      <c r="P165">
        <v>10</v>
      </c>
      <c r="Q165" s="56">
        <f>kraken2_species_abundance[[#This Row],[Assignments]]/P$381</f>
        <v>4.133876414457489E-6</v>
      </c>
      <c r="S165" t="s">
        <v>1048</v>
      </c>
      <c r="T165">
        <v>10</v>
      </c>
      <c r="U165">
        <f>kraken2_custom_database_species_abundance[[#This Row],[Assignments]]/T$385</f>
        <v>4.2774746474077652E-6</v>
      </c>
    </row>
    <row r="166" spans="3:21" x14ac:dyDescent="0.25">
      <c r="C166" t="s">
        <v>456</v>
      </c>
      <c r="D166">
        <v>28</v>
      </c>
      <c r="E166" s="56">
        <f>mora_filtered_species_abundance[[#This Row],[Assignments]]/mora_filtered_species_abundance[[#Totals],[Assignments]]</f>
        <v>1.1574853960480969E-5</v>
      </c>
      <c r="G166" t="s">
        <v>563</v>
      </c>
      <c r="H166">
        <v>25</v>
      </c>
      <c r="I166" s="56">
        <f>patho_new_species_abundance[[#This Row],[Assignments]]/2419037</f>
        <v>1.0334691036143722E-5</v>
      </c>
      <c r="K166" t="s">
        <v>386</v>
      </c>
      <c r="L166">
        <v>79</v>
      </c>
      <c r="M166" s="56">
        <f>minimap2_new_species_abundance[[#This Row],[Assignments]]/2419037</f>
        <v>3.2657623674214164E-5</v>
      </c>
      <c r="O166" t="s">
        <v>667</v>
      </c>
      <c r="P166">
        <v>10</v>
      </c>
      <c r="Q166" s="56">
        <f>kraken2_species_abundance[[#This Row],[Assignments]]/P$381</f>
        <v>4.133876414457489E-6</v>
      </c>
      <c r="S166" t="s">
        <v>380</v>
      </c>
      <c r="T166">
        <v>10</v>
      </c>
      <c r="U166">
        <f>kraken2_custom_database_species_abundance[[#This Row],[Assignments]]/T$385</f>
        <v>4.2774746474077652E-6</v>
      </c>
    </row>
    <row r="167" spans="3:21" x14ac:dyDescent="0.25">
      <c r="C167" t="s">
        <v>610</v>
      </c>
      <c r="D167">
        <v>28</v>
      </c>
      <c r="E167" s="56">
        <f>mora_filtered_species_abundance[[#This Row],[Assignments]]/mora_filtered_species_abundance[[#Totals],[Assignments]]</f>
        <v>1.1574853960480969E-5</v>
      </c>
      <c r="G167" t="s">
        <v>434</v>
      </c>
      <c r="H167">
        <v>25</v>
      </c>
      <c r="I167" s="56">
        <f>patho_new_species_abundance[[#This Row],[Assignments]]/2419037</f>
        <v>1.0334691036143722E-5</v>
      </c>
      <c r="K167" t="s">
        <v>593</v>
      </c>
      <c r="L167">
        <v>77</v>
      </c>
      <c r="M167" s="56">
        <f>minimap2_new_species_abundance[[#This Row],[Assignments]]/2419037</f>
        <v>3.183084839132266E-5</v>
      </c>
      <c r="O167" t="s">
        <v>303</v>
      </c>
      <c r="P167">
        <v>9</v>
      </c>
      <c r="Q167" s="56">
        <f>kraken2_species_abundance[[#This Row],[Assignments]]/P$381</f>
        <v>3.7204887730117399E-6</v>
      </c>
      <c r="S167" t="s">
        <v>431</v>
      </c>
      <c r="T167">
        <v>10</v>
      </c>
      <c r="U167">
        <f>kraken2_custom_database_species_abundance[[#This Row],[Assignments]]/T$385</f>
        <v>4.2774746474077652E-6</v>
      </c>
    </row>
    <row r="168" spans="3:21" x14ac:dyDescent="0.25">
      <c r="C168" t="s">
        <v>465</v>
      </c>
      <c r="D168">
        <v>27</v>
      </c>
      <c r="E168" s="56">
        <f>mora_filtered_species_abundance[[#This Row],[Assignments]]/mora_filtered_species_abundance[[#Totals],[Assignments]]</f>
        <v>1.1161466319035219E-5</v>
      </c>
      <c r="G168" t="s">
        <v>441</v>
      </c>
      <c r="H168">
        <v>24</v>
      </c>
      <c r="I168" s="56">
        <f>patho_new_species_abundance[[#This Row],[Assignments]]/2419037</f>
        <v>9.9213033946979725E-6</v>
      </c>
      <c r="K168" t="s">
        <v>612</v>
      </c>
      <c r="L168">
        <v>73</v>
      </c>
      <c r="M168" s="56">
        <f>minimap2_new_species_abundance[[#This Row],[Assignments]]/2419037</f>
        <v>3.0177297825539668E-5</v>
      </c>
      <c r="O168" t="s">
        <v>950</v>
      </c>
      <c r="P168">
        <v>9</v>
      </c>
      <c r="Q168" s="56">
        <f>kraken2_species_abundance[[#This Row],[Assignments]]/P$381</f>
        <v>3.7204887730117399E-6</v>
      </c>
      <c r="S168" t="s">
        <v>1081</v>
      </c>
      <c r="T168">
        <v>10</v>
      </c>
      <c r="U168">
        <f>kraken2_custom_database_species_abundance[[#This Row],[Assignments]]/T$385</f>
        <v>4.2774746474077652E-6</v>
      </c>
    </row>
    <row r="169" spans="3:21" x14ac:dyDescent="0.25">
      <c r="C169" t="s">
        <v>455</v>
      </c>
      <c r="D169">
        <v>27</v>
      </c>
      <c r="E169" s="56">
        <f>mora_filtered_species_abundance[[#This Row],[Assignments]]/mora_filtered_species_abundance[[#Totals],[Assignments]]</f>
        <v>1.1161466319035219E-5</v>
      </c>
      <c r="G169" t="s">
        <v>382</v>
      </c>
      <c r="H169">
        <v>24</v>
      </c>
      <c r="I169" s="56">
        <f>patho_new_species_abundance[[#This Row],[Assignments]]/2419037</f>
        <v>9.9213033946979725E-6</v>
      </c>
      <c r="K169" t="s">
        <v>361</v>
      </c>
      <c r="L169">
        <v>73</v>
      </c>
      <c r="M169" s="56">
        <f>minimap2_new_species_abundance[[#This Row],[Assignments]]/2419037</f>
        <v>3.0177297825539668E-5</v>
      </c>
      <c r="O169" t="s">
        <v>980</v>
      </c>
      <c r="P169">
        <v>9</v>
      </c>
      <c r="Q169" s="56">
        <f>kraken2_species_abundance[[#This Row],[Assignments]]/P$381</f>
        <v>3.7204887730117399E-6</v>
      </c>
      <c r="S169" t="s">
        <v>667</v>
      </c>
      <c r="T169">
        <v>10</v>
      </c>
      <c r="U169">
        <f>kraken2_custom_database_species_abundance[[#This Row],[Assignments]]/T$385</f>
        <v>4.2774746474077652E-6</v>
      </c>
    </row>
    <row r="170" spans="3:21" x14ac:dyDescent="0.25">
      <c r="C170" t="s">
        <v>480</v>
      </c>
      <c r="D170">
        <v>27</v>
      </c>
      <c r="E170" s="56">
        <f>mora_filtered_species_abundance[[#This Row],[Assignments]]/mora_filtered_species_abundance[[#Totals],[Assignments]]</f>
        <v>1.1161466319035219E-5</v>
      </c>
      <c r="G170" t="s">
        <v>484</v>
      </c>
      <c r="H170">
        <v>24</v>
      </c>
      <c r="I170" s="56">
        <f>patho_new_species_abundance[[#This Row],[Assignments]]/2419037</f>
        <v>9.9213033946979725E-6</v>
      </c>
      <c r="K170" t="s">
        <v>308</v>
      </c>
      <c r="L170">
        <v>72</v>
      </c>
      <c r="M170" s="56">
        <f>minimap2_new_species_abundance[[#This Row],[Assignments]]/2419037</f>
        <v>2.9763910184093919E-5</v>
      </c>
      <c r="O170" t="s">
        <v>907</v>
      </c>
      <c r="P170">
        <v>9</v>
      </c>
      <c r="Q170" s="56">
        <f>kraken2_species_abundance[[#This Row],[Assignments]]/P$381</f>
        <v>3.7204887730117399E-6</v>
      </c>
      <c r="S170" t="s">
        <v>1124</v>
      </c>
      <c r="T170">
        <v>10</v>
      </c>
      <c r="U170">
        <f>kraken2_custom_database_species_abundance[[#This Row],[Assignments]]/T$385</f>
        <v>4.2774746474077652E-6</v>
      </c>
    </row>
    <row r="171" spans="3:21" x14ac:dyDescent="0.25">
      <c r="C171" t="s">
        <v>521</v>
      </c>
      <c r="D171">
        <v>26</v>
      </c>
      <c r="E171" s="56">
        <f>mora_filtered_species_abundance[[#This Row],[Assignments]]/mora_filtered_species_abundance[[#Totals],[Assignments]]</f>
        <v>1.0748078677589471E-5</v>
      </c>
      <c r="G171" t="s">
        <v>430</v>
      </c>
      <c r="H171">
        <v>23</v>
      </c>
      <c r="I171" s="56">
        <f>patho_new_species_abundance[[#This Row],[Assignments]]/2419037</f>
        <v>9.5079157532522243E-6</v>
      </c>
      <c r="K171" t="s">
        <v>633</v>
      </c>
      <c r="L171">
        <v>70</v>
      </c>
      <c r="M171" s="56">
        <f>minimap2_new_species_abundance[[#This Row],[Assignments]]/2419037</f>
        <v>2.8937134901202419E-5</v>
      </c>
      <c r="O171" t="s">
        <v>267</v>
      </c>
      <c r="P171">
        <v>9</v>
      </c>
      <c r="Q171" s="56">
        <f>kraken2_species_abundance[[#This Row],[Assignments]]/P$381</f>
        <v>3.7204887730117399E-6</v>
      </c>
      <c r="S171" t="s">
        <v>303</v>
      </c>
      <c r="T171">
        <v>9</v>
      </c>
      <c r="U171">
        <f>kraken2_custom_database_species_abundance[[#This Row],[Assignments]]/T$385</f>
        <v>3.8497271826669879E-6</v>
      </c>
    </row>
    <row r="172" spans="3:21" x14ac:dyDescent="0.25">
      <c r="C172" t="s">
        <v>527</v>
      </c>
      <c r="D172">
        <v>25</v>
      </c>
      <c r="E172" s="56">
        <f>mora_filtered_species_abundance[[#This Row],[Assignments]]/mora_filtered_species_abundance[[#Totals],[Assignments]]</f>
        <v>1.0334691036143722E-5</v>
      </c>
      <c r="G172" t="s">
        <v>464</v>
      </c>
      <c r="H172">
        <v>23</v>
      </c>
      <c r="I172" s="56">
        <f>patho_new_species_abundance[[#This Row],[Assignments]]/2419037</f>
        <v>9.5079157532522243E-6</v>
      </c>
      <c r="K172" t="s">
        <v>342</v>
      </c>
      <c r="L172">
        <v>70</v>
      </c>
      <c r="M172" s="56">
        <f>minimap2_new_species_abundance[[#This Row],[Assignments]]/2419037</f>
        <v>2.8937134901202419E-5</v>
      </c>
      <c r="O172" t="s">
        <v>1048</v>
      </c>
      <c r="P172">
        <v>9</v>
      </c>
      <c r="Q172" s="56">
        <f>kraken2_species_abundance[[#This Row],[Assignments]]/P$381</f>
        <v>3.7204887730117399E-6</v>
      </c>
      <c r="S172" t="s">
        <v>950</v>
      </c>
      <c r="T172">
        <v>9</v>
      </c>
      <c r="U172">
        <f>kraken2_custom_database_species_abundance[[#This Row],[Assignments]]/T$385</f>
        <v>3.8497271826669879E-6</v>
      </c>
    </row>
    <row r="173" spans="3:21" x14ac:dyDescent="0.25">
      <c r="C173" t="s">
        <v>667</v>
      </c>
      <c r="D173">
        <v>24</v>
      </c>
      <c r="E173" s="56">
        <f>mora_filtered_species_abundance[[#This Row],[Assignments]]/mora_filtered_species_abundance[[#Totals],[Assignments]]</f>
        <v>9.9213033946979725E-6</v>
      </c>
      <c r="G173" t="s">
        <v>465</v>
      </c>
      <c r="H173">
        <v>23</v>
      </c>
      <c r="I173" s="56">
        <f>patho_new_species_abundance[[#This Row],[Assignments]]/2419037</f>
        <v>9.5079157532522243E-6</v>
      </c>
      <c r="K173" t="s">
        <v>579</v>
      </c>
      <c r="L173">
        <v>66</v>
      </c>
      <c r="M173" s="56">
        <f>minimap2_new_species_abundance[[#This Row],[Assignments]]/2419037</f>
        <v>2.7283584335419427E-5</v>
      </c>
      <c r="O173" t="s">
        <v>420</v>
      </c>
      <c r="P173">
        <v>9</v>
      </c>
      <c r="Q173" s="56">
        <f>kraken2_species_abundance[[#This Row],[Assignments]]/P$381</f>
        <v>3.7204887730117399E-6</v>
      </c>
      <c r="S173" t="s">
        <v>971</v>
      </c>
      <c r="T173">
        <v>9</v>
      </c>
      <c r="U173">
        <f>kraken2_custom_database_species_abundance[[#This Row],[Assignments]]/T$385</f>
        <v>3.8497271826669879E-6</v>
      </c>
    </row>
    <row r="174" spans="3:21" x14ac:dyDescent="0.25">
      <c r="C174" t="s">
        <v>608</v>
      </c>
      <c r="D174">
        <v>24</v>
      </c>
      <c r="E174" s="56">
        <f>mora_filtered_species_abundance[[#This Row],[Assignments]]/mora_filtered_species_abundance[[#Totals],[Assignments]]</f>
        <v>9.9213033946979725E-6</v>
      </c>
      <c r="G174" t="s">
        <v>527</v>
      </c>
      <c r="H174">
        <v>23</v>
      </c>
      <c r="I174" s="56">
        <f>patho_new_species_abundance[[#This Row],[Assignments]]/2419037</f>
        <v>9.5079157532522243E-6</v>
      </c>
      <c r="K174" t="s">
        <v>370</v>
      </c>
      <c r="L174">
        <v>65</v>
      </c>
      <c r="M174" s="56">
        <f>minimap2_new_species_abundance[[#This Row],[Assignments]]/2419037</f>
        <v>2.6870196693973675E-5</v>
      </c>
      <c r="O174" t="s">
        <v>972</v>
      </c>
      <c r="P174">
        <v>8</v>
      </c>
      <c r="Q174" s="56">
        <f>kraken2_species_abundance[[#This Row],[Assignments]]/P$381</f>
        <v>3.3071011315659908E-6</v>
      </c>
      <c r="S174" t="s">
        <v>720</v>
      </c>
      <c r="T174">
        <v>9</v>
      </c>
      <c r="U174">
        <f>kraken2_custom_database_species_abundance[[#This Row],[Assignments]]/T$385</f>
        <v>3.8497271826669879E-6</v>
      </c>
    </row>
    <row r="175" spans="3:21" x14ac:dyDescent="0.25">
      <c r="C175" t="s">
        <v>593</v>
      </c>
      <c r="D175">
        <v>23</v>
      </c>
      <c r="E175" s="56">
        <f>mora_filtered_species_abundance[[#This Row],[Assignments]]/mora_filtered_species_abundance[[#Totals],[Assignments]]</f>
        <v>9.5079157532522243E-6</v>
      </c>
      <c r="G175" t="s">
        <v>521</v>
      </c>
      <c r="H175">
        <v>20</v>
      </c>
      <c r="I175" s="56">
        <f>patho_new_species_abundance[[#This Row],[Assignments]]/2419037</f>
        <v>8.267752828914978E-6</v>
      </c>
      <c r="K175" t="s">
        <v>477</v>
      </c>
      <c r="L175">
        <v>64</v>
      </c>
      <c r="M175" s="56">
        <f>minimap2_new_species_abundance[[#This Row],[Assignments]]/2419037</f>
        <v>2.6456809052527927E-5</v>
      </c>
      <c r="O175" t="s">
        <v>1024</v>
      </c>
      <c r="P175">
        <v>8</v>
      </c>
      <c r="Q175" s="56">
        <f>kraken2_species_abundance[[#This Row],[Assignments]]/P$381</f>
        <v>3.3071011315659908E-6</v>
      </c>
      <c r="S175" t="s">
        <v>517</v>
      </c>
      <c r="T175">
        <v>9</v>
      </c>
      <c r="U175">
        <f>kraken2_custom_database_species_abundance[[#This Row],[Assignments]]/T$385</f>
        <v>3.8497271826669879E-6</v>
      </c>
    </row>
    <row r="176" spans="3:21" x14ac:dyDescent="0.25">
      <c r="C176" t="s">
        <v>430</v>
      </c>
      <c r="D176">
        <v>23</v>
      </c>
      <c r="E176" s="56">
        <f>mora_filtered_species_abundance[[#This Row],[Assignments]]/mora_filtered_species_abundance[[#Totals],[Assignments]]</f>
        <v>9.5079157532522243E-6</v>
      </c>
      <c r="G176" t="s">
        <v>541</v>
      </c>
      <c r="H176">
        <v>19</v>
      </c>
      <c r="I176" s="56">
        <f>patho_new_species_abundance[[#This Row],[Assignments]]/2419037</f>
        <v>7.854365187469228E-6</v>
      </c>
      <c r="K176" t="s">
        <v>561</v>
      </c>
      <c r="L176">
        <v>64</v>
      </c>
      <c r="M176" s="56">
        <f>minimap2_new_species_abundance[[#This Row],[Assignments]]/2419037</f>
        <v>2.6456809052527927E-5</v>
      </c>
      <c r="O176" t="s">
        <v>517</v>
      </c>
      <c r="P176">
        <v>8</v>
      </c>
      <c r="Q176" s="56">
        <f>kraken2_species_abundance[[#This Row],[Assignments]]/P$381</f>
        <v>3.3071011315659908E-6</v>
      </c>
      <c r="S176" t="s">
        <v>420</v>
      </c>
      <c r="T176">
        <v>9</v>
      </c>
      <c r="U176">
        <f>kraken2_custom_database_species_abundance[[#This Row],[Assignments]]/T$385</f>
        <v>3.8497271826669879E-6</v>
      </c>
    </row>
    <row r="177" spans="3:21" x14ac:dyDescent="0.25">
      <c r="C177" t="s">
        <v>322</v>
      </c>
      <c r="D177">
        <v>23</v>
      </c>
      <c r="E177" s="56">
        <f>mora_filtered_species_abundance[[#This Row],[Assignments]]/mora_filtered_species_abundance[[#Totals],[Assignments]]</f>
        <v>9.5079157532522243E-6</v>
      </c>
      <c r="G177" t="s">
        <v>487</v>
      </c>
      <c r="H177">
        <v>19</v>
      </c>
      <c r="I177" s="56">
        <f>patho_new_species_abundance[[#This Row],[Assignments]]/2419037</f>
        <v>7.854365187469228E-6</v>
      </c>
      <c r="K177" t="s">
        <v>452</v>
      </c>
      <c r="L177">
        <v>63</v>
      </c>
      <c r="M177" s="56">
        <f>minimap2_new_species_abundance[[#This Row],[Assignments]]/2419037</f>
        <v>2.6043421411082179E-5</v>
      </c>
      <c r="O177" t="s">
        <v>1087</v>
      </c>
      <c r="P177">
        <v>8</v>
      </c>
      <c r="Q177" s="56">
        <f>kraken2_species_abundance[[#This Row],[Assignments]]/P$381</f>
        <v>3.3071011315659908E-6</v>
      </c>
      <c r="S177" t="s">
        <v>743</v>
      </c>
      <c r="T177">
        <v>9</v>
      </c>
      <c r="U177">
        <f>kraken2_custom_database_species_abundance[[#This Row],[Assignments]]/T$385</f>
        <v>3.8497271826669879E-6</v>
      </c>
    </row>
    <row r="178" spans="3:21" x14ac:dyDescent="0.25">
      <c r="C178" t="s">
        <v>484</v>
      </c>
      <c r="D178">
        <v>23</v>
      </c>
      <c r="E178" s="56">
        <f>mora_filtered_species_abundance[[#This Row],[Assignments]]/mora_filtered_species_abundance[[#Totals],[Assignments]]</f>
        <v>9.5079157532522243E-6</v>
      </c>
      <c r="G178" t="s">
        <v>625</v>
      </c>
      <c r="H178">
        <v>19</v>
      </c>
      <c r="I178" s="56">
        <f>patho_new_species_abundance[[#This Row],[Assignments]]/2419037</f>
        <v>7.854365187469228E-6</v>
      </c>
      <c r="K178" t="s">
        <v>428</v>
      </c>
      <c r="L178">
        <v>62</v>
      </c>
      <c r="M178" s="56">
        <f>minimap2_new_species_abundance[[#This Row],[Assignments]]/2419037</f>
        <v>2.563003376963643E-5</v>
      </c>
      <c r="O178" t="s">
        <v>281</v>
      </c>
      <c r="P178">
        <v>7</v>
      </c>
      <c r="Q178" s="56">
        <f>kraken2_species_abundance[[#This Row],[Assignments]]/P$381</f>
        <v>2.8937134901202422E-6</v>
      </c>
      <c r="S178" t="s">
        <v>972</v>
      </c>
      <c r="T178">
        <v>8</v>
      </c>
      <c r="U178">
        <f>kraken2_custom_database_species_abundance[[#This Row],[Assignments]]/T$385</f>
        <v>3.4219797179262119E-6</v>
      </c>
    </row>
    <row r="179" spans="3:21" x14ac:dyDescent="0.25">
      <c r="C179" t="s">
        <v>392</v>
      </c>
      <c r="D179">
        <v>22</v>
      </c>
      <c r="E179" s="56">
        <f>mora_filtered_species_abundance[[#This Row],[Assignments]]/mora_filtered_species_abundance[[#Totals],[Assignments]]</f>
        <v>9.0945281118064744E-6</v>
      </c>
      <c r="G179" t="s">
        <v>553</v>
      </c>
      <c r="H179">
        <v>19</v>
      </c>
      <c r="I179" s="56">
        <f>patho_new_species_abundance[[#This Row],[Assignments]]/2419037</f>
        <v>7.854365187469228E-6</v>
      </c>
      <c r="K179" t="s">
        <v>316</v>
      </c>
      <c r="L179">
        <v>62</v>
      </c>
      <c r="M179" s="56">
        <f>minimap2_new_species_abundance[[#This Row],[Assignments]]/2419037</f>
        <v>2.563003376963643E-5</v>
      </c>
      <c r="O179" t="s">
        <v>998</v>
      </c>
      <c r="P179">
        <v>7</v>
      </c>
      <c r="Q179" s="56">
        <f>kraken2_species_abundance[[#This Row],[Assignments]]/P$381</f>
        <v>2.8937134901202422E-6</v>
      </c>
      <c r="S179" t="s">
        <v>989</v>
      </c>
      <c r="T179">
        <v>8</v>
      </c>
      <c r="U179">
        <f>kraken2_custom_database_species_abundance[[#This Row],[Assignments]]/T$385</f>
        <v>3.4219797179262119E-6</v>
      </c>
    </row>
    <row r="180" spans="3:21" x14ac:dyDescent="0.25">
      <c r="C180" t="s">
        <v>541</v>
      </c>
      <c r="D180">
        <v>21</v>
      </c>
      <c r="E180" s="56">
        <f>mora_filtered_species_abundance[[#This Row],[Assignments]]/mora_filtered_species_abundance[[#Totals],[Assignments]]</f>
        <v>8.6811404703607262E-6</v>
      </c>
      <c r="G180" t="s">
        <v>508</v>
      </c>
      <c r="H180">
        <v>19</v>
      </c>
      <c r="I180" s="56">
        <f>patho_new_species_abundance[[#This Row],[Assignments]]/2419037</f>
        <v>7.854365187469228E-6</v>
      </c>
      <c r="K180" t="s">
        <v>500</v>
      </c>
      <c r="L180">
        <v>61</v>
      </c>
      <c r="M180" s="56">
        <f>minimap2_new_species_abundance[[#This Row],[Assignments]]/2419037</f>
        <v>2.5216646128190682E-5</v>
      </c>
      <c r="O180" t="s">
        <v>424</v>
      </c>
      <c r="P180">
        <v>7</v>
      </c>
      <c r="Q180" s="56">
        <f>kraken2_species_abundance[[#This Row],[Assignments]]/P$381</f>
        <v>2.8937134901202422E-6</v>
      </c>
      <c r="S180" t="s">
        <v>1024</v>
      </c>
      <c r="T180">
        <v>8</v>
      </c>
      <c r="U180">
        <f>kraken2_custom_database_species_abundance[[#This Row],[Assignments]]/T$385</f>
        <v>3.4219797179262119E-6</v>
      </c>
    </row>
    <row r="181" spans="3:21" x14ac:dyDescent="0.25">
      <c r="C181" t="s">
        <v>625</v>
      </c>
      <c r="D181">
        <v>21</v>
      </c>
      <c r="E181" s="56">
        <f>mora_filtered_species_abundance[[#This Row],[Assignments]]/mora_filtered_species_abundance[[#Totals],[Assignments]]</f>
        <v>8.6811404703607262E-6</v>
      </c>
      <c r="G181" t="s">
        <v>693</v>
      </c>
      <c r="H181">
        <v>17</v>
      </c>
      <c r="I181" s="56">
        <f>patho_new_species_abundance[[#This Row],[Assignments]]/2419037</f>
        <v>7.0275899045777308E-6</v>
      </c>
      <c r="K181" t="s">
        <v>467</v>
      </c>
      <c r="L181">
        <v>61</v>
      </c>
      <c r="M181" s="56">
        <f>minimap2_new_species_abundance[[#This Row],[Assignments]]/2419037</f>
        <v>2.5216646128190682E-5</v>
      </c>
      <c r="O181" t="s">
        <v>999</v>
      </c>
      <c r="P181">
        <v>7</v>
      </c>
      <c r="Q181" s="56">
        <f>kraken2_species_abundance[[#This Row],[Assignments]]/P$381</f>
        <v>2.8937134901202422E-6</v>
      </c>
      <c r="S181" t="s">
        <v>1087</v>
      </c>
      <c r="T181">
        <v>8</v>
      </c>
      <c r="U181">
        <f>kraken2_custom_database_species_abundance[[#This Row],[Assignments]]/T$385</f>
        <v>3.4219797179262119E-6</v>
      </c>
    </row>
    <row r="182" spans="3:21" x14ac:dyDescent="0.25">
      <c r="C182" t="s">
        <v>464</v>
      </c>
      <c r="D182">
        <v>21</v>
      </c>
      <c r="E182" s="56">
        <f>mora_filtered_species_abundance[[#This Row],[Assignments]]/mora_filtered_species_abundance[[#Totals],[Assignments]]</f>
        <v>8.6811404703607262E-6</v>
      </c>
      <c r="G182" t="s">
        <v>608</v>
      </c>
      <c r="H182">
        <v>17</v>
      </c>
      <c r="I182" s="56">
        <f>patho_new_species_abundance[[#This Row],[Assignments]]/2419037</f>
        <v>7.0275899045777308E-6</v>
      </c>
      <c r="K182" t="s">
        <v>563</v>
      </c>
      <c r="L182">
        <v>60</v>
      </c>
      <c r="M182" s="56">
        <f>minimap2_new_species_abundance[[#This Row],[Assignments]]/2419037</f>
        <v>2.480325848674493E-5</v>
      </c>
      <c r="O182" t="s">
        <v>1025</v>
      </c>
      <c r="P182">
        <v>7</v>
      </c>
      <c r="Q182" s="56">
        <f>kraken2_species_abundance[[#This Row],[Assignments]]/P$381</f>
        <v>2.8937134901202422E-6</v>
      </c>
      <c r="S182" t="s">
        <v>907</v>
      </c>
      <c r="T182">
        <v>7</v>
      </c>
      <c r="U182">
        <f>kraken2_custom_database_species_abundance[[#This Row],[Assignments]]/T$385</f>
        <v>2.9942322531854355E-6</v>
      </c>
    </row>
    <row r="183" spans="3:21" x14ac:dyDescent="0.25">
      <c r="C183" t="s">
        <v>487</v>
      </c>
      <c r="D183">
        <v>20</v>
      </c>
      <c r="E183" s="56">
        <f>mora_filtered_species_abundance[[#This Row],[Assignments]]/mora_filtered_species_abundance[[#Totals],[Assignments]]</f>
        <v>8.267752828914978E-6</v>
      </c>
      <c r="G183" t="s">
        <v>732</v>
      </c>
      <c r="H183">
        <v>16</v>
      </c>
      <c r="I183" s="56">
        <f>patho_new_species_abundance[[#This Row],[Assignments]]/2419037</f>
        <v>6.6142022631319817E-6</v>
      </c>
      <c r="K183" t="s">
        <v>503</v>
      </c>
      <c r="L183">
        <v>60</v>
      </c>
      <c r="M183" s="56">
        <f>minimap2_new_species_abundance[[#This Row],[Assignments]]/2419037</f>
        <v>2.480325848674493E-5</v>
      </c>
      <c r="O183" t="s">
        <v>871</v>
      </c>
      <c r="P183">
        <v>7</v>
      </c>
      <c r="Q183" s="56">
        <f>kraken2_species_abundance[[#This Row],[Assignments]]/P$381</f>
        <v>2.8937134901202422E-6</v>
      </c>
      <c r="S183" t="s">
        <v>998</v>
      </c>
      <c r="T183">
        <v>7</v>
      </c>
      <c r="U183">
        <f>kraken2_custom_database_species_abundance[[#This Row],[Assignments]]/T$385</f>
        <v>2.9942322531854355E-6</v>
      </c>
    </row>
    <row r="184" spans="3:21" x14ac:dyDescent="0.25">
      <c r="C184" t="s">
        <v>369</v>
      </c>
      <c r="D184">
        <v>20</v>
      </c>
      <c r="E184" s="56">
        <f>mora_filtered_species_abundance[[#This Row],[Assignments]]/mora_filtered_species_abundance[[#Totals],[Assignments]]</f>
        <v>8.267752828914978E-6</v>
      </c>
      <c r="G184" t="s">
        <v>677</v>
      </c>
      <c r="H184">
        <v>16</v>
      </c>
      <c r="I184" s="56">
        <f>patho_new_species_abundance[[#This Row],[Assignments]]/2419037</f>
        <v>6.6142022631319817E-6</v>
      </c>
      <c r="K184" t="s">
        <v>555</v>
      </c>
      <c r="L184">
        <v>60</v>
      </c>
      <c r="M184" s="56">
        <f>minimap2_new_species_abundance[[#This Row],[Assignments]]/2419037</f>
        <v>2.480325848674493E-5</v>
      </c>
      <c r="O184" t="s">
        <v>973</v>
      </c>
      <c r="P184">
        <v>6</v>
      </c>
      <c r="Q184" s="56">
        <f>kraken2_species_abundance[[#This Row],[Assignments]]/P$381</f>
        <v>2.4803258486744931E-6</v>
      </c>
      <c r="S184" t="s">
        <v>1000</v>
      </c>
      <c r="T184">
        <v>7</v>
      </c>
      <c r="U184">
        <f>kraken2_custom_database_species_abundance[[#This Row],[Assignments]]/T$385</f>
        <v>2.9942322531854355E-6</v>
      </c>
    </row>
    <row r="185" spans="3:21" x14ac:dyDescent="0.25">
      <c r="C185" t="s">
        <v>356</v>
      </c>
      <c r="D185">
        <v>20</v>
      </c>
      <c r="E185" s="56">
        <f>mora_filtered_species_abundance[[#This Row],[Assignments]]/mora_filtered_species_abundance[[#Totals],[Assignments]]</f>
        <v>8.267752828914978E-6</v>
      </c>
      <c r="G185" t="s">
        <v>418</v>
      </c>
      <c r="H185">
        <v>16</v>
      </c>
      <c r="I185" s="56">
        <f>patho_new_species_abundance[[#This Row],[Assignments]]/2419037</f>
        <v>6.6142022631319817E-6</v>
      </c>
      <c r="K185" t="s">
        <v>425</v>
      </c>
      <c r="L185">
        <v>59</v>
      </c>
      <c r="M185" s="56">
        <f>minimap2_new_species_abundance[[#This Row],[Assignments]]/2419037</f>
        <v>2.4389870845299182E-5</v>
      </c>
      <c r="O185" t="s">
        <v>984</v>
      </c>
      <c r="P185">
        <v>6</v>
      </c>
      <c r="Q185" s="56">
        <f>kraken2_species_abundance[[#This Row],[Assignments]]/P$381</f>
        <v>2.4803258486744931E-6</v>
      </c>
      <c r="S185" t="s">
        <v>1094</v>
      </c>
      <c r="T185">
        <v>7</v>
      </c>
      <c r="U185">
        <f>kraken2_custom_database_species_abundance[[#This Row],[Assignments]]/T$385</f>
        <v>2.9942322531854355E-6</v>
      </c>
    </row>
    <row r="186" spans="3:21" x14ac:dyDescent="0.25">
      <c r="C186" t="s">
        <v>621</v>
      </c>
      <c r="D186">
        <v>20</v>
      </c>
      <c r="E186" s="56">
        <f>mora_filtered_species_abundance[[#This Row],[Assignments]]/mora_filtered_species_abundance[[#Totals],[Assignments]]</f>
        <v>8.267752828914978E-6</v>
      </c>
      <c r="G186" t="s">
        <v>588</v>
      </c>
      <c r="H186">
        <v>15</v>
      </c>
      <c r="I186" s="56">
        <f>patho_new_species_abundance[[#This Row],[Assignments]]/2419037</f>
        <v>6.2008146216862326E-6</v>
      </c>
      <c r="K186" t="s">
        <v>539</v>
      </c>
      <c r="L186">
        <v>57</v>
      </c>
      <c r="M186" s="56">
        <f>minimap2_new_species_abundance[[#This Row],[Assignments]]/2419037</f>
        <v>2.3563095562407686E-5</v>
      </c>
      <c r="O186" t="s">
        <v>1000</v>
      </c>
      <c r="P186">
        <v>6</v>
      </c>
      <c r="Q186" s="56">
        <f>kraken2_species_abundance[[#This Row],[Assignments]]/P$381</f>
        <v>2.4803258486744931E-6</v>
      </c>
      <c r="S186" t="s">
        <v>1482</v>
      </c>
      <c r="T186">
        <v>7</v>
      </c>
      <c r="U186">
        <f>kraken2_custom_database_species_abundance[[#This Row],[Assignments]]/T$385</f>
        <v>2.9942322531854355E-6</v>
      </c>
    </row>
    <row r="187" spans="3:21" x14ac:dyDescent="0.25">
      <c r="C187" t="s">
        <v>553</v>
      </c>
      <c r="D187">
        <v>19</v>
      </c>
      <c r="E187" s="56">
        <f>mora_filtered_species_abundance[[#This Row],[Assignments]]/mora_filtered_species_abundance[[#Totals],[Assignments]]</f>
        <v>7.854365187469228E-6</v>
      </c>
      <c r="G187" t="s">
        <v>667</v>
      </c>
      <c r="H187">
        <v>15</v>
      </c>
      <c r="I187" s="56">
        <f>patho_new_species_abundance[[#This Row],[Assignments]]/2419037</f>
        <v>6.2008146216862326E-6</v>
      </c>
      <c r="K187" t="s">
        <v>359</v>
      </c>
      <c r="L187">
        <v>56</v>
      </c>
      <c r="M187" s="56">
        <f>minimap2_new_species_abundance[[#This Row],[Assignments]]/2419037</f>
        <v>2.3149707920961938E-5</v>
      </c>
      <c r="O187" t="s">
        <v>1001</v>
      </c>
      <c r="P187">
        <v>6</v>
      </c>
      <c r="Q187" s="56">
        <f>kraken2_species_abundance[[#This Row],[Assignments]]/P$381</f>
        <v>2.4803258486744931E-6</v>
      </c>
      <c r="S187" t="s">
        <v>1127</v>
      </c>
      <c r="T187">
        <v>7</v>
      </c>
      <c r="U187">
        <f>kraken2_custom_database_species_abundance[[#This Row],[Assignments]]/T$385</f>
        <v>2.9942322531854355E-6</v>
      </c>
    </row>
    <row r="188" spans="3:21" x14ac:dyDescent="0.25">
      <c r="C188" t="s">
        <v>563</v>
      </c>
      <c r="D188">
        <v>19</v>
      </c>
      <c r="E188" s="56">
        <f>mora_filtered_species_abundance[[#This Row],[Assignments]]/mora_filtered_species_abundance[[#Totals],[Assignments]]</f>
        <v>7.854365187469228E-6</v>
      </c>
      <c r="G188" t="s">
        <v>524</v>
      </c>
      <c r="H188">
        <v>15</v>
      </c>
      <c r="I188" s="56">
        <f>patho_new_species_abundance[[#This Row],[Assignments]]/2419037</f>
        <v>6.2008146216862326E-6</v>
      </c>
      <c r="K188" t="s">
        <v>536</v>
      </c>
      <c r="L188">
        <v>56</v>
      </c>
      <c r="M188" s="56">
        <f>minimap2_new_species_abundance[[#This Row],[Assignments]]/2419037</f>
        <v>2.3149707920961938E-5</v>
      </c>
      <c r="O188" t="s">
        <v>1004</v>
      </c>
      <c r="P188">
        <v>6</v>
      </c>
      <c r="Q188" s="56">
        <f>kraken2_species_abundance[[#This Row],[Assignments]]/P$381</f>
        <v>2.4803258486744931E-6</v>
      </c>
      <c r="S188" t="s">
        <v>1468</v>
      </c>
      <c r="T188">
        <v>6</v>
      </c>
      <c r="U188">
        <f>kraken2_custom_database_species_abundance[[#This Row],[Assignments]]/T$385</f>
        <v>2.566484788444659E-6</v>
      </c>
    </row>
    <row r="189" spans="3:21" x14ac:dyDescent="0.25">
      <c r="C189" t="s">
        <v>453</v>
      </c>
      <c r="D189">
        <v>19</v>
      </c>
      <c r="E189" s="56">
        <f>mora_filtered_species_abundance[[#This Row],[Assignments]]/mora_filtered_species_abundance[[#Totals],[Assignments]]</f>
        <v>7.854365187469228E-6</v>
      </c>
      <c r="G189" t="s">
        <v>621</v>
      </c>
      <c r="H189">
        <v>15</v>
      </c>
      <c r="I189" s="56">
        <f>patho_new_species_abundance[[#This Row],[Assignments]]/2419037</f>
        <v>6.2008146216862326E-6</v>
      </c>
      <c r="K189" t="s">
        <v>532</v>
      </c>
      <c r="L189">
        <v>55</v>
      </c>
      <c r="M189" s="56">
        <f>minimap2_new_species_abundance[[#This Row],[Assignments]]/2419037</f>
        <v>2.2736320279516186E-5</v>
      </c>
      <c r="O189" t="s">
        <v>1011</v>
      </c>
      <c r="P189">
        <v>6</v>
      </c>
      <c r="Q189" s="56">
        <f>kraken2_species_abundance[[#This Row],[Assignments]]/P$381</f>
        <v>2.4803258486744931E-6</v>
      </c>
      <c r="S189" t="s">
        <v>973</v>
      </c>
      <c r="T189">
        <v>6</v>
      </c>
      <c r="U189">
        <f>kraken2_custom_database_species_abundance[[#This Row],[Assignments]]/T$385</f>
        <v>2.566484788444659E-6</v>
      </c>
    </row>
    <row r="190" spans="3:21" x14ac:dyDescent="0.25">
      <c r="C190" t="s">
        <v>732</v>
      </c>
      <c r="D190">
        <v>18</v>
      </c>
      <c r="E190" s="56">
        <f>mora_filtered_species_abundance[[#This Row],[Assignments]]/mora_filtered_species_abundance[[#Totals],[Assignments]]</f>
        <v>7.4409775460234798E-6</v>
      </c>
      <c r="G190" t="s">
        <v>480</v>
      </c>
      <c r="H190">
        <v>15</v>
      </c>
      <c r="I190" s="56">
        <f>patho_new_species_abundance[[#This Row],[Assignments]]/2419037</f>
        <v>6.2008146216862326E-6</v>
      </c>
      <c r="K190" t="s">
        <v>446</v>
      </c>
      <c r="L190">
        <v>55</v>
      </c>
      <c r="M190" s="56">
        <f>minimap2_new_species_abundance[[#This Row],[Assignments]]/2419037</f>
        <v>2.2736320279516186E-5</v>
      </c>
      <c r="O190" t="s">
        <v>1013</v>
      </c>
      <c r="P190">
        <v>6</v>
      </c>
      <c r="Q190" s="56">
        <f>kraken2_species_abundance[[#This Row],[Assignments]]/P$381</f>
        <v>2.4803258486744931E-6</v>
      </c>
      <c r="S190" t="s">
        <v>847</v>
      </c>
      <c r="T190">
        <v>6</v>
      </c>
      <c r="U190">
        <f>kraken2_custom_database_species_abundance[[#This Row],[Assignments]]/T$385</f>
        <v>2.566484788444659E-6</v>
      </c>
    </row>
    <row r="191" spans="3:21" x14ac:dyDescent="0.25">
      <c r="C191" t="s">
        <v>693</v>
      </c>
      <c r="D191">
        <v>18</v>
      </c>
      <c r="E191" s="56">
        <f>mora_filtered_species_abundance[[#This Row],[Assignments]]/mora_filtered_species_abundance[[#Totals],[Assignments]]</f>
        <v>7.4409775460234798E-6</v>
      </c>
      <c r="G191" t="s">
        <v>392</v>
      </c>
      <c r="H191">
        <v>14</v>
      </c>
      <c r="I191" s="56">
        <f>patho_new_species_abundance[[#This Row],[Assignments]]/2419037</f>
        <v>5.7874269802404844E-6</v>
      </c>
      <c r="K191" t="s">
        <v>472</v>
      </c>
      <c r="L191">
        <v>54</v>
      </c>
      <c r="M191" s="56">
        <f>minimap2_new_species_abundance[[#This Row],[Assignments]]/2419037</f>
        <v>2.2322932638070438E-5</v>
      </c>
      <c r="O191" t="s">
        <v>1061</v>
      </c>
      <c r="P191">
        <v>6</v>
      </c>
      <c r="Q191" s="56">
        <f>kraken2_species_abundance[[#This Row],[Assignments]]/P$381</f>
        <v>2.4803258486744931E-6</v>
      </c>
      <c r="S191" t="s">
        <v>985</v>
      </c>
      <c r="T191">
        <v>6</v>
      </c>
      <c r="U191">
        <f>kraken2_custom_database_species_abundance[[#This Row],[Assignments]]/T$385</f>
        <v>2.566484788444659E-6</v>
      </c>
    </row>
    <row r="192" spans="3:21" x14ac:dyDescent="0.25">
      <c r="C192" t="s">
        <v>705</v>
      </c>
      <c r="D192">
        <v>18</v>
      </c>
      <c r="E192" s="56">
        <f>mora_filtered_species_abundance[[#This Row],[Assignments]]/mora_filtered_species_abundance[[#Totals],[Assignments]]</f>
        <v>7.4409775460234798E-6</v>
      </c>
      <c r="G192" t="s">
        <v>357</v>
      </c>
      <c r="H192">
        <v>14</v>
      </c>
      <c r="I192" s="56">
        <f>patho_new_species_abundance[[#This Row],[Assignments]]/2419037</f>
        <v>5.7874269802404844E-6</v>
      </c>
      <c r="K192" t="s">
        <v>494</v>
      </c>
      <c r="L192">
        <v>54</v>
      </c>
      <c r="M192" s="56">
        <f>minimap2_new_species_abundance[[#This Row],[Assignments]]/2419037</f>
        <v>2.2322932638070438E-5</v>
      </c>
      <c r="O192" t="s">
        <v>440</v>
      </c>
      <c r="P192">
        <v>6</v>
      </c>
      <c r="Q192" s="56">
        <f>kraken2_species_abundance[[#This Row],[Assignments]]/P$381</f>
        <v>2.4803258486744931E-6</v>
      </c>
      <c r="S192" t="s">
        <v>424</v>
      </c>
      <c r="T192">
        <v>6</v>
      </c>
      <c r="U192">
        <f>kraken2_custom_database_species_abundance[[#This Row],[Assignments]]/T$385</f>
        <v>2.566484788444659E-6</v>
      </c>
    </row>
    <row r="193" spans="3:21" x14ac:dyDescent="0.25">
      <c r="C193" t="s">
        <v>382</v>
      </c>
      <c r="D193">
        <v>18</v>
      </c>
      <c r="E193" s="56">
        <f>mora_filtered_species_abundance[[#This Row],[Assignments]]/mora_filtered_species_abundance[[#Totals],[Assignments]]</f>
        <v>7.4409775460234798E-6</v>
      </c>
      <c r="G193" t="s">
        <v>578</v>
      </c>
      <c r="H193">
        <v>14</v>
      </c>
      <c r="I193" s="56">
        <f>patho_new_species_abundance[[#This Row],[Assignments]]/2419037</f>
        <v>5.7874269802404844E-6</v>
      </c>
      <c r="K193" t="s">
        <v>540</v>
      </c>
      <c r="L193">
        <v>54</v>
      </c>
      <c r="M193" s="56">
        <f>minimap2_new_species_abundance[[#This Row],[Assignments]]/2419037</f>
        <v>2.2322932638070438E-5</v>
      </c>
      <c r="O193" t="s">
        <v>1094</v>
      </c>
      <c r="P193">
        <v>6</v>
      </c>
      <c r="Q193" s="56">
        <f>kraken2_species_abundance[[#This Row],[Assignments]]/P$381</f>
        <v>2.4803258486744931E-6</v>
      </c>
      <c r="S193" t="s">
        <v>1004</v>
      </c>
      <c r="T193">
        <v>6</v>
      </c>
      <c r="U193">
        <f>kraken2_custom_database_species_abundance[[#This Row],[Assignments]]/T$385</f>
        <v>2.566484788444659E-6</v>
      </c>
    </row>
    <row r="194" spans="3:21" x14ac:dyDescent="0.25">
      <c r="C194" t="s">
        <v>396</v>
      </c>
      <c r="D194">
        <v>17</v>
      </c>
      <c r="E194" s="56">
        <f>mora_filtered_species_abundance[[#This Row],[Assignments]]/mora_filtered_species_abundance[[#Totals],[Assignments]]</f>
        <v>7.0275899045777308E-6</v>
      </c>
      <c r="G194" t="s">
        <v>422</v>
      </c>
      <c r="H194">
        <v>14</v>
      </c>
      <c r="I194" s="56">
        <f>patho_new_species_abundance[[#This Row],[Assignments]]/2419037</f>
        <v>5.7874269802404844E-6</v>
      </c>
      <c r="K194" t="s">
        <v>312</v>
      </c>
      <c r="L194">
        <v>54</v>
      </c>
      <c r="M194" s="56">
        <f>minimap2_new_species_abundance[[#This Row],[Assignments]]/2419037</f>
        <v>2.2322932638070438E-5</v>
      </c>
      <c r="O194" t="s">
        <v>985</v>
      </c>
      <c r="P194">
        <v>5</v>
      </c>
      <c r="Q194" s="56">
        <f>kraken2_species_abundance[[#This Row],[Assignments]]/P$381</f>
        <v>2.0669382072287445E-6</v>
      </c>
      <c r="S194" t="s">
        <v>1014</v>
      </c>
      <c r="T194">
        <v>6</v>
      </c>
      <c r="U194">
        <f>kraken2_custom_database_species_abundance[[#This Row],[Assignments]]/T$385</f>
        <v>2.566484788444659E-6</v>
      </c>
    </row>
    <row r="195" spans="3:21" x14ac:dyDescent="0.25">
      <c r="C195" t="s">
        <v>588</v>
      </c>
      <c r="D195">
        <v>16</v>
      </c>
      <c r="E195" s="56">
        <f>mora_filtered_species_abundance[[#This Row],[Assignments]]/mora_filtered_species_abundance[[#Totals],[Assignments]]</f>
        <v>6.6142022631319817E-6</v>
      </c>
      <c r="G195" t="s">
        <v>322</v>
      </c>
      <c r="H195">
        <v>14</v>
      </c>
      <c r="I195" s="56">
        <f>patho_new_species_abundance[[#This Row],[Assignments]]/2419037</f>
        <v>5.7874269802404844E-6</v>
      </c>
      <c r="K195" t="s">
        <v>544</v>
      </c>
      <c r="L195">
        <v>54</v>
      </c>
      <c r="M195" s="56">
        <f>minimap2_new_species_abundance[[#This Row],[Assignments]]/2419037</f>
        <v>2.2322932638070438E-5</v>
      </c>
      <c r="O195" t="s">
        <v>1012</v>
      </c>
      <c r="P195">
        <v>5</v>
      </c>
      <c r="Q195" s="56">
        <f>kraken2_species_abundance[[#This Row],[Assignments]]/P$381</f>
        <v>2.0669382072287445E-6</v>
      </c>
      <c r="S195" t="s">
        <v>1025</v>
      </c>
      <c r="T195">
        <v>6</v>
      </c>
      <c r="U195">
        <f>kraken2_custom_database_species_abundance[[#This Row],[Assignments]]/T$385</f>
        <v>2.566484788444659E-6</v>
      </c>
    </row>
    <row r="196" spans="3:21" x14ac:dyDescent="0.25">
      <c r="C196" t="s">
        <v>357</v>
      </c>
      <c r="D196">
        <v>16</v>
      </c>
      <c r="E196" s="56">
        <f>mora_filtered_species_abundance[[#This Row],[Assignments]]/mora_filtered_species_abundance[[#Totals],[Assignments]]</f>
        <v>6.6142022631319817E-6</v>
      </c>
      <c r="G196" t="s">
        <v>547</v>
      </c>
      <c r="H196">
        <v>13</v>
      </c>
      <c r="I196" s="56">
        <f>patho_new_species_abundance[[#This Row],[Assignments]]/2419037</f>
        <v>5.3740393387947353E-6</v>
      </c>
      <c r="K196" t="s">
        <v>686</v>
      </c>
      <c r="L196">
        <v>52</v>
      </c>
      <c r="M196" s="56">
        <f>minimap2_new_species_abundance[[#This Row],[Assignments]]/2419037</f>
        <v>2.1496157355178941E-5</v>
      </c>
      <c r="O196" t="s">
        <v>1014</v>
      </c>
      <c r="P196">
        <v>5</v>
      </c>
      <c r="Q196" s="56">
        <f>kraken2_species_abundance[[#This Row],[Assignments]]/P$381</f>
        <v>2.0669382072287445E-6</v>
      </c>
      <c r="S196" t="s">
        <v>1061</v>
      </c>
      <c r="T196">
        <v>6</v>
      </c>
      <c r="U196">
        <f>kraken2_custom_database_species_abundance[[#This Row],[Assignments]]/T$385</f>
        <v>2.566484788444659E-6</v>
      </c>
    </row>
    <row r="197" spans="3:21" x14ac:dyDescent="0.25">
      <c r="C197" t="s">
        <v>578</v>
      </c>
      <c r="D197">
        <v>16</v>
      </c>
      <c r="E197" s="56">
        <f>mora_filtered_species_abundance[[#This Row],[Assignments]]/mora_filtered_species_abundance[[#Totals],[Assignments]]</f>
        <v>6.6142022631319817E-6</v>
      </c>
      <c r="G197" t="s">
        <v>705</v>
      </c>
      <c r="H197">
        <v>13</v>
      </c>
      <c r="I197" s="56">
        <f>patho_new_species_abundance[[#This Row],[Assignments]]/2419037</f>
        <v>5.3740393387947353E-6</v>
      </c>
      <c r="K197" t="s">
        <v>311</v>
      </c>
      <c r="L197">
        <v>52</v>
      </c>
      <c r="M197" s="56">
        <f>minimap2_new_species_abundance[[#This Row],[Assignments]]/2419037</f>
        <v>2.1496157355178941E-5</v>
      </c>
      <c r="O197" t="s">
        <v>305</v>
      </c>
      <c r="P197">
        <v>5</v>
      </c>
      <c r="Q197" s="56">
        <f>kraken2_species_abundance[[#This Row],[Assignments]]/P$381</f>
        <v>2.0669382072287445E-6</v>
      </c>
      <c r="S197" t="s">
        <v>749</v>
      </c>
      <c r="T197">
        <v>6</v>
      </c>
      <c r="U197">
        <f>kraken2_custom_database_species_abundance[[#This Row],[Assignments]]/T$385</f>
        <v>2.566484788444659E-6</v>
      </c>
    </row>
    <row r="198" spans="3:21" x14ac:dyDescent="0.25">
      <c r="C198" t="s">
        <v>628</v>
      </c>
      <c r="D198">
        <v>15</v>
      </c>
      <c r="E198" s="56">
        <f>mora_filtered_species_abundance[[#This Row],[Assignments]]/mora_filtered_species_abundance[[#Totals],[Assignments]]</f>
        <v>6.2008146216862326E-6</v>
      </c>
      <c r="G198" t="s">
        <v>560</v>
      </c>
      <c r="H198">
        <v>12</v>
      </c>
      <c r="I198" s="56">
        <f>patho_new_species_abundance[[#This Row],[Assignments]]/2419037</f>
        <v>4.9606516973489863E-6</v>
      </c>
      <c r="K198" t="s">
        <v>411</v>
      </c>
      <c r="L198">
        <v>49</v>
      </c>
      <c r="M198" s="56">
        <f>minimap2_new_species_abundance[[#This Row],[Assignments]]/2419037</f>
        <v>2.0255994430841693E-5</v>
      </c>
      <c r="O198" t="s">
        <v>1095</v>
      </c>
      <c r="P198">
        <v>5</v>
      </c>
      <c r="Q198" s="56">
        <f>kraken2_species_abundance[[#This Row],[Assignments]]/P$381</f>
        <v>2.0669382072287445E-6</v>
      </c>
      <c r="S198" t="s">
        <v>1470</v>
      </c>
      <c r="T198">
        <v>5</v>
      </c>
      <c r="U198">
        <f>kraken2_custom_database_species_abundance[[#This Row],[Assignments]]/T$385</f>
        <v>2.1387373237038826E-6</v>
      </c>
    </row>
    <row r="199" spans="3:21" x14ac:dyDescent="0.25">
      <c r="C199" t="s">
        <v>547</v>
      </c>
      <c r="D199">
        <v>14</v>
      </c>
      <c r="E199" s="56">
        <f>mora_filtered_species_abundance[[#This Row],[Assignments]]/mora_filtered_species_abundance[[#Totals],[Assignments]]</f>
        <v>5.7874269802404844E-6</v>
      </c>
      <c r="G199" t="s">
        <v>628</v>
      </c>
      <c r="H199">
        <v>12</v>
      </c>
      <c r="I199" s="56">
        <f>patho_new_species_abundance[[#This Row],[Assignments]]/2419037</f>
        <v>4.9606516973489863E-6</v>
      </c>
      <c r="K199" t="s">
        <v>527</v>
      </c>
      <c r="L199">
        <v>49</v>
      </c>
      <c r="M199" s="56">
        <f>minimap2_new_species_abundance[[#This Row],[Assignments]]/2419037</f>
        <v>2.0255994430841693E-5</v>
      </c>
      <c r="O199" t="s">
        <v>1127</v>
      </c>
      <c r="P199">
        <v>5</v>
      </c>
      <c r="Q199" s="56">
        <f>kraken2_species_abundance[[#This Row],[Assignments]]/P$381</f>
        <v>2.0669382072287445E-6</v>
      </c>
      <c r="S199" t="s">
        <v>1001</v>
      </c>
      <c r="T199">
        <v>5</v>
      </c>
      <c r="U199">
        <f>kraken2_custom_database_species_abundance[[#This Row],[Assignments]]/T$385</f>
        <v>2.1387373237038826E-6</v>
      </c>
    </row>
    <row r="200" spans="3:21" x14ac:dyDescent="0.25">
      <c r="C200" t="s">
        <v>560</v>
      </c>
      <c r="D200">
        <v>14</v>
      </c>
      <c r="E200" s="56">
        <f>mora_filtered_species_abundance[[#This Row],[Assignments]]/mora_filtered_species_abundance[[#Totals],[Assignments]]</f>
        <v>5.7874269802404844E-6</v>
      </c>
      <c r="G200" t="s">
        <v>404</v>
      </c>
      <c r="H200">
        <v>12</v>
      </c>
      <c r="I200" s="56">
        <f>patho_new_species_abundance[[#This Row],[Assignments]]/2419037</f>
        <v>4.9606516973489863E-6</v>
      </c>
      <c r="K200" t="s">
        <v>533</v>
      </c>
      <c r="L200">
        <v>47</v>
      </c>
      <c r="M200" s="56">
        <f>minimap2_new_species_abundance[[#This Row],[Assignments]]/2419037</f>
        <v>1.9429219147950197E-5</v>
      </c>
      <c r="O200" t="s">
        <v>992</v>
      </c>
      <c r="P200">
        <v>4</v>
      </c>
      <c r="Q200" s="56">
        <f>kraken2_species_abundance[[#This Row],[Assignments]]/P$381</f>
        <v>1.6535505657829954E-6</v>
      </c>
      <c r="S200" t="s">
        <v>871</v>
      </c>
      <c r="T200">
        <v>5</v>
      </c>
      <c r="U200">
        <f>kraken2_custom_database_species_abundance[[#This Row],[Assignments]]/T$385</f>
        <v>2.1387373237038826E-6</v>
      </c>
    </row>
    <row r="201" spans="3:21" x14ac:dyDescent="0.25">
      <c r="C201" t="s">
        <v>504</v>
      </c>
      <c r="D201">
        <v>14</v>
      </c>
      <c r="E201" s="56">
        <f>mora_filtered_species_abundance[[#This Row],[Assignments]]/mora_filtered_species_abundance[[#Totals],[Assignments]]</f>
        <v>5.7874269802404844E-6</v>
      </c>
      <c r="G201" t="s">
        <v>575</v>
      </c>
      <c r="H201">
        <v>12</v>
      </c>
      <c r="I201" s="56">
        <f>patho_new_species_abundance[[#This Row],[Assignments]]/2419037</f>
        <v>4.9606516973489863E-6</v>
      </c>
      <c r="K201" t="s">
        <v>396</v>
      </c>
      <c r="L201">
        <v>47</v>
      </c>
      <c r="M201" s="56">
        <f>minimap2_new_species_abundance[[#This Row],[Assignments]]/2419037</f>
        <v>1.9429219147950197E-5</v>
      </c>
      <c r="O201" t="s">
        <v>586</v>
      </c>
      <c r="P201">
        <v>4</v>
      </c>
      <c r="Q201" s="56">
        <f>kraken2_species_abundance[[#This Row],[Assignments]]/P$381</f>
        <v>1.6535505657829954E-6</v>
      </c>
      <c r="S201" t="s">
        <v>1130</v>
      </c>
      <c r="T201">
        <v>5</v>
      </c>
      <c r="U201">
        <f>kraken2_custom_database_species_abundance[[#This Row],[Assignments]]/T$385</f>
        <v>2.1387373237038826E-6</v>
      </c>
    </row>
    <row r="202" spans="3:21" x14ac:dyDescent="0.25">
      <c r="C202" t="s">
        <v>647</v>
      </c>
      <c r="D202">
        <v>14</v>
      </c>
      <c r="E202" s="56">
        <f>mora_filtered_species_abundance[[#This Row],[Assignments]]/mora_filtered_species_abundance[[#Totals],[Assignments]]</f>
        <v>5.7874269802404844E-6</v>
      </c>
      <c r="G202" t="s">
        <v>610</v>
      </c>
      <c r="H202">
        <v>12</v>
      </c>
      <c r="I202" s="56">
        <f>patho_new_species_abundance[[#This Row],[Assignments]]/2419037</f>
        <v>4.9606516973489863E-6</v>
      </c>
      <c r="K202" t="s">
        <v>601</v>
      </c>
      <c r="L202">
        <v>47</v>
      </c>
      <c r="M202" s="56">
        <f>minimap2_new_species_abundance[[#This Row],[Assignments]]/2419037</f>
        <v>1.9429219147950197E-5</v>
      </c>
      <c r="O202" t="s">
        <v>1015</v>
      </c>
      <c r="P202">
        <v>4</v>
      </c>
      <c r="Q202" s="56">
        <f>kraken2_species_abundance[[#This Row],[Assignments]]/P$381</f>
        <v>1.6535505657829954E-6</v>
      </c>
      <c r="S202" t="s">
        <v>966</v>
      </c>
      <c r="T202">
        <v>4</v>
      </c>
      <c r="U202">
        <f>kraken2_custom_database_species_abundance[[#This Row],[Assignments]]/T$385</f>
        <v>1.710989858963106E-6</v>
      </c>
    </row>
    <row r="203" spans="3:21" x14ac:dyDescent="0.25">
      <c r="C203" t="s">
        <v>403</v>
      </c>
      <c r="D203">
        <v>13</v>
      </c>
      <c r="E203" s="56">
        <f>mora_filtered_species_abundance[[#This Row],[Assignments]]/mora_filtered_species_abundance[[#Totals],[Assignments]]</f>
        <v>5.3740393387947353E-6</v>
      </c>
      <c r="G203" t="s">
        <v>746</v>
      </c>
      <c r="H203">
        <v>11</v>
      </c>
      <c r="I203" s="56">
        <f>patho_new_species_abundance[[#This Row],[Assignments]]/2419037</f>
        <v>4.5472640559032372E-6</v>
      </c>
      <c r="K203" t="s">
        <v>465</v>
      </c>
      <c r="L203">
        <v>46</v>
      </c>
      <c r="M203" s="56">
        <f>minimap2_new_species_abundance[[#This Row],[Assignments]]/2419037</f>
        <v>1.9015831506504449E-5</v>
      </c>
      <c r="O203" t="s">
        <v>1026</v>
      </c>
      <c r="P203">
        <v>4</v>
      </c>
      <c r="Q203" s="56">
        <f>kraken2_species_abundance[[#This Row],[Assignments]]/P$381</f>
        <v>1.6535505657829954E-6</v>
      </c>
      <c r="S203" t="s">
        <v>967</v>
      </c>
      <c r="T203">
        <v>4</v>
      </c>
      <c r="U203">
        <f>kraken2_custom_database_species_abundance[[#This Row],[Assignments]]/T$385</f>
        <v>1.710989858963106E-6</v>
      </c>
    </row>
    <row r="204" spans="3:21" x14ac:dyDescent="0.25">
      <c r="C204" t="s">
        <v>404</v>
      </c>
      <c r="D204">
        <v>13</v>
      </c>
      <c r="E204" s="56">
        <f>mora_filtered_species_abundance[[#This Row],[Assignments]]/mora_filtered_species_abundance[[#Totals],[Assignments]]</f>
        <v>5.3740393387947353E-6</v>
      </c>
      <c r="G204" t="s">
        <v>403</v>
      </c>
      <c r="H204">
        <v>11</v>
      </c>
      <c r="I204" s="56">
        <f>patho_new_species_abundance[[#This Row],[Assignments]]/2419037</f>
        <v>4.5472640559032372E-6</v>
      </c>
      <c r="K204" t="s">
        <v>608</v>
      </c>
      <c r="L204">
        <v>46</v>
      </c>
      <c r="M204" s="56">
        <f>minimap2_new_species_abundance[[#This Row],[Assignments]]/2419037</f>
        <v>1.9015831506504449E-5</v>
      </c>
      <c r="O204" t="s">
        <v>1036</v>
      </c>
      <c r="P204">
        <v>4</v>
      </c>
      <c r="Q204" s="56">
        <f>kraken2_species_abundance[[#This Row],[Assignments]]/P$381</f>
        <v>1.6535505657829954E-6</v>
      </c>
      <c r="S204" t="s">
        <v>992</v>
      </c>
      <c r="T204">
        <v>4</v>
      </c>
      <c r="U204">
        <f>kraken2_custom_database_species_abundance[[#This Row],[Assignments]]/T$385</f>
        <v>1.710989858963106E-6</v>
      </c>
    </row>
    <row r="205" spans="3:21" x14ac:dyDescent="0.25">
      <c r="C205" t="s">
        <v>575</v>
      </c>
      <c r="D205">
        <v>12</v>
      </c>
      <c r="E205" s="56">
        <f>mora_filtered_species_abundance[[#This Row],[Assignments]]/mora_filtered_species_abundance[[#Totals],[Assignments]]</f>
        <v>4.9606516973489863E-6</v>
      </c>
      <c r="G205" t="s">
        <v>599</v>
      </c>
      <c r="H205">
        <v>11</v>
      </c>
      <c r="I205" s="56">
        <f>patho_new_species_abundance[[#This Row],[Assignments]]/2419037</f>
        <v>4.5472640559032372E-6</v>
      </c>
      <c r="K205" t="s">
        <v>326</v>
      </c>
      <c r="L205">
        <v>45</v>
      </c>
      <c r="M205" s="56">
        <f>minimap2_new_species_abundance[[#This Row],[Assignments]]/2419037</f>
        <v>1.86024438650587E-5</v>
      </c>
      <c r="O205" t="s">
        <v>431</v>
      </c>
      <c r="P205">
        <v>4</v>
      </c>
      <c r="Q205" s="56">
        <f>kraken2_species_abundance[[#This Row],[Assignments]]/P$381</f>
        <v>1.6535505657829954E-6</v>
      </c>
      <c r="S205" t="s">
        <v>692</v>
      </c>
      <c r="T205">
        <v>4</v>
      </c>
      <c r="U205">
        <f>kraken2_custom_database_species_abundance[[#This Row],[Assignments]]/T$385</f>
        <v>1.710989858963106E-6</v>
      </c>
    </row>
    <row r="206" spans="3:21" x14ac:dyDescent="0.25">
      <c r="C206" t="s">
        <v>528</v>
      </c>
      <c r="D206">
        <v>12</v>
      </c>
      <c r="E206" s="56">
        <f>mora_filtered_species_abundance[[#This Row],[Assignments]]/mora_filtered_species_abundance[[#Totals],[Assignments]]</f>
        <v>4.9606516973489863E-6</v>
      </c>
      <c r="G206" t="s">
        <v>356</v>
      </c>
      <c r="H206">
        <v>11</v>
      </c>
      <c r="I206" s="56">
        <f>patho_new_species_abundance[[#This Row],[Assignments]]/2419037</f>
        <v>4.5472640559032372E-6</v>
      </c>
      <c r="K206" t="s">
        <v>366</v>
      </c>
      <c r="L206">
        <v>45</v>
      </c>
      <c r="M206" s="56">
        <f>minimap2_new_species_abundance[[#This Row],[Assignments]]/2419037</f>
        <v>1.86024438650587E-5</v>
      </c>
      <c r="O206" t="s">
        <v>321</v>
      </c>
      <c r="P206">
        <v>4</v>
      </c>
      <c r="Q206" s="56">
        <f>kraken2_species_abundance[[#This Row],[Assignments]]/P$381</f>
        <v>1.6535505657829954E-6</v>
      </c>
      <c r="S206" t="s">
        <v>586</v>
      </c>
      <c r="T206">
        <v>4</v>
      </c>
      <c r="U206">
        <f>kraken2_custom_database_species_abundance[[#This Row],[Assignments]]/T$385</f>
        <v>1.710989858963106E-6</v>
      </c>
    </row>
    <row r="207" spans="3:21" x14ac:dyDescent="0.25">
      <c r="C207" t="s">
        <v>311</v>
      </c>
      <c r="D207">
        <v>12</v>
      </c>
      <c r="E207" s="56">
        <f>mora_filtered_species_abundance[[#This Row],[Assignments]]/mora_filtered_species_abundance[[#Totals],[Assignments]]</f>
        <v>4.9606516973489863E-6</v>
      </c>
      <c r="G207" t="s">
        <v>528</v>
      </c>
      <c r="H207">
        <v>11</v>
      </c>
      <c r="I207" s="56">
        <f>patho_new_species_abundance[[#This Row],[Assignments]]/2419037</f>
        <v>4.5472640559032372E-6</v>
      </c>
      <c r="K207" t="s">
        <v>497</v>
      </c>
      <c r="L207">
        <v>43</v>
      </c>
      <c r="M207" s="56">
        <f>minimap2_new_species_abundance[[#This Row],[Assignments]]/2419037</f>
        <v>1.7775668582167201E-5</v>
      </c>
      <c r="O207" t="s">
        <v>649</v>
      </c>
      <c r="P207">
        <v>4</v>
      </c>
      <c r="Q207" s="56">
        <f>kraken2_species_abundance[[#This Row],[Assignments]]/P$381</f>
        <v>1.6535505657829954E-6</v>
      </c>
      <c r="S207" t="s">
        <v>1012</v>
      </c>
      <c r="T207">
        <v>4</v>
      </c>
      <c r="U207">
        <f>kraken2_custom_database_species_abundance[[#This Row],[Assignments]]/T$385</f>
        <v>1.710989858963106E-6</v>
      </c>
    </row>
    <row r="208" spans="3:21" x14ac:dyDescent="0.25">
      <c r="C208" t="s">
        <v>746</v>
      </c>
      <c r="D208">
        <v>11</v>
      </c>
      <c r="E208" s="56">
        <f>mora_filtered_species_abundance[[#This Row],[Assignments]]/mora_filtered_species_abundance[[#Totals],[Assignments]]</f>
        <v>4.5472640559032372E-6</v>
      </c>
      <c r="G208" t="s">
        <v>376</v>
      </c>
      <c r="H208">
        <v>10</v>
      </c>
      <c r="I208" s="56">
        <f>patho_new_species_abundance[[#This Row],[Assignments]]/2419037</f>
        <v>4.133876414457489E-6</v>
      </c>
      <c r="K208" t="s">
        <v>845</v>
      </c>
      <c r="L208">
        <v>42</v>
      </c>
      <c r="M208" s="56">
        <f>minimap2_new_species_abundance[[#This Row],[Assignments]]/2419037</f>
        <v>1.7362280940721452E-5</v>
      </c>
      <c r="O208" t="s">
        <v>1119</v>
      </c>
      <c r="P208">
        <v>4</v>
      </c>
      <c r="Q208" s="56">
        <f>kraken2_species_abundance[[#This Row],[Assignments]]/P$381</f>
        <v>1.6535505657829954E-6</v>
      </c>
      <c r="S208" t="s">
        <v>1015</v>
      </c>
      <c r="T208">
        <v>4</v>
      </c>
      <c r="U208">
        <f>kraken2_custom_database_species_abundance[[#This Row],[Assignments]]/T$385</f>
        <v>1.710989858963106E-6</v>
      </c>
    </row>
    <row r="209" spans="3:21" x14ac:dyDescent="0.25">
      <c r="C209" t="s">
        <v>416</v>
      </c>
      <c r="D209">
        <v>11</v>
      </c>
      <c r="E209" s="56">
        <f>mora_filtered_species_abundance[[#This Row],[Assignments]]/mora_filtered_species_abundance[[#Totals],[Assignments]]</f>
        <v>4.5472640559032372E-6</v>
      </c>
      <c r="G209" t="s">
        <v>569</v>
      </c>
      <c r="H209">
        <v>10</v>
      </c>
      <c r="I209" s="56">
        <f>patho_new_species_abundance[[#This Row],[Assignments]]/2419037</f>
        <v>4.133876414457489E-6</v>
      </c>
      <c r="K209" t="s">
        <v>330</v>
      </c>
      <c r="L209">
        <v>40</v>
      </c>
      <c r="M209" s="56">
        <f>minimap2_new_species_abundance[[#This Row],[Assignments]]/2419037</f>
        <v>1.6535505657829956E-5</v>
      </c>
      <c r="O209" t="s">
        <v>1128</v>
      </c>
      <c r="P209">
        <v>4</v>
      </c>
      <c r="Q209" s="56">
        <f>kraken2_species_abundance[[#This Row],[Assignments]]/P$381</f>
        <v>1.6535505657829954E-6</v>
      </c>
      <c r="S209" t="s">
        <v>305</v>
      </c>
      <c r="T209">
        <v>4</v>
      </c>
      <c r="U209">
        <f>kraken2_custom_database_species_abundance[[#This Row],[Assignments]]/T$385</f>
        <v>1.710989858963106E-6</v>
      </c>
    </row>
    <row r="210" spans="3:21" x14ac:dyDescent="0.25">
      <c r="C210" t="s">
        <v>336</v>
      </c>
      <c r="D210">
        <v>11</v>
      </c>
      <c r="E210" s="56">
        <f>mora_filtered_species_abundance[[#This Row],[Assignments]]/mora_filtered_species_abundance[[#Totals],[Assignments]]</f>
        <v>4.5472640559032372E-6</v>
      </c>
      <c r="G210" t="s">
        <v>311</v>
      </c>
      <c r="H210">
        <v>10</v>
      </c>
      <c r="I210" s="56">
        <f>patho_new_species_abundance[[#This Row],[Assignments]]/2419037</f>
        <v>4.133876414457489E-6</v>
      </c>
      <c r="K210" t="s">
        <v>781</v>
      </c>
      <c r="L210">
        <v>40</v>
      </c>
      <c r="M210" s="56">
        <f>minimap2_new_species_abundance[[#This Row],[Assignments]]/2419037</f>
        <v>1.6535505657829956E-5</v>
      </c>
      <c r="O210" t="s">
        <v>316</v>
      </c>
      <c r="P210">
        <v>3</v>
      </c>
      <c r="Q210" s="56">
        <f>kraken2_species_abundance[[#This Row],[Assignments]]/P$381</f>
        <v>1.2401629243372466E-6</v>
      </c>
      <c r="S210" t="s">
        <v>1119</v>
      </c>
      <c r="T210">
        <v>4</v>
      </c>
      <c r="U210">
        <f>kraken2_custom_database_species_abundance[[#This Row],[Assignments]]/T$385</f>
        <v>1.710989858963106E-6</v>
      </c>
    </row>
    <row r="211" spans="3:21" x14ac:dyDescent="0.25">
      <c r="C211" t="s">
        <v>376</v>
      </c>
      <c r="D211">
        <v>11</v>
      </c>
      <c r="E211" s="56">
        <f>mora_filtered_species_abundance[[#This Row],[Assignments]]/mora_filtered_species_abundance[[#Totals],[Assignments]]</f>
        <v>4.5472640559032372E-6</v>
      </c>
      <c r="G211" t="s">
        <v>416</v>
      </c>
      <c r="H211">
        <v>9</v>
      </c>
      <c r="I211" s="56">
        <f>patho_new_species_abundance[[#This Row],[Assignments]]/2419037</f>
        <v>3.7204887730117399E-6</v>
      </c>
      <c r="K211" t="s">
        <v>594</v>
      </c>
      <c r="L211">
        <v>40</v>
      </c>
      <c r="M211" s="56">
        <f>minimap2_new_species_abundance[[#This Row],[Assignments]]/2419037</f>
        <v>1.6535505657829956E-5</v>
      </c>
      <c r="O211" t="s">
        <v>943</v>
      </c>
      <c r="P211">
        <v>3</v>
      </c>
      <c r="Q211" s="56">
        <f>kraken2_species_abundance[[#This Row],[Assignments]]/P$381</f>
        <v>1.2401629243372466E-6</v>
      </c>
      <c r="S211" t="s">
        <v>1128</v>
      </c>
      <c r="T211">
        <v>4</v>
      </c>
      <c r="U211">
        <f>kraken2_custom_database_species_abundance[[#This Row],[Assignments]]/T$385</f>
        <v>1.710989858963106E-6</v>
      </c>
    </row>
    <row r="212" spans="3:21" x14ac:dyDescent="0.25">
      <c r="C212" t="s">
        <v>532</v>
      </c>
      <c r="D212">
        <v>11</v>
      </c>
      <c r="E212" s="56">
        <f>mora_filtered_species_abundance[[#This Row],[Assignments]]/mora_filtered_species_abundance[[#Totals],[Assignments]]</f>
        <v>4.5472640559032372E-6</v>
      </c>
      <c r="G212" t="s">
        <v>336</v>
      </c>
      <c r="H212">
        <v>9</v>
      </c>
      <c r="I212" s="56">
        <f>patho_new_species_abundance[[#This Row],[Assignments]]/2419037</f>
        <v>3.7204887730117399E-6</v>
      </c>
      <c r="K212" t="s">
        <v>541</v>
      </c>
      <c r="L212">
        <v>38</v>
      </c>
      <c r="M212" s="56">
        <f>minimap2_new_species_abundance[[#This Row],[Assignments]]/2419037</f>
        <v>1.5708730374938456E-5</v>
      </c>
      <c r="O212" t="s">
        <v>951</v>
      </c>
      <c r="P212">
        <v>3</v>
      </c>
      <c r="Q212" s="56">
        <f>kraken2_species_abundance[[#This Row],[Assignments]]/P$381</f>
        <v>1.2401629243372466E-6</v>
      </c>
      <c r="S212" t="s">
        <v>316</v>
      </c>
      <c r="T212">
        <v>3</v>
      </c>
      <c r="U212">
        <f>kraken2_custom_database_species_abundance[[#This Row],[Assignments]]/T$385</f>
        <v>1.2832423942223295E-6</v>
      </c>
    </row>
    <row r="213" spans="3:21" x14ac:dyDescent="0.25">
      <c r="C213" t="s">
        <v>418</v>
      </c>
      <c r="D213">
        <v>11</v>
      </c>
      <c r="E213" s="56">
        <f>mora_filtered_species_abundance[[#This Row],[Assignments]]/mora_filtered_species_abundance[[#Totals],[Assignments]]</f>
        <v>4.5472640559032372E-6</v>
      </c>
      <c r="G213" t="s">
        <v>532</v>
      </c>
      <c r="H213">
        <v>9</v>
      </c>
      <c r="I213" s="56">
        <f>patho_new_species_abundance[[#This Row],[Assignments]]/2419037</f>
        <v>3.7204887730117399E-6</v>
      </c>
      <c r="K213" t="s">
        <v>487</v>
      </c>
      <c r="L213">
        <v>38</v>
      </c>
      <c r="M213" s="56">
        <f>minimap2_new_species_abundance[[#This Row],[Assignments]]/2419037</f>
        <v>1.5708730374938456E-5</v>
      </c>
      <c r="O213" t="s">
        <v>953</v>
      </c>
      <c r="P213">
        <v>3</v>
      </c>
      <c r="Q213" s="56">
        <f>kraken2_species_abundance[[#This Row],[Assignments]]/P$381</f>
        <v>1.2401629243372466E-6</v>
      </c>
      <c r="S213" t="s">
        <v>944</v>
      </c>
      <c r="T213">
        <v>3</v>
      </c>
      <c r="U213">
        <f>kraken2_custom_database_species_abundance[[#This Row],[Assignments]]/T$385</f>
        <v>1.2832423942223295E-6</v>
      </c>
    </row>
    <row r="214" spans="3:21" x14ac:dyDescent="0.25">
      <c r="C214" t="s">
        <v>291</v>
      </c>
      <c r="D214">
        <v>10</v>
      </c>
      <c r="E214" s="56">
        <f>mora_filtered_species_abundance[[#This Row],[Assignments]]/mora_filtered_species_abundance[[#Totals],[Assignments]]</f>
        <v>4.133876414457489E-6</v>
      </c>
      <c r="G214" t="s">
        <v>645</v>
      </c>
      <c r="H214">
        <v>9</v>
      </c>
      <c r="I214" s="56">
        <f>patho_new_species_abundance[[#This Row],[Assignments]]/2419037</f>
        <v>3.7204887730117399E-6</v>
      </c>
      <c r="K214" t="s">
        <v>502</v>
      </c>
      <c r="L214">
        <v>38</v>
      </c>
      <c r="M214" s="56">
        <f>minimap2_new_species_abundance[[#This Row],[Assignments]]/2419037</f>
        <v>1.5708730374938456E-5</v>
      </c>
      <c r="O214" t="s">
        <v>966</v>
      </c>
      <c r="P214">
        <v>3</v>
      </c>
      <c r="Q214" s="56">
        <f>kraken2_species_abundance[[#This Row],[Assignments]]/P$381</f>
        <v>1.2401629243372466E-6</v>
      </c>
      <c r="S214" t="s">
        <v>951</v>
      </c>
      <c r="T214">
        <v>3</v>
      </c>
      <c r="U214">
        <f>kraken2_custom_database_species_abundance[[#This Row],[Assignments]]/T$385</f>
        <v>1.2832423942223295E-6</v>
      </c>
    </row>
    <row r="215" spans="3:21" x14ac:dyDescent="0.25">
      <c r="C215" t="s">
        <v>649</v>
      </c>
      <c r="D215">
        <v>10</v>
      </c>
      <c r="E215" s="56">
        <f>mora_filtered_species_abundance[[#This Row],[Assignments]]/mora_filtered_species_abundance[[#Totals],[Assignments]]</f>
        <v>4.133876414457489E-6</v>
      </c>
      <c r="G215" t="s">
        <v>291</v>
      </c>
      <c r="H215">
        <v>8</v>
      </c>
      <c r="I215" s="56">
        <f>patho_new_species_abundance[[#This Row],[Assignments]]/2419037</f>
        <v>3.3071011315659908E-6</v>
      </c>
      <c r="K215" t="s">
        <v>547</v>
      </c>
      <c r="L215">
        <v>37</v>
      </c>
      <c r="M215" s="56">
        <f>minimap2_new_species_abundance[[#This Row],[Assignments]]/2419037</f>
        <v>1.5295342733492708E-5</v>
      </c>
      <c r="O215" t="s">
        <v>847</v>
      </c>
      <c r="P215">
        <v>3</v>
      </c>
      <c r="Q215" s="56">
        <f>kraken2_species_abundance[[#This Row],[Assignments]]/P$381</f>
        <v>1.2401629243372466E-6</v>
      </c>
      <c r="S215" t="s">
        <v>953</v>
      </c>
      <c r="T215">
        <v>3</v>
      </c>
      <c r="U215">
        <f>kraken2_custom_database_species_abundance[[#This Row],[Assignments]]/T$385</f>
        <v>1.2832423942223295E-6</v>
      </c>
    </row>
    <row r="216" spans="3:21" x14ac:dyDescent="0.25">
      <c r="C216" t="s">
        <v>896</v>
      </c>
      <c r="D216">
        <v>10</v>
      </c>
      <c r="E216" s="56">
        <f>mora_filtered_species_abundance[[#This Row],[Assignments]]/mora_filtered_species_abundance[[#Totals],[Assignments]]</f>
        <v>4.133876414457489E-6</v>
      </c>
      <c r="G216" t="s">
        <v>326</v>
      </c>
      <c r="H216">
        <v>8</v>
      </c>
      <c r="I216" s="56">
        <f>patho_new_species_abundance[[#This Row],[Assignments]]/2419037</f>
        <v>3.3071011315659908E-6</v>
      </c>
      <c r="K216" t="s">
        <v>529</v>
      </c>
      <c r="L216">
        <v>37</v>
      </c>
      <c r="M216" s="56">
        <f>minimap2_new_species_abundance[[#This Row],[Assignments]]/2419037</f>
        <v>1.5295342733492708E-5</v>
      </c>
      <c r="O216" t="s">
        <v>692</v>
      </c>
      <c r="P216">
        <v>3</v>
      </c>
      <c r="Q216" s="56">
        <f>kraken2_species_abundance[[#This Row],[Assignments]]/P$381</f>
        <v>1.2401629243372466E-6</v>
      </c>
      <c r="S216" t="s">
        <v>826</v>
      </c>
      <c r="T216">
        <v>3</v>
      </c>
      <c r="U216">
        <f>kraken2_custom_database_species_abundance[[#This Row],[Assignments]]/T$385</f>
        <v>1.2832423942223295E-6</v>
      </c>
    </row>
    <row r="217" spans="3:21" x14ac:dyDescent="0.25">
      <c r="C217" t="s">
        <v>677</v>
      </c>
      <c r="D217">
        <v>10</v>
      </c>
      <c r="E217" s="56">
        <f>mora_filtered_species_abundance[[#This Row],[Assignments]]/mora_filtered_species_abundance[[#Totals],[Assignments]]</f>
        <v>4.133876414457489E-6</v>
      </c>
      <c r="G217" t="s">
        <v>649</v>
      </c>
      <c r="H217">
        <v>8</v>
      </c>
      <c r="I217" s="56">
        <f>patho_new_species_abundance[[#This Row],[Assignments]]/2419037</f>
        <v>3.3071011315659908E-6</v>
      </c>
      <c r="K217" t="s">
        <v>520</v>
      </c>
      <c r="L217">
        <v>37</v>
      </c>
      <c r="M217" s="56">
        <f>minimap2_new_species_abundance[[#This Row],[Assignments]]/2419037</f>
        <v>1.5295342733492708E-5</v>
      </c>
      <c r="O217" t="s">
        <v>1008</v>
      </c>
      <c r="P217">
        <v>3</v>
      </c>
      <c r="Q217" s="56">
        <f>kraken2_species_abundance[[#This Row],[Assignments]]/P$381</f>
        <v>1.2401629243372466E-6</v>
      </c>
      <c r="S217" t="s">
        <v>1017</v>
      </c>
      <c r="T217">
        <v>3</v>
      </c>
      <c r="U217">
        <f>kraken2_custom_database_species_abundance[[#This Row],[Assignments]]/T$385</f>
        <v>1.2832423942223295E-6</v>
      </c>
    </row>
    <row r="218" spans="3:21" x14ac:dyDescent="0.25">
      <c r="C218" t="s">
        <v>599</v>
      </c>
      <c r="D218">
        <v>10</v>
      </c>
      <c r="E218" s="56">
        <f>mora_filtered_species_abundance[[#This Row],[Assignments]]/mora_filtered_species_abundance[[#Totals],[Assignments]]</f>
        <v>4.133876414457489E-6</v>
      </c>
      <c r="G218" t="s">
        <v>896</v>
      </c>
      <c r="H218">
        <v>8</v>
      </c>
      <c r="I218" s="56">
        <f>patho_new_species_abundance[[#This Row],[Assignments]]/2419037</f>
        <v>3.3071011315659908E-6</v>
      </c>
      <c r="K218" t="s">
        <v>513</v>
      </c>
      <c r="L218">
        <v>36</v>
      </c>
      <c r="M218" s="56">
        <f>minimap2_new_species_abundance[[#This Row],[Assignments]]/2419037</f>
        <v>1.488195509204696E-5</v>
      </c>
      <c r="O218" t="s">
        <v>1016</v>
      </c>
      <c r="P218">
        <v>3</v>
      </c>
      <c r="Q218" s="56">
        <f>kraken2_species_abundance[[#This Row],[Assignments]]/P$381</f>
        <v>1.2401629243372466E-6</v>
      </c>
      <c r="S218" t="s">
        <v>1016</v>
      </c>
      <c r="T218">
        <v>3</v>
      </c>
      <c r="U218">
        <f>kraken2_custom_database_species_abundance[[#This Row],[Assignments]]/T$385</f>
        <v>1.2832423942223295E-6</v>
      </c>
    </row>
    <row r="219" spans="3:21" x14ac:dyDescent="0.25">
      <c r="C219" t="s">
        <v>447</v>
      </c>
      <c r="D219">
        <v>10</v>
      </c>
      <c r="E219" s="56">
        <f>mora_filtered_species_abundance[[#This Row],[Assignments]]/mora_filtered_species_abundance[[#Totals],[Assignments]]</f>
        <v>4.133876414457489E-6</v>
      </c>
      <c r="G219" t="s">
        <v>447</v>
      </c>
      <c r="H219">
        <v>8</v>
      </c>
      <c r="I219" s="56">
        <f>patho_new_species_abundance[[#This Row],[Assignments]]/2419037</f>
        <v>3.3071011315659908E-6</v>
      </c>
      <c r="K219" t="s">
        <v>318</v>
      </c>
      <c r="L219">
        <v>36</v>
      </c>
      <c r="M219" s="56">
        <f>minimap2_new_species_abundance[[#This Row],[Assignments]]/2419037</f>
        <v>1.488195509204696E-5</v>
      </c>
      <c r="O219" t="s">
        <v>1038</v>
      </c>
      <c r="P219">
        <v>3</v>
      </c>
      <c r="Q219" s="56">
        <f>kraken2_species_abundance[[#This Row],[Assignments]]/P$381</f>
        <v>1.2401629243372466E-6</v>
      </c>
      <c r="S219" t="s">
        <v>1026</v>
      </c>
      <c r="T219">
        <v>3</v>
      </c>
      <c r="U219">
        <f>kraken2_custom_database_species_abundance[[#This Row],[Assignments]]/T$385</f>
        <v>1.2832423942223295E-6</v>
      </c>
    </row>
    <row r="220" spans="3:21" x14ac:dyDescent="0.25">
      <c r="C220" t="s">
        <v>517</v>
      </c>
      <c r="D220">
        <v>10</v>
      </c>
      <c r="E220" s="56">
        <f>mora_filtered_species_abundance[[#This Row],[Assignments]]/mora_filtered_species_abundance[[#Totals],[Assignments]]</f>
        <v>4.133876414457489E-6</v>
      </c>
      <c r="G220" t="s">
        <v>567</v>
      </c>
      <c r="H220">
        <v>7</v>
      </c>
      <c r="I220" s="56">
        <f>patho_new_species_abundance[[#This Row],[Assignments]]/2419037</f>
        <v>2.8937134901202422E-6</v>
      </c>
      <c r="K220" t="s">
        <v>505</v>
      </c>
      <c r="L220">
        <v>35</v>
      </c>
      <c r="M220" s="56">
        <f>minimap2_new_species_abundance[[#This Row],[Assignments]]/2419037</f>
        <v>1.446856745060121E-5</v>
      </c>
      <c r="O220" t="s">
        <v>1043</v>
      </c>
      <c r="P220">
        <v>3</v>
      </c>
      <c r="Q220" s="56">
        <f>kraken2_species_abundance[[#This Row],[Assignments]]/P$381</f>
        <v>1.2401629243372466E-6</v>
      </c>
      <c r="S220" t="s">
        <v>1036</v>
      </c>
      <c r="T220">
        <v>3</v>
      </c>
      <c r="U220">
        <f>kraken2_custom_database_species_abundance[[#This Row],[Assignments]]/T$385</f>
        <v>1.2832423942223295E-6</v>
      </c>
    </row>
    <row r="221" spans="3:21" x14ac:dyDescent="0.25">
      <c r="C221" t="s">
        <v>567</v>
      </c>
      <c r="D221">
        <v>9</v>
      </c>
      <c r="E221" s="56">
        <f>mora_filtered_species_abundance[[#This Row],[Assignments]]/mora_filtered_species_abundance[[#Totals],[Assignments]]</f>
        <v>3.7204887730117399E-6</v>
      </c>
      <c r="G221" t="s">
        <v>774</v>
      </c>
      <c r="H221">
        <v>7</v>
      </c>
      <c r="I221" s="56">
        <f>patho_new_species_abundance[[#This Row],[Assignments]]/2419037</f>
        <v>2.8937134901202422E-6</v>
      </c>
      <c r="K221" t="s">
        <v>706</v>
      </c>
      <c r="L221">
        <v>35</v>
      </c>
      <c r="M221" s="56">
        <f>minimap2_new_species_abundance[[#This Row],[Assignments]]/2419037</f>
        <v>1.446856745060121E-5</v>
      </c>
      <c r="O221" t="s">
        <v>375</v>
      </c>
      <c r="P221">
        <v>3</v>
      </c>
      <c r="Q221" s="56">
        <f>kraken2_species_abundance[[#This Row],[Assignments]]/P$381</f>
        <v>1.2401629243372466E-6</v>
      </c>
      <c r="S221" t="s">
        <v>1038</v>
      </c>
      <c r="T221">
        <v>3</v>
      </c>
      <c r="U221">
        <f>kraken2_custom_database_species_abundance[[#This Row],[Assignments]]/T$385</f>
        <v>1.2832423942223295E-6</v>
      </c>
    </row>
    <row r="222" spans="3:21" x14ac:dyDescent="0.25">
      <c r="C222" t="s">
        <v>326</v>
      </c>
      <c r="D222">
        <v>9</v>
      </c>
      <c r="E222" s="56">
        <f>mora_filtered_species_abundance[[#This Row],[Assignments]]/mora_filtered_species_abundance[[#Totals],[Assignments]]</f>
        <v>3.7204887730117399E-6</v>
      </c>
      <c r="G222" t="s">
        <v>491</v>
      </c>
      <c r="H222">
        <v>7</v>
      </c>
      <c r="I222" s="56">
        <f>patho_new_species_abundance[[#This Row],[Assignments]]/2419037</f>
        <v>2.8937134901202422E-6</v>
      </c>
      <c r="K222" t="s">
        <v>703</v>
      </c>
      <c r="L222">
        <v>35</v>
      </c>
      <c r="M222" s="56">
        <f>minimap2_new_species_abundance[[#This Row],[Assignments]]/2419037</f>
        <v>1.446856745060121E-5</v>
      </c>
      <c r="O222" t="s">
        <v>473</v>
      </c>
      <c r="P222">
        <v>3</v>
      </c>
      <c r="Q222" s="56">
        <f>kraken2_species_abundance[[#This Row],[Assignments]]/P$381</f>
        <v>1.2401629243372466E-6</v>
      </c>
      <c r="S222" t="s">
        <v>1043</v>
      </c>
      <c r="T222">
        <v>3</v>
      </c>
      <c r="U222">
        <f>kraken2_custom_database_species_abundance[[#This Row],[Assignments]]/T$385</f>
        <v>1.2832423942223295E-6</v>
      </c>
    </row>
    <row r="223" spans="3:21" x14ac:dyDescent="0.25">
      <c r="C223" t="s">
        <v>530</v>
      </c>
      <c r="D223">
        <v>9</v>
      </c>
      <c r="E223" s="56">
        <f>mora_filtered_species_abundance[[#This Row],[Assignments]]/mora_filtered_species_abundance[[#Totals],[Assignments]]</f>
        <v>3.7204887730117399E-6</v>
      </c>
      <c r="G223" t="s">
        <v>530</v>
      </c>
      <c r="H223">
        <v>7</v>
      </c>
      <c r="I223" s="56">
        <f>patho_new_species_abundance[[#This Row],[Assignments]]/2419037</f>
        <v>2.8937134901202422E-6</v>
      </c>
      <c r="K223" t="s">
        <v>625</v>
      </c>
      <c r="L223">
        <v>34</v>
      </c>
      <c r="M223" s="56">
        <f>minimap2_new_species_abundance[[#This Row],[Assignments]]/2419037</f>
        <v>1.4055179809155462E-5</v>
      </c>
      <c r="O223" t="s">
        <v>635</v>
      </c>
      <c r="P223">
        <v>3</v>
      </c>
      <c r="Q223" s="56">
        <f>kraken2_species_abundance[[#This Row],[Assignments]]/P$381</f>
        <v>1.2401629243372466E-6</v>
      </c>
      <c r="S223" t="s">
        <v>375</v>
      </c>
      <c r="T223">
        <v>3</v>
      </c>
      <c r="U223">
        <f>kraken2_custom_database_species_abundance[[#This Row],[Assignments]]/T$385</f>
        <v>1.2832423942223295E-6</v>
      </c>
    </row>
    <row r="224" spans="3:21" x14ac:dyDescent="0.25">
      <c r="C224" t="s">
        <v>524</v>
      </c>
      <c r="D224">
        <v>9</v>
      </c>
      <c r="E224" s="56">
        <f>mora_filtered_species_abundance[[#This Row],[Assignments]]/mora_filtered_species_abundance[[#Totals],[Assignments]]</f>
        <v>3.7204887730117399E-6</v>
      </c>
      <c r="G224" t="s">
        <v>781</v>
      </c>
      <c r="H224">
        <v>7</v>
      </c>
      <c r="I224" s="56">
        <f>patho_new_species_abundance[[#This Row],[Assignments]]/2419037</f>
        <v>2.8937134901202422E-6</v>
      </c>
      <c r="K224" t="s">
        <v>650</v>
      </c>
      <c r="L224">
        <v>34</v>
      </c>
      <c r="M224" s="56">
        <f>minimap2_new_species_abundance[[#This Row],[Assignments]]/2419037</f>
        <v>1.4055179809155462E-5</v>
      </c>
      <c r="O224" t="s">
        <v>703</v>
      </c>
      <c r="P224">
        <v>3</v>
      </c>
      <c r="Q224" s="56">
        <f>kraken2_species_abundance[[#This Row],[Assignments]]/P$381</f>
        <v>1.2401629243372466E-6</v>
      </c>
      <c r="S224" t="s">
        <v>1062</v>
      </c>
      <c r="T224">
        <v>3</v>
      </c>
      <c r="U224">
        <f>kraken2_custom_database_species_abundance[[#This Row],[Assignments]]/T$385</f>
        <v>1.2832423942223295E-6</v>
      </c>
    </row>
    <row r="225" spans="3:21" x14ac:dyDescent="0.25">
      <c r="C225" t="s">
        <v>569</v>
      </c>
      <c r="D225">
        <v>8</v>
      </c>
      <c r="E225" s="56">
        <f>mora_filtered_species_abundance[[#This Row],[Assignments]]/mora_filtered_species_abundance[[#Totals],[Assignments]]</f>
        <v>3.3071011315659908E-6</v>
      </c>
      <c r="G225" t="s">
        <v>745</v>
      </c>
      <c r="H225">
        <v>7</v>
      </c>
      <c r="I225" s="56">
        <f>patho_new_species_abundance[[#This Row],[Assignments]]/2419037</f>
        <v>2.8937134901202422E-6</v>
      </c>
      <c r="K225" t="s">
        <v>531</v>
      </c>
      <c r="L225">
        <v>34</v>
      </c>
      <c r="M225" s="56">
        <f>minimap2_new_species_abundance[[#This Row],[Assignments]]/2419037</f>
        <v>1.4055179809155462E-5</v>
      </c>
      <c r="O225" t="s">
        <v>1123</v>
      </c>
      <c r="P225">
        <v>3</v>
      </c>
      <c r="Q225" s="56">
        <f>kraken2_species_abundance[[#This Row],[Assignments]]/P$381</f>
        <v>1.2401629243372466E-6</v>
      </c>
      <c r="S225" t="s">
        <v>635</v>
      </c>
      <c r="T225">
        <v>3</v>
      </c>
      <c r="U225">
        <f>kraken2_custom_database_species_abundance[[#This Row],[Assignments]]/T$385</f>
        <v>1.2832423942223295E-6</v>
      </c>
    </row>
    <row r="226" spans="3:21" x14ac:dyDescent="0.25">
      <c r="C226" t="s">
        <v>511</v>
      </c>
      <c r="D226">
        <v>8</v>
      </c>
      <c r="E226" s="56">
        <f>mora_filtered_species_abundance[[#This Row],[Assignments]]/mora_filtered_species_abundance[[#Totals],[Assignments]]</f>
        <v>3.3071011315659908E-6</v>
      </c>
      <c r="G226" t="s">
        <v>865</v>
      </c>
      <c r="H226">
        <v>7</v>
      </c>
      <c r="I226" s="56">
        <f>patho_new_species_abundance[[#This Row],[Assignments]]/2419037</f>
        <v>2.8937134901202422E-6</v>
      </c>
      <c r="K226" t="s">
        <v>501</v>
      </c>
      <c r="L226">
        <v>33</v>
      </c>
      <c r="M226" s="56">
        <f>minimap2_new_species_abundance[[#This Row],[Assignments]]/2419037</f>
        <v>1.3641792167709713E-5</v>
      </c>
      <c r="O226" t="s">
        <v>1124</v>
      </c>
      <c r="P226">
        <v>3</v>
      </c>
      <c r="Q226" s="56">
        <f>kraken2_species_abundance[[#This Row],[Assignments]]/P$381</f>
        <v>1.2401629243372466E-6</v>
      </c>
      <c r="S226" t="s">
        <v>393</v>
      </c>
      <c r="T226">
        <v>3</v>
      </c>
      <c r="U226">
        <f>kraken2_custom_database_species_abundance[[#This Row],[Assignments]]/T$385</f>
        <v>1.2832423942223295E-6</v>
      </c>
    </row>
    <row r="227" spans="3:21" x14ac:dyDescent="0.25">
      <c r="C227" t="s">
        <v>305</v>
      </c>
      <c r="D227">
        <v>8</v>
      </c>
      <c r="E227" s="56">
        <f>mora_filtered_species_abundance[[#This Row],[Assignments]]/mora_filtered_species_abundance[[#Totals],[Assignments]]</f>
        <v>3.3071011315659908E-6</v>
      </c>
      <c r="G227" t="s">
        <v>305</v>
      </c>
      <c r="H227">
        <v>7</v>
      </c>
      <c r="I227" s="56">
        <f>patho_new_species_abundance[[#This Row],[Assignments]]/2419037</f>
        <v>2.8937134901202422E-6</v>
      </c>
      <c r="K227" t="s">
        <v>391</v>
      </c>
      <c r="L227">
        <v>33</v>
      </c>
      <c r="M227" s="56">
        <f>minimap2_new_species_abundance[[#This Row],[Assignments]]/2419037</f>
        <v>1.3641792167709713E-5</v>
      </c>
      <c r="O227" t="s">
        <v>1126</v>
      </c>
      <c r="P227">
        <v>3</v>
      </c>
      <c r="Q227" s="56">
        <f>kraken2_species_abundance[[#This Row],[Assignments]]/P$381</f>
        <v>1.2401629243372466E-6</v>
      </c>
      <c r="S227" t="s">
        <v>1096</v>
      </c>
      <c r="T227">
        <v>3</v>
      </c>
      <c r="U227">
        <f>kraken2_custom_database_species_abundance[[#This Row],[Assignments]]/T$385</f>
        <v>1.2832423942223295E-6</v>
      </c>
    </row>
    <row r="228" spans="3:21" x14ac:dyDescent="0.25">
      <c r="C228" t="s">
        <v>362</v>
      </c>
      <c r="D228">
        <v>8</v>
      </c>
      <c r="E228" s="56">
        <f>mora_filtered_species_abundance[[#This Row],[Assignments]]/mora_filtered_species_abundance[[#Totals],[Assignments]]</f>
        <v>3.3071011315659908E-6</v>
      </c>
      <c r="G228" t="s">
        <v>497</v>
      </c>
      <c r="H228">
        <v>6</v>
      </c>
      <c r="I228" s="56">
        <f>patho_new_species_abundance[[#This Row],[Assignments]]/2419037</f>
        <v>2.4803258486744931E-6</v>
      </c>
      <c r="K228" t="s">
        <v>338</v>
      </c>
      <c r="L228">
        <v>32</v>
      </c>
      <c r="M228" s="56">
        <f>minimap2_new_species_abundance[[#This Row],[Assignments]]/2419037</f>
        <v>1.3228404526263963E-5</v>
      </c>
      <c r="O228" t="s">
        <v>937</v>
      </c>
      <c r="P228">
        <v>2</v>
      </c>
      <c r="Q228" s="56">
        <f>kraken2_species_abundance[[#This Row],[Assignments]]/P$381</f>
        <v>8.2677528289149771E-7</v>
      </c>
      <c r="S228" t="s">
        <v>1095</v>
      </c>
      <c r="T228">
        <v>3</v>
      </c>
      <c r="U228">
        <f>kraken2_custom_database_species_abundance[[#This Row],[Assignments]]/T$385</f>
        <v>1.2832423942223295E-6</v>
      </c>
    </row>
    <row r="229" spans="3:21" x14ac:dyDescent="0.25">
      <c r="C229" t="s">
        <v>300</v>
      </c>
      <c r="D229">
        <v>7</v>
      </c>
      <c r="E229" s="56">
        <f>mora_filtered_species_abundance[[#This Row],[Assignments]]/mora_filtered_species_abundance[[#Totals],[Assignments]]</f>
        <v>2.8937134901202422E-6</v>
      </c>
      <c r="G229" t="s">
        <v>648</v>
      </c>
      <c r="H229">
        <v>6</v>
      </c>
      <c r="I229" s="56">
        <f>patho_new_species_abundance[[#This Row],[Assignments]]/2419037</f>
        <v>2.4803258486744931E-6</v>
      </c>
      <c r="K229" t="s">
        <v>606</v>
      </c>
      <c r="L229">
        <v>32</v>
      </c>
      <c r="M229" s="56">
        <f>minimap2_new_species_abundance[[#This Row],[Assignments]]/2419037</f>
        <v>1.3228404526263963E-5</v>
      </c>
      <c r="O229" t="s">
        <v>938</v>
      </c>
      <c r="P229">
        <v>2</v>
      </c>
      <c r="Q229" s="56">
        <f>kraken2_species_abundance[[#This Row],[Assignments]]/P$381</f>
        <v>8.2677528289149771E-7</v>
      </c>
      <c r="S229" t="s">
        <v>703</v>
      </c>
      <c r="T229">
        <v>3</v>
      </c>
      <c r="U229">
        <f>kraken2_custom_database_species_abundance[[#This Row],[Assignments]]/T$385</f>
        <v>1.2832423942223295E-6</v>
      </c>
    </row>
    <row r="230" spans="3:21" x14ac:dyDescent="0.25">
      <c r="C230" t="s">
        <v>727</v>
      </c>
      <c r="D230">
        <v>7</v>
      </c>
      <c r="E230" s="56">
        <f>mora_filtered_species_abundance[[#This Row],[Assignments]]/mora_filtered_species_abundance[[#Totals],[Assignments]]</f>
        <v>2.8937134901202422E-6</v>
      </c>
      <c r="G230" t="s">
        <v>511</v>
      </c>
      <c r="H230">
        <v>6</v>
      </c>
      <c r="I230" s="56">
        <f>patho_new_species_abundance[[#This Row],[Assignments]]/2419037</f>
        <v>2.4803258486744931E-6</v>
      </c>
      <c r="K230" t="s">
        <v>587</v>
      </c>
      <c r="L230">
        <v>32</v>
      </c>
      <c r="M230" s="56">
        <f>minimap2_new_species_abundance[[#This Row],[Assignments]]/2419037</f>
        <v>1.3228404526263963E-5</v>
      </c>
      <c r="O230" t="s">
        <v>939</v>
      </c>
      <c r="P230">
        <v>2</v>
      </c>
      <c r="Q230" s="56">
        <f>kraken2_species_abundance[[#This Row],[Assignments]]/P$381</f>
        <v>8.2677528289149771E-7</v>
      </c>
      <c r="S230" t="s">
        <v>1485</v>
      </c>
      <c r="T230">
        <v>3</v>
      </c>
      <c r="U230">
        <f>kraken2_custom_database_species_abundance[[#This Row],[Assignments]]/T$385</f>
        <v>1.2832423942223295E-6</v>
      </c>
    </row>
    <row r="231" spans="3:21" x14ac:dyDescent="0.25">
      <c r="C231" t="s">
        <v>765</v>
      </c>
      <c r="D231">
        <v>7</v>
      </c>
      <c r="E231" s="56">
        <f>mora_filtered_species_abundance[[#This Row],[Assignments]]/mora_filtered_species_abundance[[#Totals],[Assignments]]</f>
        <v>2.8937134901202422E-6</v>
      </c>
      <c r="G231" t="s">
        <v>581</v>
      </c>
      <c r="H231">
        <v>6</v>
      </c>
      <c r="I231" s="56">
        <f>patho_new_species_abundance[[#This Row],[Assignments]]/2419037</f>
        <v>2.4803258486744931E-6</v>
      </c>
      <c r="K231" t="s">
        <v>732</v>
      </c>
      <c r="L231">
        <v>31</v>
      </c>
      <c r="M231" s="56">
        <f>minimap2_new_species_abundance[[#This Row],[Assignments]]/2419037</f>
        <v>1.2815016884818215E-5</v>
      </c>
      <c r="O231" t="s">
        <v>941</v>
      </c>
      <c r="P231">
        <v>2</v>
      </c>
      <c r="Q231" s="56">
        <f>kraken2_species_abundance[[#This Row],[Assignments]]/P$381</f>
        <v>8.2677528289149771E-7</v>
      </c>
      <c r="S231" t="s">
        <v>1126</v>
      </c>
      <c r="T231">
        <v>3</v>
      </c>
      <c r="U231">
        <f>kraken2_custom_database_species_abundance[[#This Row],[Assignments]]/T$385</f>
        <v>1.2832423942223295E-6</v>
      </c>
    </row>
    <row r="232" spans="3:21" x14ac:dyDescent="0.25">
      <c r="C232" t="s">
        <v>538</v>
      </c>
      <c r="D232">
        <v>7</v>
      </c>
      <c r="E232" s="56">
        <f>mora_filtered_species_abundance[[#This Row],[Assignments]]/mora_filtered_species_abundance[[#Totals],[Assignments]]</f>
        <v>2.8937134901202422E-6</v>
      </c>
      <c r="G232" t="s">
        <v>740</v>
      </c>
      <c r="H232">
        <v>5</v>
      </c>
      <c r="I232" s="56">
        <f>patho_new_species_abundance[[#This Row],[Assignments]]/2419037</f>
        <v>2.0669382072287445E-6</v>
      </c>
      <c r="K232" t="s">
        <v>632</v>
      </c>
      <c r="L232">
        <v>31</v>
      </c>
      <c r="M232" s="56">
        <f>minimap2_new_species_abundance[[#This Row],[Assignments]]/2419037</f>
        <v>1.2815016884818215E-5</v>
      </c>
      <c r="O232" t="s">
        <v>778</v>
      </c>
      <c r="P232">
        <v>2</v>
      </c>
      <c r="Q232" s="56">
        <f>kraken2_species_abundance[[#This Row],[Assignments]]/P$381</f>
        <v>8.2677528289149771E-7</v>
      </c>
      <c r="S232" t="s">
        <v>937</v>
      </c>
      <c r="T232">
        <v>2</v>
      </c>
      <c r="U232">
        <f>kraken2_custom_database_species_abundance[[#This Row],[Assignments]]/T$385</f>
        <v>8.5549492948155298E-7</v>
      </c>
    </row>
    <row r="233" spans="3:21" x14ac:dyDescent="0.25">
      <c r="C233" t="s">
        <v>406</v>
      </c>
      <c r="D233">
        <v>7</v>
      </c>
      <c r="E233" s="56">
        <f>mora_filtered_species_abundance[[#This Row],[Assignments]]/mora_filtered_species_abundance[[#Totals],[Assignments]]</f>
        <v>2.8937134901202422E-6</v>
      </c>
      <c r="G233" t="s">
        <v>727</v>
      </c>
      <c r="H233">
        <v>5</v>
      </c>
      <c r="I233" s="56">
        <f>patho_new_species_abundance[[#This Row],[Assignments]]/2419037</f>
        <v>2.0669382072287445E-6</v>
      </c>
      <c r="K233" t="s">
        <v>509</v>
      </c>
      <c r="L233">
        <v>30</v>
      </c>
      <c r="M233" s="56">
        <f>minimap2_new_species_abundance[[#This Row],[Assignments]]/2419037</f>
        <v>1.2401629243372465E-5</v>
      </c>
      <c r="O233" t="s">
        <v>952</v>
      </c>
      <c r="P233">
        <v>2</v>
      </c>
      <c r="Q233" s="56">
        <f>kraken2_species_abundance[[#This Row],[Assignments]]/P$381</f>
        <v>8.2677528289149771E-7</v>
      </c>
      <c r="S233" t="s">
        <v>939</v>
      </c>
      <c r="T233">
        <v>2</v>
      </c>
      <c r="U233">
        <f>kraken2_custom_database_species_abundance[[#This Row],[Assignments]]/T$385</f>
        <v>8.5549492948155298E-7</v>
      </c>
    </row>
    <row r="234" spans="3:21" x14ac:dyDescent="0.25">
      <c r="C234" t="s">
        <v>744</v>
      </c>
      <c r="D234">
        <v>7</v>
      </c>
      <c r="E234" s="56">
        <f>mora_filtered_species_abundance[[#This Row],[Assignments]]/mora_filtered_species_abundance[[#Totals],[Assignments]]</f>
        <v>2.8937134901202422E-6</v>
      </c>
      <c r="G234" t="s">
        <v>765</v>
      </c>
      <c r="H234">
        <v>5</v>
      </c>
      <c r="I234" s="56">
        <f>patho_new_species_abundance[[#This Row],[Assignments]]/2419037</f>
        <v>2.0669382072287445E-6</v>
      </c>
      <c r="K234" t="s">
        <v>570</v>
      </c>
      <c r="L234">
        <v>30</v>
      </c>
      <c r="M234" s="56">
        <f>minimap2_new_species_abundance[[#This Row],[Assignments]]/2419037</f>
        <v>1.2401629243372465E-5</v>
      </c>
      <c r="O234" t="s">
        <v>957</v>
      </c>
      <c r="P234">
        <v>2</v>
      </c>
      <c r="Q234" s="56">
        <f>kraken2_species_abundance[[#This Row],[Assignments]]/P$381</f>
        <v>8.2677528289149771E-7</v>
      </c>
      <c r="S234" t="s">
        <v>941</v>
      </c>
      <c r="T234">
        <v>2</v>
      </c>
      <c r="U234">
        <f>kraken2_custom_database_species_abundance[[#This Row],[Assignments]]/T$385</f>
        <v>8.5549492948155298E-7</v>
      </c>
    </row>
    <row r="235" spans="3:21" x14ac:dyDescent="0.25">
      <c r="C235" t="s">
        <v>597</v>
      </c>
      <c r="D235">
        <v>7</v>
      </c>
      <c r="E235" s="56">
        <f>mora_filtered_species_abundance[[#This Row],[Assignments]]/mora_filtered_species_abundance[[#Totals],[Assignments]]</f>
        <v>2.8937134901202422E-6</v>
      </c>
      <c r="G235" t="s">
        <v>762</v>
      </c>
      <c r="H235">
        <v>5</v>
      </c>
      <c r="I235" s="56">
        <f>patho_new_species_abundance[[#This Row],[Assignments]]/2419037</f>
        <v>2.0669382072287445E-6</v>
      </c>
      <c r="K235" t="s">
        <v>600</v>
      </c>
      <c r="L235">
        <v>30</v>
      </c>
      <c r="M235" s="56">
        <f>minimap2_new_species_abundance[[#This Row],[Assignments]]/2419037</f>
        <v>1.2401629243372465E-5</v>
      </c>
      <c r="O235" t="s">
        <v>958</v>
      </c>
      <c r="P235">
        <v>2</v>
      </c>
      <c r="Q235" s="56">
        <f>kraken2_species_abundance[[#This Row],[Assignments]]/P$381</f>
        <v>8.2677528289149771E-7</v>
      </c>
      <c r="S235" t="s">
        <v>778</v>
      </c>
      <c r="T235">
        <v>2</v>
      </c>
      <c r="U235">
        <f>kraken2_custom_database_species_abundance[[#This Row],[Assignments]]/T$385</f>
        <v>8.5549492948155298E-7</v>
      </c>
    </row>
    <row r="236" spans="3:21" x14ac:dyDescent="0.25">
      <c r="C236" t="s">
        <v>645</v>
      </c>
      <c r="D236">
        <v>7</v>
      </c>
      <c r="E236" s="56">
        <f>mora_filtered_species_abundance[[#This Row],[Assignments]]/mora_filtered_species_abundance[[#Totals],[Assignments]]</f>
        <v>2.8937134901202422E-6</v>
      </c>
      <c r="G236" t="s">
        <v>790</v>
      </c>
      <c r="H236">
        <v>5</v>
      </c>
      <c r="I236" s="56">
        <f>patho_new_species_abundance[[#This Row],[Assignments]]/2419037</f>
        <v>2.0669382072287445E-6</v>
      </c>
      <c r="K236" t="s">
        <v>365</v>
      </c>
      <c r="L236">
        <v>29</v>
      </c>
      <c r="M236" s="56">
        <f>minimap2_new_species_abundance[[#This Row],[Assignments]]/2419037</f>
        <v>1.1988241601926717E-5</v>
      </c>
      <c r="O236" t="s">
        <v>974</v>
      </c>
      <c r="P236">
        <v>2</v>
      </c>
      <c r="Q236" s="56">
        <f>kraken2_species_abundance[[#This Row],[Assignments]]/P$381</f>
        <v>8.2677528289149771E-7</v>
      </c>
      <c r="S236" t="s">
        <v>952</v>
      </c>
      <c r="T236">
        <v>2</v>
      </c>
      <c r="U236">
        <f>kraken2_custom_database_species_abundance[[#This Row],[Assignments]]/T$385</f>
        <v>8.5549492948155298E-7</v>
      </c>
    </row>
    <row r="237" spans="3:21" x14ac:dyDescent="0.25">
      <c r="C237" t="s">
        <v>490</v>
      </c>
      <c r="D237">
        <v>7</v>
      </c>
      <c r="E237" s="56">
        <f>mora_filtered_species_abundance[[#This Row],[Assignments]]/mora_filtered_species_abundance[[#Totals],[Assignments]]</f>
        <v>2.8937134901202422E-6</v>
      </c>
      <c r="G237" t="s">
        <v>406</v>
      </c>
      <c r="H237">
        <v>5</v>
      </c>
      <c r="I237" s="56">
        <f>patho_new_species_abundance[[#This Row],[Assignments]]/2419037</f>
        <v>2.0669382072287445E-6</v>
      </c>
      <c r="K237" t="s">
        <v>464</v>
      </c>
      <c r="L237">
        <v>28</v>
      </c>
      <c r="M237" s="56">
        <f>minimap2_new_species_abundance[[#This Row],[Assignments]]/2419037</f>
        <v>1.1574853960480969E-5</v>
      </c>
      <c r="O237" t="s">
        <v>981</v>
      </c>
      <c r="P237">
        <v>2</v>
      </c>
      <c r="Q237" s="56">
        <f>kraken2_species_abundance[[#This Row],[Assignments]]/P$381</f>
        <v>8.2677528289149771E-7</v>
      </c>
      <c r="S237" t="s">
        <v>957</v>
      </c>
      <c r="T237">
        <v>2</v>
      </c>
      <c r="U237">
        <f>kraken2_custom_database_species_abundance[[#This Row],[Assignments]]/T$385</f>
        <v>8.5549492948155298E-7</v>
      </c>
    </row>
    <row r="238" spans="3:21" x14ac:dyDescent="0.25">
      <c r="C238" t="s">
        <v>581</v>
      </c>
      <c r="D238">
        <v>7</v>
      </c>
      <c r="E238" s="56">
        <f>mora_filtered_species_abundance[[#This Row],[Assignments]]/mora_filtered_species_abundance[[#Totals],[Assignments]]</f>
        <v>2.8937134901202422E-6</v>
      </c>
      <c r="G238" t="s">
        <v>744</v>
      </c>
      <c r="H238">
        <v>5</v>
      </c>
      <c r="I238" s="56">
        <f>patho_new_species_abundance[[#This Row],[Assignments]]/2419037</f>
        <v>2.0669382072287445E-6</v>
      </c>
      <c r="K238" t="s">
        <v>484</v>
      </c>
      <c r="L238">
        <v>28</v>
      </c>
      <c r="M238" s="56">
        <f>minimap2_new_species_abundance[[#This Row],[Assignments]]/2419037</f>
        <v>1.1574853960480969E-5</v>
      </c>
      <c r="O238" t="s">
        <v>826</v>
      </c>
      <c r="P238">
        <v>2</v>
      </c>
      <c r="Q238" s="56">
        <f>kraken2_species_abundance[[#This Row],[Assignments]]/P$381</f>
        <v>8.2677528289149771E-7</v>
      </c>
      <c r="S238" t="s">
        <v>958</v>
      </c>
      <c r="T238">
        <v>2</v>
      </c>
      <c r="U238">
        <f>kraken2_custom_database_species_abundance[[#This Row],[Assignments]]/T$385</f>
        <v>8.5549492948155298E-7</v>
      </c>
    </row>
    <row r="239" spans="3:21" x14ac:dyDescent="0.25">
      <c r="C239" t="s">
        <v>646</v>
      </c>
      <c r="D239">
        <v>6</v>
      </c>
      <c r="E239" s="56">
        <f>mora_filtered_species_abundance[[#This Row],[Assignments]]/mora_filtered_species_abundance[[#Totals],[Assignments]]</f>
        <v>2.4803258486744931E-6</v>
      </c>
      <c r="G239" t="s">
        <v>531</v>
      </c>
      <c r="H239">
        <v>5</v>
      </c>
      <c r="I239" s="56">
        <f>patho_new_species_abundance[[#This Row],[Assignments]]/2419037</f>
        <v>2.0669382072287445E-6</v>
      </c>
      <c r="K239" t="s">
        <v>515</v>
      </c>
      <c r="L239">
        <v>28</v>
      </c>
      <c r="M239" s="56">
        <f>minimap2_new_species_abundance[[#This Row],[Assignments]]/2419037</f>
        <v>1.1574853960480969E-5</v>
      </c>
      <c r="O239" t="s">
        <v>990</v>
      </c>
      <c r="P239">
        <v>2</v>
      </c>
      <c r="Q239" s="56">
        <f>kraken2_species_abundance[[#This Row],[Assignments]]/P$381</f>
        <v>8.2677528289149771E-7</v>
      </c>
      <c r="S239" t="s">
        <v>974</v>
      </c>
      <c r="T239">
        <v>2</v>
      </c>
      <c r="U239">
        <f>kraken2_custom_database_species_abundance[[#This Row],[Assignments]]/T$385</f>
        <v>8.5549492948155298E-7</v>
      </c>
    </row>
    <row r="240" spans="3:21" x14ac:dyDescent="0.25">
      <c r="C240" t="s">
        <v>468</v>
      </c>
      <c r="D240">
        <v>6</v>
      </c>
      <c r="E240" s="56">
        <f>mora_filtered_species_abundance[[#This Row],[Assignments]]/mora_filtered_species_abundance[[#Totals],[Assignments]]</f>
        <v>2.4803258486744931E-6</v>
      </c>
      <c r="G240" t="s">
        <v>362</v>
      </c>
      <c r="H240">
        <v>5</v>
      </c>
      <c r="I240" s="56">
        <f>patho_new_species_abundance[[#This Row],[Assignments]]/2419037</f>
        <v>2.0669382072287445E-6</v>
      </c>
      <c r="K240" t="s">
        <v>456</v>
      </c>
      <c r="L240">
        <v>27</v>
      </c>
      <c r="M240" s="56">
        <f>minimap2_new_species_abundance[[#This Row],[Assignments]]/2419037</f>
        <v>1.1161466319035219E-5</v>
      </c>
      <c r="O240" t="s">
        <v>993</v>
      </c>
      <c r="P240">
        <v>2</v>
      </c>
      <c r="Q240" s="56">
        <f>kraken2_species_abundance[[#This Row],[Assignments]]/P$381</f>
        <v>8.2677528289149771E-7</v>
      </c>
      <c r="S240" t="s">
        <v>993</v>
      </c>
      <c r="T240">
        <v>2</v>
      </c>
      <c r="U240">
        <f>kraken2_custom_database_species_abundance[[#This Row],[Assignments]]/T$385</f>
        <v>8.5549492948155298E-7</v>
      </c>
    </row>
    <row r="241" spans="3:21" x14ac:dyDescent="0.25">
      <c r="C241" t="s">
        <v>513</v>
      </c>
      <c r="D241">
        <v>6</v>
      </c>
      <c r="E241" s="56">
        <f>mora_filtered_species_abundance[[#This Row],[Assignments]]/mora_filtered_species_abundance[[#Totals],[Assignments]]</f>
        <v>2.4803258486744931E-6</v>
      </c>
      <c r="G241" t="s">
        <v>490</v>
      </c>
      <c r="H241">
        <v>5</v>
      </c>
      <c r="I241" s="56">
        <f>patho_new_species_abundance[[#This Row],[Assignments]]/2419037</f>
        <v>2.0669382072287445E-6</v>
      </c>
      <c r="K241" t="s">
        <v>442</v>
      </c>
      <c r="L241">
        <v>27</v>
      </c>
      <c r="M241" s="56">
        <f>minimap2_new_species_abundance[[#This Row],[Assignments]]/2419037</f>
        <v>1.1161466319035219E-5</v>
      </c>
      <c r="O241" t="s">
        <v>1017</v>
      </c>
      <c r="P241">
        <v>2</v>
      </c>
      <c r="Q241" s="56">
        <f>kraken2_species_abundance[[#This Row],[Assignments]]/P$381</f>
        <v>8.2677528289149771E-7</v>
      </c>
      <c r="S241" t="s">
        <v>1008</v>
      </c>
      <c r="T241">
        <v>2</v>
      </c>
      <c r="U241">
        <f>kraken2_custom_database_species_abundance[[#This Row],[Assignments]]/T$385</f>
        <v>8.5549492948155298E-7</v>
      </c>
    </row>
    <row r="242" spans="3:21" x14ac:dyDescent="0.25">
      <c r="C242" t="s">
        <v>790</v>
      </c>
      <c r="D242">
        <v>6</v>
      </c>
      <c r="E242" s="56">
        <f>mora_filtered_species_abundance[[#This Row],[Assignments]]/mora_filtered_species_abundance[[#Totals],[Assignments]]</f>
        <v>2.4803258486744931E-6</v>
      </c>
      <c r="G242" t="s">
        <v>828</v>
      </c>
      <c r="H242">
        <v>5</v>
      </c>
      <c r="I242" s="56">
        <f>patho_new_species_abundance[[#This Row],[Assignments]]/2419037</f>
        <v>2.0669382072287445E-6</v>
      </c>
      <c r="K242" t="s">
        <v>430</v>
      </c>
      <c r="L242">
        <v>27</v>
      </c>
      <c r="M242" s="56">
        <f>minimap2_new_species_abundance[[#This Row],[Assignments]]/2419037</f>
        <v>1.1161466319035219E-5</v>
      </c>
      <c r="O242" t="s">
        <v>1021</v>
      </c>
      <c r="P242">
        <v>2</v>
      </c>
      <c r="Q242" s="56">
        <f>kraken2_species_abundance[[#This Row],[Assignments]]/P$381</f>
        <v>8.2677528289149771E-7</v>
      </c>
      <c r="S242" t="s">
        <v>1021</v>
      </c>
      <c r="T242">
        <v>2</v>
      </c>
      <c r="U242">
        <f>kraken2_custom_database_species_abundance[[#This Row],[Assignments]]/T$385</f>
        <v>8.5549492948155298E-7</v>
      </c>
    </row>
    <row r="243" spans="3:21" x14ac:dyDescent="0.25">
      <c r="C243" t="s">
        <v>374</v>
      </c>
      <c r="D243">
        <v>6</v>
      </c>
      <c r="E243" s="56">
        <f>mora_filtered_species_abundance[[#This Row],[Assignments]]/mora_filtered_species_abundance[[#Totals],[Assignments]]</f>
        <v>2.4803258486744931E-6</v>
      </c>
      <c r="G243" t="s">
        <v>468</v>
      </c>
      <c r="H243">
        <v>4</v>
      </c>
      <c r="I243" s="56">
        <f>patho_new_species_abundance[[#This Row],[Assignments]]/2419037</f>
        <v>1.6535505657829954E-6</v>
      </c>
      <c r="K243" t="s">
        <v>265</v>
      </c>
      <c r="L243">
        <v>27</v>
      </c>
      <c r="M243" s="56">
        <f>minimap2_new_species_abundance[[#This Row],[Assignments]]/2419037</f>
        <v>1.1161466319035219E-5</v>
      </c>
      <c r="O243" t="s">
        <v>720</v>
      </c>
      <c r="P243">
        <v>2</v>
      </c>
      <c r="Q243" s="56">
        <f>kraken2_species_abundance[[#This Row],[Assignments]]/P$381</f>
        <v>8.2677528289149771E-7</v>
      </c>
      <c r="S243" t="s">
        <v>1030</v>
      </c>
      <c r="T243">
        <v>2</v>
      </c>
      <c r="U243">
        <f>kraken2_custom_database_species_abundance[[#This Row],[Assignments]]/T$385</f>
        <v>8.5549492948155298E-7</v>
      </c>
    </row>
    <row r="244" spans="3:21" x14ac:dyDescent="0.25">
      <c r="C244" t="s">
        <v>529</v>
      </c>
      <c r="D244">
        <v>6</v>
      </c>
      <c r="E244" s="56">
        <f>mora_filtered_species_abundance[[#This Row],[Assignments]]/mora_filtered_species_abundance[[#Totals],[Assignments]]</f>
        <v>2.4803258486744931E-6</v>
      </c>
      <c r="G244" t="s">
        <v>538</v>
      </c>
      <c r="H244">
        <v>4</v>
      </c>
      <c r="I244" s="56">
        <f>patho_new_species_abundance[[#This Row],[Assignments]]/2419037</f>
        <v>1.6535505657829954E-6</v>
      </c>
      <c r="K244" t="s">
        <v>460</v>
      </c>
      <c r="L244">
        <v>26</v>
      </c>
      <c r="M244" s="56">
        <f>minimap2_new_species_abundance[[#This Row],[Assignments]]/2419037</f>
        <v>1.0748078677589471E-5</v>
      </c>
      <c r="O244" t="s">
        <v>1029</v>
      </c>
      <c r="P244">
        <v>2</v>
      </c>
      <c r="Q244" s="56">
        <f>kraken2_species_abundance[[#This Row],[Assignments]]/P$381</f>
        <v>8.2677528289149771E-7</v>
      </c>
      <c r="S244" t="s">
        <v>1029</v>
      </c>
      <c r="T244">
        <v>2</v>
      </c>
      <c r="U244">
        <f>kraken2_custom_database_species_abundance[[#This Row],[Assignments]]/T$385</f>
        <v>8.5549492948155298E-7</v>
      </c>
    </row>
    <row r="245" spans="3:21" x14ac:dyDescent="0.25">
      <c r="C245" t="s">
        <v>648</v>
      </c>
      <c r="D245">
        <v>6</v>
      </c>
      <c r="E245" s="56">
        <f>mora_filtered_species_abundance[[#This Row],[Assignments]]/mora_filtered_species_abundance[[#Totals],[Assignments]]</f>
        <v>2.4803258486744931E-6</v>
      </c>
      <c r="G245" t="s">
        <v>299</v>
      </c>
      <c r="H245">
        <v>4</v>
      </c>
      <c r="I245" s="56">
        <f>patho_new_species_abundance[[#This Row],[Assignments]]/2419037</f>
        <v>1.6535505657829954E-6</v>
      </c>
      <c r="K245" t="s">
        <v>508</v>
      </c>
      <c r="L245">
        <v>26</v>
      </c>
      <c r="M245" s="56">
        <f>minimap2_new_species_abundance[[#This Row],[Assignments]]/2419037</f>
        <v>1.0748078677589471E-5</v>
      </c>
      <c r="O245" t="s">
        <v>545</v>
      </c>
      <c r="P245">
        <v>2</v>
      </c>
      <c r="Q245" s="56">
        <f>kraken2_species_abundance[[#This Row],[Assignments]]/P$381</f>
        <v>8.2677528289149771E-7</v>
      </c>
      <c r="S245" t="s">
        <v>545</v>
      </c>
      <c r="T245">
        <v>2</v>
      </c>
      <c r="U245">
        <f>kraken2_custom_database_species_abundance[[#This Row],[Assignments]]/T$385</f>
        <v>8.5549492948155298E-7</v>
      </c>
    </row>
    <row r="246" spans="3:21" x14ac:dyDescent="0.25">
      <c r="C246" t="s">
        <v>419</v>
      </c>
      <c r="D246">
        <v>6</v>
      </c>
      <c r="E246" s="56">
        <f>mora_filtered_species_abundance[[#This Row],[Assignments]]/mora_filtered_species_abundance[[#Totals],[Assignments]]</f>
        <v>2.4803258486744931E-6</v>
      </c>
      <c r="G246" t="s">
        <v>728</v>
      </c>
      <c r="H246">
        <v>4</v>
      </c>
      <c r="I246" s="56">
        <f>patho_new_species_abundance[[#This Row],[Assignments]]/2419037</f>
        <v>1.6535505657829954E-6</v>
      </c>
      <c r="K246" t="s">
        <v>673</v>
      </c>
      <c r="L246">
        <v>26</v>
      </c>
      <c r="M246" s="56">
        <f>minimap2_new_species_abundance[[#This Row],[Assignments]]/2419037</f>
        <v>1.0748078677589471E-5</v>
      </c>
      <c r="O246" t="s">
        <v>1044</v>
      </c>
      <c r="P246">
        <v>2</v>
      </c>
      <c r="Q246" s="56">
        <f>kraken2_species_abundance[[#This Row],[Assignments]]/P$381</f>
        <v>8.2677528289149771E-7</v>
      </c>
      <c r="S246" t="s">
        <v>1472</v>
      </c>
      <c r="T246">
        <v>2</v>
      </c>
      <c r="U246">
        <f>kraken2_custom_database_species_abundance[[#This Row],[Assignments]]/T$385</f>
        <v>8.5549492948155298E-7</v>
      </c>
    </row>
    <row r="247" spans="3:21" x14ac:dyDescent="0.25">
      <c r="C247" t="s">
        <v>402</v>
      </c>
      <c r="D247">
        <v>6</v>
      </c>
      <c r="E247" s="56">
        <f>mora_filtered_species_abundance[[#This Row],[Assignments]]/mora_filtered_species_abundance[[#Totals],[Assignments]]</f>
        <v>2.4803258486744931E-6</v>
      </c>
      <c r="G247" t="s">
        <v>844</v>
      </c>
      <c r="H247">
        <v>4</v>
      </c>
      <c r="I247" s="56">
        <f>patho_new_species_abundance[[#This Row],[Assignments]]/2419037</f>
        <v>1.6535505657829954E-6</v>
      </c>
      <c r="K247" t="s">
        <v>514</v>
      </c>
      <c r="L247">
        <v>25</v>
      </c>
      <c r="M247" s="56">
        <f>minimap2_new_species_abundance[[#This Row],[Assignments]]/2419037</f>
        <v>1.0334691036143722E-5</v>
      </c>
      <c r="O247" t="s">
        <v>875</v>
      </c>
      <c r="P247">
        <v>2</v>
      </c>
      <c r="Q247" s="56">
        <f>kraken2_species_abundance[[#This Row],[Assignments]]/P$381</f>
        <v>8.2677528289149771E-7</v>
      </c>
      <c r="S247" t="s">
        <v>484</v>
      </c>
      <c r="T247">
        <v>2</v>
      </c>
      <c r="U247">
        <f>kraken2_custom_database_species_abundance[[#This Row],[Assignments]]/T$385</f>
        <v>8.5549492948155298E-7</v>
      </c>
    </row>
    <row r="248" spans="3:21" x14ac:dyDescent="0.25">
      <c r="C248" t="s">
        <v>827</v>
      </c>
      <c r="D248">
        <v>6</v>
      </c>
      <c r="E248" s="56">
        <f>mora_filtered_species_abundance[[#This Row],[Assignments]]/mora_filtered_species_abundance[[#Totals],[Assignments]]</f>
        <v>2.4803258486744931E-6</v>
      </c>
      <c r="G248" t="s">
        <v>513</v>
      </c>
      <c r="H248">
        <v>4</v>
      </c>
      <c r="I248" s="56">
        <f>patho_new_species_abundance[[#This Row],[Assignments]]/2419037</f>
        <v>1.6535505657829954E-6</v>
      </c>
      <c r="K248" t="s">
        <v>468</v>
      </c>
      <c r="L248">
        <v>25</v>
      </c>
      <c r="M248" s="56">
        <f>minimap2_new_species_abundance[[#This Row],[Assignments]]/2419037</f>
        <v>1.0334691036143722E-5</v>
      </c>
      <c r="O248" t="s">
        <v>328</v>
      </c>
      <c r="P248">
        <v>2</v>
      </c>
      <c r="Q248" s="56">
        <f>kraken2_species_abundance[[#This Row],[Assignments]]/P$381</f>
        <v>8.2677528289149771E-7</v>
      </c>
      <c r="S248" t="s">
        <v>875</v>
      </c>
      <c r="T248">
        <v>2</v>
      </c>
      <c r="U248">
        <f>kraken2_custom_database_species_abundance[[#This Row],[Assignments]]/T$385</f>
        <v>8.5549492948155298E-7</v>
      </c>
    </row>
    <row r="249" spans="3:21" x14ac:dyDescent="0.25">
      <c r="C249" t="s">
        <v>469</v>
      </c>
      <c r="D249">
        <v>6</v>
      </c>
      <c r="E249" s="56">
        <f>mora_filtered_species_abundance[[#This Row],[Assignments]]/mora_filtered_species_abundance[[#Totals],[Assignments]]</f>
        <v>2.4803258486744931E-6</v>
      </c>
      <c r="G249" t="s">
        <v>529</v>
      </c>
      <c r="H249">
        <v>4</v>
      </c>
      <c r="I249" s="56">
        <f>patho_new_species_abundance[[#This Row],[Assignments]]/2419037</f>
        <v>1.6535505657829954E-6</v>
      </c>
      <c r="K249" t="s">
        <v>578</v>
      </c>
      <c r="L249">
        <v>25</v>
      </c>
      <c r="M249" s="56">
        <f>minimap2_new_species_abundance[[#This Row],[Assignments]]/2419037</f>
        <v>1.0334691036143722E-5</v>
      </c>
      <c r="O249" t="s">
        <v>484</v>
      </c>
      <c r="P249">
        <v>2</v>
      </c>
      <c r="Q249" s="56">
        <f>kraken2_species_abundance[[#This Row],[Assignments]]/P$381</f>
        <v>8.2677528289149771E-7</v>
      </c>
      <c r="S249" t="s">
        <v>1063</v>
      </c>
      <c r="T249">
        <v>2</v>
      </c>
      <c r="U249">
        <f>kraken2_custom_database_species_abundance[[#This Row],[Assignments]]/T$385</f>
        <v>8.5549492948155298E-7</v>
      </c>
    </row>
    <row r="250" spans="3:21" x14ac:dyDescent="0.25">
      <c r="C250" t="s">
        <v>601</v>
      </c>
      <c r="D250">
        <v>6</v>
      </c>
      <c r="E250" s="56">
        <f>mora_filtered_species_abundance[[#This Row],[Assignments]]/mora_filtered_species_abundance[[#Totals],[Assignments]]</f>
        <v>2.4803258486744931E-6</v>
      </c>
      <c r="G250" t="s">
        <v>419</v>
      </c>
      <c r="H250">
        <v>4</v>
      </c>
      <c r="I250" s="56">
        <f>patho_new_species_abundance[[#This Row],[Assignments]]/2419037</f>
        <v>1.6535505657829954E-6</v>
      </c>
      <c r="K250" t="s">
        <v>717</v>
      </c>
      <c r="L250">
        <v>24</v>
      </c>
      <c r="M250" s="56">
        <f>minimap2_new_species_abundance[[#This Row],[Assignments]]/2419037</f>
        <v>9.9213033946979725E-6</v>
      </c>
      <c r="O250" t="s">
        <v>1062</v>
      </c>
      <c r="P250">
        <v>2</v>
      </c>
      <c r="Q250" s="56">
        <f>kraken2_species_abundance[[#This Row],[Assignments]]/P$381</f>
        <v>8.2677528289149771E-7</v>
      </c>
      <c r="S250" t="s">
        <v>1067</v>
      </c>
      <c r="T250">
        <v>2</v>
      </c>
      <c r="U250">
        <f>kraken2_custom_database_species_abundance[[#This Row],[Assignments]]/T$385</f>
        <v>8.5549492948155298E-7</v>
      </c>
    </row>
    <row r="251" spans="3:21" x14ac:dyDescent="0.25">
      <c r="C251" t="s">
        <v>568</v>
      </c>
      <c r="D251">
        <v>6</v>
      </c>
      <c r="E251" s="56">
        <f>mora_filtered_species_abundance[[#This Row],[Assignments]]/mora_filtered_species_abundance[[#Totals],[Assignments]]</f>
        <v>2.4803258486744931E-6</v>
      </c>
      <c r="G251" t="s">
        <v>402</v>
      </c>
      <c r="H251">
        <v>4</v>
      </c>
      <c r="I251" s="56">
        <f>patho_new_species_abundance[[#This Row],[Assignments]]/2419037</f>
        <v>1.6535505657829954E-6</v>
      </c>
      <c r="K251" t="s">
        <v>455</v>
      </c>
      <c r="L251">
        <v>24</v>
      </c>
      <c r="M251" s="56">
        <f>minimap2_new_species_abundance[[#This Row],[Assignments]]/2419037</f>
        <v>9.9213033946979725E-6</v>
      </c>
      <c r="O251" t="s">
        <v>1063</v>
      </c>
      <c r="P251">
        <v>2</v>
      </c>
      <c r="Q251" s="56">
        <f>kraken2_species_abundance[[#This Row],[Assignments]]/P$381</f>
        <v>8.2677528289149771E-7</v>
      </c>
      <c r="S251" t="s">
        <v>653</v>
      </c>
      <c r="T251">
        <v>2</v>
      </c>
      <c r="U251">
        <f>kraken2_custom_database_species_abundance[[#This Row],[Assignments]]/T$385</f>
        <v>8.5549492948155298E-7</v>
      </c>
    </row>
    <row r="252" spans="3:21" x14ac:dyDescent="0.25">
      <c r="C252" t="s">
        <v>828</v>
      </c>
      <c r="D252">
        <v>6</v>
      </c>
      <c r="E252" s="56">
        <f>mora_filtered_species_abundance[[#This Row],[Assignments]]/mora_filtered_species_abundance[[#Totals],[Assignments]]</f>
        <v>2.4803258486744931E-6</v>
      </c>
      <c r="G252" t="s">
        <v>702</v>
      </c>
      <c r="H252">
        <v>4</v>
      </c>
      <c r="I252" s="56">
        <f>patho_new_species_abundance[[#This Row],[Assignments]]/2419037</f>
        <v>1.6535505657829954E-6</v>
      </c>
      <c r="K252" t="s">
        <v>610</v>
      </c>
      <c r="L252">
        <v>24</v>
      </c>
      <c r="M252" s="56">
        <f>minimap2_new_species_abundance[[#This Row],[Assignments]]/2419037</f>
        <v>9.9213033946979725E-6</v>
      </c>
      <c r="O252" t="s">
        <v>1067</v>
      </c>
      <c r="P252">
        <v>2</v>
      </c>
      <c r="Q252" s="56">
        <f>kraken2_species_abundance[[#This Row],[Assignments]]/P$381</f>
        <v>8.2677528289149771E-7</v>
      </c>
      <c r="S252" t="s">
        <v>539</v>
      </c>
      <c r="T252">
        <v>2</v>
      </c>
      <c r="U252">
        <f>kraken2_custom_database_species_abundance[[#This Row],[Assignments]]/T$385</f>
        <v>8.5549492948155298E-7</v>
      </c>
    </row>
    <row r="253" spans="3:21" x14ac:dyDescent="0.25">
      <c r="C253" t="s">
        <v>774</v>
      </c>
      <c r="D253">
        <v>5</v>
      </c>
      <c r="E253" s="56">
        <f>mora_filtered_species_abundance[[#This Row],[Assignments]]/mora_filtered_species_abundance[[#Totals],[Assignments]]</f>
        <v>2.0669382072287445E-6</v>
      </c>
      <c r="G253" t="s">
        <v>827</v>
      </c>
      <c r="H253">
        <v>4</v>
      </c>
      <c r="I253" s="56">
        <f>patho_new_species_abundance[[#This Row],[Assignments]]/2419037</f>
        <v>1.6535505657829954E-6</v>
      </c>
      <c r="K253" t="s">
        <v>649</v>
      </c>
      <c r="L253">
        <v>23</v>
      </c>
      <c r="M253" s="56">
        <f>minimap2_new_species_abundance[[#This Row],[Assignments]]/2419037</f>
        <v>9.5079157532522243E-6</v>
      </c>
      <c r="O253" t="s">
        <v>653</v>
      </c>
      <c r="P253">
        <v>2</v>
      </c>
      <c r="Q253" s="56">
        <f>kraken2_species_abundance[[#This Row],[Assignments]]/P$381</f>
        <v>8.2677528289149771E-7</v>
      </c>
      <c r="S253" t="s">
        <v>1474</v>
      </c>
      <c r="T253">
        <v>2</v>
      </c>
      <c r="U253">
        <f>kraken2_custom_database_species_abundance[[#This Row],[Assignments]]/T$385</f>
        <v>8.5549492948155298E-7</v>
      </c>
    </row>
    <row r="254" spans="3:21" x14ac:dyDescent="0.25">
      <c r="C254" t="s">
        <v>778</v>
      </c>
      <c r="D254">
        <v>5</v>
      </c>
      <c r="E254" s="56">
        <f>mora_filtered_species_abundance[[#This Row],[Assignments]]/mora_filtered_species_abundance[[#Totals],[Assignments]]</f>
        <v>2.0669382072287445E-6</v>
      </c>
      <c r="G254" t="s">
        <v>469</v>
      </c>
      <c r="H254">
        <v>4</v>
      </c>
      <c r="I254" s="56">
        <f>patho_new_species_abundance[[#This Row],[Assignments]]/2419037</f>
        <v>1.6535505657829954E-6</v>
      </c>
      <c r="K254" t="s">
        <v>404</v>
      </c>
      <c r="L254">
        <v>23</v>
      </c>
      <c r="M254" s="56">
        <f>minimap2_new_species_abundance[[#This Row],[Assignments]]/2419037</f>
        <v>9.5079157532522243E-6</v>
      </c>
      <c r="O254" t="s">
        <v>539</v>
      </c>
      <c r="P254">
        <v>2</v>
      </c>
      <c r="Q254" s="56">
        <f>kraken2_species_abundance[[#This Row],[Assignments]]/P$381</f>
        <v>8.2677528289149771E-7</v>
      </c>
      <c r="S254" t="s">
        <v>313</v>
      </c>
      <c r="T254">
        <v>2</v>
      </c>
      <c r="U254">
        <f>kraken2_custom_database_species_abundance[[#This Row],[Assignments]]/T$385</f>
        <v>8.5549492948155298E-7</v>
      </c>
    </row>
    <row r="255" spans="3:21" x14ac:dyDescent="0.25">
      <c r="C255" t="s">
        <v>296</v>
      </c>
      <c r="D255">
        <v>5</v>
      </c>
      <c r="E255" s="56">
        <f>mora_filtered_species_abundance[[#This Row],[Assignments]]/mora_filtered_species_abundance[[#Totals],[Assignments]]</f>
        <v>2.0669382072287445E-6</v>
      </c>
      <c r="G255" t="s">
        <v>601</v>
      </c>
      <c r="H255">
        <v>4</v>
      </c>
      <c r="I255" s="56">
        <f>patho_new_species_abundance[[#This Row],[Assignments]]/2419037</f>
        <v>1.6535505657829954E-6</v>
      </c>
      <c r="K255" t="s">
        <v>530</v>
      </c>
      <c r="L255">
        <v>22</v>
      </c>
      <c r="M255" s="56">
        <f>minimap2_new_species_abundance[[#This Row],[Assignments]]/2419037</f>
        <v>9.0945281118064744E-6</v>
      </c>
      <c r="O255" t="s">
        <v>1069</v>
      </c>
      <c r="P255">
        <v>2</v>
      </c>
      <c r="Q255" s="56">
        <f>kraken2_species_abundance[[#This Row],[Assignments]]/P$381</f>
        <v>8.2677528289149771E-7</v>
      </c>
      <c r="S255" t="s">
        <v>321</v>
      </c>
      <c r="T255">
        <v>2</v>
      </c>
      <c r="U255">
        <f>kraken2_custom_database_species_abundance[[#This Row],[Assignments]]/T$385</f>
        <v>8.5549492948155298E-7</v>
      </c>
    </row>
    <row r="256" spans="3:21" x14ac:dyDescent="0.25">
      <c r="C256" t="s">
        <v>839</v>
      </c>
      <c r="D256">
        <v>5</v>
      </c>
      <c r="E256" s="56">
        <f>mora_filtered_species_abundance[[#This Row],[Assignments]]/mora_filtered_species_abundance[[#Totals],[Assignments]]</f>
        <v>2.0669382072287445E-6</v>
      </c>
      <c r="G256" t="s">
        <v>568</v>
      </c>
      <c r="H256">
        <v>4</v>
      </c>
      <c r="I256" s="56">
        <f>patho_new_species_abundance[[#This Row],[Assignments]]/2419037</f>
        <v>1.6535505657829954E-6</v>
      </c>
      <c r="K256" t="s">
        <v>685</v>
      </c>
      <c r="L256">
        <v>22</v>
      </c>
      <c r="M256" s="56">
        <f>minimap2_new_species_abundance[[#This Row],[Assignments]]/2419037</f>
        <v>9.0945281118064744E-6</v>
      </c>
      <c r="O256" t="s">
        <v>313</v>
      </c>
      <c r="P256">
        <v>2</v>
      </c>
      <c r="Q256" s="56">
        <f>kraken2_species_abundance[[#This Row],[Assignments]]/P$381</f>
        <v>8.2677528289149771E-7</v>
      </c>
      <c r="S256" t="s">
        <v>309</v>
      </c>
      <c r="T256">
        <v>2</v>
      </c>
      <c r="U256">
        <f>kraken2_custom_database_species_abundance[[#This Row],[Assignments]]/T$385</f>
        <v>8.5549492948155298E-7</v>
      </c>
    </row>
    <row r="257" spans="3:21" x14ac:dyDescent="0.25">
      <c r="C257" t="s">
        <v>728</v>
      </c>
      <c r="D257">
        <v>5</v>
      </c>
      <c r="E257" s="56">
        <f>mora_filtered_species_abundance[[#This Row],[Assignments]]/mora_filtered_species_abundance[[#Totals],[Assignments]]</f>
        <v>2.0669382072287445E-6</v>
      </c>
      <c r="G257" t="s">
        <v>300</v>
      </c>
      <c r="H257">
        <v>3</v>
      </c>
      <c r="I257" s="56">
        <f>patho_new_species_abundance[[#This Row],[Assignments]]/2419037</f>
        <v>1.2401629243372466E-6</v>
      </c>
      <c r="K257" t="s">
        <v>648</v>
      </c>
      <c r="L257">
        <v>22</v>
      </c>
      <c r="M257" s="56">
        <f>minimap2_new_species_abundance[[#This Row],[Assignments]]/2419037</f>
        <v>9.0945281118064744E-6</v>
      </c>
      <c r="O257" t="s">
        <v>393</v>
      </c>
      <c r="P257">
        <v>2</v>
      </c>
      <c r="Q257" s="56">
        <f>kraken2_species_abundance[[#This Row],[Assignments]]/P$381</f>
        <v>8.2677528289149771E-7</v>
      </c>
      <c r="S257" t="s">
        <v>439</v>
      </c>
      <c r="T257">
        <v>2</v>
      </c>
      <c r="U257">
        <f>kraken2_custom_database_species_abundance[[#This Row],[Assignments]]/T$385</f>
        <v>8.5549492948155298E-7</v>
      </c>
    </row>
    <row r="258" spans="3:21" x14ac:dyDescent="0.25">
      <c r="C258" t="s">
        <v>824</v>
      </c>
      <c r="D258">
        <v>5</v>
      </c>
      <c r="E258" s="56">
        <f>mora_filtered_species_abundance[[#This Row],[Assignments]]/mora_filtered_species_abundance[[#Totals],[Assignments]]</f>
        <v>2.0669382072287445E-6</v>
      </c>
      <c r="G258" t="s">
        <v>917</v>
      </c>
      <c r="H258">
        <v>3</v>
      </c>
      <c r="I258" s="56">
        <f>patho_new_species_abundance[[#This Row],[Assignments]]/2419037</f>
        <v>1.2401629243372466E-6</v>
      </c>
      <c r="K258" t="s">
        <v>754</v>
      </c>
      <c r="L258">
        <v>22</v>
      </c>
      <c r="M258" s="56">
        <f>minimap2_new_species_abundance[[#This Row],[Assignments]]/2419037</f>
        <v>9.0945281118064744E-6</v>
      </c>
      <c r="O258" t="s">
        <v>1096</v>
      </c>
      <c r="P258">
        <v>2</v>
      </c>
      <c r="Q258" s="56">
        <f>kraken2_species_abundance[[#This Row],[Assignments]]/P$381</f>
        <v>8.2677528289149771E-7</v>
      </c>
      <c r="S258" t="s">
        <v>510</v>
      </c>
      <c r="T258">
        <v>2</v>
      </c>
      <c r="U258">
        <f>kraken2_custom_database_species_abundance[[#This Row],[Assignments]]/T$385</f>
        <v>8.5549492948155298E-7</v>
      </c>
    </row>
    <row r="259" spans="3:21" x14ac:dyDescent="0.25">
      <c r="C259" t="s">
        <v>691</v>
      </c>
      <c r="D259">
        <v>5</v>
      </c>
      <c r="E259" s="56">
        <f>mora_filtered_species_abundance[[#This Row],[Assignments]]/mora_filtered_species_abundance[[#Totals],[Assignments]]</f>
        <v>2.0669382072287445E-6</v>
      </c>
      <c r="G259" t="s">
        <v>866</v>
      </c>
      <c r="H259">
        <v>3</v>
      </c>
      <c r="I259" s="56">
        <f>patho_new_species_abundance[[#This Row],[Assignments]]/2419037</f>
        <v>1.2401629243372466E-6</v>
      </c>
      <c r="K259" t="s">
        <v>628</v>
      </c>
      <c r="L259">
        <v>21</v>
      </c>
      <c r="M259" s="56">
        <f>minimap2_new_species_abundance[[#This Row],[Assignments]]/2419037</f>
        <v>8.6811404703607262E-6</v>
      </c>
      <c r="O259" t="s">
        <v>309</v>
      </c>
      <c r="P259">
        <v>2</v>
      </c>
      <c r="Q259" s="56">
        <f>kraken2_species_abundance[[#This Row],[Assignments]]/P$381</f>
        <v>8.2677528289149771E-7</v>
      </c>
      <c r="S259" t="s">
        <v>1097</v>
      </c>
      <c r="T259">
        <v>2</v>
      </c>
      <c r="U259">
        <f>kraken2_custom_database_species_abundance[[#This Row],[Assignments]]/T$385</f>
        <v>8.5549492948155298E-7</v>
      </c>
    </row>
    <row r="260" spans="3:21" x14ac:dyDescent="0.25">
      <c r="C260" t="s">
        <v>745</v>
      </c>
      <c r="D260">
        <v>5</v>
      </c>
      <c r="E260" s="56">
        <f>mora_filtered_species_abundance[[#This Row],[Assignments]]/mora_filtered_species_abundance[[#Totals],[Assignments]]</f>
        <v>2.0669382072287445E-6</v>
      </c>
      <c r="G260" t="s">
        <v>778</v>
      </c>
      <c r="H260">
        <v>3</v>
      </c>
      <c r="I260" s="56">
        <f>patho_new_species_abundance[[#This Row],[Assignments]]/2419037</f>
        <v>1.2401629243372466E-6</v>
      </c>
      <c r="K260" t="s">
        <v>565</v>
      </c>
      <c r="L260">
        <v>21</v>
      </c>
      <c r="M260" s="56">
        <f>minimap2_new_species_abundance[[#This Row],[Assignments]]/2419037</f>
        <v>8.6811404703607262E-6</v>
      </c>
      <c r="O260" t="s">
        <v>439</v>
      </c>
      <c r="P260">
        <v>2</v>
      </c>
      <c r="Q260" s="56">
        <f>kraken2_species_abundance[[#This Row],[Assignments]]/P$381</f>
        <v>8.2677528289149771E-7</v>
      </c>
      <c r="S260" t="s">
        <v>677</v>
      </c>
      <c r="T260">
        <v>2</v>
      </c>
      <c r="U260">
        <f>kraken2_custom_database_species_abundance[[#This Row],[Assignments]]/T$385</f>
        <v>8.5549492948155298E-7</v>
      </c>
    </row>
    <row r="261" spans="3:21" x14ac:dyDescent="0.25">
      <c r="C261" t="s">
        <v>726</v>
      </c>
      <c r="D261">
        <v>5</v>
      </c>
      <c r="E261" s="56">
        <f>mora_filtered_species_abundance[[#This Row],[Assignments]]/mora_filtered_species_abundance[[#Totals],[Assignments]]</f>
        <v>2.0669382072287445E-6</v>
      </c>
      <c r="G261" t="s">
        <v>734</v>
      </c>
      <c r="H261">
        <v>3</v>
      </c>
      <c r="I261" s="56">
        <f>patho_new_species_abundance[[#This Row],[Assignments]]/2419037</f>
        <v>1.2401629243372466E-6</v>
      </c>
      <c r="K261" t="s">
        <v>778</v>
      </c>
      <c r="L261">
        <v>21</v>
      </c>
      <c r="M261" s="56">
        <f>minimap2_new_species_abundance[[#This Row],[Assignments]]/2419037</f>
        <v>8.6811404703607262E-6</v>
      </c>
      <c r="O261" t="s">
        <v>1097</v>
      </c>
      <c r="P261">
        <v>2</v>
      </c>
      <c r="Q261" s="56">
        <f>kraken2_species_abundance[[#This Row],[Assignments]]/P$381</f>
        <v>8.2677528289149771E-7</v>
      </c>
      <c r="S261" t="s">
        <v>1102</v>
      </c>
      <c r="T261">
        <v>2</v>
      </c>
      <c r="U261">
        <f>kraken2_custom_database_species_abundance[[#This Row],[Assignments]]/T$385</f>
        <v>8.5549492948155298E-7</v>
      </c>
    </row>
    <row r="262" spans="3:21" x14ac:dyDescent="0.25">
      <c r="C262" t="s">
        <v>756</v>
      </c>
      <c r="D262">
        <v>5</v>
      </c>
      <c r="E262" s="56">
        <f>mora_filtered_species_abundance[[#This Row],[Assignments]]/mora_filtered_species_abundance[[#Totals],[Assignments]]</f>
        <v>2.0669382072287445E-6</v>
      </c>
      <c r="G262" t="s">
        <v>839</v>
      </c>
      <c r="H262">
        <v>3</v>
      </c>
      <c r="I262" s="56">
        <f>patho_new_species_abundance[[#This Row],[Assignments]]/2419037</f>
        <v>1.2401629243372466E-6</v>
      </c>
      <c r="K262" t="s">
        <v>336</v>
      </c>
      <c r="L262">
        <v>21</v>
      </c>
      <c r="M262" s="56">
        <f>minimap2_new_species_abundance[[#This Row],[Assignments]]/2419037</f>
        <v>8.6811404703607262E-6</v>
      </c>
      <c r="O262" t="s">
        <v>378</v>
      </c>
      <c r="P262">
        <v>2</v>
      </c>
      <c r="Q262" s="56">
        <f>kraken2_species_abundance[[#This Row],[Assignments]]/P$381</f>
        <v>8.2677528289149771E-7</v>
      </c>
      <c r="S262" t="s">
        <v>353</v>
      </c>
      <c r="T262">
        <v>2</v>
      </c>
      <c r="U262">
        <f>kraken2_custom_database_species_abundance[[#This Row],[Assignments]]/T$385</f>
        <v>8.5549492948155298E-7</v>
      </c>
    </row>
    <row r="263" spans="3:21" x14ac:dyDescent="0.25">
      <c r="C263" t="s">
        <v>848</v>
      </c>
      <c r="D263">
        <v>5</v>
      </c>
      <c r="E263" s="56">
        <f>mora_filtered_species_abundance[[#This Row],[Assignments]]/mora_filtered_species_abundance[[#Totals],[Assignments]]</f>
        <v>2.0669382072287445E-6</v>
      </c>
      <c r="G263" t="s">
        <v>824</v>
      </c>
      <c r="H263">
        <v>3</v>
      </c>
      <c r="I263" s="56">
        <f>patho_new_species_abundance[[#This Row],[Assignments]]/2419037</f>
        <v>1.2401629243372466E-6</v>
      </c>
      <c r="K263" t="s">
        <v>667</v>
      </c>
      <c r="L263">
        <v>21</v>
      </c>
      <c r="M263" s="56">
        <f>minimap2_new_species_abundance[[#This Row],[Assignments]]/2419037</f>
        <v>8.6811404703607262E-6</v>
      </c>
      <c r="O263" t="s">
        <v>743</v>
      </c>
      <c r="P263">
        <v>2</v>
      </c>
      <c r="Q263" s="56">
        <f>kraken2_species_abundance[[#This Row],[Assignments]]/P$381</f>
        <v>8.2677528289149771E-7</v>
      </c>
      <c r="S263" t="s">
        <v>401</v>
      </c>
      <c r="T263">
        <v>2</v>
      </c>
      <c r="U263">
        <f>kraken2_custom_database_species_abundance[[#This Row],[Assignments]]/T$385</f>
        <v>8.5549492948155298E-7</v>
      </c>
    </row>
    <row r="264" spans="3:21" x14ac:dyDescent="0.25">
      <c r="C264" t="s">
        <v>347</v>
      </c>
      <c r="D264">
        <v>5</v>
      </c>
      <c r="E264" s="56">
        <f>mora_filtered_species_abundance[[#This Row],[Assignments]]/mora_filtered_species_abundance[[#Totals],[Assignments]]</f>
        <v>2.0669382072287445E-6</v>
      </c>
      <c r="G264" t="s">
        <v>691</v>
      </c>
      <c r="H264">
        <v>3</v>
      </c>
      <c r="I264" s="56">
        <f>patho_new_species_abundance[[#This Row],[Assignments]]/2419037</f>
        <v>1.2401629243372466E-6</v>
      </c>
      <c r="K264" t="s">
        <v>744</v>
      </c>
      <c r="L264">
        <v>21</v>
      </c>
      <c r="M264" s="56">
        <f>minimap2_new_species_abundance[[#This Row],[Assignments]]/2419037</f>
        <v>8.6811404703607262E-6</v>
      </c>
      <c r="O264" t="s">
        <v>677</v>
      </c>
      <c r="P264">
        <v>2</v>
      </c>
      <c r="Q264" s="56">
        <f>kraken2_species_abundance[[#This Row],[Assignments]]/P$381</f>
        <v>8.2677528289149771E-7</v>
      </c>
      <c r="S264" t="s">
        <v>896</v>
      </c>
      <c r="T264">
        <v>2</v>
      </c>
      <c r="U264">
        <f>kraken2_custom_database_species_abundance[[#This Row],[Assignments]]/T$385</f>
        <v>8.5549492948155298E-7</v>
      </c>
    </row>
    <row r="265" spans="3:21" x14ac:dyDescent="0.25">
      <c r="C265" t="s">
        <v>265</v>
      </c>
      <c r="D265">
        <v>5</v>
      </c>
      <c r="E265" s="56">
        <f>mora_filtered_species_abundance[[#This Row],[Assignments]]/mora_filtered_species_abundance[[#Totals],[Assignments]]</f>
        <v>2.0669382072287445E-6</v>
      </c>
      <c r="G265" t="s">
        <v>726</v>
      </c>
      <c r="H265">
        <v>3</v>
      </c>
      <c r="I265" s="56">
        <f>patho_new_species_abundance[[#This Row],[Assignments]]/2419037</f>
        <v>1.2401629243372466E-6</v>
      </c>
      <c r="K265" t="s">
        <v>560</v>
      </c>
      <c r="L265">
        <v>20</v>
      </c>
      <c r="M265" s="56">
        <f>minimap2_new_species_abundance[[#This Row],[Assignments]]/2419037</f>
        <v>8.267752828914978E-6</v>
      </c>
      <c r="O265" t="s">
        <v>1102</v>
      </c>
      <c r="P265">
        <v>2</v>
      </c>
      <c r="Q265" s="56">
        <f>kraken2_species_abundance[[#This Row],[Assignments]]/P$381</f>
        <v>8.2677528289149771E-7</v>
      </c>
      <c r="S265" t="s">
        <v>751</v>
      </c>
      <c r="T265">
        <v>2</v>
      </c>
      <c r="U265">
        <f>kraken2_custom_database_species_abundance[[#This Row],[Assignments]]/T$385</f>
        <v>8.5549492948155298E-7</v>
      </c>
    </row>
    <row r="266" spans="3:21" x14ac:dyDescent="0.25">
      <c r="C266" t="s">
        <v>673</v>
      </c>
      <c r="D266">
        <v>5</v>
      </c>
      <c r="E266" s="56">
        <f>mora_filtered_species_abundance[[#This Row],[Assignments]]/mora_filtered_species_abundance[[#Totals],[Assignments]]</f>
        <v>2.0669382072287445E-6</v>
      </c>
      <c r="G266" t="s">
        <v>375</v>
      </c>
      <c r="H266">
        <v>3</v>
      </c>
      <c r="I266" s="56">
        <f>patho_new_species_abundance[[#This Row],[Assignments]]/2419037</f>
        <v>1.2401629243372466E-6</v>
      </c>
      <c r="K266" t="s">
        <v>548</v>
      </c>
      <c r="L266">
        <v>20</v>
      </c>
      <c r="M266" s="56">
        <f>minimap2_new_species_abundance[[#This Row],[Assignments]]/2419037</f>
        <v>8.267752828914978E-6</v>
      </c>
      <c r="O266" t="s">
        <v>353</v>
      </c>
      <c r="P266">
        <v>2</v>
      </c>
      <c r="Q266" s="56">
        <f>kraken2_species_abundance[[#This Row],[Assignments]]/P$381</f>
        <v>8.2677528289149771E-7</v>
      </c>
      <c r="S266" t="s">
        <v>649</v>
      </c>
      <c r="T266">
        <v>2</v>
      </c>
      <c r="U266">
        <f>kraken2_custom_database_species_abundance[[#This Row],[Assignments]]/T$385</f>
        <v>8.5549492948155298E-7</v>
      </c>
    </row>
    <row r="267" spans="3:21" x14ac:dyDescent="0.25">
      <c r="C267" t="s">
        <v>617</v>
      </c>
      <c r="D267">
        <v>5</v>
      </c>
      <c r="E267" s="56">
        <f>mora_filtered_species_abundance[[#This Row],[Assignments]]/mora_filtered_species_abundance[[#Totals],[Assignments]]</f>
        <v>2.0669382072287445E-6</v>
      </c>
      <c r="G267" t="s">
        <v>374</v>
      </c>
      <c r="H267">
        <v>3</v>
      </c>
      <c r="I267" s="56">
        <f>patho_new_species_abundance[[#This Row],[Assignments]]/2419037</f>
        <v>1.2401629243372466E-6</v>
      </c>
      <c r="K267" t="s">
        <v>896</v>
      </c>
      <c r="L267">
        <v>20</v>
      </c>
      <c r="M267" s="56">
        <f>minimap2_new_species_abundance[[#This Row],[Assignments]]/2419037</f>
        <v>8.267752828914978E-6</v>
      </c>
      <c r="O267" t="s">
        <v>401</v>
      </c>
      <c r="P267">
        <v>2</v>
      </c>
      <c r="Q267" s="56">
        <f>kraken2_species_abundance[[#This Row],[Assignments]]/P$381</f>
        <v>8.2677528289149771E-7</v>
      </c>
      <c r="S267" t="s">
        <v>364</v>
      </c>
      <c r="T267">
        <v>2</v>
      </c>
      <c r="U267">
        <f>kraken2_custom_database_species_abundance[[#This Row],[Assignments]]/T$385</f>
        <v>8.5549492948155298E-7</v>
      </c>
    </row>
    <row r="268" spans="3:21" x14ac:dyDescent="0.25">
      <c r="C268" t="s">
        <v>474</v>
      </c>
      <c r="D268">
        <v>5</v>
      </c>
      <c r="E268" s="56">
        <f>mora_filtered_species_abundance[[#This Row],[Assignments]]/mora_filtered_species_abundance[[#Totals],[Assignments]]</f>
        <v>2.0669382072287445E-6</v>
      </c>
      <c r="G268" t="s">
        <v>502</v>
      </c>
      <c r="H268">
        <v>3</v>
      </c>
      <c r="I268" s="56">
        <f>patho_new_species_abundance[[#This Row],[Assignments]]/2419037</f>
        <v>1.2401629243372466E-6</v>
      </c>
      <c r="K268" t="s">
        <v>358</v>
      </c>
      <c r="L268">
        <v>20</v>
      </c>
      <c r="M268" s="56">
        <f>minimap2_new_species_abundance[[#This Row],[Assignments]]/2419037</f>
        <v>8.267752828914978E-6</v>
      </c>
      <c r="O268" t="s">
        <v>896</v>
      </c>
      <c r="P268">
        <v>2</v>
      </c>
      <c r="Q268" s="56">
        <f>kraken2_species_abundance[[#This Row],[Assignments]]/P$381</f>
        <v>8.2677528289149771E-7</v>
      </c>
      <c r="S268" t="s">
        <v>1476</v>
      </c>
      <c r="T268">
        <v>2</v>
      </c>
      <c r="U268">
        <f>kraken2_custom_database_species_abundance[[#This Row],[Assignments]]/T$385</f>
        <v>8.5549492948155298E-7</v>
      </c>
    </row>
    <row r="269" spans="3:21" x14ac:dyDescent="0.25">
      <c r="C269" t="s">
        <v>917</v>
      </c>
      <c r="D269">
        <v>4</v>
      </c>
      <c r="E269" s="56">
        <f>mora_filtered_species_abundance[[#This Row],[Assignments]]/mora_filtered_species_abundance[[#Totals],[Assignments]]</f>
        <v>1.6535505657829954E-6</v>
      </c>
      <c r="G269" t="s">
        <v>756</v>
      </c>
      <c r="H269">
        <v>3</v>
      </c>
      <c r="I269" s="56">
        <f>patho_new_species_abundance[[#This Row],[Assignments]]/2419037</f>
        <v>1.2401629243372466E-6</v>
      </c>
      <c r="K269" t="s">
        <v>369</v>
      </c>
      <c r="L269">
        <v>19</v>
      </c>
      <c r="M269" s="56">
        <f>minimap2_new_species_abundance[[#This Row],[Assignments]]/2419037</f>
        <v>7.854365187469228E-6</v>
      </c>
      <c r="O269" t="s">
        <v>751</v>
      </c>
      <c r="P269">
        <v>2</v>
      </c>
      <c r="Q269" s="56">
        <f>kraken2_species_abundance[[#This Row],[Assignments]]/P$381</f>
        <v>8.2677528289149771E-7</v>
      </c>
      <c r="S269" t="s">
        <v>1111</v>
      </c>
      <c r="T269">
        <v>2</v>
      </c>
      <c r="U269">
        <f>kraken2_custom_database_species_abundance[[#This Row],[Assignments]]/T$385</f>
        <v>8.5549492948155298E-7</v>
      </c>
    </row>
    <row r="270" spans="3:21" x14ac:dyDescent="0.25">
      <c r="C270" t="s">
        <v>752</v>
      </c>
      <c r="D270">
        <v>4</v>
      </c>
      <c r="E270" s="56">
        <f>mora_filtered_species_abundance[[#This Row],[Assignments]]/mora_filtered_species_abundance[[#Totals],[Assignments]]</f>
        <v>1.6535505657829954E-6</v>
      </c>
      <c r="G270" t="s">
        <v>848</v>
      </c>
      <c r="H270">
        <v>3</v>
      </c>
      <c r="I270" s="56">
        <f>patho_new_species_abundance[[#This Row],[Assignments]]/2419037</f>
        <v>1.2401629243372466E-6</v>
      </c>
      <c r="K270" t="s">
        <v>553</v>
      </c>
      <c r="L270">
        <v>19</v>
      </c>
      <c r="M270" s="56">
        <f>minimap2_new_species_abundance[[#This Row],[Assignments]]/2419037</f>
        <v>7.854365187469228E-6</v>
      </c>
      <c r="O270" t="s">
        <v>364</v>
      </c>
      <c r="P270">
        <v>2</v>
      </c>
      <c r="Q270" s="56">
        <f>kraken2_species_abundance[[#This Row],[Assignments]]/P$381</f>
        <v>8.2677528289149771E-7</v>
      </c>
      <c r="S270" t="s">
        <v>889</v>
      </c>
      <c r="T270">
        <v>2</v>
      </c>
      <c r="U270">
        <f>kraken2_custom_database_species_abundance[[#This Row],[Assignments]]/T$385</f>
        <v>8.5549492948155298E-7</v>
      </c>
    </row>
    <row r="271" spans="3:21" x14ac:dyDescent="0.25">
      <c r="C271" t="s">
        <v>669</v>
      </c>
      <c r="D271">
        <v>4</v>
      </c>
      <c r="E271" s="56">
        <f>mora_filtered_species_abundance[[#This Row],[Assignments]]/mora_filtered_species_abundance[[#Totals],[Assignments]]</f>
        <v>1.6535505657829954E-6</v>
      </c>
      <c r="G271" t="s">
        <v>347</v>
      </c>
      <c r="H271">
        <v>3</v>
      </c>
      <c r="I271" s="56">
        <f>patho_new_species_abundance[[#This Row],[Assignments]]/2419037</f>
        <v>1.2401629243372466E-6</v>
      </c>
      <c r="K271" t="s">
        <v>566</v>
      </c>
      <c r="L271">
        <v>19</v>
      </c>
      <c r="M271" s="56">
        <f>minimap2_new_species_abundance[[#This Row],[Assignments]]/2419037</f>
        <v>7.854365187469228E-6</v>
      </c>
      <c r="O271" t="s">
        <v>1111</v>
      </c>
      <c r="P271">
        <v>2</v>
      </c>
      <c r="Q271" s="56">
        <f>kraken2_species_abundance[[#This Row],[Assignments]]/P$381</f>
        <v>8.2677528289149771E-7</v>
      </c>
      <c r="S271" t="s">
        <v>385</v>
      </c>
      <c r="T271">
        <v>2</v>
      </c>
      <c r="U271">
        <f>kraken2_custom_database_species_abundance[[#This Row],[Assignments]]/T$385</f>
        <v>8.5549492948155298E-7</v>
      </c>
    </row>
    <row r="272" spans="3:21" x14ac:dyDescent="0.25">
      <c r="C272" t="s">
        <v>771</v>
      </c>
      <c r="D272">
        <v>4</v>
      </c>
      <c r="E272" s="56">
        <f>mora_filtered_species_abundance[[#This Row],[Assignments]]/mora_filtered_species_abundance[[#Totals],[Assignments]]</f>
        <v>1.6535505657829954E-6</v>
      </c>
      <c r="G272" t="s">
        <v>265</v>
      </c>
      <c r="H272">
        <v>3</v>
      </c>
      <c r="I272" s="56">
        <f>patho_new_species_abundance[[#This Row],[Assignments]]/2419037</f>
        <v>1.2401629243372466E-6</v>
      </c>
      <c r="K272" t="s">
        <v>688</v>
      </c>
      <c r="L272">
        <v>19</v>
      </c>
      <c r="M272" s="56">
        <f>minimap2_new_species_abundance[[#This Row],[Assignments]]/2419037</f>
        <v>7.854365187469228E-6</v>
      </c>
      <c r="O272" t="s">
        <v>889</v>
      </c>
      <c r="P272">
        <v>2</v>
      </c>
      <c r="Q272" s="56">
        <f>kraken2_species_abundance[[#This Row],[Assignments]]/P$381</f>
        <v>8.2677528289149771E-7</v>
      </c>
      <c r="S272" t="s">
        <v>1483</v>
      </c>
      <c r="T272">
        <v>2</v>
      </c>
      <c r="U272">
        <f>kraken2_custom_database_species_abundance[[#This Row],[Assignments]]/T$385</f>
        <v>8.5549492948155298E-7</v>
      </c>
    </row>
    <row r="273" spans="3:21" x14ac:dyDescent="0.25">
      <c r="C273" t="s">
        <v>723</v>
      </c>
      <c r="D273">
        <v>4</v>
      </c>
      <c r="E273" s="56">
        <f>mora_filtered_species_abundance[[#This Row],[Assignments]]/mora_filtered_species_abundance[[#Totals],[Assignments]]</f>
        <v>1.6535505657829954E-6</v>
      </c>
      <c r="G273" t="s">
        <v>617</v>
      </c>
      <c r="H273">
        <v>3</v>
      </c>
      <c r="I273" s="56">
        <f>patho_new_species_abundance[[#This Row],[Assignments]]/2419037</f>
        <v>1.2401629243372466E-6</v>
      </c>
      <c r="K273" t="s">
        <v>705</v>
      </c>
      <c r="L273">
        <v>19</v>
      </c>
      <c r="M273" s="56">
        <f>minimap2_new_species_abundance[[#This Row],[Assignments]]/2419037</f>
        <v>7.854365187469228E-6</v>
      </c>
      <c r="O273" t="s">
        <v>385</v>
      </c>
      <c r="P273">
        <v>2</v>
      </c>
      <c r="Q273" s="56">
        <f>kraken2_species_abundance[[#This Row],[Assignments]]/P$381</f>
        <v>8.2677528289149771E-7</v>
      </c>
      <c r="S273" t="s">
        <v>351</v>
      </c>
      <c r="T273">
        <v>1</v>
      </c>
      <c r="U273">
        <f>kraken2_custom_database_species_abundance[[#This Row],[Assignments]]/T$385</f>
        <v>4.2774746474077649E-7</v>
      </c>
    </row>
    <row r="274" spans="3:21" x14ac:dyDescent="0.25">
      <c r="C274" t="s">
        <v>734</v>
      </c>
      <c r="D274">
        <v>4</v>
      </c>
      <c r="E274" s="56">
        <f>mora_filtered_species_abundance[[#This Row],[Assignments]]/mora_filtered_species_abundance[[#Totals],[Assignments]]</f>
        <v>1.6535505657829954E-6</v>
      </c>
      <c r="G274" t="s">
        <v>474</v>
      </c>
      <c r="H274">
        <v>3</v>
      </c>
      <c r="I274" s="56">
        <f>patho_new_species_abundance[[#This Row],[Assignments]]/2419037</f>
        <v>1.2401629243372466E-6</v>
      </c>
      <c r="K274" t="s">
        <v>300</v>
      </c>
      <c r="L274">
        <v>18</v>
      </c>
      <c r="M274" s="56">
        <f>minimap2_new_species_abundance[[#This Row],[Assignments]]/2419037</f>
        <v>7.4409775460234798E-6</v>
      </c>
      <c r="O274" t="s">
        <v>1130</v>
      </c>
      <c r="P274">
        <v>2</v>
      </c>
      <c r="Q274" s="56">
        <f>kraken2_species_abundance[[#This Row],[Assignments]]/P$381</f>
        <v>8.2677528289149771E-7</v>
      </c>
      <c r="S274" t="s">
        <v>877</v>
      </c>
      <c r="T274">
        <v>1</v>
      </c>
      <c r="U274">
        <f>kraken2_custom_database_species_abundance[[#This Row],[Assignments]]/T$385</f>
        <v>4.2774746474077649E-7</v>
      </c>
    </row>
    <row r="275" spans="3:21" x14ac:dyDescent="0.25">
      <c r="C275" t="s">
        <v>414</v>
      </c>
      <c r="D275">
        <v>4</v>
      </c>
      <c r="E275" s="56">
        <f>mora_filtered_species_abundance[[#This Row],[Assignments]]/mora_filtered_species_abundance[[#Totals],[Assignments]]</f>
        <v>1.6535505657829954E-6</v>
      </c>
      <c r="G275" t="s">
        <v>656</v>
      </c>
      <c r="H275">
        <v>2</v>
      </c>
      <c r="I275" s="56">
        <f>patho_new_species_abundance[[#This Row],[Assignments]]/2419037</f>
        <v>8.2677528289149771E-7</v>
      </c>
      <c r="K275" t="s">
        <v>693</v>
      </c>
      <c r="L275">
        <v>18</v>
      </c>
      <c r="M275" s="56">
        <f>minimap2_new_species_abundance[[#This Row],[Assignments]]/2419037</f>
        <v>7.4409775460234798E-6</v>
      </c>
      <c r="O275" t="s">
        <v>351</v>
      </c>
      <c r="P275">
        <v>1</v>
      </c>
      <c r="Q275" s="56">
        <f>kraken2_species_abundance[[#This Row],[Assignments]]/P$381</f>
        <v>4.1338764144574886E-7</v>
      </c>
      <c r="S275" t="s">
        <v>283</v>
      </c>
      <c r="T275">
        <v>1</v>
      </c>
      <c r="U275">
        <f>kraken2_custom_database_species_abundance[[#This Row],[Assignments]]/T$385</f>
        <v>4.2774746474077649E-7</v>
      </c>
    </row>
    <row r="276" spans="3:21" x14ac:dyDescent="0.25">
      <c r="C276" t="s">
        <v>682</v>
      </c>
      <c r="D276">
        <v>4</v>
      </c>
      <c r="E276" s="56">
        <f>mora_filtered_species_abundance[[#This Row],[Assignments]]/mora_filtered_species_abundance[[#Totals],[Assignments]]</f>
        <v>1.6535505657829954E-6</v>
      </c>
      <c r="G276" t="s">
        <v>646</v>
      </c>
      <c r="H276">
        <v>2</v>
      </c>
      <c r="I276" s="56">
        <f>patho_new_species_abundance[[#This Row],[Assignments]]/2419037</f>
        <v>8.2677528289149771E-7</v>
      </c>
      <c r="K276" t="s">
        <v>698</v>
      </c>
      <c r="L276">
        <v>18</v>
      </c>
      <c r="M276" s="56">
        <f>minimap2_new_species_abundance[[#This Row],[Assignments]]/2419037</f>
        <v>7.4409775460234798E-6</v>
      </c>
      <c r="O276" t="s">
        <v>877</v>
      </c>
      <c r="P276">
        <v>1</v>
      </c>
      <c r="Q276" s="56">
        <f>kraken2_species_abundance[[#This Row],[Assignments]]/P$381</f>
        <v>4.1338764144574886E-7</v>
      </c>
      <c r="S276" t="s">
        <v>942</v>
      </c>
      <c r="T276">
        <v>1</v>
      </c>
      <c r="U276">
        <f>kraken2_custom_database_species_abundance[[#This Row],[Assignments]]/T$385</f>
        <v>4.2774746474077649E-7</v>
      </c>
    </row>
    <row r="277" spans="3:21" x14ac:dyDescent="0.25">
      <c r="C277" t="s">
        <v>550</v>
      </c>
      <c r="D277">
        <v>4</v>
      </c>
      <c r="E277" s="56">
        <f>mora_filtered_species_abundance[[#This Row],[Assignments]]/mora_filtered_species_abundance[[#Totals],[Assignments]]</f>
        <v>1.6535505657829954E-6</v>
      </c>
      <c r="G277" t="s">
        <v>752</v>
      </c>
      <c r="H277">
        <v>2</v>
      </c>
      <c r="I277" s="56">
        <f>patho_new_species_abundance[[#This Row],[Assignments]]/2419037</f>
        <v>8.2677528289149771E-7</v>
      </c>
      <c r="K277" t="s">
        <v>305</v>
      </c>
      <c r="L277">
        <v>18</v>
      </c>
      <c r="M277" s="56">
        <f>minimap2_new_species_abundance[[#This Row],[Assignments]]/2419037</f>
        <v>7.4409775460234798E-6</v>
      </c>
      <c r="O277" t="s">
        <v>283</v>
      </c>
      <c r="P277">
        <v>1</v>
      </c>
      <c r="Q277" s="56">
        <f>kraken2_species_abundance[[#This Row],[Assignments]]/P$381</f>
        <v>4.1338764144574886E-7</v>
      </c>
      <c r="S277" t="s">
        <v>426</v>
      </c>
      <c r="T277">
        <v>1</v>
      </c>
      <c r="U277">
        <f>kraken2_custom_database_species_abundance[[#This Row],[Assignments]]/T$385</f>
        <v>4.2774746474077649E-7</v>
      </c>
    </row>
    <row r="278" spans="3:21" x14ac:dyDescent="0.25">
      <c r="C278" t="s">
        <v>762</v>
      </c>
      <c r="D278">
        <v>4</v>
      </c>
      <c r="E278" s="56">
        <f>mora_filtered_species_abundance[[#This Row],[Assignments]]/mora_filtered_species_abundance[[#Totals],[Assignments]]</f>
        <v>1.6535505657829954E-6</v>
      </c>
      <c r="G278" t="s">
        <v>669</v>
      </c>
      <c r="H278">
        <v>2</v>
      </c>
      <c r="I278" s="56">
        <f>patho_new_species_abundance[[#This Row],[Assignments]]/2419037</f>
        <v>8.2677528289149771E-7</v>
      </c>
      <c r="K278" t="s">
        <v>770</v>
      </c>
      <c r="L278">
        <v>18</v>
      </c>
      <c r="M278" s="56">
        <f>minimap2_new_species_abundance[[#This Row],[Assignments]]/2419037</f>
        <v>7.4409775460234798E-6</v>
      </c>
      <c r="O278" t="s">
        <v>942</v>
      </c>
      <c r="P278">
        <v>1</v>
      </c>
      <c r="Q278" s="56">
        <f>kraken2_species_abundance[[#This Row],[Assignments]]/P$381</f>
        <v>4.1338764144574886E-7</v>
      </c>
      <c r="S278" t="s">
        <v>700</v>
      </c>
      <c r="T278">
        <v>1</v>
      </c>
      <c r="U278">
        <f>kraken2_custom_database_species_abundance[[#This Row],[Assignments]]/T$385</f>
        <v>4.2774746474077649E-7</v>
      </c>
    </row>
    <row r="279" spans="3:21" x14ac:dyDescent="0.25">
      <c r="C279" t="s">
        <v>844</v>
      </c>
      <c r="D279">
        <v>4</v>
      </c>
      <c r="E279" s="56">
        <f>mora_filtered_species_abundance[[#This Row],[Assignments]]/mora_filtered_species_abundance[[#Totals],[Assignments]]</f>
        <v>1.6535505657829954E-6</v>
      </c>
      <c r="G279" t="s">
        <v>771</v>
      </c>
      <c r="H279">
        <v>2</v>
      </c>
      <c r="I279" s="56">
        <f>patho_new_species_abundance[[#This Row],[Assignments]]/2419037</f>
        <v>8.2677528289149771E-7</v>
      </c>
      <c r="K279" t="s">
        <v>588</v>
      </c>
      <c r="L279">
        <v>17</v>
      </c>
      <c r="M279" s="56">
        <f>minimap2_new_species_abundance[[#This Row],[Assignments]]/2419037</f>
        <v>7.0275899045777308E-6</v>
      </c>
      <c r="O279" t="s">
        <v>944</v>
      </c>
      <c r="P279">
        <v>1</v>
      </c>
      <c r="Q279" s="56">
        <f>kraken2_species_abundance[[#This Row],[Assignments]]/P$381</f>
        <v>4.1338764144574886E-7</v>
      </c>
      <c r="S279" t="s">
        <v>948</v>
      </c>
      <c r="T279">
        <v>1</v>
      </c>
      <c r="U279">
        <f>kraken2_custom_database_species_abundance[[#This Row],[Assignments]]/T$385</f>
        <v>4.2774746474077649E-7</v>
      </c>
    </row>
    <row r="280" spans="3:21" x14ac:dyDescent="0.25">
      <c r="C280" t="s">
        <v>698</v>
      </c>
      <c r="D280">
        <v>4</v>
      </c>
      <c r="E280" s="56">
        <f>mora_filtered_species_abundance[[#This Row],[Assignments]]/mora_filtered_species_abundance[[#Totals],[Assignments]]</f>
        <v>1.6535505657829954E-6</v>
      </c>
      <c r="G280" t="s">
        <v>723</v>
      </c>
      <c r="H280">
        <v>2</v>
      </c>
      <c r="I280" s="56">
        <f>patho_new_species_abundance[[#This Row],[Assignments]]/2419037</f>
        <v>8.2677528289149771E-7</v>
      </c>
      <c r="K280" t="s">
        <v>765</v>
      </c>
      <c r="L280">
        <v>17</v>
      </c>
      <c r="M280" s="56">
        <f>minimap2_new_species_abundance[[#This Row],[Assignments]]/2419037</f>
        <v>7.0275899045777308E-6</v>
      </c>
      <c r="O280" t="s">
        <v>945</v>
      </c>
      <c r="P280">
        <v>1</v>
      </c>
      <c r="Q280" s="56">
        <f>kraken2_species_abundance[[#This Row],[Assignments]]/P$381</f>
        <v>4.1338764144574886E-7</v>
      </c>
      <c r="S280" t="s">
        <v>713</v>
      </c>
      <c r="T280">
        <v>1</v>
      </c>
      <c r="U280">
        <f>kraken2_custom_database_species_abundance[[#This Row],[Assignments]]/T$385</f>
        <v>4.2774746474077649E-7</v>
      </c>
    </row>
    <row r="281" spans="3:21" x14ac:dyDescent="0.25">
      <c r="C281" t="s">
        <v>502</v>
      </c>
      <c r="D281">
        <v>4</v>
      </c>
      <c r="E281" s="56">
        <f>mora_filtered_species_abundance[[#This Row],[Assignments]]/mora_filtered_species_abundance[[#Totals],[Assignments]]</f>
        <v>1.6535505657829954E-6</v>
      </c>
      <c r="G281" t="s">
        <v>858</v>
      </c>
      <c r="H281">
        <v>2</v>
      </c>
      <c r="I281" s="56">
        <f>patho_new_species_abundance[[#This Row],[Assignments]]/2419037</f>
        <v>8.2677528289149771E-7</v>
      </c>
      <c r="K281" t="s">
        <v>293</v>
      </c>
      <c r="L281">
        <v>17</v>
      </c>
      <c r="M281" s="56">
        <f>minimap2_new_species_abundance[[#This Row],[Assignments]]/2419037</f>
        <v>7.0275899045777308E-6</v>
      </c>
      <c r="O281" t="s">
        <v>426</v>
      </c>
      <c r="P281">
        <v>1</v>
      </c>
      <c r="Q281" s="56">
        <f>kraken2_species_abundance[[#This Row],[Assignments]]/P$381</f>
        <v>4.1338764144574886E-7</v>
      </c>
      <c r="S281" t="s">
        <v>602</v>
      </c>
      <c r="T281">
        <v>1</v>
      </c>
      <c r="U281">
        <f>kraken2_custom_database_species_abundance[[#This Row],[Assignments]]/T$385</f>
        <v>4.2774746474077649E-7</v>
      </c>
    </row>
    <row r="282" spans="3:21" x14ac:dyDescent="0.25">
      <c r="C282" t="s">
        <v>433</v>
      </c>
      <c r="D282">
        <v>4</v>
      </c>
      <c r="E282" s="56">
        <f>mora_filtered_species_abundance[[#This Row],[Assignments]]/mora_filtered_species_abundance[[#Totals],[Assignments]]</f>
        <v>1.6535505657829954E-6</v>
      </c>
      <c r="G282" t="s">
        <v>806</v>
      </c>
      <c r="H282">
        <v>2</v>
      </c>
      <c r="I282" s="56">
        <f>patho_new_species_abundance[[#This Row],[Assignments]]/2419037</f>
        <v>8.2677528289149771E-7</v>
      </c>
      <c r="K282" t="s">
        <v>510</v>
      </c>
      <c r="L282">
        <v>17</v>
      </c>
      <c r="M282" s="56">
        <f>minimap2_new_species_abundance[[#This Row],[Assignments]]/2419037</f>
        <v>7.0275899045777308E-6</v>
      </c>
      <c r="O282" t="s">
        <v>700</v>
      </c>
      <c r="P282">
        <v>1</v>
      </c>
      <c r="Q282" s="56">
        <f>kraken2_species_abundance[[#This Row],[Assignments]]/P$381</f>
        <v>4.1338764144574886E-7</v>
      </c>
      <c r="S282" t="s">
        <v>902</v>
      </c>
      <c r="T282">
        <v>1</v>
      </c>
      <c r="U282">
        <f>kraken2_custom_database_species_abundance[[#This Row],[Assignments]]/T$385</f>
        <v>4.2774746474077649E-7</v>
      </c>
    </row>
    <row r="283" spans="3:21" x14ac:dyDescent="0.25">
      <c r="C283" t="s">
        <v>702</v>
      </c>
      <c r="D283">
        <v>4</v>
      </c>
      <c r="E283" s="56">
        <f>mora_filtered_species_abundance[[#This Row],[Assignments]]/mora_filtered_species_abundance[[#Totals],[Assignments]]</f>
        <v>1.6535505657829954E-6</v>
      </c>
      <c r="G283" t="s">
        <v>414</v>
      </c>
      <c r="H283">
        <v>2</v>
      </c>
      <c r="I283" s="56">
        <f>patho_new_species_abundance[[#This Row],[Assignments]]/2419037</f>
        <v>8.2677528289149771E-7</v>
      </c>
      <c r="K283" t="s">
        <v>538</v>
      </c>
      <c r="L283">
        <v>16</v>
      </c>
      <c r="M283" s="56">
        <f>minimap2_new_species_abundance[[#This Row],[Assignments]]/2419037</f>
        <v>6.6142022631319817E-6</v>
      </c>
      <c r="O283" t="s">
        <v>948</v>
      </c>
      <c r="P283">
        <v>1</v>
      </c>
      <c r="Q283" s="56">
        <f>kraken2_species_abundance[[#This Row],[Assignments]]/P$381</f>
        <v>4.1338764144574886E-7</v>
      </c>
      <c r="S283" t="s">
        <v>326</v>
      </c>
      <c r="T283">
        <v>1</v>
      </c>
      <c r="U283">
        <f>kraken2_custom_database_species_abundance[[#This Row],[Assignments]]/T$385</f>
        <v>4.2774746474077649E-7</v>
      </c>
    </row>
    <row r="284" spans="3:21" x14ac:dyDescent="0.25">
      <c r="C284" t="s">
        <v>865</v>
      </c>
      <c r="D284">
        <v>4</v>
      </c>
      <c r="E284" s="56">
        <f>mora_filtered_species_abundance[[#This Row],[Assignments]]/mora_filtered_species_abundance[[#Totals],[Assignments]]</f>
        <v>1.6535505657829954E-6</v>
      </c>
      <c r="G284" t="s">
        <v>682</v>
      </c>
      <c r="H284">
        <v>2</v>
      </c>
      <c r="I284" s="56">
        <f>patho_new_species_abundance[[#This Row],[Assignments]]/2419037</f>
        <v>8.2677528289149771E-7</v>
      </c>
      <c r="K284" t="s">
        <v>691</v>
      </c>
      <c r="L284">
        <v>16</v>
      </c>
      <c r="M284" s="56">
        <f>minimap2_new_species_abundance[[#This Row],[Assignments]]/2419037</f>
        <v>6.6142022631319817E-6</v>
      </c>
      <c r="O284" t="s">
        <v>713</v>
      </c>
      <c r="P284">
        <v>1</v>
      </c>
      <c r="Q284" s="56">
        <f>kraken2_species_abundance[[#This Row],[Assignments]]/P$381</f>
        <v>4.1338764144574886E-7</v>
      </c>
      <c r="S284" t="s">
        <v>416</v>
      </c>
      <c r="T284">
        <v>1</v>
      </c>
      <c r="U284">
        <f>kraken2_custom_database_species_abundance[[#This Row],[Assignments]]/T$385</f>
        <v>4.2774746474077649E-7</v>
      </c>
    </row>
    <row r="285" spans="3:21" x14ac:dyDescent="0.25">
      <c r="C285" t="s">
        <v>505</v>
      </c>
      <c r="D285">
        <v>4</v>
      </c>
      <c r="E285" s="56">
        <f>mora_filtered_species_abundance[[#This Row],[Assignments]]/mora_filtered_species_abundance[[#Totals],[Assignments]]</f>
        <v>1.6535505657829954E-6</v>
      </c>
      <c r="G285" t="s">
        <v>550</v>
      </c>
      <c r="H285">
        <v>2</v>
      </c>
      <c r="I285" s="56">
        <f>patho_new_species_abundance[[#This Row],[Assignments]]/2419037</f>
        <v>8.2677528289149771E-7</v>
      </c>
      <c r="K285" t="s">
        <v>419</v>
      </c>
      <c r="L285">
        <v>16</v>
      </c>
      <c r="M285" s="56">
        <f>minimap2_new_species_abundance[[#This Row],[Assignments]]/2419037</f>
        <v>6.6142022631319817E-6</v>
      </c>
      <c r="O285" t="s">
        <v>326</v>
      </c>
      <c r="P285">
        <v>1</v>
      </c>
      <c r="Q285" s="56">
        <f>kraken2_species_abundance[[#This Row],[Assignments]]/P$381</f>
        <v>4.1338764144574886E-7</v>
      </c>
      <c r="S285" t="s">
        <v>949</v>
      </c>
      <c r="T285">
        <v>1</v>
      </c>
      <c r="U285">
        <f>kraken2_custom_database_species_abundance[[#This Row],[Assignments]]/T$385</f>
        <v>4.2774746474077649E-7</v>
      </c>
    </row>
    <row r="286" spans="3:21" x14ac:dyDescent="0.25">
      <c r="C286" t="s">
        <v>802</v>
      </c>
      <c r="D286">
        <v>4</v>
      </c>
      <c r="E286" s="56">
        <f>mora_filtered_species_abundance[[#This Row],[Assignments]]/mora_filtered_species_abundance[[#Totals],[Assignments]]</f>
        <v>1.6535505657829954E-6</v>
      </c>
      <c r="G286" t="s">
        <v>899</v>
      </c>
      <c r="H286">
        <v>2</v>
      </c>
      <c r="I286" s="56">
        <f>patho_new_species_abundance[[#This Row],[Assignments]]/2419037</f>
        <v>8.2677528289149771E-7</v>
      </c>
      <c r="K286" t="s">
        <v>469</v>
      </c>
      <c r="L286">
        <v>16</v>
      </c>
      <c r="M286" s="56">
        <f>minimap2_new_species_abundance[[#This Row],[Assignments]]/2419037</f>
        <v>6.6142022631319817E-6</v>
      </c>
      <c r="O286" t="s">
        <v>416</v>
      </c>
      <c r="P286">
        <v>1</v>
      </c>
      <c r="Q286" s="56">
        <f>kraken2_species_abundance[[#This Row],[Assignments]]/P$381</f>
        <v>4.1338764144574886E-7</v>
      </c>
      <c r="S286" t="s">
        <v>609</v>
      </c>
      <c r="T286">
        <v>1</v>
      </c>
      <c r="U286">
        <f>kraken2_custom_database_species_abundance[[#This Row],[Assignments]]/T$385</f>
        <v>4.2774746474077649E-7</v>
      </c>
    </row>
    <row r="287" spans="3:21" x14ac:dyDescent="0.25">
      <c r="C287" t="s">
        <v>619</v>
      </c>
      <c r="D287">
        <v>4</v>
      </c>
      <c r="E287" s="56">
        <f>mora_filtered_species_abundance[[#This Row],[Assignments]]/mora_filtered_species_abundance[[#Totals],[Assignments]]</f>
        <v>1.6535505657829954E-6</v>
      </c>
      <c r="G287" t="s">
        <v>678</v>
      </c>
      <c r="H287">
        <v>2</v>
      </c>
      <c r="I287" s="56">
        <f>patho_new_species_abundance[[#This Row],[Assignments]]/2419037</f>
        <v>8.2677528289149771E-7</v>
      </c>
      <c r="K287" t="s">
        <v>343</v>
      </c>
      <c r="L287">
        <v>16</v>
      </c>
      <c r="M287" s="56">
        <f>minimap2_new_species_abundance[[#This Row],[Assignments]]/2419037</f>
        <v>6.6142022631319817E-6</v>
      </c>
      <c r="O287" t="s">
        <v>902</v>
      </c>
      <c r="P287">
        <v>1</v>
      </c>
      <c r="Q287" s="56">
        <f>kraken2_species_abundance[[#This Row],[Assignments]]/P$381</f>
        <v>4.1338764144574886E-7</v>
      </c>
      <c r="S287" t="s">
        <v>1469</v>
      </c>
      <c r="T287">
        <v>1</v>
      </c>
      <c r="U287">
        <f>kraken2_custom_database_species_abundance[[#This Row],[Assignments]]/T$385</f>
        <v>4.2774746474077649E-7</v>
      </c>
    </row>
    <row r="288" spans="3:21" x14ac:dyDescent="0.25">
      <c r="C288" t="s">
        <v>600</v>
      </c>
      <c r="D288">
        <v>4</v>
      </c>
      <c r="E288" s="56">
        <f>mora_filtered_species_abundance[[#This Row],[Assignments]]/mora_filtered_species_abundance[[#Totals],[Assignments]]</f>
        <v>1.6535505657829954E-6</v>
      </c>
      <c r="G288" t="s">
        <v>433</v>
      </c>
      <c r="H288">
        <v>2</v>
      </c>
      <c r="I288" s="56">
        <f>patho_new_species_abundance[[#This Row],[Assignments]]/2419037</f>
        <v>8.2677528289149771E-7</v>
      </c>
      <c r="K288" t="s">
        <v>645</v>
      </c>
      <c r="L288">
        <v>16</v>
      </c>
      <c r="M288" s="56">
        <f>minimap2_new_species_abundance[[#This Row],[Assignments]]/2419037</f>
        <v>6.6142022631319817E-6</v>
      </c>
      <c r="O288" t="s">
        <v>949</v>
      </c>
      <c r="P288">
        <v>1</v>
      </c>
      <c r="Q288" s="56">
        <f>kraken2_species_abundance[[#This Row],[Assignments]]/P$381</f>
        <v>4.1338764144574886E-7</v>
      </c>
      <c r="S288" t="s">
        <v>954</v>
      </c>
      <c r="T288">
        <v>1</v>
      </c>
      <c r="U288">
        <f>kraken2_custom_database_species_abundance[[#This Row],[Assignments]]/T$385</f>
        <v>4.2774746474077649E-7</v>
      </c>
    </row>
    <row r="289" spans="3:21" x14ac:dyDescent="0.25">
      <c r="C289" t="s">
        <v>440</v>
      </c>
      <c r="D289">
        <v>3</v>
      </c>
      <c r="E289" s="56">
        <f>mora_filtered_species_abundance[[#This Row],[Assignments]]/mora_filtered_species_abundance[[#Totals],[Assignments]]</f>
        <v>1.2401629243372466E-6</v>
      </c>
      <c r="G289" t="s">
        <v>346</v>
      </c>
      <c r="H289">
        <v>2</v>
      </c>
      <c r="I289" s="56">
        <f>patho_new_species_abundance[[#This Row],[Assignments]]/2419037</f>
        <v>8.2677528289149771E-7</v>
      </c>
      <c r="K289" t="s">
        <v>791</v>
      </c>
      <c r="L289">
        <v>15</v>
      </c>
      <c r="M289" s="56">
        <f>minimap2_new_species_abundance[[#This Row],[Assignments]]/2419037</f>
        <v>6.2008146216862326E-6</v>
      </c>
      <c r="O289" t="s">
        <v>609</v>
      </c>
      <c r="P289">
        <v>1</v>
      </c>
      <c r="Q289" s="56">
        <f>kraken2_species_abundance[[#This Row],[Assignments]]/P$381</f>
        <v>4.1338764144574886E-7</v>
      </c>
      <c r="S289" t="s">
        <v>534</v>
      </c>
      <c r="T289">
        <v>1</v>
      </c>
      <c r="U289">
        <f>kraken2_custom_database_species_abundance[[#This Row],[Assignments]]/T$385</f>
        <v>4.2774746474077649E-7</v>
      </c>
    </row>
    <row r="290" spans="3:21" x14ac:dyDescent="0.25">
      <c r="C290" t="s">
        <v>514</v>
      </c>
      <c r="D290">
        <v>3</v>
      </c>
      <c r="E290" s="56">
        <f>mora_filtered_species_abundance[[#This Row],[Assignments]]/mora_filtered_species_abundance[[#Totals],[Assignments]]</f>
        <v>1.2401629243372466E-6</v>
      </c>
      <c r="G290" t="s">
        <v>1580</v>
      </c>
      <c r="H290">
        <v>2</v>
      </c>
      <c r="I290" s="56">
        <f>patho_new_species_abundance[[#This Row],[Assignments]]/2419037</f>
        <v>8.2677528289149771E-7</v>
      </c>
      <c r="K290" t="s">
        <v>658</v>
      </c>
      <c r="L290">
        <v>15</v>
      </c>
      <c r="M290" s="56">
        <f>minimap2_new_species_abundance[[#This Row],[Assignments]]/2419037</f>
        <v>6.2008146216862326E-6</v>
      </c>
      <c r="O290" t="s">
        <v>954</v>
      </c>
      <c r="P290">
        <v>1</v>
      </c>
      <c r="Q290" s="56">
        <f>kraken2_species_abundance[[#This Row],[Assignments]]/P$381</f>
        <v>4.1338764144574886E-7</v>
      </c>
      <c r="S290" t="s">
        <v>956</v>
      </c>
      <c r="T290">
        <v>1</v>
      </c>
      <c r="U290">
        <f>kraken2_custom_database_species_abundance[[#This Row],[Assignments]]/T$385</f>
        <v>4.2774746474077649E-7</v>
      </c>
    </row>
    <row r="291" spans="3:21" x14ac:dyDescent="0.25">
      <c r="C291" t="s">
        <v>718</v>
      </c>
      <c r="D291">
        <v>3</v>
      </c>
      <c r="E291" s="56">
        <f>mora_filtered_species_abundance[[#This Row],[Assignments]]/mora_filtered_species_abundance[[#Totals],[Assignments]]</f>
        <v>1.2401629243372466E-6</v>
      </c>
      <c r="G291" t="s">
        <v>711</v>
      </c>
      <c r="H291">
        <v>2</v>
      </c>
      <c r="I291" s="56">
        <f>patho_new_species_abundance[[#This Row],[Assignments]]/2419037</f>
        <v>8.2677528289149771E-7</v>
      </c>
      <c r="K291" t="s">
        <v>447</v>
      </c>
      <c r="L291">
        <v>15</v>
      </c>
      <c r="M291" s="56">
        <f>minimap2_new_species_abundance[[#This Row],[Assignments]]/2419037</f>
        <v>6.2008146216862326E-6</v>
      </c>
      <c r="O291" t="s">
        <v>956</v>
      </c>
      <c r="P291">
        <v>1</v>
      </c>
      <c r="Q291" s="56">
        <f>kraken2_species_abundance[[#This Row],[Assignments]]/P$381</f>
        <v>4.1338764144574886E-7</v>
      </c>
      <c r="S291" t="s">
        <v>959</v>
      </c>
      <c r="T291">
        <v>1</v>
      </c>
      <c r="U291">
        <f>kraken2_custom_database_species_abundance[[#This Row],[Assignments]]/T$385</f>
        <v>4.2774746474077649E-7</v>
      </c>
    </row>
    <row r="292" spans="3:21" x14ac:dyDescent="0.25">
      <c r="C292" t="s">
        <v>740</v>
      </c>
      <c r="D292">
        <v>3</v>
      </c>
      <c r="E292" s="56">
        <f>mora_filtered_species_abundance[[#This Row],[Assignments]]/mora_filtered_species_abundance[[#Totals],[Assignments]]</f>
        <v>1.2401629243372466E-6</v>
      </c>
      <c r="G292" t="s">
        <v>802</v>
      </c>
      <c r="H292">
        <v>2</v>
      </c>
      <c r="I292" s="56">
        <f>patho_new_species_abundance[[#This Row],[Assignments]]/2419037</f>
        <v>8.2677528289149771E-7</v>
      </c>
      <c r="K292" t="s">
        <v>782</v>
      </c>
      <c r="L292">
        <v>15</v>
      </c>
      <c r="M292" s="56">
        <f>minimap2_new_species_abundance[[#This Row],[Assignments]]/2419037</f>
        <v>6.2008146216862326E-6</v>
      </c>
      <c r="O292" t="s">
        <v>959</v>
      </c>
      <c r="P292">
        <v>1</v>
      </c>
      <c r="Q292" s="56">
        <f>kraken2_species_abundance[[#This Row],[Assignments]]/P$381</f>
        <v>4.1338764144574886E-7</v>
      </c>
      <c r="S292" t="s">
        <v>960</v>
      </c>
      <c r="T292">
        <v>1</v>
      </c>
      <c r="U292">
        <f>kraken2_custom_database_species_abundance[[#This Row],[Assignments]]/T$385</f>
        <v>4.2774746474077649E-7</v>
      </c>
    </row>
    <row r="293" spans="3:21" x14ac:dyDescent="0.25">
      <c r="C293" t="s">
        <v>845</v>
      </c>
      <c r="D293">
        <v>3</v>
      </c>
      <c r="E293" s="56">
        <f>mora_filtered_species_abundance[[#This Row],[Assignments]]/mora_filtered_species_abundance[[#Totals],[Assignments]]</f>
        <v>1.2401629243372466E-6</v>
      </c>
      <c r="G293" t="s">
        <v>619</v>
      </c>
      <c r="H293">
        <v>2</v>
      </c>
      <c r="I293" s="56">
        <f>patho_new_species_abundance[[#This Row],[Assignments]]/2419037</f>
        <v>8.2677528289149771E-7</v>
      </c>
      <c r="K293" t="s">
        <v>661</v>
      </c>
      <c r="L293">
        <v>15</v>
      </c>
      <c r="M293" s="56">
        <f>minimap2_new_species_abundance[[#This Row],[Assignments]]/2419037</f>
        <v>6.2008146216862326E-6</v>
      </c>
      <c r="O293" t="s">
        <v>960</v>
      </c>
      <c r="P293">
        <v>1</v>
      </c>
      <c r="Q293" s="56">
        <f>kraken2_species_abundance[[#This Row],[Assignments]]/P$381</f>
        <v>4.1338764144574886E-7</v>
      </c>
      <c r="S293" t="s">
        <v>981</v>
      </c>
      <c r="T293">
        <v>1</v>
      </c>
      <c r="U293">
        <f>kraken2_custom_database_species_abundance[[#This Row],[Assignments]]/T$385</f>
        <v>4.2774746474077649E-7</v>
      </c>
    </row>
    <row r="294" spans="3:21" x14ac:dyDescent="0.25">
      <c r="C294" t="s">
        <v>858</v>
      </c>
      <c r="D294">
        <v>3</v>
      </c>
      <c r="E294" s="56">
        <f>mora_filtered_species_abundance[[#This Row],[Assignments]]/mora_filtered_species_abundance[[#Totals],[Assignments]]</f>
        <v>1.2401629243372466E-6</v>
      </c>
      <c r="G294" t="s">
        <v>470</v>
      </c>
      <c r="H294">
        <v>2</v>
      </c>
      <c r="I294" s="56">
        <f>patho_new_species_abundance[[#This Row],[Assignments]]/2419037</f>
        <v>8.2677528289149771E-7</v>
      </c>
      <c r="K294" t="s">
        <v>568</v>
      </c>
      <c r="L294">
        <v>15</v>
      </c>
      <c r="M294" s="56">
        <f>minimap2_new_species_abundance[[#This Row],[Assignments]]/2419037</f>
        <v>6.2008146216862326E-6</v>
      </c>
      <c r="O294" t="s">
        <v>967</v>
      </c>
      <c r="P294">
        <v>1</v>
      </c>
      <c r="Q294" s="56">
        <f>kraken2_species_abundance[[#This Row],[Assignments]]/P$381</f>
        <v>4.1338764144574886E-7</v>
      </c>
      <c r="S294" t="s">
        <v>982</v>
      </c>
      <c r="T294">
        <v>1</v>
      </c>
      <c r="U294">
        <f>kraken2_custom_database_species_abundance[[#This Row],[Assignments]]/T$385</f>
        <v>4.2774746474077649E-7</v>
      </c>
    </row>
    <row r="295" spans="3:21" x14ac:dyDescent="0.25">
      <c r="C295" t="s">
        <v>742</v>
      </c>
      <c r="D295">
        <v>3</v>
      </c>
      <c r="E295" s="56">
        <f>mora_filtered_species_abundance[[#This Row],[Assignments]]/mora_filtered_species_abundance[[#Totals],[Assignments]]</f>
        <v>1.2401629243372466E-6</v>
      </c>
      <c r="G295" t="s">
        <v>600</v>
      </c>
      <c r="H295">
        <v>2</v>
      </c>
      <c r="I295" s="56">
        <f>patho_new_species_abundance[[#This Row],[Assignments]]/2419037</f>
        <v>8.2677528289149771E-7</v>
      </c>
      <c r="K295" t="s">
        <v>580</v>
      </c>
      <c r="L295">
        <v>14</v>
      </c>
      <c r="M295" s="56">
        <f>minimap2_new_species_abundance[[#This Row],[Assignments]]/2419037</f>
        <v>5.7874269802404844E-6</v>
      </c>
      <c r="O295" t="s">
        <v>982</v>
      </c>
      <c r="P295">
        <v>1</v>
      </c>
      <c r="Q295" s="56">
        <f>kraken2_species_abundance[[#This Row],[Assignments]]/P$381</f>
        <v>4.1338764144574886E-7</v>
      </c>
      <c r="S295" t="s">
        <v>626</v>
      </c>
      <c r="T295">
        <v>1</v>
      </c>
      <c r="U295">
        <f>kraken2_custom_database_species_abundance[[#This Row],[Assignments]]/T$385</f>
        <v>4.2774746474077649E-7</v>
      </c>
    </row>
    <row r="296" spans="3:21" x14ac:dyDescent="0.25">
      <c r="C296" t="s">
        <v>823</v>
      </c>
      <c r="D296">
        <v>3</v>
      </c>
      <c r="E296" s="56">
        <f>mora_filtered_species_abundance[[#This Row],[Assignments]]/mora_filtered_species_abundance[[#Totals],[Assignments]]</f>
        <v>1.2401629243372466E-6</v>
      </c>
      <c r="G296" t="s">
        <v>748</v>
      </c>
      <c r="H296">
        <v>2</v>
      </c>
      <c r="I296" s="56">
        <f>patho_new_species_abundance[[#This Row],[Assignments]]/2419037</f>
        <v>8.2677528289149771E-7</v>
      </c>
      <c r="K296" t="s">
        <v>746</v>
      </c>
      <c r="L296">
        <v>14</v>
      </c>
      <c r="M296" s="56">
        <f>minimap2_new_species_abundance[[#This Row],[Assignments]]/2419037</f>
        <v>5.7874269802404844E-6</v>
      </c>
      <c r="O296" t="s">
        <v>299</v>
      </c>
      <c r="P296">
        <v>1</v>
      </c>
      <c r="Q296" s="56">
        <f>kraken2_species_abundance[[#This Row],[Assignments]]/P$381</f>
        <v>4.1338764144574886E-7</v>
      </c>
      <c r="S296" t="s">
        <v>1471</v>
      </c>
      <c r="T296">
        <v>1</v>
      </c>
      <c r="U296">
        <f>kraken2_custom_database_species_abundance[[#This Row],[Assignments]]/T$385</f>
        <v>4.2774746474077649E-7</v>
      </c>
    </row>
    <row r="297" spans="3:21" x14ac:dyDescent="0.25">
      <c r="C297" t="s">
        <v>866</v>
      </c>
      <c r="D297">
        <v>3</v>
      </c>
      <c r="E297" s="56">
        <f>mora_filtered_species_abundance[[#This Row],[Assignments]]/mora_filtered_species_abundance[[#Totals],[Assignments]]</f>
        <v>1.2401629243372466E-6</v>
      </c>
      <c r="G297" t="s">
        <v>498</v>
      </c>
      <c r="H297">
        <v>1</v>
      </c>
      <c r="I297" s="56">
        <f>patho_new_species_abundance[[#This Row],[Assignments]]/2419037</f>
        <v>4.1338764144574886E-7</v>
      </c>
      <c r="K297" t="s">
        <v>471</v>
      </c>
      <c r="L297">
        <v>14</v>
      </c>
      <c r="M297" s="56">
        <f>minimap2_new_species_abundance[[#This Row],[Assignments]]/2419037</f>
        <v>5.7874269802404844E-6</v>
      </c>
      <c r="O297" t="s">
        <v>1005</v>
      </c>
      <c r="P297">
        <v>1</v>
      </c>
      <c r="Q297" s="56">
        <f>kraken2_species_abundance[[#This Row],[Assignments]]/P$381</f>
        <v>4.1338764144574886E-7</v>
      </c>
      <c r="S297" t="s">
        <v>299</v>
      </c>
      <c r="T297">
        <v>1</v>
      </c>
      <c r="U297">
        <f>kraken2_custom_database_species_abundance[[#This Row],[Assignments]]/T$385</f>
        <v>4.2774746474077649E-7</v>
      </c>
    </row>
    <row r="298" spans="3:21" x14ac:dyDescent="0.25">
      <c r="C298" t="s">
        <v>806</v>
      </c>
      <c r="D298">
        <v>3</v>
      </c>
      <c r="E298" s="56">
        <f>mora_filtered_species_abundance[[#This Row],[Assignments]]/mora_filtered_species_abundance[[#Totals],[Assignments]]</f>
        <v>1.2401629243372466E-6</v>
      </c>
      <c r="G298" t="s">
        <v>440</v>
      </c>
      <c r="H298">
        <v>1</v>
      </c>
      <c r="I298" s="56">
        <f>patho_new_species_abundance[[#This Row],[Assignments]]/2419037</f>
        <v>4.1338764144574886E-7</v>
      </c>
      <c r="K298" t="s">
        <v>376</v>
      </c>
      <c r="L298">
        <v>14</v>
      </c>
      <c r="M298" s="56">
        <f>minimap2_new_species_abundance[[#This Row],[Assignments]]/2419037</f>
        <v>5.7874269802404844E-6</v>
      </c>
      <c r="O298" t="s">
        <v>1027</v>
      </c>
      <c r="P298">
        <v>1</v>
      </c>
      <c r="Q298" s="56">
        <f>kraken2_species_abundance[[#This Row],[Assignments]]/P$381</f>
        <v>4.1338764144574886E-7</v>
      </c>
      <c r="S298" t="s">
        <v>1005</v>
      </c>
      <c r="T298">
        <v>1</v>
      </c>
      <c r="U298">
        <f>kraken2_custom_database_species_abundance[[#This Row],[Assignments]]/T$385</f>
        <v>4.2774746474077649E-7</v>
      </c>
    </row>
    <row r="299" spans="3:21" x14ac:dyDescent="0.25">
      <c r="C299" t="s">
        <v>846</v>
      </c>
      <c r="D299">
        <v>3</v>
      </c>
      <c r="E299" s="56">
        <f>mora_filtered_species_abundance[[#This Row],[Assignments]]/mora_filtered_species_abundance[[#Totals],[Assignments]]</f>
        <v>1.2401629243372466E-6</v>
      </c>
      <c r="G299" t="s">
        <v>514</v>
      </c>
      <c r="H299">
        <v>1</v>
      </c>
      <c r="I299" s="56">
        <f>patho_new_species_abundance[[#This Row],[Assignments]]/2419037</f>
        <v>4.1338764144574886E-7</v>
      </c>
      <c r="K299" t="s">
        <v>486</v>
      </c>
      <c r="L299">
        <v>14</v>
      </c>
      <c r="M299" s="56">
        <f>minimap2_new_species_abundance[[#This Row],[Assignments]]/2419037</f>
        <v>5.7874269802404844E-6</v>
      </c>
      <c r="O299" t="s">
        <v>1028</v>
      </c>
      <c r="P299">
        <v>1</v>
      </c>
      <c r="Q299" s="56">
        <f>kraken2_species_abundance[[#This Row],[Assignments]]/P$381</f>
        <v>4.1338764144574886E-7</v>
      </c>
      <c r="S299" t="s">
        <v>1027</v>
      </c>
      <c r="T299">
        <v>1</v>
      </c>
      <c r="U299">
        <f>kraken2_custom_database_species_abundance[[#This Row],[Assignments]]/T$385</f>
        <v>4.2774746474077649E-7</v>
      </c>
    </row>
    <row r="300" spans="3:21" x14ac:dyDescent="0.25">
      <c r="C300" t="s">
        <v>499</v>
      </c>
      <c r="D300">
        <v>3</v>
      </c>
      <c r="E300" s="56">
        <f>mora_filtered_species_abundance[[#This Row],[Assignments]]/mora_filtered_species_abundance[[#Totals],[Assignments]]</f>
        <v>1.2401629243372466E-6</v>
      </c>
      <c r="G300" t="s">
        <v>718</v>
      </c>
      <c r="H300">
        <v>1</v>
      </c>
      <c r="I300" s="56">
        <f>patho_new_species_abundance[[#This Row],[Assignments]]/2419037</f>
        <v>4.1338764144574886E-7</v>
      </c>
      <c r="K300" t="s">
        <v>319</v>
      </c>
      <c r="L300">
        <v>14</v>
      </c>
      <c r="M300" s="56">
        <f>minimap2_new_species_abundance[[#This Row],[Assignments]]/2419037</f>
        <v>5.7874269802404844E-6</v>
      </c>
      <c r="O300" t="s">
        <v>1030</v>
      </c>
      <c r="P300">
        <v>1</v>
      </c>
      <c r="Q300" s="56">
        <f>kraken2_species_abundance[[#This Row],[Assignments]]/P$381</f>
        <v>4.1338764144574886E-7</v>
      </c>
      <c r="S300" t="s">
        <v>1028</v>
      </c>
      <c r="T300">
        <v>1</v>
      </c>
      <c r="U300">
        <f>kraken2_custom_database_species_abundance[[#This Row],[Assignments]]/T$385</f>
        <v>4.2774746474077649E-7</v>
      </c>
    </row>
    <row r="301" spans="3:21" x14ac:dyDescent="0.25">
      <c r="C301" t="s">
        <v>658</v>
      </c>
      <c r="D301">
        <v>3</v>
      </c>
      <c r="E301" s="56">
        <f>mora_filtered_species_abundance[[#This Row],[Assignments]]/mora_filtered_species_abundance[[#Totals],[Assignments]]</f>
        <v>1.2401629243372466E-6</v>
      </c>
      <c r="G301" t="s">
        <v>389</v>
      </c>
      <c r="H301">
        <v>1</v>
      </c>
      <c r="I301" s="56">
        <f>patho_new_species_abundance[[#This Row],[Assignments]]/2419037</f>
        <v>4.1338764144574886E-7</v>
      </c>
      <c r="K301" t="s">
        <v>741</v>
      </c>
      <c r="L301">
        <v>14</v>
      </c>
      <c r="M301" s="56">
        <f>minimap2_new_species_abundance[[#This Row],[Assignments]]/2419037</f>
        <v>5.7874269802404844E-6</v>
      </c>
      <c r="O301" t="s">
        <v>1031</v>
      </c>
      <c r="P301">
        <v>1</v>
      </c>
      <c r="Q301" s="56">
        <f>kraken2_species_abundance[[#This Row],[Assignments]]/P$381</f>
        <v>4.1338764144574886E-7</v>
      </c>
      <c r="S301" t="s">
        <v>1031</v>
      </c>
      <c r="T301">
        <v>1</v>
      </c>
      <c r="U301">
        <f>kraken2_custom_database_species_abundance[[#This Row],[Assignments]]/T$385</f>
        <v>4.2774746474077649E-7</v>
      </c>
    </row>
    <row r="302" spans="3:21" x14ac:dyDescent="0.25">
      <c r="C302" t="s">
        <v>345</v>
      </c>
      <c r="D302">
        <v>3</v>
      </c>
      <c r="E302" s="56">
        <f>mora_filtered_species_abundance[[#This Row],[Assignments]]/mora_filtered_species_abundance[[#Totals],[Assignments]]</f>
        <v>1.2401629243372466E-6</v>
      </c>
      <c r="G302" t="s">
        <v>921</v>
      </c>
      <c r="H302">
        <v>1</v>
      </c>
      <c r="I302" s="56">
        <f>patho_new_species_abundance[[#This Row],[Assignments]]/2419037</f>
        <v>4.1338764144574886E-7</v>
      </c>
      <c r="K302" t="s">
        <v>418</v>
      </c>
      <c r="L302">
        <v>14</v>
      </c>
      <c r="M302" s="56">
        <f>minimap2_new_species_abundance[[#This Row],[Assignments]]/2419037</f>
        <v>5.7874269802404844E-6</v>
      </c>
      <c r="O302" t="s">
        <v>1032</v>
      </c>
      <c r="P302">
        <v>1</v>
      </c>
      <c r="Q302" s="56">
        <f>kraken2_species_abundance[[#This Row],[Assignments]]/P$381</f>
        <v>4.1338764144574886E-7</v>
      </c>
      <c r="S302" t="s">
        <v>1032</v>
      </c>
      <c r="T302">
        <v>1</v>
      </c>
      <c r="U302">
        <f>kraken2_custom_database_species_abundance[[#This Row],[Assignments]]/T$385</f>
        <v>4.2774746474077649E-7</v>
      </c>
    </row>
    <row r="303" spans="3:21" x14ac:dyDescent="0.25">
      <c r="C303" t="s">
        <v>407</v>
      </c>
      <c r="D303">
        <v>3</v>
      </c>
      <c r="E303" s="56">
        <f>mora_filtered_species_abundance[[#This Row],[Assignments]]/mora_filtered_species_abundance[[#Totals],[Assignments]]</f>
        <v>1.2401629243372466E-6</v>
      </c>
      <c r="G303" t="s">
        <v>836</v>
      </c>
      <c r="H303">
        <v>1</v>
      </c>
      <c r="I303" s="56">
        <f>patho_new_species_abundance[[#This Row],[Assignments]]/2419037</f>
        <v>4.1338764144574886E-7</v>
      </c>
      <c r="K303" t="s">
        <v>403</v>
      </c>
      <c r="L303">
        <v>13</v>
      </c>
      <c r="M303" s="56">
        <f>minimap2_new_species_abundance[[#This Row],[Assignments]]/2419037</f>
        <v>5.3740393387947353E-6</v>
      </c>
      <c r="O303" t="s">
        <v>647</v>
      </c>
      <c r="P303">
        <v>1</v>
      </c>
      <c r="Q303" s="56">
        <f>kraken2_species_abundance[[#This Row],[Assignments]]/P$381</f>
        <v>4.1338764144574886E-7</v>
      </c>
      <c r="S303" t="s">
        <v>647</v>
      </c>
      <c r="T303">
        <v>1</v>
      </c>
      <c r="U303">
        <f>kraken2_custom_database_species_abundance[[#This Row],[Assignments]]/T$385</f>
        <v>4.2774746474077649E-7</v>
      </c>
    </row>
    <row r="304" spans="3:21" x14ac:dyDescent="0.25">
      <c r="C304" t="s">
        <v>366</v>
      </c>
      <c r="D304">
        <v>3</v>
      </c>
      <c r="E304" s="56">
        <f>mora_filtered_species_abundance[[#This Row],[Assignments]]/mora_filtered_species_abundance[[#Totals],[Assignments]]</f>
        <v>1.2401629243372466E-6</v>
      </c>
      <c r="G304" t="s">
        <v>657</v>
      </c>
      <c r="H304">
        <v>1</v>
      </c>
      <c r="I304" s="56">
        <f>patho_new_species_abundance[[#This Row],[Assignments]]/2419037</f>
        <v>4.1338764144574886E-7</v>
      </c>
      <c r="K304" t="s">
        <v>682</v>
      </c>
      <c r="L304">
        <v>13</v>
      </c>
      <c r="M304" s="56">
        <f>minimap2_new_species_abundance[[#This Row],[Assignments]]/2419037</f>
        <v>5.3740393387947353E-6</v>
      </c>
      <c r="O304" t="s">
        <v>561</v>
      </c>
      <c r="P304">
        <v>1</v>
      </c>
      <c r="Q304" s="56">
        <f>kraken2_species_abundance[[#This Row],[Assignments]]/P$381</f>
        <v>4.1338764144574886E-7</v>
      </c>
      <c r="S304" t="s">
        <v>561</v>
      </c>
      <c r="T304">
        <v>1</v>
      </c>
      <c r="U304">
        <f>kraken2_custom_database_species_abundance[[#This Row],[Assignments]]/T$385</f>
        <v>4.2774746474077649E-7</v>
      </c>
    </row>
    <row r="305" spans="3:21" x14ac:dyDescent="0.25">
      <c r="C305" t="s">
        <v>704</v>
      </c>
      <c r="D305">
        <v>3</v>
      </c>
      <c r="E305" s="56">
        <f>mora_filtered_species_abundance[[#This Row],[Assignments]]/mora_filtered_species_abundance[[#Totals],[Assignments]]</f>
        <v>1.2401629243372466E-6</v>
      </c>
      <c r="G305" t="s">
        <v>700</v>
      </c>
      <c r="H305">
        <v>1</v>
      </c>
      <c r="I305" s="56">
        <f>patho_new_species_abundance[[#This Row],[Assignments]]/2419037</f>
        <v>4.1338764144574886E-7</v>
      </c>
      <c r="K305" t="s">
        <v>716</v>
      </c>
      <c r="L305">
        <v>13</v>
      </c>
      <c r="M305" s="56">
        <f>minimap2_new_species_abundance[[#This Row],[Assignments]]/2419037</f>
        <v>5.3740393387947353E-6</v>
      </c>
      <c r="O305" t="s">
        <v>1034</v>
      </c>
      <c r="P305">
        <v>1</v>
      </c>
      <c r="Q305" s="56">
        <f>kraken2_species_abundance[[#This Row],[Assignments]]/P$381</f>
        <v>4.1338764144574886E-7</v>
      </c>
      <c r="S305" t="s">
        <v>1034</v>
      </c>
      <c r="T305">
        <v>1</v>
      </c>
      <c r="U305">
        <f>kraken2_custom_database_species_abundance[[#This Row],[Assignments]]/T$385</f>
        <v>4.2774746474077649E-7</v>
      </c>
    </row>
    <row r="306" spans="3:21" x14ac:dyDescent="0.25">
      <c r="C306" t="s">
        <v>678</v>
      </c>
      <c r="D306">
        <v>3</v>
      </c>
      <c r="E306" s="56">
        <f>mora_filtered_species_abundance[[#This Row],[Assignments]]/mora_filtered_species_abundance[[#Totals],[Assignments]]</f>
        <v>1.2401629243372466E-6</v>
      </c>
      <c r="G306" t="s">
        <v>592</v>
      </c>
      <c r="H306">
        <v>1</v>
      </c>
      <c r="I306" s="56">
        <f>patho_new_species_abundance[[#This Row],[Assignments]]/2419037</f>
        <v>4.1338764144574886E-7</v>
      </c>
      <c r="K306" t="s">
        <v>662</v>
      </c>
      <c r="L306">
        <v>12</v>
      </c>
      <c r="M306" s="56">
        <f>minimap2_new_species_abundance[[#This Row],[Assignments]]/2419037</f>
        <v>4.9606516973489863E-6</v>
      </c>
      <c r="O306" t="s">
        <v>1037</v>
      </c>
      <c r="P306">
        <v>1</v>
      </c>
      <c r="Q306" s="56">
        <f>kraken2_species_abundance[[#This Row],[Assignments]]/P$381</f>
        <v>4.1338764144574886E-7</v>
      </c>
      <c r="S306" t="s">
        <v>1037</v>
      </c>
      <c r="T306">
        <v>1</v>
      </c>
      <c r="U306">
        <f>kraken2_custom_database_species_abundance[[#This Row],[Assignments]]/T$385</f>
        <v>4.2774746474077649E-7</v>
      </c>
    </row>
    <row r="307" spans="3:21" x14ac:dyDescent="0.25">
      <c r="C307" t="s">
        <v>375</v>
      </c>
      <c r="D307">
        <v>3</v>
      </c>
      <c r="E307" s="56">
        <f>mora_filtered_species_abundance[[#This Row],[Assignments]]/mora_filtered_species_abundance[[#Totals],[Assignments]]</f>
        <v>1.2401629243372466E-6</v>
      </c>
      <c r="G307" t="s">
        <v>338</v>
      </c>
      <c r="H307">
        <v>1</v>
      </c>
      <c r="I307" s="56">
        <f>patho_new_species_abundance[[#This Row],[Assignments]]/2419037</f>
        <v>4.1338764144574886E-7</v>
      </c>
      <c r="K307" t="s">
        <v>740</v>
      </c>
      <c r="L307">
        <v>12</v>
      </c>
      <c r="M307" s="56">
        <f>minimap2_new_species_abundance[[#This Row],[Assignments]]/2419037</f>
        <v>4.9606516973489863E-6</v>
      </c>
      <c r="O307" t="s">
        <v>437</v>
      </c>
      <c r="P307">
        <v>1</v>
      </c>
      <c r="Q307" s="56">
        <f>kraken2_species_abundance[[#This Row],[Assignments]]/P$381</f>
        <v>4.1338764144574886E-7</v>
      </c>
      <c r="S307" t="s">
        <v>816</v>
      </c>
      <c r="T307">
        <v>1</v>
      </c>
      <c r="U307">
        <f>kraken2_custom_database_species_abundance[[#This Row],[Assignments]]/T$385</f>
        <v>4.2774746474077649E-7</v>
      </c>
    </row>
    <row r="308" spans="3:21" x14ac:dyDescent="0.25">
      <c r="C308" t="s">
        <v>577</v>
      </c>
      <c r="D308">
        <v>3</v>
      </c>
      <c r="E308" s="56">
        <f>mora_filtered_species_abundance[[#This Row],[Assignments]]/mora_filtered_species_abundance[[#Totals],[Assignments]]</f>
        <v>1.2401629243372466E-6</v>
      </c>
      <c r="G308" t="s">
        <v>712</v>
      </c>
      <c r="H308">
        <v>1</v>
      </c>
      <c r="I308" s="56">
        <f>patho_new_species_abundance[[#This Row],[Assignments]]/2419037</f>
        <v>4.1338764144574886E-7</v>
      </c>
      <c r="K308" t="s">
        <v>771</v>
      </c>
      <c r="L308">
        <v>12</v>
      </c>
      <c r="M308" s="56">
        <f>minimap2_new_species_abundance[[#This Row],[Assignments]]/2419037</f>
        <v>4.9606516973489863E-6</v>
      </c>
      <c r="O308" t="s">
        <v>816</v>
      </c>
      <c r="P308">
        <v>1</v>
      </c>
      <c r="Q308" s="56">
        <f>kraken2_species_abundance[[#This Row],[Assignments]]/P$381</f>
        <v>4.1338764144574886E-7</v>
      </c>
      <c r="S308" t="s">
        <v>1041</v>
      </c>
      <c r="T308">
        <v>1</v>
      </c>
      <c r="U308">
        <f>kraken2_custom_database_species_abundance[[#This Row],[Assignments]]/T$385</f>
        <v>4.2774746474077649E-7</v>
      </c>
    </row>
    <row r="309" spans="3:21" x14ac:dyDescent="0.25">
      <c r="C309" t="s">
        <v>485</v>
      </c>
      <c r="D309">
        <v>3</v>
      </c>
      <c r="E309" s="56">
        <f>mora_filtered_species_abundance[[#This Row],[Assignments]]/mora_filtered_species_abundance[[#Totals],[Assignments]]</f>
        <v>1.2401629243372466E-6</v>
      </c>
      <c r="G309" t="s">
        <v>845</v>
      </c>
      <c r="H309">
        <v>1</v>
      </c>
      <c r="I309" s="56">
        <f>patho_new_species_abundance[[#This Row],[Assignments]]/2419037</f>
        <v>4.1338764144574886E-7</v>
      </c>
      <c r="K309" t="s">
        <v>491</v>
      </c>
      <c r="L309">
        <v>12</v>
      </c>
      <c r="M309" s="56">
        <f>minimap2_new_species_abundance[[#This Row],[Assignments]]/2419037</f>
        <v>4.9606516973489863E-6</v>
      </c>
      <c r="O309" t="s">
        <v>1039</v>
      </c>
      <c r="P309">
        <v>1</v>
      </c>
      <c r="Q309" s="56">
        <f>kraken2_species_abundance[[#This Row],[Assignments]]/P$381</f>
        <v>4.1338764144574886E-7</v>
      </c>
      <c r="S309" t="s">
        <v>1040</v>
      </c>
      <c r="T309">
        <v>1</v>
      </c>
      <c r="U309">
        <f>kraken2_custom_database_species_abundance[[#This Row],[Assignments]]/T$385</f>
        <v>4.2774746474077649E-7</v>
      </c>
    </row>
    <row r="310" spans="3:21" x14ac:dyDescent="0.25">
      <c r="C310" t="s">
        <v>531</v>
      </c>
      <c r="D310">
        <v>3</v>
      </c>
      <c r="E310" s="56">
        <f>mora_filtered_species_abundance[[#This Row],[Assignments]]/mora_filtered_species_abundance[[#Totals],[Assignments]]</f>
        <v>1.2401629243372466E-6</v>
      </c>
      <c r="G310" t="s">
        <v>811</v>
      </c>
      <c r="H310">
        <v>1</v>
      </c>
      <c r="I310" s="56">
        <f>patho_new_species_abundance[[#This Row],[Assignments]]/2419037</f>
        <v>4.1338764144574886E-7</v>
      </c>
      <c r="K310" t="s">
        <v>677</v>
      </c>
      <c r="L310">
        <v>12</v>
      </c>
      <c r="M310" s="56">
        <f>minimap2_new_species_abundance[[#This Row],[Assignments]]/2419037</f>
        <v>4.9606516973489863E-6</v>
      </c>
      <c r="O310" t="s">
        <v>1040</v>
      </c>
      <c r="P310">
        <v>1</v>
      </c>
      <c r="Q310" s="56">
        <f>kraken2_species_abundance[[#This Row],[Assignments]]/P$381</f>
        <v>4.1338764144574886E-7</v>
      </c>
      <c r="S310" t="s">
        <v>1039</v>
      </c>
      <c r="T310">
        <v>1</v>
      </c>
      <c r="U310">
        <f>kraken2_custom_database_species_abundance[[#This Row],[Assignments]]/T$385</f>
        <v>4.2774746474077649E-7</v>
      </c>
    </row>
    <row r="311" spans="3:21" x14ac:dyDescent="0.25">
      <c r="C311" t="s">
        <v>564</v>
      </c>
      <c r="D311">
        <v>3</v>
      </c>
      <c r="E311" s="56">
        <f>mora_filtered_species_abundance[[#This Row],[Assignments]]/mora_filtered_species_abundance[[#Totals],[Assignments]]</f>
        <v>1.2401629243372466E-6</v>
      </c>
      <c r="G311" t="s">
        <v>742</v>
      </c>
      <c r="H311">
        <v>1</v>
      </c>
      <c r="I311" s="56">
        <f>patho_new_species_abundance[[#This Row],[Assignments]]/2419037</f>
        <v>4.1338764144574886E-7</v>
      </c>
      <c r="K311" t="s">
        <v>647</v>
      </c>
      <c r="L311">
        <v>12</v>
      </c>
      <c r="M311" s="56">
        <f>minimap2_new_species_abundance[[#This Row],[Assignments]]/2419037</f>
        <v>4.9606516973489863E-6</v>
      </c>
      <c r="O311" t="s">
        <v>1041</v>
      </c>
      <c r="P311">
        <v>1</v>
      </c>
      <c r="Q311" s="56">
        <f>kraken2_species_abundance[[#This Row],[Assignments]]/P$381</f>
        <v>4.1338764144574886E-7</v>
      </c>
      <c r="S311" t="s">
        <v>1042</v>
      </c>
      <c r="T311">
        <v>1</v>
      </c>
      <c r="U311">
        <f>kraken2_custom_database_species_abundance[[#This Row],[Assignments]]/T$385</f>
        <v>4.2774746474077649E-7</v>
      </c>
    </row>
    <row r="312" spans="3:21" x14ac:dyDescent="0.25">
      <c r="C312" t="s">
        <v>409</v>
      </c>
      <c r="D312">
        <v>3</v>
      </c>
      <c r="E312" s="56">
        <f>mora_filtered_species_abundance[[#This Row],[Assignments]]/mora_filtered_species_abundance[[#Totals],[Assignments]]</f>
        <v>1.2401629243372466E-6</v>
      </c>
      <c r="G312" t="s">
        <v>671</v>
      </c>
      <c r="H312">
        <v>1</v>
      </c>
      <c r="I312" s="56">
        <f>patho_new_species_abundance[[#This Row],[Assignments]]/2419037</f>
        <v>4.1338764144574886E-7</v>
      </c>
      <c r="K312" t="s">
        <v>710</v>
      </c>
      <c r="L312">
        <v>12</v>
      </c>
      <c r="M312" s="56">
        <f>minimap2_new_species_abundance[[#This Row],[Assignments]]/2419037</f>
        <v>4.9606516973489863E-6</v>
      </c>
      <c r="O312" t="s">
        <v>1042</v>
      </c>
      <c r="P312">
        <v>1</v>
      </c>
      <c r="Q312" s="56">
        <f>kraken2_species_abundance[[#This Row],[Assignments]]/P$381</f>
        <v>4.1338764144574886E-7</v>
      </c>
      <c r="S312" t="s">
        <v>674</v>
      </c>
      <c r="T312">
        <v>1</v>
      </c>
      <c r="U312">
        <f>kraken2_custom_database_species_abundance[[#This Row],[Assignments]]/T$385</f>
        <v>4.2774746474077649E-7</v>
      </c>
    </row>
    <row r="313" spans="3:21" x14ac:dyDescent="0.25">
      <c r="C313" t="s">
        <v>782</v>
      </c>
      <c r="D313">
        <v>3</v>
      </c>
      <c r="E313" s="56">
        <f>mora_filtered_species_abundance[[#This Row],[Assignments]]/mora_filtered_species_abundance[[#Totals],[Assignments]]</f>
        <v>1.2401629243372466E-6</v>
      </c>
      <c r="G313" t="s">
        <v>823</v>
      </c>
      <c r="H313">
        <v>1</v>
      </c>
      <c r="I313" s="56">
        <f>patho_new_species_abundance[[#This Row],[Assignments]]/2419037</f>
        <v>4.1338764144574886E-7</v>
      </c>
      <c r="K313" t="s">
        <v>406</v>
      </c>
      <c r="L313">
        <v>11</v>
      </c>
      <c r="M313" s="56">
        <f>minimap2_new_species_abundance[[#This Row],[Assignments]]/2419037</f>
        <v>4.5472640559032372E-6</v>
      </c>
      <c r="O313" t="s">
        <v>1045</v>
      </c>
      <c r="P313">
        <v>1</v>
      </c>
      <c r="Q313" s="56">
        <f>kraken2_species_abundance[[#This Row],[Assignments]]/P$381</f>
        <v>4.1338764144574886E-7</v>
      </c>
      <c r="S313" t="s">
        <v>1044</v>
      </c>
      <c r="T313">
        <v>1</v>
      </c>
      <c r="U313">
        <f>kraken2_custom_database_species_abundance[[#This Row],[Assignments]]/T$385</f>
        <v>4.2774746474077649E-7</v>
      </c>
    </row>
    <row r="314" spans="3:21" x14ac:dyDescent="0.25">
      <c r="C314" t="s">
        <v>372</v>
      </c>
      <c r="D314">
        <v>3</v>
      </c>
      <c r="E314" s="56">
        <f>mora_filtered_species_abundance[[#This Row],[Assignments]]/mora_filtered_species_abundance[[#Totals],[Assignments]]</f>
        <v>1.2401629243372466E-6</v>
      </c>
      <c r="G314" t="s">
        <v>759</v>
      </c>
      <c r="H314">
        <v>1</v>
      </c>
      <c r="I314" s="56">
        <f>patho_new_species_abundance[[#This Row],[Assignments]]/2419037</f>
        <v>4.1338764144574886E-7</v>
      </c>
      <c r="K314" t="s">
        <v>764</v>
      </c>
      <c r="L314">
        <v>11</v>
      </c>
      <c r="M314" s="56">
        <f>minimap2_new_species_abundance[[#This Row],[Assignments]]/2419037</f>
        <v>4.5472640559032372E-6</v>
      </c>
      <c r="O314" t="s">
        <v>1046</v>
      </c>
      <c r="P314">
        <v>1</v>
      </c>
      <c r="Q314" s="56">
        <f>kraken2_species_abundance[[#This Row],[Assignments]]/P$381</f>
        <v>4.1338764144574886E-7</v>
      </c>
      <c r="S314" t="s">
        <v>1045</v>
      </c>
      <c r="T314">
        <v>1</v>
      </c>
      <c r="U314">
        <f>kraken2_custom_database_species_abundance[[#This Row],[Assignments]]/T$385</f>
        <v>4.2774746474077649E-7</v>
      </c>
    </row>
    <row r="315" spans="3:21" x14ac:dyDescent="0.25">
      <c r="C315" t="s">
        <v>741</v>
      </c>
      <c r="D315">
        <v>3</v>
      </c>
      <c r="E315" s="56">
        <f>mora_filtered_species_abundance[[#This Row],[Assignments]]/mora_filtered_species_abundance[[#Totals],[Assignments]]</f>
        <v>1.2401629243372466E-6</v>
      </c>
      <c r="G315" t="s">
        <v>885</v>
      </c>
      <c r="H315">
        <v>1</v>
      </c>
      <c r="I315" s="56">
        <f>patho_new_species_abundance[[#This Row],[Assignments]]/2419037</f>
        <v>4.1338764144574886E-7</v>
      </c>
      <c r="K315" t="s">
        <v>785</v>
      </c>
      <c r="L315">
        <v>11</v>
      </c>
      <c r="M315" s="56">
        <f>minimap2_new_species_abundance[[#This Row],[Assignments]]/2419037</f>
        <v>4.5472640559032372E-6</v>
      </c>
      <c r="O315" t="s">
        <v>555</v>
      </c>
      <c r="P315">
        <v>1</v>
      </c>
      <c r="Q315" s="56">
        <f>kraken2_species_abundance[[#This Row],[Assignments]]/P$381</f>
        <v>4.1338764144574886E-7</v>
      </c>
      <c r="S315" t="s">
        <v>1047</v>
      </c>
      <c r="T315">
        <v>1</v>
      </c>
      <c r="U315">
        <f>kraken2_custom_database_species_abundance[[#This Row],[Assignments]]/T$385</f>
        <v>4.2774746474077649E-7</v>
      </c>
    </row>
    <row r="316" spans="3:21" x14ac:dyDescent="0.25">
      <c r="C316" t="s">
        <v>470</v>
      </c>
      <c r="D316">
        <v>3</v>
      </c>
      <c r="E316" s="56">
        <f>mora_filtered_species_abundance[[#This Row],[Assignments]]/mora_filtered_species_abundance[[#Totals],[Assignments]]</f>
        <v>1.2401629243372466E-6</v>
      </c>
      <c r="G316" t="s">
        <v>812</v>
      </c>
      <c r="H316">
        <v>1</v>
      </c>
      <c r="I316" s="56">
        <f>patho_new_species_abundance[[#This Row],[Assignments]]/2419037</f>
        <v>4.1338764144574886E-7</v>
      </c>
      <c r="K316" t="s">
        <v>646</v>
      </c>
      <c r="L316">
        <v>10</v>
      </c>
      <c r="M316" s="56">
        <f>minimap2_new_species_abundance[[#This Row],[Assignments]]/2419037</f>
        <v>4.133876414457489E-6</v>
      </c>
      <c r="O316" t="s">
        <v>674</v>
      </c>
      <c r="P316">
        <v>1</v>
      </c>
      <c r="Q316" s="56">
        <f>kraken2_species_abundance[[#This Row],[Assignments]]/P$381</f>
        <v>4.1338764144574886E-7</v>
      </c>
      <c r="S316" t="s">
        <v>745</v>
      </c>
      <c r="T316">
        <v>1</v>
      </c>
      <c r="U316">
        <f>kraken2_custom_database_species_abundance[[#This Row],[Assignments]]/T$385</f>
        <v>4.2774746474077649E-7</v>
      </c>
    </row>
    <row r="317" spans="3:21" x14ac:dyDescent="0.25">
      <c r="C317" t="s">
        <v>520</v>
      </c>
      <c r="D317">
        <v>3</v>
      </c>
      <c r="E317" s="56">
        <f>mora_filtered_species_abundance[[#This Row],[Assignments]]/mora_filtered_species_abundance[[#Totals],[Assignments]]</f>
        <v>1.2401629243372466E-6</v>
      </c>
      <c r="G317" t="s">
        <v>810</v>
      </c>
      <c r="H317">
        <v>1</v>
      </c>
      <c r="I317" s="56">
        <f>patho_new_species_abundance[[#This Row],[Assignments]]/2419037</f>
        <v>4.1338764144574886E-7</v>
      </c>
      <c r="K317" t="s">
        <v>567</v>
      </c>
      <c r="L317">
        <v>10</v>
      </c>
      <c r="M317" s="56">
        <f>minimap2_new_species_abundance[[#This Row],[Assignments]]/2419037</f>
        <v>4.133876414457489E-6</v>
      </c>
      <c r="O317" t="s">
        <v>1047</v>
      </c>
      <c r="P317">
        <v>1</v>
      </c>
      <c r="Q317" s="56">
        <f>kraken2_species_abundance[[#This Row],[Assignments]]/P$381</f>
        <v>4.1338764144574886E-7</v>
      </c>
      <c r="S317" t="s">
        <v>1049</v>
      </c>
      <c r="T317">
        <v>1</v>
      </c>
      <c r="U317">
        <f>kraken2_custom_database_species_abundance[[#This Row],[Assignments]]/T$385</f>
        <v>4.2774746474077649E-7</v>
      </c>
    </row>
    <row r="318" spans="3:21" x14ac:dyDescent="0.25">
      <c r="C318" t="s">
        <v>829</v>
      </c>
      <c r="D318">
        <v>3</v>
      </c>
      <c r="E318" s="56">
        <f>mora_filtered_species_abundance[[#This Row],[Assignments]]/mora_filtered_species_abundance[[#Totals],[Assignments]]</f>
        <v>1.2401629243372466E-6</v>
      </c>
      <c r="G318" t="s">
        <v>868</v>
      </c>
      <c r="H318">
        <v>1</v>
      </c>
      <c r="I318" s="56">
        <f>patho_new_species_abundance[[#This Row],[Assignments]]/2419037</f>
        <v>4.1338764144574886E-7</v>
      </c>
      <c r="K318" t="s">
        <v>690</v>
      </c>
      <c r="L318">
        <v>10</v>
      </c>
      <c r="M318" s="56">
        <f>minimap2_new_species_abundance[[#This Row],[Assignments]]/2419037</f>
        <v>4.133876414457489E-6</v>
      </c>
      <c r="O318" t="s">
        <v>745</v>
      </c>
      <c r="P318">
        <v>1</v>
      </c>
      <c r="Q318" s="56">
        <f>kraken2_species_abundance[[#This Row],[Assignments]]/P$381</f>
        <v>4.1338764144574886E-7</v>
      </c>
      <c r="S318" t="s">
        <v>1050</v>
      </c>
      <c r="T318">
        <v>1</v>
      </c>
      <c r="U318">
        <f>kraken2_custom_database_species_abundance[[#This Row],[Assignments]]/T$385</f>
        <v>4.2774746474077649E-7</v>
      </c>
    </row>
    <row r="319" spans="3:21" x14ac:dyDescent="0.25">
      <c r="C319" t="s">
        <v>785</v>
      </c>
      <c r="D319">
        <v>3</v>
      </c>
      <c r="E319" s="56">
        <f>mora_filtered_species_abundance[[#This Row],[Assignments]]/mora_filtered_species_abundance[[#Totals],[Assignments]]</f>
        <v>1.2401629243372466E-6</v>
      </c>
      <c r="G319" t="s">
        <v>713</v>
      </c>
      <c r="H319">
        <v>1</v>
      </c>
      <c r="I319" s="56">
        <f>patho_new_species_abundance[[#This Row],[Assignments]]/2419037</f>
        <v>4.1338764144574886E-7</v>
      </c>
      <c r="K319" t="s">
        <v>736</v>
      </c>
      <c r="L319">
        <v>10</v>
      </c>
      <c r="M319" s="56">
        <f>minimap2_new_species_abundance[[#This Row],[Assignments]]/2419037</f>
        <v>4.133876414457489E-6</v>
      </c>
      <c r="O319" t="s">
        <v>1049</v>
      </c>
      <c r="P319">
        <v>1</v>
      </c>
      <c r="Q319" s="56">
        <f>kraken2_species_abundance[[#This Row],[Assignments]]/P$381</f>
        <v>4.1338764144574886E-7</v>
      </c>
      <c r="S319" t="s">
        <v>756</v>
      </c>
      <c r="T319">
        <v>1</v>
      </c>
      <c r="U319">
        <f>kraken2_custom_database_species_abundance[[#This Row],[Assignments]]/T$385</f>
        <v>4.2774746474077649E-7</v>
      </c>
    </row>
    <row r="320" spans="3:21" x14ac:dyDescent="0.25">
      <c r="C320" t="s">
        <v>498</v>
      </c>
      <c r="D320">
        <v>2</v>
      </c>
      <c r="E320" s="56">
        <f>mora_filtered_species_abundance[[#This Row],[Assignments]]/mora_filtered_species_abundance[[#Totals],[Assignments]]</f>
        <v>8.2677528289149771E-7</v>
      </c>
      <c r="G320" t="s">
        <v>846</v>
      </c>
      <c r="H320">
        <v>1</v>
      </c>
      <c r="I320" s="56">
        <f>patho_new_species_abundance[[#This Row],[Assignments]]/2419037</f>
        <v>4.1338764144574886E-7</v>
      </c>
      <c r="K320" t="s">
        <v>409</v>
      </c>
      <c r="L320">
        <v>10</v>
      </c>
      <c r="M320" s="56">
        <f>minimap2_new_species_abundance[[#This Row],[Assignments]]/2419037</f>
        <v>4.133876414457489E-6</v>
      </c>
      <c r="O320" t="s">
        <v>1050</v>
      </c>
      <c r="P320">
        <v>1</v>
      </c>
      <c r="Q320" s="56">
        <f>kraken2_species_abundance[[#This Row],[Assignments]]/P$381</f>
        <v>4.1338764144574886E-7</v>
      </c>
      <c r="S320" t="s">
        <v>1052</v>
      </c>
      <c r="T320">
        <v>1</v>
      </c>
      <c r="U320">
        <f>kraken2_custom_database_species_abundance[[#This Row],[Assignments]]/T$385</f>
        <v>4.2774746474077649E-7</v>
      </c>
    </row>
    <row r="321" spans="3:21" x14ac:dyDescent="0.25">
      <c r="C321" t="s">
        <v>929</v>
      </c>
      <c r="D321">
        <v>2</v>
      </c>
      <c r="E321" s="56">
        <f>mora_filtered_species_abundance[[#This Row],[Assignments]]/mora_filtered_species_abundance[[#Totals],[Assignments]]</f>
        <v>8.2677528289149771E-7</v>
      </c>
      <c r="G321" t="s">
        <v>499</v>
      </c>
      <c r="H321">
        <v>1</v>
      </c>
      <c r="I321" s="56">
        <f>patho_new_species_abundance[[#This Row],[Assignments]]/2419037</f>
        <v>4.1338764144574886E-7</v>
      </c>
      <c r="K321" t="s">
        <v>617</v>
      </c>
      <c r="L321">
        <v>10</v>
      </c>
      <c r="M321" s="56">
        <f>minimap2_new_species_abundance[[#This Row],[Assignments]]/2419037</f>
        <v>4.133876414457489E-6</v>
      </c>
      <c r="O321" t="s">
        <v>1051</v>
      </c>
      <c r="P321">
        <v>1</v>
      </c>
      <c r="Q321" s="56">
        <f>kraken2_species_abundance[[#This Row],[Assignments]]/P$381</f>
        <v>4.1338764144574886E-7</v>
      </c>
      <c r="S321" t="s">
        <v>1053</v>
      </c>
      <c r="T321">
        <v>1</v>
      </c>
      <c r="U321">
        <f>kraken2_custom_database_species_abundance[[#This Row],[Assignments]]/T$385</f>
        <v>4.2774746474077649E-7</v>
      </c>
    </row>
    <row r="322" spans="3:21" x14ac:dyDescent="0.25">
      <c r="C322" t="s">
        <v>590</v>
      </c>
      <c r="D322">
        <v>2</v>
      </c>
      <c r="E322" s="56">
        <f>mora_filtered_species_abundance[[#This Row],[Assignments]]/mora_filtered_species_abundance[[#Totals],[Assignments]]</f>
        <v>8.2677528289149771E-7</v>
      </c>
      <c r="G322" t="s">
        <v>1547</v>
      </c>
      <c r="H322">
        <v>1</v>
      </c>
      <c r="I322" s="56">
        <f>patho_new_species_abundance[[#This Row],[Assignments]]/2419037</f>
        <v>4.1338764144574886E-7</v>
      </c>
      <c r="K322" t="s">
        <v>581</v>
      </c>
      <c r="L322">
        <v>10</v>
      </c>
      <c r="M322" s="56">
        <f>minimap2_new_species_abundance[[#This Row],[Assignments]]/2419037</f>
        <v>4.133876414457489E-6</v>
      </c>
      <c r="O322" t="s">
        <v>756</v>
      </c>
      <c r="P322">
        <v>1</v>
      </c>
      <c r="Q322" s="56">
        <f>kraken2_species_abundance[[#This Row],[Assignments]]/P$381</f>
        <v>4.1338764144574886E-7</v>
      </c>
      <c r="S322" t="s">
        <v>1057</v>
      </c>
      <c r="T322">
        <v>1</v>
      </c>
      <c r="U322">
        <f>kraken2_custom_database_species_abundance[[#This Row],[Assignments]]/T$385</f>
        <v>4.2774746474077649E-7</v>
      </c>
    </row>
    <row r="323" spans="3:21" x14ac:dyDescent="0.25">
      <c r="C323" t="s">
        <v>921</v>
      </c>
      <c r="D323">
        <v>2</v>
      </c>
      <c r="E323" s="56">
        <f>mora_filtered_species_abundance[[#This Row],[Assignments]]/mora_filtered_species_abundance[[#Totals],[Assignments]]</f>
        <v>8.2677528289149771E-7</v>
      </c>
      <c r="G323" t="s">
        <v>602</v>
      </c>
      <c r="H323">
        <v>1</v>
      </c>
      <c r="I323" s="56">
        <f>patho_new_species_abundance[[#This Row],[Assignments]]/2419037</f>
        <v>4.1338764144574886E-7</v>
      </c>
      <c r="K323" t="s">
        <v>543</v>
      </c>
      <c r="L323">
        <v>9</v>
      </c>
      <c r="M323" s="56">
        <f>minimap2_new_species_abundance[[#This Row],[Assignments]]/2419037</f>
        <v>3.7204887730117399E-6</v>
      </c>
      <c r="O323" t="s">
        <v>1052</v>
      </c>
      <c r="P323">
        <v>1</v>
      </c>
      <c r="Q323" s="56">
        <f>kraken2_species_abundance[[#This Row],[Assignments]]/P$381</f>
        <v>4.1338764144574886E-7</v>
      </c>
      <c r="S323" t="s">
        <v>1054</v>
      </c>
      <c r="T323">
        <v>1</v>
      </c>
      <c r="U323">
        <f>kraken2_custom_database_species_abundance[[#This Row],[Assignments]]/T$385</f>
        <v>4.2774746474077649E-7</v>
      </c>
    </row>
    <row r="324" spans="3:21" x14ac:dyDescent="0.25">
      <c r="C324" t="s">
        <v>836</v>
      </c>
      <c r="D324">
        <v>2</v>
      </c>
      <c r="E324" s="56">
        <f>mora_filtered_species_abundance[[#This Row],[Assignments]]/mora_filtered_species_abundance[[#Totals],[Assignments]]</f>
        <v>8.2677528289149771E-7</v>
      </c>
      <c r="G324" t="s">
        <v>584</v>
      </c>
      <c r="H324">
        <v>1</v>
      </c>
      <c r="I324" s="56">
        <f>patho_new_species_abundance[[#This Row],[Assignments]]/2419037</f>
        <v>4.1338764144574886E-7</v>
      </c>
      <c r="K324" t="s">
        <v>291</v>
      </c>
      <c r="L324">
        <v>9</v>
      </c>
      <c r="M324" s="56">
        <f>minimap2_new_species_abundance[[#This Row],[Assignments]]/2419037</f>
        <v>3.7204887730117399E-6</v>
      </c>
      <c r="O324" t="s">
        <v>1053</v>
      </c>
      <c r="P324">
        <v>1</v>
      </c>
      <c r="Q324" s="56">
        <f>kraken2_species_abundance[[#This Row],[Assignments]]/P$381</f>
        <v>4.1338764144574886E-7</v>
      </c>
      <c r="S324" t="s">
        <v>473</v>
      </c>
      <c r="T324">
        <v>1</v>
      </c>
      <c r="U324">
        <f>kraken2_custom_database_species_abundance[[#This Row],[Assignments]]/T$385</f>
        <v>4.2774746474077649E-7</v>
      </c>
    </row>
    <row r="325" spans="3:21" x14ac:dyDescent="0.25">
      <c r="C325" t="s">
        <v>338</v>
      </c>
      <c r="D325">
        <v>2</v>
      </c>
      <c r="E325" s="56">
        <f>mora_filtered_species_abundance[[#This Row],[Assignments]]/mora_filtered_species_abundance[[#Totals],[Assignments]]</f>
        <v>8.2677528289149771E-7</v>
      </c>
      <c r="G325" t="s">
        <v>658</v>
      </c>
      <c r="H325">
        <v>1</v>
      </c>
      <c r="I325" s="56">
        <f>patho_new_species_abundance[[#This Row],[Assignments]]/2419037</f>
        <v>4.1338764144574886E-7</v>
      </c>
      <c r="K325" t="s">
        <v>727</v>
      </c>
      <c r="L325">
        <v>9</v>
      </c>
      <c r="M325" s="56">
        <f>minimap2_new_species_abundance[[#This Row],[Assignments]]/2419037</f>
        <v>3.7204887730117399E-6</v>
      </c>
      <c r="O325" t="s">
        <v>1054</v>
      </c>
      <c r="P325">
        <v>1</v>
      </c>
      <c r="Q325" s="56">
        <f>kraken2_species_abundance[[#This Row],[Assignments]]/P$381</f>
        <v>4.1338764144574886E-7</v>
      </c>
      <c r="S325" t="s">
        <v>350</v>
      </c>
      <c r="T325">
        <v>1</v>
      </c>
      <c r="U325">
        <f>kraken2_custom_database_species_abundance[[#This Row],[Assignments]]/T$385</f>
        <v>4.2774746474077649E-7</v>
      </c>
    </row>
    <row r="326" spans="3:21" x14ac:dyDescent="0.25">
      <c r="C326" t="s">
        <v>811</v>
      </c>
      <c r="D326">
        <v>2</v>
      </c>
      <c r="E326" s="56">
        <f>mora_filtered_species_abundance[[#This Row],[Assignments]]/mora_filtered_species_abundance[[#Totals],[Assignments]]</f>
        <v>8.2677528289149771E-7</v>
      </c>
      <c r="G326" t="s">
        <v>731</v>
      </c>
      <c r="H326">
        <v>1</v>
      </c>
      <c r="I326" s="56">
        <f>patho_new_species_abundance[[#This Row],[Assignments]]/2419037</f>
        <v>4.1338764144574886E-7</v>
      </c>
      <c r="K326" t="s">
        <v>524</v>
      </c>
      <c r="L326">
        <v>9</v>
      </c>
      <c r="M326" s="56">
        <f>minimap2_new_species_abundance[[#This Row],[Assignments]]/2419037</f>
        <v>3.7204887730117399E-6</v>
      </c>
      <c r="O326" t="s">
        <v>350</v>
      </c>
      <c r="P326">
        <v>1</v>
      </c>
      <c r="Q326" s="56">
        <f>kraken2_species_abundance[[#This Row],[Assignments]]/P$381</f>
        <v>4.1338764144574886E-7</v>
      </c>
      <c r="S326" t="s">
        <v>928</v>
      </c>
      <c r="T326">
        <v>1</v>
      </c>
      <c r="U326">
        <f>kraken2_custom_database_species_abundance[[#This Row],[Assignments]]/T$385</f>
        <v>4.2774746474077649E-7</v>
      </c>
    </row>
    <row r="327" spans="3:21" x14ac:dyDescent="0.25">
      <c r="C327" t="s">
        <v>759</v>
      </c>
      <c r="D327">
        <v>2</v>
      </c>
      <c r="E327" s="56">
        <f>mora_filtered_species_abundance[[#This Row],[Assignments]]/mora_filtered_species_abundance[[#Totals],[Assignments]]</f>
        <v>8.2677528289149771E-7</v>
      </c>
      <c r="G327" t="s">
        <v>927</v>
      </c>
      <c r="H327">
        <v>1</v>
      </c>
      <c r="I327" s="56">
        <f>patho_new_species_abundance[[#This Row],[Assignments]]/2419037</f>
        <v>4.1338764144574886E-7</v>
      </c>
      <c r="K327" t="s">
        <v>631</v>
      </c>
      <c r="L327">
        <v>9</v>
      </c>
      <c r="M327" s="56">
        <f>minimap2_new_species_abundance[[#This Row],[Assignments]]/2419037</f>
        <v>3.7204887730117399E-6</v>
      </c>
      <c r="O327" t="s">
        <v>928</v>
      </c>
      <c r="P327">
        <v>1</v>
      </c>
      <c r="Q327" s="56">
        <f>kraken2_species_abundance[[#This Row],[Assignments]]/P$381</f>
        <v>4.1338764144574886E-7</v>
      </c>
      <c r="S327" t="s">
        <v>874</v>
      </c>
      <c r="T327">
        <v>1</v>
      </c>
      <c r="U327">
        <f>kraken2_custom_database_species_abundance[[#This Row],[Assignments]]/T$385</f>
        <v>4.2774746474077649E-7</v>
      </c>
    </row>
    <row r="328" spans="3:21" x14ac:dyDescent="0.25">
      <c r="C328" t="s">
        <v>812</v>
      </c>
      <c r="D328">
        <v>2</v>
      </c>
      <c r="E328" s="56">
        <f>mora_filtered_species_abundance[[#This Row],[Assignments]]/mora_filtered_species_abundance[[#Totals],[Assignments]]</f>
        <v>8.2677528289149771E-7</v>
      </c>
      <c r="G328" t="s">
        <v>814</v>
      </c>
      <c r="H328">
        <v>1</v>
      </c>
      <c r="I328" s="56">
        <f>patho_new_species_abundance[[#This Row],[Assignments]]/2419037</f>
        <v>4.1338764144574886E-7</v>
      </c>
      <c r="K328" t="s">
        <v>756</v>
      </c>
      <c r="L328">
        <v>9</v>
      </c>
      <c r="M328" s="56">
        <f>minimap2_new_species_abundance[[#This Row],[Assignments]]/2419037</f>
        <v>3.7204887730117399E-6</v>
      </c>
      <c r="O328" t="s">
        <v>1055</v>
      </c>
      <c r="P328">
        <v>1</v>
      </c>
      <c r="Q328" s="56">
        <f>kraken2_species_abundance[[#This Row],[Assignments]]/P$381</f>
        <v>4.1338764144574886E-7</v>
      </c>
      <c r="S328" t="s">
        <v>1058</v>
      </c>
      <c r="T328">
        <v>1</v>
      </c>
      <c r="U328">
        <f>kraken2_custom_database_species_abundance[[#This Row],[Assignments]]/T$385</f>
        <v>4.2774746474077649E-7</v>
      </c>
    </row>
    <row r="329" spans="3:21" x14ac:dyDescent="0.25">
      <c r="C329" t="s">
        <v>713</v>
      </c>
      <c r="D329">
        <v>2</v>
      </c>
      <c r="E329" s="56">
        <f>mora_filtered_species_abundance[[#This Row],[Assignments]]/mora_filtered_species_abundance[[#Totals],[Assignments]]</f>
        <v>8.2677528289149771E-7</v>
      </c>
      <c r="G329" t="s">
        <v>1562</v>
      </c>
      <c r="H329">
        <v>1</v>
      </c>
      <c r="I329" s="56">
        <f>patho_new_species_abundance[[#This Row],[Assignments]]/2419037</f>
        <v>4.1338764144574886E-7</v>
      </c>
      <c r="K329" t="s">
        <v>511</v>
      </c>
      <c r="L329">
        <v>9</v>
      </c>
      <c r="M329" s="56">
        <f>minimap2_new_species_abundance[[#This Row],[Assignments]]/2419037</f>
        <v>3.7204887730117399E-6</v>
      </c>
      <c r="O329" t="s">
        <v>1056</v>
      </c>
      <c r="P329">
        <v>1</v>
      </c>
      <c r="Q329" s="56">
        <f>kraken2_species_abundance[[#This Row],[Assignments]]/P$381</f>
        <v>4.1338764144574886E-7</v>
      </c>
      <c r="S329" t="s">
        <v>1059</v>
      </c>
      <c r="T329">
        <v>1</v>
      </c>
      <c r="U329">
        <f>kraken2_custom_database_species_abundance[[#This Row],[Assignments]]/T$385</f>
        <v>4.2774746474077649E-7</v>
      </c>
    </row>
    <row r="330" spans="3:21" x14ac:dyDescent="0.25">
      <c r="C330" t="s">
        <v>1598</v>
      </c>
      <c r="D330">
        <v>2</v>
      </c>
      <c r="E330" s="56">
        <f>mora_filtered_species_abundance[[#This Row],[Assignments]]/mora_filtered_species_abundance[[#Totals],[Assignments]]</f>
        <v>8.2677528289149771E-7</v>
      </c>
      <c r="G330" t="s">
        <v>905</v>
      </c>
      <c r="H330">
        <v>1</v>
      </c>
      <c r="I330" s="56">
        <f>patho_new_species_abundance[[#This Row],[Assignments]]/2419037</f>
        <v>4.1338764144574886E-7</v>
      </c>
      <c r="K330" t="s">
        <v>373</v>
      </c>
      <c r="L330">
        <v>9</v>
      </c>
      <c r="M330" s="56">
        <f>minimap2_new_species_abundance[[#This Row],[Assignments]]/2419037</f>
        <v>3.7204887730117399E-6</v>
      </c>
      <c r="O330" t="s">
        <v>1057</v>
      </c>
      <c r="P330">
        <v>1</v>
      </c>
      <c r="Q330" s="56">
        <f>kraken2_species_abundance[[#This Row],[Assignments]]/P$381</f>
        <v>4.1338764144574886E-7</v>
      </c>
      <c r="S330" t="s">
        <v>328</v>
      </c>
      <c r="T330">
        <v>1</v>
      </c>
      <c r="U330">
        <f>kraken2_custom_database_species_abundance[[#This Row],[Assignments]]/T$385</f>
        <v>4.2774746474077649E-7</v>
      </c>
    </row>
    <row r="331" spans="3:21" x14ac:dyDescent="0.25">
      <c r="C331" t="s">
        <v>814</v>
      </c>
      <c r="D331">
        <v>2</v>
      </c>
      <c r="E331" s="56">
        <f>mora_filtered_species_abundance[[#This Row],[Assignments]]/mora_filtered_species_abundance[[#Totals],[Assignments]]</f>
        <v>8.2677528289149771E-7</v>
      </c>
      <c r="G331" t="s">
        <v>407</v>
      </c>
      <c r="H331">
        <v>1</v>
      </c>
      <c r="I331" s="56">
        <f>patho_new_species_abundance[[#This Row],[Assignments]]/2419037</f>
        <v>4.1338764144574886E-7</v>
      </c>
      <c r="K331" t="s">
        <v>784</v>
      </c>
      <c r="L331">
        <v>9</v>
      </c>
      <c r="M331" s="56">
        <f>minimap2_new_species_abundance[[#This Row],[Assignments]]/2419037</f>
        <v>3.7204887730117399E-6</v>
      </c>
      <c r="O331" t="s">
        <v>874</v>
      </c>
      <c r="P331">
        <v>1</v>
      </c>
      <c r="Q331" s="56">
        <f>kraken2_species_abundance[[#This Row],[Assignments]]/P$381</f>
        <v>4.1338764144574886E-7</v>
      </c>
      <c r="S331" t="s">
        <v>1055</v>
      </c>
      <c r="T331">
        <v>1</v>
      </c>
      <c r="U331">
        <f>kraken2_custom_database_species_abundance[[#This Row],[Assignments]]/T$385</f>
        <v>4.2774746474077649E-7</v>
      </c>
    </row>
    <row r="332" spans="3:21" x14ac:dyDescent="0.25">
      <c r="C332" t="s">
        <v>854</v>
      </c>
      <c r="D332">
        <v>2</v>
      </c>
      <c r="E332" s="56">
        <f>mora_filtered_species_abundance[[#This Row],[Assignments]]/mora_filtered_species_abundance[[#Totals],[Assignments]]</f>
        <v>8.2677528289149771E-7</v>
      </c>
      <c r="G332" t="s">
        <v>854</v>
      </c>
      <c r="H332">
        <v>1</v>
      </c>
      <c r="I332" s="56">
        <f>patho_new_species_abundance[[#This Row],[Assignments]]/2419037</f>
        <v>4.1338764144574886E-7</v>
      </c>
      <c r="K332" t="s">
        <v>718</v>
      </c>
      <c r="L332">
        <v>8</v>
      </c>
      <c r="M332" s="56">
        <f>minimap2_new_species_abundance[[#This Row],[Assignments]]/2419037</f>
        <v>3.3071011315659908E-6</v>
      </c>
      <c r="O332" t="s">
        <v>1058</v>
      </c>
      <c r="P332">
        <v>1</v>
      </c>
      <c r="Q332" s="56">
        <f>kraken2_species_abundance[[#This Row],[Assignments]]/P$381</f>
        <v>4.1338764144574886E-7</v>
      </c>
      <c r="S332" t="s">
        <v>1060</v>
      </c>
      <c r="T332">
        <v>1</v>
      </c>
      <c r="U332">
        <f>kraken2_custom_database_species_abundance[[#This Row],[Assignments]]/T$385</f>
        <v>4.2774746474077649E-7</v>
      </c>
    </row>
    <row r="333" spans="3:21" x14ac:dyDescent="0.25">
      <c r="C333" t="s">
        <v>795</v>
      </c>
      <c r="D333">
        <v>2</v>
      </c>
      <c r="E333" s="56">
        <f>mora_filtered_species_abundance[[#This Row],[Assignments]]/mora_filtered_species_abundance[[#Totals],[Assignments]]</f>
        <v>8.2677528289149771E-7</v>
      </c>
      <c r="G333" t="s">
        <v>795</v>
      </c>
      <c r="H333">
        <v>1</v>
      </c>
      <c r="I333" s="56">
        <f>patho_new_species_abundance[[#This Row],[Assignments]]/2419037</f>
        <v>4.1338764144574886E-7</v>
      </c>
      <c r="K333" t="s">
        <v>598</v>
      </c>
      <c r="L333">
        <v>8</v>
      </c>
      <c r="M333" s="56">
        <f>minimap2_new_species_abundance[[#This Row],[Assignments]]/2419037</f>
        <v>3.3071011315659908E-6</v>
      </c>
      <c r="O333" t="s">
        <v>1059</v>
      </c>
      <c r="P333">
        <v>1</v>
      </c>
      <c r="Q333" s="56">
        <f>kraken2_species_abundance[[#This Row],[Assignments]]/P$381</f>
        <v>4.1338764144574886E-7</v>
      </c>
      <c r="S333" t="s">
        <v>860</v>
      </c>
      <c r="T333">
        <v>1</v>
      </c>
      <c r="U333">
        <f>kraken2_custom_database_species_abundance[[#This Row],[Assignments]]/T$385</f>
        <v>4.2774746474077649E-7</v>
      </c>
    </row>
    <row r="334" spans="3:21" x14ac:dyDescent="0.25">
      <c r="C334" t="s">
        <v>899</v>
      </c>
      <c r="D334">
        <v>2</v>
      </c>
      <c r="E334" s="56">
        <f>mora_filtered_species_abundance[[#This Row],[Assignments]]/mora_filtered_species_abundance[[#Totals],[Assignments]]</f>
        <v>8.2677528289149771E-7</v>
      </c>
      <c r="G334" t="s">
        <v>328</v>
      </c>
      <c r="H334">
        <v>1</v>
      </c>
      <c r="I334" s="56">
        <f>patho_new_species_abundance[[#This Row],[Assignments]]/2419037</f>
        <v>4.1338764144574886E-7</v>
      </c>
      <c r="K334" t="s">
        <v>878</v>
      </c>
      <c r="L334">
        <v>8</v>
      </c>
      <c r="M334" s="56">
        <f>minimap2_new_species_abundance[[#This Row],[Assignments]]/2419037</f>
        <v>3.3071011315659908E-6</v>
      </c>
      <c r="O334" t="s">
        <v>1060</v>
      </c>
      <c r="P334">
        <v>1</v>
      </c>
      <c r="Q334" s="56">
        <f>kraken2_species_abundance[[#This Row],[Assignments]]/P$381</f>
        <v>4.1338764144574886E-7</v>
      </c>
      <c r="S334" t="s">
        <v>1064</v>
      </c>
      <c r="T334">
        <v>1</v>
      </c>
      <c r="U334">
        <f>kraken2_custom_database_species_abundance[[#This Row],[Assignments]]/T$385</f>
        <v>4.2774746474077649E-7</v>
      </c>
    </row>
    <row r="335" spans="3:21" x14ac:dyDescent="0.25">
      <c r="C335" t="s">
        <v>793</v>
      </c>
      <c r="D335">
        <v>2</v>
      </c>
      <c r="E335" s="56">
        <f>mora_filtered_species_abundance[[#This Row],[Assignments]]/mora_filtered_species_abundance[[#Totals],[Assignments]]</f>
        <v>8.2677528289149771E-7</v>
      </c>
      <c r="G335" t="s">
        <v>366</v>
      </c>
      <c r="H335">
        <v>1</v>
      </c>
      <c r="I335" s="56">
        <f>patho_new_species_abundance[[#This Row],[Assignments]]/2419037</f>
        <v>4.1338764144574886E-7</v>
      </c>
      <c r="K335" t="s">
        <v>569</v>
      </c>
      <c r="L335">
        <v>8</v>
      </c>
      <c r="M335" s="56">
        <f>minimap2_new_species_abundance[[#This Row],[Assignments]]/2419037</f>
        <v>3.3071011315659908E-6</v>
      </c>
      <c r="O335" t="s">
        <v>860</v>
      </c>
      <c r="P335">
        <v>1</v>
      </c>
      <c r="Q335" s="56">
        <f>kraken2_species_abundance[[#This Row],[Assignments]]/P$381</f>
        <v>4.1338764144574886E-7</v>
      </c>
      <c r="S335" t="s">
        <v>1065</v>
      </c>
      <c r="T335">
        <v>1</v>
      </c>
      <c r="U335">
        <f>kraken2_custom_database_species_abundance[[#This Row],[Assignments]]/T$385</f>
        <v>4.2774746474077649E-7</v>
      </c>
    </row>
    <row r="336" spans="3:21" x14ac:dyDescent="0.25">
      <c r="C336" t="s">
        <v>459</v>
      </c>
      <c r="D336">
        <v>2</v>
      </c>
      <c r="E336" s="56">
        <f>mora_filtered_species_abundance[[#This Row],[Assignments]]/mora_filtered_species_abundance[[#Totals],[Assignments]]</f>
        <v>8.2677528289149771E-7</v>
      </c>
      <c r="G336" t="s">
        <v>841</v>
      </c>
      <c r="H336">
        <v>1</v>
      </c>
      <c r="I336" s="56">
        <f>patho_new_species_abundance[[#This Row],[Assignments]]/2419037</f>
        <v>4.1338764144574886E-7</v>
      </c>
      <c r="K336" t="s">
        <v>445</v>
      </c>
      <c r="L336">
        <v>8</v>
      </c>
      <c r="M336" s="56">
        <f>minimap2_new_species_abundance[[#This Row],[Assignments]]/2419037</f>
        <v>3.3071011315659908E-6</v>
      </c>
      <c r="O336" t="s">
        <v>1064</v>
      </c>
      <c r="P336">
        <v>1</v>
      </c>
      <c r="Q336" s="56">
        <f>kraken2_species_abundance[[#This Row],[Assignments]]/P$381</f>
        <v>4.1338764144574886E-7</v>
      </c>
      <c r="S336" t="s">
        <v>1473</v>
      </c>
      <c r="T336">
        <v>1</v>
      </c>
      <c r="U336">
        <f>kraken2_custom_database_species_abundance[[#This Row],[Assignments]]/T$385</f>
        <v>4.2774746474077649E-7</v>
      </c>
    </row>
    <row r="337" spans="3:21" x14ac:dyDescent="0.25">
      <c r="C337" t="s">
        <v>711</v>
      </c>
      <c r="D337">
        <v>2</v>
      </c>
      <c r="E337" s="56">
        <f>mora_filtered_species_abundance[[#This Row],[Assignments]]/mora_filtered_species_abundance[[#Totals],[Assignments]]</f>
        <v>8.2677528289149771E-7</v>
      </c>
      <c r="G337" t="s">
        <v>793</v>
      </c>
      <c r="H337">
        <v>1</v>
      </c>
      <c r="I337" s="56">
        <f>patho_new_species_abundance[[#This Row],[Assignments]]/2419037</f>
        <v>4.1338764144574886E-7</v>
      </c>
      <c r="K337" t="s">
        <v>607</v>
      </c>
      <c r="L337">
        <v>8</v>
      </c>
      <c r="M337" s="56">
        <f>minimap2_new_species_abundance[[#This Row],[Assignments]]/2419037</f>
        <v>3.3071011315659908E-6</v>
      </c>
      <c r="O337" t="s">
        <v>1065</v>
      </c>
      <c r="P337">
        <v>1</v>
      </c>
      <c r="Q337" s="56">
        <f>kraken2_species_abundance[[#This Row],[Assignments]]/P$381</f>
        <v>4.1338764144574886E-7</v>
      </c>
      <c r="S337" t="s">
        <v>615</v>
      </c>
      <c r="T337">
        <v>1</v>
      </c>
      <c r="U337">
        <f>kraken2_custom_database_species_abundance[[#This Row],[Assignments]]/T$385</f>
        <v>4.2774746474077649E-7</v>
      </c>
    </row>
    <row r="338" spans="3:21" x14ac:dyDescent="0.25">
      <c r="C338" t="s">
        <v>638</v>
      </c>
      <c r="D338">
        <v>2</v>
      </c>
      <c r="E338" s="56">
        <f>mora_filtered_species_abundance[[#This Row],[Assignments]]/mora_filtered_species_abundance[[#Totals],[Assignments]]</f>
        <v>8.2677528289149771E-7</v>
      </c>
      <c r="G338" t="s">
        <v>843</v>
      </c>
      <c r="H338">
        <v>1</v>
      </c>
      <c r="I338" s="56">
        <f>patho_new_species_abundance[[#This Row],[Assignments]]/2419037</f>
        <v>4.1338764144574886E-7</v>
      </c>
      <c r="K338" t="s">
        <v>463</v>
      </c>
      <c r="L338">
        <v>8</v>
      </c>
      <c r="M338" s="56">
        <f>minimap2_new_species_abundance[[#This Row],[Assignments]]/2419037</f>
        <v>3.3071011315659908E-6</v>
      </c>
      <c r="O338" t="s">
        <v>325</v>
      </c>
      <c r="P338">
        <v>1</v>
      </c>
      <c r="Q338" s="56">
        <f>kraken2_species_abundance[[#This Row],[Assignments]]/P$381</f>
        <v>4.1338764144574886E-7</v>
      </c>
      <c r="S338" t="s">
        <v>330</v>
      </c>
      <c r="T338">
        <v>1</v>
      </c>
      <c r="U338">
        <f>kraken2_custom_database_species_abundance[[#This Row],[Assignments]]/T$385</f>
        <v>4.2774746474077649E-7</v>
      </c>
    </row>
    <row r="339" spans="3:21" x14ac:dyDescent="0.25">
      <c r="C339" t="s">
        <v>748</v>
      </c>
      <c r="D339">
        <v>2</v>
      </c>
      <c r="E339" s="56">
        <f>mora_filtered_species_abundance[[#This Row],[Assignments]]/mora_filtered_species_abundance[[#Totals],[Assignments]]</f>
        <v>8.2677528289149771E-7</v>
      </c>
      <c r="G339" t="s">
        <v>1553</v>
      </c>
      <c r="H339">
        <v>1</v>
      </c>
      <c r="I339" s="56">
        <f>patho_new_species_abundance[[#This Row],[Assignments]]/2419037</f>
        <v>4.1338764144574886E-7</v>
      </c>
      <c r="K339" t="s">
        <v>817</v>
      </c>
      <c r="L339">
        <v>8</v>
      </c>
      <c r="M339" s="56">
        <f>minimap2_new_species_abundance[[#This Row],[Assignments]]/2419037</f>
        <v>3.3071011315659908E-6</v>
      </c>
      <c r="O339" t="s">
        <v>615</v>
      </c>
      <c r="P339">
        <v>1</v>
      </c>
      <c r="Q339" s="56">
        <f>kraken2_species_abundance[[#This Row],[Assignments]]/P$381</f>
        <v>4.1338764144574886E-7</v>
      </c>
      <c r="S339" t="s">
        <v>789</v>
      </c>
      <c r="T339">
        <v>1</v>
      </c>
      <c r="U339">
        <f>kraken2_custom_database_species_abundance[[#This Row],[Assignments]]/T$385</f>
        <v>4.2774746474077649E-7</v>
      </c>
    </row>
    <row r="340" spans="3:21" x14ac:dyDescent="0.25">
      <c r="C340" t="s">
        <v>860</v>
      </c>
      <c r="D340">
        <v>1</v>
      </c>
      <c r="E340" s="56">
        <f>mora_filtered_species_abundance[[#This Row],[Assignments]]/mora_filtered_species_abundance[[#Totals],[Assignments]]</f>
        <v>4.1338764144574886E-7</v>
      </c>
      <c r="G340" t="s">
        <v>698</v>
      </c>
      <c r="H340">
        <v>1</v>
      </c>
      <c r="I340" s="56">
        <f>patho_new_species_abundance[[#This Row],[Assignments]]/2419037</f>
        <v>4.1338764144574886E-7</v>
      </c>
      <c r="K340" t="s">
        <v>595</v>
      </c>
      <c r="L340">
        <v>7</v>
      </c>
      <c r="M340" s="56">
        <f>minimap2_new_species_abundance[[#This Row],[Assignments]]/2419037</f>
        <v>2.8937134901202422E-6</v>
      </c>
      <c r="O340" t="s">
        <v>789</v>
      </c>
      <c r="P340">
        <v>1</v>
      </c>
      <c r="Q340" s="56">
        <f>kraken2_species_abundance[[#This Row],[Assignments]]/P$381</f>
        <v>4.1338764144574886E-7</v>
      </c>
      <c r="S340" t="s">
        <v>1070</v>
      </c>
      <c r="T340">
        <v>1</v>
      </c>
      <c r="U340">
        <f>kraken2_custom_database_species_abundance[[#This Row],[Assignments]]/T$385</f>
        <v>4.2774746474077649E-7</v>
      </c>
    </row>
    <row r="341" spans="3:21" x14ac:dyDescent="0.25">
      <c r="C341" t="s">
        <v>543</v>
      </c>
      <c r="D341">
        <v>1</v>
      </c>
      <c r="E341" s="56">
        <f>mora_filtered_species_abundance[[#This Row],[Assignments]]/mora_filtered_species_abundance[[#Totals],[Assignments]]</f>
        <v>4.1338764144574886E-7</v>
      </c>
      <c r="G341" t="s">
        <v>805</v>
      </c>
      <c r="H341">
        <v>1</v>
      </c>
      <c r="I341" s="56">
        <f>patho_new_species_abundance[[#This Row],[Assignments]]/2419037</f>
        <v>4.1338764144574886E-7</v>
      </c>
      <c r="K341" t="s">
        <v>707</v>
      </c>
      <c r="L341">
        <v>7</v>
      </c>
      <c r="M341" s="56">
        <f>minimap2_new_species_abundance[[#This Row],[Assignments]]/2419037</f>
        <v>2.8937134901202422E-6</v>
      </c>
      <c r="O341" t="s">
        <v>1068</v>
      </c>
      <c r="P341">
        <v>1</v>
      </c>
      <c r="Q341" s="56">
        <f>kraken2_species_abundance[[#This Row],[Assignments]]/P$381</f>
        <v>4.1338764144574886E-7</v>
      </c>
      <c r="S341" t="s">
        <v>1071</v>
      </c>
      <c r="T341">
        <v>1</v>
      </c>
      <c r="U341">
        <f>kraken2_custom_database_species_abundance[[#This Row],[Assignments]]/T$385</f>
        <v>4.2774746474077649E-7</v>
      </c>
    </row>
    <row r="342" spans="3:21" x14ac:dyDescent="0.25">
      <c r="C342" t="s">
        <v>735</v>
      </c>
      <c r="D342">
        <v>1</v>
      </c>
      <c r="E342" s="56">
        <f>mora_filtered_species_abundance[[#This Row],[Assignments]]/mora_filtered_species_abundance[[#Totals],[Assignments]]</f>
        <v>4.1338764144574886E-7</v>
      </c>
      <c r="G342" t="s">
        <v>787</v>
      </c>
      <c r="H342">
        <v>1</v>
      </c>
      <c r="I342" s="56">
        <f>patho_new_species_abundance[[#This Row],[Assignments]]/2419037</f>
        <v>4.1338764144574886E-7</v>
      </c>
      <c r="K342" t="s">
        <v>616</v>
      </c>
      <c r="L342">
        <v>7</v>
      </c>
      <c r="M342" s="56">
        <f>minimap2_new_species_abundance[[#This Row],[Assignments]]/2419037</f>
        <v>2.8937134901202422E-6</v>
      </c>
      <c r="O342" t="s">
        <v>1070</v>
      </c>
      <c r="P342">
        <v>1</v>
      </c>
      <c r="Q342" s="56">
        <f>kraken2_species_abundance[[#This Row],[Assignments]]/P$381</f>
        <v>4.1338764144574886E-7</v>
      </c>
      <c r="S342" t="s">
        <v>1475</v>
      </c>
      <c r="T342">
        <v>1</v>
      </c>
      <c r="U342">
        <f>kraken2_custom_database_species_abundance[[#This Row],[Assignments]]/T$385</f>
        <v>4.2774746474077649E-7</v>
      </c>
    </row>
    <row r="343" spans="3:21" x14ac:dyDescent="0.25">
      <c r="C343" t="s">
        <v>801</v>
      </c>
      <c r="D343">
        <v>1</v>
      </c>
      <c r="E343" s="56">
        <f>mora_filtered_species_abundance[[#This Row],[Assignments]]/mora_filtered_species_abundance[[#Totals],[Assignments]]</f>
        <v>4.1338764144574886E-7</v>
      </c>
      <c r="G343" t="s">
        <v>704</v>
      </c>
      <c r="H343">
        <v>1</v>
      </c>
      <c r="I343" s="56">
        <f>patho_new_species_abundance[[#This Row],[Assignments]]/2419037</f>
        <v>4.1338764144574886E-7</v>
      </c>
      <c r="K343" t="s">
        <v>815</v>
      </c>
      <c r="L343">
        <v>7</v>
      </c>
      <c r="M343" s="56">
        <f>minimap2_new_species_abundance[[#This Row],[Assignments]]/2419037</f>
        <v>2.8937134901202422E-6</v>
      </c>
      <c r="O343" t="s">
        <v>1071</v>
      </c>
      <c r="P343">
        <v>1</v>
      </c>
      <c r="Q343" s="56">
        <f>kraken2_species_abundance[[#This Row],[Assignments]]/P$381</f>
        <v>4.1338764144574886E-7</v>
      </c>
      <c r="S343" t="s">
        <v>335</v>
      </c>
      <c r="T343">
        <v>1</v>
      </c>
      <c r="U343">
        <f>kraken2_custom_database_species_abundance[[#This Row],[Assignments]]/T$385</f>
        <v>4.2774746474077649E-7</v>
      </c>
    </row>
    <row r="344" spans="3:21" x14ac:dyDescent="0.25">
      <c r="C344" t="s">
        <v>627</v>
      </c>
      <c r="D344">
        <v>1</v>
      </c>
      <c r="E344" s="56">
        <f>mora_filtered_species_abundance[[#This Row],[Assignments]]/mora_filtered_species_abundance[[#Totals],[Assignments]]</f>
        <v>4.1338764144574886E-7</v>
      </c>
      <c r="G344" t="s">
        <v>838</v>
      </c>
      <c r="H344">
        <v>1</v>
      </c>
      <c r="I344" s="56">
        <f>patho_new_species_abundance[[#This Row],[Assignments]]/2419037</f>
        <v>4.1338764144574886E-7</v>
      </c>
      <c r="K344" t="s">
        <v>728</v>
      </c>
      <c r="L344">
        <v>7</v>
      </c>
      <c r="M344" s="56">
        <f>minimap2_new_species_abundance[[#This Row],[Assignments]]/2419037</f>
        <v>2.8937134901202422E-6</v>
      </c>
      <c r="O344" t="s">
        <v>335</v>
      </c>
      <c r="P344">
        <v>1</v>
      </c>
      <c r="Q344" s="56">
        <f>kraken2_species_abundance[[#This Row],[Assignments]]/P$381</f>
        <v>4.1338764144574886E-7</v>
      </c>
      <c r="S344" t="s">
        <v>799</v>
      </c>
      <c r="T344">
        <v>1</v>
      </c>
      <c r="U344">
        <f>kraken2_custom_database_species_abundance[[#This Row],[Assignments]]/T$385</f>
        <v>4.2774746474077649E-7</v>
      </c>
    </row>
    <row r="345" spans="3:21" x14ac:dyDescent="0.25">
      <c r="C345" t="s">
        <v>659</v>
      </c>
      <c r="D345">
        <v>1</v>
      </c>
      <c r="E345" s="56">
        <f>mora_filtered_species_abundance[[#This Row],[Assignments]]/mora_filtered_species_abundance[[#Totals],[Assignments]]</f>
        <v>4.1338764144574886E-7</v>
      </c>
      <c r="G345" t="s">
        <v>1555</v>
      </c>
      <c r="H345">
        <v>1</v>
      </c>
      <c r="I345" s="56">
        <f>patho_new_species_abundance[[#This Row],[Assignments]]/2419037</f>
        <v>4.1338764144574886E-7</v>
      </c>
      <c r="K345" t="s">
        <v>753</v>
      </c>
      <c r="L345">
        <v>7</v>
      </c>
      <c r="M345" s="56">
        <f>minimap2_new_species_abundance[[#This Row],[Assignments]]/2419037</f>
        <v>2.8937134901202422E-6</v>
      </c>
      <c r="O345" t="s">
        <v>1076</v>
      </c>
      <c r="P345">
        <v>1</v>
      </c>
      <c r="Q345" s="56">
        <f>kraken2_species_abundance[[#This Row],[Assignments]]/P$381</f>
        <v>4.1338764144574886E-7</v>
      </c>
      <c r="S345" t="s">
        <v>1077</v>
      </c>
      <c r="T345">
        <v>1</v>
      </c>
      <c r="U345">
        <f>kraken2_custom_database_species_abundance[[#This Row],[Assignments]]/T$385</f>
        <v>4.2774746474077649E-7</v>
      </c>
    </row>
    <row r="346" spans="3:21" x14ac:dyDescent="0.25">
      <c r="C346" t="s">
        <v>595</v>
      </c>
      <c r="D346">
        <v>1</v>
      </c>
      <c r="E346" s="56">
        <f>mora_filtered_species_abundance[[#This Row],[Assignments]]/mora_filtered_species_abundance[[#Totals],[Assignments]]</f>
        <v>4.1338764144574886E-7</v>
      </c>
      <c r="G346" t="s">
        <v>913</v>
      </c>
      <c r="H346">
        <v>1</v>
      </c>
      <c r="I346" s="56">
        <f>patho_new_species_abundance[[#This Row],[Assignments]]/2419037</f>
        <v>4.1338764144574886E-7</v>
      </c>
      <c r="K346" t="s">
        <v>790</v>
      </c>
      <c r="L346">
        <v>7</v>
      </c>
      <c r="M346" s="56">
        <f>minimap2_new_species_abundance[[#This Row],[Assignments]]/2419037</f>
        <v>2.8937134901202422E-6</v>
      </c>
      <c r="O346" t="s">
        <v>363</v>
      </c>
      <c r="P346">
        <v>1</v>
      </c>
      <c r="Q346" s="56">
        <f>kraken2_species_abundance[[#This Row],[Assignments]]/P$381</f>
        <v>4.1338764144574886E-7</v>
      </c>
      <c r="S346" t="s">
        <v>1076</v>
      </c>
      <c r="T346">
        <v>1</v>
      </c>
      <c r="U346">
        <f>kraken2_custom_database_species_abundance[[#This Row],[Assignments]]/T$385</f>
        <v>4.2774746474077649E-7</v>
      </c>
    </row>
    <row r="347" spans="3:21" x14ac:dyDescent="0.25">
      <c r="C347" t="s">
        <v>791</v>
      </c>
      <c r="D347">
        <v>1</v>
      </c>
      <c r="E347" s="56">
        <f>mora_filtered_species_abundance[[#This Row],[Assignments]]/mora_filtered_species_abundance[[#Totals],[Assignments]]</f>
        <v>4.1338764144574886E-7</v>
      </c>
      <c r="G347" t="s">
        <v>587</v>
      </c>
      <c r="H347">
        <v>1</v>
      </c>
      <c r="I347" s="56">
        <f>patho_new_species_abundance[[#This Row],[Assignments]]/2419037</f>
        <v>4.1338764144574886E-7</v>
      </c>
      <c r="K347" t="s">
        <v>675</v>
      </c>
      <c r="L347">
        <v>7</v>
      </c>
      <c r="M347" s="56">
        <f>minimap2_new_species_abundance[[#This Row],[Assignments]]/2419037</f>
        <v>2.8937134901202422E-6</v>
      </c>
      <c r="O347" t="s">
        <v>799</v>
      </c>
      <c r="P347">
        <v>1</v>
      </c>
      <c r="Q347" s="56">
        <f>kraken2_species_abundance[[#This Row],[Assignments]]/P$381</f>
        <v>4.1338764144574886E-7</v>
      </c>
      <c r="S347" t="s">
        <v>363</v>
      </c>
      <c r="T347">
        <v>1</v>
      </c>
      <c r="U347">
        <f>kraken2_custom_database_species_abundance[[#This Row],[Assignments]]/T$385</f>
        <v>4.2774746474077649E-7</v>
      </c>
    </row>
    <row r="348" spans="3:21" x14ac:dyDescent="0.25">
      <c r="C348" t="s">
        <v>750</v>
      </c>
      <c r="D348">
        <v>1</v>
      </c>
      <c r="E348" s="56">
        <f>mora_filtered_species_abundance[[#This Row],[Assignments]]/mora_filtered_species_abundance[[#Totals],[Assignments]]</f>
        <v>4.1338764144574886E-7</v>
      </c>
      <c r="G348" t="s">
        <v>577</v>
      </c>
      <c r="H348">
        <v>1</v>
      </c>
      <c r="I348" s="56">
        <f>patho_new_species_abundance[[#This Row],[Assignments]]/2419037</f>
        <v>4.1338764144574886E-7</v>
      </c>
      <c r="K348" t="s">
        <v>405</v>
      </c>
      <c r="L348">
        <v>7</v>
      </c>
      <c r="M348" s="56">
        <f>minimap2_new_species_abundance[[#This Row],[Assignments]]/2419037</f>
        <v>2.8937134901202422E-6</v>
      </c>
      <c r="O348" t="s">
        <v>1077</v>
      </c>
      <c r="P348">
        <v>1</v>
      </c>
      <c r="Q348" s="56">
        <f>kraken2_species_abundance[[#This Row],[Assignments]]/P$381</f>
        <v>4.1338764144574886E-7</v>
      </c>
      <c r="S348" t="s">
        <v>479</v>
      </c>
      <c r="T348">
        <v>1</v>
      </c>
      <c r="U348">
        <f>kraken2_custom_database_species_abundance[[#This Row],[Assignments]]/T$385</f>
        <v>4.2774746474077649E-7</v>
      </c>
    </row>
    <row r="349" spans="3:21" x14ac:dyDescent="0.25">
      <c r="C349" t="s">
        <v>589</v>
      </c>
      <c r="D349">
        <v>1</v>
      </c>
      <c r="E349" s="56">
        <f>mora_filtered_species_abundance[[#This Row],[Assignments]]/mora_filtered_species_abundance[[#Totals],[Assignments]]</f>
        <v>4.1338764144574886E-7</v>
      </c>
      <c r="G349" t="s">
        <v>808</v>
      </c>
      <c r="H349">
        <v>1</v>
      </c>
      <c r="I349" s="56">
        <f>patho_new_species_abundance[[#This Row],[Assignments]]/2419037</f>
        <v>4.1338764144574886E-7</v>
      </c>
      <c r="K349" t="s">
        <v>802</v>
      </c>
      <c r="L349">
        <v>7</v>
      </c>
      <c r="M349" s="56">
        <f>minimap2_new_species_abundance[[#This Row],[Assignments]]/2419037</f>
        <v>2.8937134901202422E-6</v>
      </c>
      <c r="O349" t="s">
        <v>479</v>
      </c>
      <c r="P349">
        <v>1</v>
      </c>
      <c r="Q349" s="56">
        <f>kraken2_species_abundance[[#This Row],[Assignments]]/P$381</f>
        <v>4.1338764144574886E-7</v>
      </c>
      <c r="S349" t="s">
        <v>356</v>
      </c>
      <c r="T349">
        <v>1</v>
      </c>
      <c r="U349">
        <f>kraken2_custom_database_species_abundance[[#This Row],[Assignments]]/T$385</f>
        <v>4.2774746474077649E-7</v>
      </c>
    </row>
    <row r="350" spans="3:21" x14ac:dyDescent="0.25">
      <c r="C350" t="s">
        <v>707</v>
      </c>
      <c r="D350">
        <v>1</v>
      </c>
      <c r="E350" s="56">
        <f>mora_filtered_species_abundance[[#This Row],[Assignments]]/mora_filtered_species_abundance[[#Totals],[Assignments]]</f>
        <v>4.1338764144574886E-7</v>
      </c>
      <c r="G350" t="s">
        <v>318</v>
      </c>
      <c r="H350">
        <v>1</v>
      </c>
      <c r="I350" s="56">
        <f>patho_new_species_abundance[[#This Row],[Assignments]]/2419037</f>
        <v>4.1338764144574886E-7</v>
      </c>
      <c r="K350" t="s">
        <v>619</v>
      </c>
      <c r="L350">
        <v>7</v>
      </c>
      <c r="M350" s="56">
        <f>minimap2_new_species_abundance[[#This Row],[Assignments]]/2419037</f>
        <v>2.8937134901202422E-6</v>
      </c>
      <c r="O350" t="s">
        <v>571</v>
      </c>
      <c r="P350">
        <v>1</v>
      </c>
      <c r="Q350" s="56">
        <f>kraken2_species_abundance[[#This Row],[Assignments]]/P$381</f>
        <v>4.1338764144574886E-7</v>
      </c>
      <c r="S350" t="s">
        <v>493</v>
      </c>
      <c r="T350">
        <v>1</v>
      </c>
      <c r="U350">
        <f>kraken2_custom_database_species_abundance[[#This Row],[Assignments]]/T$385</f>
        <v>4.2774746474077649E-7</v>
      </c>
    </row>
    <row r="351" spans="3:21" x14ac:dyDescent="0.25">
      <c r="C351" t="s">
        <v>763</v>
      </c>
      <c r="D351">
        <v>1</v>
      </c>
      <c r="E351" s="56">
        <f>mora_filtered_species_abundance[[#This Row],[Assignments]]/mora_filtered_species_abundance[[#Totals],[Assignments]]</f>
        <v>4.1338764144574886E-7</v>
      </c>
      <c r="G351" t="s">
        <v>298</v>
      </c>
      <c r="H351">
        <v>1</v>
      </c>
      <c r="I351" s="56">
        <f>patho_new_species_abundance[[#This Row],[Assignments]]/2419037</f>
        <v>4.1338764144574886E-7</v>
      </c>
      <c r="K351" t="s">
        <v>644</v>
      </c>
      <c r="L351">
        <v>7</v>
      </c>
      <c r="M351" s="56">
        <f>minimap2_new_species_abundance[[#This Row],[Assignments]]/2419037</f>
        <v>2.8937134901202422E-6</v>
      </c>
      <c r="O351" t="s">
        <v>493</v>
      </c>
      <c r="P351">
        <v>1</v>
      </c>
      <c r="Q351" s="56">
        <f>kraken2_species_abundance[[#This Row],[Assignments]]/P$381</f>
        <v>4.1338764144574886E-7</v>
      </c>
      <c r="S351" t="s">
        <v>1083</v>
      </c>
      <c r="T351">
        <v>1</v>
      </c>
      <c r="U351">
        <f>kraken2_custom_database_species_abundance[[#This Row],[Assignments]]/T$385</f>
        <v>4.2774746474077649E-7</v>
      </c>
    </row>
    <row r="352" spans="3:21" x14ac:dyDescent="0.25">
      <c r="C352" t="s">
        <v>662</v>
      </c>
      <c r="D352">
        <v>1</v>
      </c>
      <c r="E352" s="56">
        <f>mora_filtered_species_abundance[[#This Row],[Assignments]]/mora_filtered_species_abundance[[#Totals],[Assignments]]</f>
        <v>4.1338764144574886E-7</v>
      </c>
      <c r="G352" t="s">
        <v>361</v>
      </c>
      <c r="H352">
        <v>1</v>
      </c>
      <c r="I352" s="56">
        <f>patho_new_species_abundance[[#This Row],[Assignments]]/2419037</f>
        <v>4.1338764144574886E-7</v>
      </c>
      <c r="K352" t="s">
        <v>440</v>
      </c>
      <c r="L352">
        <v>6</v>
      </c>
      <c r="M352" s="56">
        <f>minimap2_new_species_abundance[[#This Row],[Assignments]]/2419037</f>
        <v>2.4803258486744931E-6</v>
      </c>
      <c r="O352" t="s">
        <v>282</v>
      </c>
      <c r="P352">
        <v>1</v>
      </c>
      <c r="Q352" s="56">
        <f>kraken2_species_abundance[[#This Row],[Assignments]]/P$381</f>
        <v>4.1338764144574886E-7</v>
      </c>
      <c r="S352" t="s">
        <v>544</v>
      </c>
      <c r="T352">
        <v>1</v>
      </c>
      <c r="U352">
        <f>kraken2_custom_database_species_abundance[[#This Row],[Assignments]]/T$385</f>
        <v>4.2774746474077649E-7</v>
      </c>
    </row>
    <row r="353" spans="3:21" x14ac:dyDescent="0.25">
      <c r="C353" t="s">
        <v>840</v>
      </c>
      <c r="D353">
        <v>1</v>
      </c>
      <c r="E353" s="56">
        <f>mora_filtered_species_abundance[[#This Row],[Assignments]]/mora_filtered_species_abundance[[#Totals],[Assignments]]</f>
        <v>4.1338764144574886E-7</v>
      </c>
      <c r="G353" t="s">
        <v>683</v>
      </c>
      <c r="H353">
        <v>1</v>
      </c>
      <c r="I353" s="56">
        <f>patho_new_species_abundance[[#This Row],[Assignments]]/2419037</f>
        <v>4.1338764144574886E-7</v>
      </c>
      <c r="K353" t="s">
        <v>839</v>
      </c>
      <c r="L353">
        <v>6</v>
      </c>
      <c r="M353" s="56">
        <f>minimap2_new_species_abundance[[#This Row],[Assignments]]/2419037</f>
        <v>2.4803258486744931E-6</v>
      </c>
      <c r="O353" t="s">
        <v>1083</v>
      </c>
      <c r="P353">
        <v>1</v>
      </c>
      <c r="Q353" s="56">
        <f>kraken2_species_abundance[[#This Row],[Assignments]]/P$381</f>
        <v>4.1338764144574886E-7</v>
      </c>
      <c r="S353" t="s">
        <v>268</v>
      </c>
      <c r="T353">
        <v>1</v>
      </c>
      <c r="U353">
        <f>kraken2_custom_database_species_abundance[[#This Row],[Assignments]]/T$385</f>
        <v>4.2774746474077649E-7</v>
      </c>
    </row>
    <row r="354" spans="3:21" x14ac:dyDescent="0.25">
      <c r="C354" t="s">
        <v>389</v>
      </c>
      <c r="D354">
        <v>1</v>
      </c>
      <c r="E354" s="56">
        <f>mora_filtered_species_abundance[[#This Row],[Assignments]]/mora_filtered_species_abundance[[#Totals],[Assignments]]</f>
        <v>4.1338764144574886E-7</v>
      </c>
      <c r="G354" t="s">
        <v>894</v>
      </c>
      <c r="H354">
        <v>1</v>
      </c>
      <c r="I354" s="56">
        <f>patho_new_species_abundance[[#This Row],[Assignments]]/2419037</f>
        <v>4.1338764144574886E-7</v>
      </c>
      <c r="K354" t="s">
        <v>854</v>
      </c>
      <c r="L354">
        <v>6</v>
      </c>
      <c r="M354" s="56">
        <f>minimap2_new_species_abundance[[#This Row],[Assignments]]/2419037</f>
        <v>2.4803258486744931E-6</v>
      </c>
      <c r="O354" t="s">
        <v>1084</v>
      </c>
      <c r="P354">
        <v>1</v>
      </c>
      <c r="Q354" s="56">
        <f>kraken2_species_abundance[[#This Row],[Assignments]]/P$381</f>
        <v>4.1338764144574886E-7</v>
      </c>
      <c r="S354" t="s">
        <v>803</v>
      </c>
      <c r="T354">
        <v>1</v>
      </c>
      <c r="U354">
        <f>kraken2_custom_database_species_abundance[[#This Row],[Assignments]]/T$385</f>
        <v>4.2774746474077649E-7</v>
      </c>
    </row>
    <row r="355" spans="3:21" x14ac:dyDescent="0.25">
      <c r="C355" t="s">
        <v>639</v>
      </c>
      <c r="D355">
        <v>1</v>
      </c>
      <c r="E355" s="56">
        <f>mora_filtered_species_abundance[[#This Row],[Assignments]]/mora_filtered_species_abundance[[#Totals],[Assignments]]</f>
        <v>4.1338764144574886E-7</v>
      </c>
      <c r="G355" t="s">
        <v>485</v>
      </c>
      <c r="H355">
        <v>1</v>
      </c>
      <c r="I355" s="56">
        <f>patho_new_species_abundance[[#This Row],[Assignments]]/2419037</f>
        <v>4.1338764144574886E-7</v>
      </c>
      <c r="K355" t="s">
        <v>776</v>
      </c>
      <c r="L355">
        <v>6</v>
      </c>
      <c r="M355" s="56">
        <f>minimap2_new_species_abundance[[#This Row],[Assignments]]/2419037</f>
        <v>2.4803258486744931E-6</v>
      </c>
      <c r="O355" t="s">
        <v>544</v>
      </c>
      <c r="P355">
        <v>1</v>
      </c>
      <c r="Q355" s="56">
        <f>kraken2_species_abundance[[#This Row],[Assignments]]/P$381</f>
        <v>4.1338764144574886E-7</v>
      </c>
      <c r="S355" t="s">
        <v>378</v>
      </c>
      <c r="T355">
        <v>1</v>
      </c>
      <c r="U355">
        <f>kraken2_custom_database_species_abundance[[#This Row],[Assignments]]/T$385</f>
        <v>4.2774746474077649E-7</v>
      </c>
    </row>
    <row r="356" spans="3:21" x14ac:dyDescent="0.25">
      <c r="C356" t="s">
        <v>1564</v>
      </c>
      <c r="D356">
        <v>1</v>
      </c>
      <c r="E356" s="56">
        <f>mora_filtered_species_abundance[[#This Row],[Assignments]]/mora_filtered_species_abundance[[#Totals],[Assignments]]</f>
        <v>4.1338764144574886E-7</v>
      </c>
      <c r="G356" t="s">
        <v>462</v>
      </c>
      <c r="H356">
        <v>1</v>
      </c>
      <c r="I356" s="56">
        <f>patho_new_species_abundance[[#This Row],[Assignments]]/2419037</f>
        <v>4.1338764144574886E-7</v>
      </c>
      <c r="K356" t="s">
        <v>844</v>
      </c>
      <c r="L356">
        <v>6</v>
      </c>
      <c r="M356" s="56">
        <f>minimap2_new_species_abundance[[#This Row],[Assignments]]/2419037</f>
        <v>2.4803258486744931E-6</v>
      </c>
      <c r="O356" t="s">
        <v>268</v>
      </c>
      <c r="P356">
        <v>1</v>
      </c>
      <c r="Q356" s="56">
        <f>kraken2_species_abundance[[#This Row],[Assignments]]/P$381</f>
        <v>4.1338764144574886E-7</v>
      </c>
      <c r="S356" t="s">
        <v>463</v>
      </c>
      <c r="T356">
        <v>1</v>
      </c>
      <c r="U356">
        <f>kraken2_custom_database_species_abundance[[#This Row],[Assignments]]/T$385</f>
        <v>4.2774746474077649E-7</v>
      </c>
    </row>
    <row r="357" spans="3:21" x14ac:dyDescent="0.25">
      <c r="C357" t="s">
        <v>657</v>
      </c>
      <c r="D357">
        <v>1</v>
      </c>
      <c r="E357" s="56">
        <f>mora_filtered_species_abundance[[#This Row],[Assignments]]/mora_filtered_species_abundance[[#Totals],[Assignments]]</f>
        <v>4.1338764144574886E-7</v>
      </c>
      <c r="G357" t="s">
        <v>916</v>
      </c>
      <c r="H357">
        <v>1</v>
      </c>
      <c r="I357" s="56">
        <f>patho_new_species_abundance[[#This Row],[Assignments]]/2419037</f>
        <v>4.1338764144574886E-7</v>
      </c>
      <c r="K357" t="s">
        <v>549</v>
      </c>
      <c r="L357">
        <v>6</v>
      </c>
      <c r="M357" s="56">
        <f>minimap2_new_species_abundance[[#This Row],[Assignments]]/2419037</f>
        <v>2.4803258486744931E-6</v>
      </c>
      <c r="O357" t="s">
        <v>803</v>
      </c>
      <c r="P357">
        <v>1</v>
      </c>
      <c r="Q357" s="56">
        <f>kraken2_species_abundance[[#This Row],[Assignments]]/P$381</f>
        <v>4.1338764144574886E-7</v>
      </c>
      <c r="S357" t="s">
        <v>733</v>
      </c>
      <c r="T357">
        <v>1</v>
      </c>
      <c r="U357">
        <f>kraken2_custom_database_species_abundance[[#This Row],[Assignments]]/T$385</f>
        <v>4.2774746474077649E-7</v>
      </c>
    </row>
    <row r="358" spans="3:21" x14ac:dyDescent="0.25">
      <c r="C358" t="s">
        <v>598</v>
      </c>
      <c r="D358">
        <v>1</v>
      </c>
      <c r="E358" s="56">
        <f>mora_filtered_species_abundance[[#This Row],[Assignments]]/mora_filtered_species_abundance[[#Totals],[Assignments]]</f>
        <v>4.1338764144574886E-7</v>
      </c>
      <c r="G358" t="s">
        <v>564</v>
      </c>
      <c r="H358">
        <v>1</v>
      </c>
      <c r="I358" s="56">
        <f>patho_new_species_abundance[[#This Row],[Assignments]]/2419037</f>
        <v>4.1338764144574886E-7</v>
      </c>
      <c r="K358" t="s">
        <v>678</v>
      </c>
      <c r="L358">
        <v>6</v>
      </c>
      <c r="M358" s="56">
        <f>minimap2_new_species_abundance[[#This Row],[Assignments]]/2419037</f>
        <v>2.4803258486744931E-6</v>
      </c>
      <c r="O358" t="s">
        <v>463</v>
      </c>
      <c r="P358">
        <v>1</v>
      </c>
      <c r="Q358" s="56">
        <f>kraken2_species_abundance[[#This Row],[Assignments]]/P$381</f>
        <v>4.1338764144574886E-7</v>
      </c>
      <c r="S358" t="s">
        <v>1099</v>
      </c>
      <c r="T358">
        <v>1</v>
      </c>
      <c r="U358">
        <f>kraken2_custom_database_species_abundance[[#This Row],[Assignments]]/T$385</f>
        <v>4.2774746474077649E-7</v>
      </c>
    </row>
    <row r="359" spans="3:21" x14ac:dyDescent="0.25">
      <c r="C359" t="s">
        <v>758</v>
      </c>
      <c r="D359">
        <v>1</v>
      </c>
      <c r="E359" s="56">
        <f>mora_filtered_species_abundance[[#This Row],[Assignments]]/mora_filtered_species_abundance[[#Totals],[Assignments]]</f>
        <v>4.1338764144574886E-7</v>
      </c>
      <c r="G359" t="s">
        <v>932</v>
      </c>
      <c r="H359">
        <v>1</v>
      </c>
      <c r="I359" s="56">
        <f>patho_new_species_abundance[[#This Row],[Assignments]]/2419037</f>
        <v>4.1338764144574886E-7</v>
      </c>
      <c r="K359" t="s">
        <v>726</v>
      </c>
      <c r="L359">
        <v>6</v>
      </c>
      <c r="M359" s="56">
        <f>minimap2_new_species_abundance[[#This Row],[Assignments]]/2419037</f>
        <v>2.4803258486744931E-6</v>
      </c>
      <c r="O359" t="s">
        <v>1098</v>
      </c>
      <c r="P359">
        <v>1</v>
      </c>
      <c r="Q359" s="56">
        <f>kraken2_species_abundance[[#This Row],[Assignments]]/P$381</f>
        <v>4.1338764144574886E-7</v>
      </c>
      <c r="S359" t="s">
        <v>839</v>
      </c>
      <c r="T359">
        <v>1</v>
      </c>
      <c r="U359">
        <f>kraken2_custom_database_species_abundance[[#This Row],[Assignments]]/T$385</f>
        <v>4.2774746474077649E-7</v>
      </c>
    </row>
    <row r="360" spans="3:21" x14ac:dyDescent="0.25">
      <c r="C360" t="s">
        <v>717</v>
      </c>
      <c r="D360">
        <v>1</v>
      </c>
      <c r="E360" s="56">
        <f>mora_filtered_species_abundance[[#This Row],[Assignments]]/mora_filtered_species_abundance[[#Totals],[Assignments]]</f>
        <v>4.1338764144574886E-7</v>
      </c>
      <c r="G360" t="s">
        <v>505</v>
      </c>
      <c r="H360">
        <v>1</v>
      </c>
      <c r="I360" s="56">
        <f>patho_new_species_abundance[[#This Row],[Assignments]]/2419037</f>
        <v>4.1338764144574886E-7</v>
      </c>
      <c r="K360" t="s">
        <v>775</v>
      </c>
      <c r="L360">
        <v>6</v>
      </c>
      <c r="M360" s="56">
        <f>minimap2_new_species_abundance[[#This Row],[Assignments]]/2419037</f>
        <v>2.4803258486744931E-6</v>
      </c>
      <c r="O360" t="s">
        <v>733</v>
      </c>
      <c r="P360">
        <v>1</v>
      </c>
      <c r="Q360" s="56">
        <f>kraken2_species_abundance[[#This Row],[Assignments]]/P$381</f>
        <v>4.1338764144574886E-7</v>
      </c>
      <c r="S360" t="s">
        <v>286</v>
      </c>
      <c r="T360">
        <v>1</v>
      </c>
      <c r="U360">
        <f>kraken2_custom_database_species_abundance[[#This Row],[Assignments]]/T$385</f>
        <v>4.2774746474077649E-7</v>
      </c>
    </row>
    <row r="361" spans="3:21" x14ac:dyDescent="0.25">
      <c r="C361" t="s">
        <v>585</v>
      </c>
      <c r="D361">
        <v>1</v>
      </c>
      <c r="E361" s="56">
        <f>mora_filtered_species_abundance[[#This Row],[Assignments]]/mora_filtered_species_abundance[[#Totals],[Assignments]]</f>
        <v>4.1338764144574886E-7</v>
      </c>
      <c r="G361" t="s">
        <v>409</v>
      </c>
      <c r="H361">
        <v>1</v>
      </c>
      <c r="I361" s="56">
        <f>patho_new_species_abundance[[#This Row],[Assignments]]/2419037</f>
        <v>4.1338764144574886E-7</v>
      </c>
      <c r="K361" t="s">
        <v>398</v>
      </c>
      <c r="L361">
        <v>6</v>
      </c>
      <c r="M361" s="56">
        <f>minimap2_new_species_abundance[[#This Row],[Assignments]]/2419037</f>
        <v>2.4803258486744931E-6</v>
      </c>
      <c r="O361" t="s">
        <v>1099</v>
      </c>
      <c r="P361">
        <v>1</v>
      </c>
      <c r="Q361" s="56">
        <f>kraken2_species_abundance[[#This Row],[Assignments]]/P$381</f>
        <v>4.1338764144574886E-7</v>
      </c>
      <c r="S361" t="s">
        <v>1103</v>
      </c>
      <c r="T361">
        <v>1</v>
      </c>
      <c r="U361">
        <f>kraken2_custom_database_species_abundance[[#This Row],[Assignments]]/T$385</f>
        <v>4.2774746474077649E-7</v>
      </c>
    </row>
    <row r="362" spans="3:21" x14ac:dyDescent="0.25">
      <c r="C362" t="s">
        <v>715</v>
      </c>
      <c r="D362">
        <v>1</v>
      </c>
      <c r="E362" s="56">
        <f>mora_filtered_species_abundance[[#This Row],[Assignments]]/mora_filtered_species_abundance[[#Totals],[Assignments]]</f>
        <v>4.1338764144574886E-7</v>
      </c>
      <c r="G362" t="s">
        <v>782</v>
      </c>
      <c r="H362">
        <v>1</v>
      </c>
      <c r="I362" s="56">
        <f>patho_new_species_abundance[[#This Row],[Assignments]]/2419037</f>
        <v>4.1338764144574886E-7</v>
      </c>
      <c r="K362" t="s">
        <v>564</v>
      </c>
      <c r="L362">
        <v>6</v>
      </c>
      <c r="M362" s="56">
        <f>minimap2_new_species_abundance[[#This Row],[Assignments]]/2419037</f>
        <v>2.4803258486744931E-6</v>
      </c>
      <c r="O362" t="s">
        <v>286</v>
      </c>
      <c r="P362">
        <v>1</v>
      </c>
      <c r="Q362" s="56">
        <f>kraken2_species_abundance[[#This Row],[Assignments]]/P$381</f>
        <v>4.1338764144574886E-7</v>
      </c>
      <c r="S362" t="s">
        <v>618</v>
      </c>
      <c r="T362">
        <v>1</v>
      </c>
      <c r="U362">
        <f>kraken2_custom_database_species_abundance[[#This Row],[Assignments]]/T$385</f>
        <v>4.2774746474077649E-7</v>
      </c>
    </row>
    <row r="363" spans="3:21" x14ac:dyDescent="0.25">
      <c r="C363" t="s">
        <v>863</v>
      </c>
      <c r="D363">
        <v>1</v>
      </c>
      <c r="E363" s="56">
        <f>mora_filtered_species_abundance[[#This Row],[Assignments]]/mora_filtered_species_abundance[[#Totals],[Assignments]]</f>
        <v>4.1338764144574886E-7</v>
      </c>
      <c r="G363" t="s">
        <v>915</v>
      </c>
      <c r="H363">
        <v>1</v>
      </c>
      <c r="I363" s="56">
        <f>patho_new_species_abundance[[#This Row],[Assignments]]/2419037</f>
        <v>4.1338764144574886E-7</v>
      </c>
      <c r="K363" t="s">
        <v>362</v>
      </c>
      <c r="L363">
        <v>6</v>
      </c>
      <c r="M363" s="56">
        <f>minimap2_new_species_abundance[[#This Row],[Assignments]]/2419037</f>
        <v>2.4803258486744931E-6</v>
      </c>
      <c r="O363" t="s">
        <v>1103</v>
      </c>
      <c r="P363">
        <v>1</v>
      </c>
      <c r="Q363" s="56">
        <f>kraken2_species_abundance[[#This Row],[Assignments]]/P$381</f>
        <v>4.1338764144574886E-7</v>
      </c>
      <c r="S363" t="s">
        <v>452</v>
      </c>
      <c r="T363">
        <v>1</v>
      </c>
      <c r="U363">
        <f>kraken2_custom_database_species_abundance[[#This Row],[Assignments]]/T$385</f>
        <v>4.2774746474077649E-7</v>
      </c>
    </row>
    <row r="364" spans="3:21" x14ac:dyDescent="0.25">
      <c r="C364" t="s">
        <v>890</v>
      </c>
      <c r="D364">
        <v>1</v>
      </c>
      <c r="E364" s="56">
        <f>mora_filtered_species_abundance[[#This Row],[Assignments]]/mora_filtered_species_abundance[[#Totals],[Assignments]]</f>
        <v>4.1338764144574886E-7</v>
      </c>
      <c r="G364" t="s">
        <v>673</v>
      </c>
      <c r="H364">
        <v>1</v>
      </c>
      <c r="I364" s="56">
        <f>patho_new_species_abundance[[#This Row],[Assignments]]/2419037</f>
        <v>4.1338764144574886E-7</v>
      </c>
      <c r="K364" t="s">
        <v>490</v>
      </c>
      <c r="L364">
        <v>6</v>
      </c>
      <c r="M364" s="56">
        <f>minimap2_new_species_abundance[[#This Row],[Assignments]]/2419037</f>
        <v>2.4803258486744931E-6</v>
      </c>
      <c r="O364" t="s">
        <v>452</v>
      </c>
      <c r="P364">
        <v>1</v>
      </c>
      <c r="Q364" s="56">
        <f>kraken2_species_abundance[[#This Row],[Assignments]]/P$381</f>
        <v>4.1338764144574886E-7</v>
      </c>
      <c r="S364" t="s">
        <v>1477</v>
      </c>
      <c r="T364">
        <v>1</v>
      </c>
      <c r="U364">
        <f>kraken2_custom_database_species_abundance[[#This Row],[Assignments]]/T$385</f>
        <v>4.2774746474077649E-7</v>
      </c>
    </row>
    <row r="365" spans="3:21" x14ac:dyDescent="0.25">
      <c r="C365" t="s">
        <v>548</v>
      </c>
      <c r="D365">
        <v>1</v>
      </c>
      <c r="E365" s="56">
        <f>mora_filtered_species_abundance[[#This Row],[Assignments]]/mora_filtered_species_abundance[[#Totals],[Assignments]]</f>
        <v>4.1338764144574886E-7</v>
      </c>
      <c r="G365" t="s">
        <v>372</v>
      </c>
      <c r="H365">
        <v>1</v>
      </c>
      <c r="I365" s="56">
        <f>patho_new_species_abundance[[#This Row],[Assignments]]/2419037</f>
        <v>4.1338764144574886E-7</v>
      </c>
      <c r="K365" t="s">
        <v>828</v>
      </c>
      <c r="L365">
        <v>6</v>
      </c>
      <c r="M365" s="56">
        <f>minimap2_new_species_abundance[[#This Row],[Assignments]]/2419037</f>
        <v>2.4803258486744931E-6</v>
      </c>
      <c r="O365" t="s">
        <v>618</v>
      </c>
      <c r="P365">
        <v>1</v>
      </c>
      <c r="Q365" s="56">
        <f>kraken2_species_abundance[[#This Row],[Assignments]]/P$381</f>
        <v>4.1338764144574886E-7</v>
      </c>
      <c r="S365" t="s">
        <v>1478</v>
      </c>
      <c r="T365">
        <v>1</v>
      </c>
      <c r="U365">
        <f>kraken2_custom_database_species_abundance[[#This Row],[Assignments]]/T$385</f>
        <v>4.2774746474077649E-7</v>
      </c>
    </row>
    <row r="366" spans="3:21" x14ac:dyDescent="0.25">
      <c r="C366" t="s">
        <v>580</v>
      </c>
      <c r="D366">
        <v>1</v>
      </c>
      <c r="E366" s="56">
        <f>mora_filtered_species_abundance[[#This Row],[Assignments]]/mora_filtered_species_abundance[[#Totals],[Assignments]]</f>
        <v>4.1338764144574886E-7</v>
      </c>
      <c r="G366" t="s">
        <v>741</v>
      </c>
      <c r="H366">
        <v>1</v>
      </c>
      <c r="I366" s="56">
        <f>patho_new_species_abundance[[#This Row],[Assignments]]/2419037</f>
        <v>4.1338764144574886E-7</v>
      </c>
      <c r="K366" t="s">
        <v>917</v>
      </c>
      <c r="L366">
        <v>5</v>
      </c>
      <c r="M366" s="56">
        <f>minimap2_new_species_abundance[[#This Row],[Assignments]]/2419037</f>
        <v>2.0669382072287445E-6</v>
      </c>
      <c r="O366" t="s">
        <v>839</v>
      </c>
      <c r="P366">
        <v>1</v>
      </c>
      <c r="Q366" s="56">
        <f>kraken2_species_abundance[[#This Row],[Assignments]]/P$381</f>
        <v>4.1338764144574886E-7</v>
      </c>
      <c r="S366" t="s">
        <v>1115</v>
      </c>
      <c r="T366">
        <v>1</v>
      </c>
      <c r="U366">
        <f>kraken2_custom_database_species_abundance[[#This Row],[Assignments]]/T$385</f>
        <v>4.2774746474077649E-7</v>
      </c>
    </row>
    <row r="367" spans="3:21" x14ac:dyDescent="0.25">
      <c r="C367" t="s">
        <v>700</v>
      </c>
      <c r="D367">
        <v>1</v>
      </c>
      <c r="E367" s="56">
        <f>mora_filtered_species_abundance[[#This Row],[Assignments]]/mora_filtered_species_abundance[[#Totals],[Assignments]]</f>
        <v>4.1338764144574886E-7</v>
      </c>
      <c r="G367" t="s">
        <v>520</v>
      </c>
      <c r="H367">
        <v>1</v>
      </c>
      <c r="I367" s="56">
        <f>patho_new_species_abundance[[#This Row],[Assignments]]/2419037</f>
        <v>4.1338764144574886E-7</v>
      </c>
      <c r="K367" t="s">
        <v>823</v>
      </c>
      <c r="L367">
        <v>5</v>
      </c>
      <c r="M367" s="56">
        <f>minimap2_new_species_abundance[[#This Row],[Assignments]]/2419037</f>
        <v>2.0669382072287445E-6</v>
      </c>
      <c r="O367" t="s">
        <v>1104</v>
      </c>
      <c r="P367">
        <v>1</v>
      </c>
      <c r="Q367" s="56">
        <f>kraken2_species_abundance[[#This Row],[Assignments]]/P$381</f>
        <v>4.1338764144574886E-7</v>
      </c>
      <c r="S367" t="s">
        <v>1114</v>
      </c>
      <c r="T367">
        <v>1</v>
      </c>
      <c r="U367">
        <f>kraken2_custom_database_species_abundance[[#This Row],[Assignments]]/T$385</f>
        <v>4.2774746474077649E-7</v>
      </c>
    </row>
    <row r="368" spans="3:21" x14ac:dyDescent="0.25">
      <c r="C368" t="s">
        <v>592</v>
      </c>
      <c r="D368">
        <v>1</v>
      </c>
      <c r="E368" s="56">
        <f>mora_filtered_species_abundance[[#This Row],[Assignments]]/mora_filtered_species_abundance[[#Totals],[Assignments]]</f>
        <v>4.1338764144574886E-7</v>
      </c>
      <c r="G368" t="s">
        <v>829</v>
      </c>
      <c r="H368">
        <v>1</v>
      </c>
      <c r="I368" s="56">
        <f>patho_new_species_abundance[[#This Row],[Assignments]]/2419037</f>
        <v>4.1338764144574886E-7</v>
      </c>
      <c r="K368" t="s">
        <v>774</v>
      </c>
      <c r="L368">
        <v>5</v>
      </c>
      <c r="M368" s="56">
        <f>minimap2_new_species_abundance[[#This Row],[Assignments]]/2419037</f>
        <v>2.0669382072287445E-6</v>
      </c>
      <c r="O368" t="s">
        <v>1105</v>
      </c>
      <c r="P368">
        <v>1</v>
      </c>
      <c r="Q368" s="56">
        <f>kraken2_species_abundance[[#This Row],[Assignments]]/P$381</f>
        <v>4.1338764144574886E-7</v>
      </c>
      <c r="S368" t="s">
        <v>1113</v>
      </c>
      <c r="T368">
        <v>1</v>
      </c>
      <c r="U368">
        <f>kraken2_custom_database_species_abundance[[#This Row],[Assignments]]/T$385</f>
        <v>4.2774746474077649E-7</v>
      </c>
    </row>
    <row r="369" spans="3:21" x14ac:dyDescent="0.25">
      <c r="C369" t="s">
        <v>1599</v>
      </c>
      <c r="D369">
        <v>1</v>
      </c>
      <c r="E369" s="56">
        <f>mora_filtered_species_abundance[[#This Row],[Assignments]]/mora_filtered_species_abundance[[#Totals],[Assignments]]</f>
        <v>4.1338764144574886E-7</v>
      </c>
      <c r="G369" t="s">
        <v>638</v>
      </c>
      <c r="H369">
        <v>1</v>
      </c>
      <c r="I369" s="56">
        <f>patho_new_species_abundance[[#This Row],[Assignments]]/2419037</f>
        <v>4.1338764144574886E-7</v>
      </c>
      <c r="K369" t="s">
        <v>730</v>
      </c>
      <c r="L369">
        <v>5</v>
      </c>
      <c r="M369" s="56">
        <f>minimap2_new_species_abundance[[#This Row],[Assignments]]/2419037</f>
        <v>2.0669382072287445E-6</v>
      </c>
      <c r="O369" t="s">
        <v>1107</v>
      </c>
      <c r="P369">
        <v>1</v>
      </c>
      <c r="Q369" s="56">
        <f>kraken2_species_abundance[[#This Row],[Assignments]]/P$381</f>
        <v>4.1338764144574886E-7</v>
      </c>
      <c r="S369" t="s">
        <v>1112</v>
      </c>
      <c r="T369">
        <v>1</v>
      </c>
      <c r="U369">
        <f>kraken2_custom_database_species_abundance[[#This Row],[Assignments]]/T$385</f>
        <v>4.2774746474077649E-7</v>
      </c>
    </row>
    <row r="370" spans="3:21" x14ac:dyDescent="0.25">
      <c r="C370" t="s">
        <v>591</v>
      </c>
      <c r="D370">
        <v>1</v>
      </c>
      <c r="E370" s="56">
        <f>mora_filtered_species_abundance[[#This Row],[Assignments]]/mora_filtered_species_abundance[[#Totals],[Assignments]]</f>
        <v>4.1338764144574886E-7</v>
      </c>
      <c r="G370" t="s">
        <v>664</v>
      </c>
      <c r="H370">
        <v>1</v>
      </c>
      <c r="I370" s="56">
        <f>patho_new_species_abundance[[#This Row],[Assignments]]/2419037</f>
        <v>4.1338764144574886E-7</v>
      </c>
      <c r="K370" t="s">
        <v>734</v>
      </c>
      <c r="L370">
        <v>5</v>
      </c>
      <c r="M370" s="56">
        <f>minimap2_new_species_abundance[[#This Row],[Assignments]]/2419037</f>
        <v>2.0669382072287445E-6</v>
      </c>
      <c r="O370" t="s">
        <v>1112</v>
      </c>
      <c r="P370">
        <v>1</v>
      </c>
      <c r="Q370" s="56">
        <f>kraken2_species_abundance[[#This Row],[Assignments]]/P$381</f>
        <v>4.1338764144574886E-7</v>
      </c>
      <c r="S370" t="s">
        <v>1479</v>
      </c>
      <c r="T370">
        <v>1</v>
      </c>
      <c r="U370">
        <f>kraken2_custom_database_species_abundance[[#This Row],[Assignments]]/T$385</f>
        <v>4.2774746474077649E-7</v>
      </c>
    </row>
    <row r="371" spans="3:21" x14ac:dyDescent="0.25">
      <c r="C371" t="s">
        <v>565</v>
      </c>
      <c r="D371">
        <v>1</v>
      </c>
      <c r="E371" s="56">
        <f>mora_filtered_species_abundance[[#This Row],[Assignments]]/mora_filtered_species_abundance[[#Totals],[Assignments]]</f>
        <v>4.1338764144574886E-7</v>
      </c>
      <c r="G371" t="s">
        <v>785</v>
      </c>
      <c r="H371">
        <v>1</v>
      </c>
      <c r="I371" s="56">
        <f>patho_new_species_abundance[[#This Row],[Assignments]]/2419037</f>
        <v>4.1338764144574886E-7</v>
      </c>
      <c r="K371" t="s">
        <v>414</v>
      </c>
      <c r="L371">
        <v>5</v>
      </c>
      <c r="M371" s="56">
        <f>minimap2_new_species_abundance[[#This Row],[Assignments]]/2419037</f>
        <v>2.0669382072287445E-6</v>
      </c>
      <c r="O371" t="s">
        <v>1113</v>
      </c>
      <c r="P371">
        <v>1</v>
      </c>
      <c r="Q371" s="56">
        <f>kraken2_species_abundance[[#This Row],[Assignments]]/P$381</f>
        <v>4.1338764144574886E-7</v>
      </c>
      <c r="S371" t="s">
        <v>800</v>
      </c>
      <c r="T371">
        <v>1</v>
      </c>
      <c r="U371">
        <f>kraken2_custom_database_species_abundance[[#This Row],[Assignments]]/T$385</f>
        <v>4.2774746474077649E-7</v>
      </c>
    </row>
    <row r="372" spans="3:21" x14ac:dyDescent="0.25">
      <c r="C372" t="s">
        <v>616</v>
      </c>
      <c r="D372">
        <v>1</v>
      </c>
      <c r="E372" s="56">
        <f>mora_filtered_species_abundance[[#This Row],[Assignments]]/mora_filtered_species_abundance[[#Totals],[Assignments]]</f>
        <v>4.1338764144574886E-7</v>
      </c>
      <c r="K372" t="s">
        <v>618</v>
      </c>
      <c r="L372">
        <v>5</v>
      </c>
      <c r="M372" s="56">
        <f>minimap2_new_species_abundance[[#This Row],[Assignments]]/2419037</f>
        <v>2.0669382072287445E-6</v>
      </c>
      <c r="O372" t="s">
        <v>1114</v>
      </c>
      <c r="P372">
        <v>1</v>
      </c>
      <c r="Q372" s="56">
        <f>kraken2_species_abundance[[#This Row],[Assignments]]/P$381</f>
        <v>4.1338764144574886E-7</v>
      </c>
      <c r="S372" t="s">
        <v>1120</v>
      </c>
      <c r="T372">
        <v>1</v>
      </c>
      <c r="U372">
        <f>kraken2_custom_database_species_abundance[[#This Row],[Assignments]]/T$385</f>
        <v>4.2774746474077649E-7</v>
      </c>
    </row>
    <row r="373" spans="3:21" x14ac:dyDescent="0.25">
      <c r="C373" t="s">
        <v>904</v>
      </c>
      <c r="D373">
        <v>1</v>
      </c>
      <c r="E373" s="56">
        <f>mora_filtered_species_abundance[[#This Row],[Assignments]]/mora_filtered_species_abundance[[#Totals],[Assignments]]</f>
        <v>4.1338764144574886E-7</v>
      </c>
      <c r="K373" t="s">
        <v>407</v>
      </c>
      <c r="L373">
        <v>5</v>
      </c>
      <c r="M373" s="56">
        <f>minimap2_new_species_abundance[[#This Row],[Assignments]]/2419037</f>
        <v>2.0669382072287445E-6</v>
      </c>
      <c r="O373" t="s">
        <v>1115</v>
      </c>
      <c r="P373">
        <v>1</v>
      </c>
      <c r="Q373" s="56">
        <f>kraken2_species_abundance[[#This Row],[Assignments]]/P$381</f>
        <v>4.1338764144574886E-7</v>
      </c>
      <c r="S373" t="s">
        <v>1121</v>
      </c>
      <c r="T373">
        <v>1</v>
      </c>
      <c r="U373">
        <f>kraken2_custom_database_species_abundance[[#This Row],[Assignments]]/T$385</f>
        <v>4.2774746474077649E-7</v>
      </c>
    </row>
    <row r="374" spans="3:21" x14ac:dyDescent="0.25">
      <c r="C374" t="s">
        <v>712</v>
      </c>
      <c r="D374">
        <v>1</v>
      </c>
      <c r="E374" s="56">
        <f>mora_filtered_species_abundance[[#This Row],[Assignments]]/mora_filtered_species_abundance[[#Totals],[Assignments]]</f>
        <v>4.1338764144574886E-7</v>
      </c>
      <c r="K374" t="s">
        <v>767</v>
      </c>
      <c r="L374">
        <v>5</v>
      </c>
      <c r="M374" s="56">
        <f>minimap2_new_species_abundance[[#This Row],[Assignments]]/2419037</f>
        <v>2.0669382072287445E-6</v>
      </c>
      <c r="O374" t="s">
        <v>1118</v>
      </c>
      <c r="P374">
        <v>1</v>
      </c>
      <c r="Q374" s="56">
        <f>kraken2_species_abundance[[#This Row],[Assignments]]/P$381</f>
        <v>4.1338764144574886E-7</v>
      </c>
      <c r="S374" t="s">
        <v>1118</v>
      </c>
      <c r="T374">
        <v>1</v>
      </c>
      <c r="U374">
        <f>kraken2_custom_database_species_abundance[[#This Row],[Assignments]]/T$385</f>
        <v>4.2774746474077649E-7</v>
      </c>
    </row>
    <row r="375" spans="3:21" x14ac:dyDescent="0.25">
      <c r="C375" t="s">
        <v>747</v>
      </c>
      <c r="D375">
        <v>1</v>
      </c>
      <c r="E375" s="56">
        <f>mora_filtered_species_abundance[[#This Row],[Assignments]]/mora_filtered_species_abundance[[#Totals],[Assignments]]</f>
        <v>4.1338764144574886E-7</v>
      </c>
      <c r="K375" t="s">
        <v>424</v>
      </c>
      <c r="L375">
        <v>5</v>
      </c>
      <c r="M375" s="56">
        <f>minimap2_new_species_abundance[[#This Row],[Assignments]]/2419037</f>
        <v>2.0669382072287445E-6</v>
      </c>
      <c r="O375" t="s">
        <v>800</v>
      </c>
      <c r="P375">
        <v>1</v>
      </c>
      <c r="Q375" s="56">
        <f>kraken2_species_abundance[[#This Row],[Assignments]]/P$381</f>
        <v>4.1338764144574886E-7</v>
      </c>
      <c r="S375" t="s">
        <v>1107</v>
      </c>
      <c r="T375">
        <v>1</v>
      </c>
      <c r="U375">
        <f>kraken2_custom_database_species_abundance[[#This Row],[Assignments]]/T$385</f>
        <v>4.2774746474077649E-7</v>
      </c>
    </row>
    <row r="376" spans="3:21" x14ac:dyDescent="0.25">
      <c r="C376" t="s">
        <v>681</v>
      </c>
      <c r="D376">
        <v>1</v>
      </c>
      <c r="E376" s="56">
        <f>mora_filtered_species_abundance[[#This Row],[Assignments]]/mora_filtered_species_abundance[[#Totals],[Assignments]]</f>
        <v>4.1338764144574886E-7</v>
      </c>
      <c r="K376" t="s">
        <v>824</v>
      </c>
      <c r="L376">
        <v>5</v>
      </c>
      <c r="M376" s="56">
        <f>minimap2_new_species_abundance[[#This Row],[Assignments]]/2419037</f>
        <v>2.0669382072287445E-6</v>
      </c>
      <c r="O376" t="s">
        <v>1120</v>
      </c>
      <c r="P376">
        <v>1</v>
      </c>
      <c r="Q376" s="56">
        <f>kraken2_species_abundance[[#This Row],[Assignments]]/P$381</f>
        <v>4.1338764144574886E-7</v>
      </c>
      <c r="S376" t="s">
        <v>1106</v>
      </c>
      <c r="T376">
        <v>1</v>
      </c>
      <c r="U376">
        <f>kraken2_custom_database_species_abundance[[#This Row],[Assignments]]/T$385</f>
        <v>4.2774746474077649E-7</v>
      </c>
    </row>
    <row r="377" spans="3:21" x14ac:dyDescent="0.25">
      <c r="C377" t="s">
        <v>671</v>
      </c>
      <c r="D377">
        <v>1</v>
      </c>
      <c r="E377" s="56">
        <f>mora_filtered_species_abundance[[#This Row],[Assignments]]/mora_filtered_species_abundance[[#Totals],[Assignments]]</f>
        <v>4.1338764144574886E-7</v>
      </c>
      <c r="K377" t="s">
        <v>834</v>
      </c>
      <c r="L377">
        <v>5</v>
      </c>
      <c r="M377" s="56">
        <f>minimap2_new_species_abundance[[#This Row],[Assignments]]/2419037</f>
        <v>2.0669382072287445E-6</v>
      </c>
      <c r="O377" t="s">
        <v>1121</v>
      </c>
      <c r="P377">
        <v>1</v>
      </c>
      <c r="Q377" s="56">
        <f>kraken2_species_abundance[[#This Row],[Assignments]]/P$381</f>
        <v>4.1338764144574886E-7</v>
      </c>
      <c r="S377" t="s">
        <v>1122</v>
      </c>
      <c r="T377">
        <v>1</v>
      </c>
      <c r="U377">
        <f>kraken2_custom_database_species_abundance[[#This Row],[Assignments]]/T$385</f>
        <v>4.2774746474077649E-7</v>
      </c>
    </row>
    <row r="378" spans="3:21" x14ac:dyDescent="0.25">
      <c r="C378" t="s">
        <v>835</v>
      </c>
      <c r="D378">
        <v>1</v>
      </c>
      <c r="E378" s="56">
        <f>mora_filtered_species_abundance[[#This Row],[Assignments]]/mora_filtered_species_abundance[[#Totals],[Assignments]]</f>
        <v>4.1338764144574886E-7</v>
      </c>
      <c r="K378" t="s">
        <v>307</v>
      </c>
      <c r="L378">
        <v>5</v>
      </c>
      <c r="M378" s="56">
        <f>minimap2_new_species_abundance[[#This Row],[Assignments]]/2419037</f>
        <v>2.0669382072287445E-6</v>
      </c>
      <c r="O378" t="s">
        <v>1122</v>
      </c>
      <c r="P378">
        <v>1</v>
      </c>
      <c r="Q378" s="56">
        <f>kraken2_species_abundance[[#This Row],[Assignments]]/P$381</f>
        <v>4.1338764144574886E-7</v>
      </c>
      <c r="S378" t="s">
        <v>1481</v>
      </c>
      <c r="T378">
        <v>1</v>
      </c>
      <c r="U378">
        <f>kraken2_custom_database_species_abundance[[#This Row],[Assignments]]/T$385</f>
        <v>4.2774746474077649E-7</v>
      </c>
    </row>
    <row r="379" spans="3:21" x14ac:dyDescent="0.25">
      <c r="C379" t="s">
        <v>885</v>
      </c>
      <c r="D379">
        <v>1</v>
      </c>
      <c r="E379" s="56">
        <f>mora_filtered_species_abundance[[#This Row],[Assignments]]/mora_filtered_species_abundance[[#Totals],[Assignments]]</f>
        <v>4.1338764144574886E-7</v>
      </c>
      <c r="K379" t="s">
        <v>577</v>
      </c>
      <c r="L379">
        <v>5</v>
      </c>
      <c r="M379" s="56">
        <f>minimap2_new_species_abundance[[#This Row],[Assignments]]/2419037</f>
        <v>2.0669382072287445E-6</v>
      </c>
      <c r="O379" t="s">
        <v>1129</v>
      </c>
      <c r="P379">
        <v>0</v>
      </c>
      <c r="Q379" s="56">
        <f>kraken2_species_abundance[[#This Row],[Assignments]]/P$381</f>
        <v>0</v>
      </c>
      <c r="S379" t="s">
        <v>1484</v>
      </c>
      <c r="T379">
        <v>1</v>
      </c>
      <c r="U379">
        <f>kraken2_custom_database_species_abundance[[#This Row],[Assignments]]/T$385</f>
        <v>4.2774746474077649E-7</v>
      </c>
    </row>
    <row r="380" spans="3:21" x14ac:dyDescent="0.25">
      <c r="C380" t="s">
        <v>815</v>
      </c>
      <c r="D380">
        <v>1</v>
      </c>
      <c r="E380" s="56">
        <f>mora_filtered_species_abundance[[#This Row],[Assignments]]/mora_filtered_species_abundance[[#Totals],[Assignments]]</f>
        <v>4.1338764144574886E-7</v>
      </c>
      <c r="K380" t="s">
        <v>865</v>
      </c>
      <c r="L380">
        <v>5</v>
      </c>
      <c r="M380" s="56">
        <f>minimap2_new_species_abundance[[#This Row],[Assignments]]/2419037</f>
        <v>2.0669382072287445E-6</v>
      </c>
      <c r="O380" t="s">
        <v>1131</v>
      </c>
      <c r="P380">
        <v>0</v>
      </c>
      <c r="Q380" s="56">
        <f>kraken2_species_abundance[[#This Row],[Assignments]]/P$381</f>
        <v>0</v>
      </c>
      <c r="S380" t="s">
        <v>1486</v>
      </c>
      <c r="T380">
        <v>1</v>
      </c>
      <c r="U380">
        <f>kraken2_custom_database_species_abundance[[#This Row],[Assignments]]/T$385</f>
        <v>4.2774746474077649E-7</v>
      </c>
    </row>
    <row r="381" spans="3:21" x14ac:dyDescent="0.25">
      <c r="C381" t="s">
        <v>1600</v>
      </c>
      <c r="D381">
        <v>1</v>
      </c>
      <c r="E381" s="56">
        <f>mora_filtered_species_abundance[[#This Row],[Assignments]]/mora_filtered_species_abundance[[#Totals],[Assignments]]</f>
        <v>4.1338764144574886E-7</v>
      </c>
      <c r="K381" t="s">
        <v>683</v>
      </c>
      <c r="L381">
        <v>5</v>
      </c>
      <c r="M381" s="56">
        <f>minimap2_new_species_abundance[[#This Row],[Assignments]]/2419037</f>
        <v>2.0669382072287445E-6</v>
      </c>
      <c r="P381">
        <f>SUM(P3:P380)</f>
        <v>2419037</v>
      </c>
      <c r="S381" t="s">
        <v>1487</v>
      </c>
      <c r="T381">
        <v>1</v>
      </c>
      <c r="U381">
        <f>kraken2_custom_database_species_abundance[[#This Row],[Assignments]]/T$385</f>
        <v>4.2774746474077649E-7</v>
      </c>
    </row>
    <row r="382" spans="3:21" x14ac:dyDescent="0.25">
      <c r="C382" t="s">
        <v>857</v>
      </c>
      <c r="D382">
        <v>1</v>
      </c>
      <c r="E382" s="56">
        <f>mora_filtered_species_abundance[[#This Row],[Assignments]]/mora_filtered_species_abundance[[#Totals],[Assignments]]</f>
        <v>4.1338764144574886E-7</v>
      </c>
      <c r="K382" t="s">
        <v>642</v>
      </c>
      <c r="L382">
        <v>5</v>
      </c>
      <c r="M382" s="56">
        <f>minimap2_new_species_abundance[[#This Row],[Assignments]]/2419037</f>
        <v>2.0669382072287445E-6</v>
      </c>
      <c r="S382" t="s">
        <v>1488</v>
      </c>
      <c r="T382">
        <v>0</v>
      </c>
      <c r="U382">
        <f>kraken2_custom_database_species_abundance[[#This Row],[Assignments]]/T$385</f>
        <v>0</v>
      </c>
    </row>
    <row r="383" spans="3:21" x14ac:dyDescent="0.25">
      <c r="C383" t="s">
        <v>870</v>
      </c>
      <c r="D383">
        <v>1</v>
      </c>
      <c r="E383" s="56">
        <f>mora_filtered_species_abundance[[#This Row],[Assignments]]/mora_filtered_species_abundance[[#Totals],[Assignments]]</f>
        <v>4.1338764144574886E-7</v>
      </c>
      <c r="K383" t="s">
        <v>796</v>
      </c>
      <c r="L383">
        <v>5</v>
      </c>
      <c r="M383" s="56">
        <f>minimap2_new_species_abundance[[#This Row],[Assignments]]/2419037</f>
        <v>2.0669382072287445E-6</v>
      </c>
      <c r="S383" t="s">
        <v>1131</v>
      </c>
      <c r="T383">
        <v>0</v>
      </c>
      <c r="U383">
        <f>kraken2_custom_database_species_abundance[[#This Row],[Assignments]]/T$385</f>
        <v>0</v>
      </c>
    </row>
    <row r="384" spans="3:21" x14ac:dyDescent="0.25">
      <c r="C384" t="s">
        <v>810</v>
      </c>
      <c r="D384">
        <v>1</v>
      </c>
      <c r="E384" s="56">
        <f>mora_filtered_species_abundance[[#This Row],[Assignments]]/mora_filtered_species_abundance[[#Totals],[Assignments]]</f>
        <v>4.1338764144574886E-7</v>
      </c>
      <c r="K384" t="s">
        <v>750</v>
      </c>
      <c r="L384">
        <v>4</v>
      </c>
      <c r="M384" s="56">
        <f>minimap2_new_species_abundance[[#This Row],[Assignments]]/2419037</f>
        <v>1.6535505657829954E-6</v>
      </c>
      <c r="S384" t="s">
        <v>1129</v>
      </c>
      <c r="T384">
        <v>0</v>
      </c>
      <c r="U384">
        <f>kraken2_custom_database_species_abundance[[#This Row],[Assignments]]/T$385</f>
        <v>0</v>
      </c>
    </row>
    <row r="385" spans="3:20" x14ac:dyDescent="0.25">
      <c r="C385" t="s">
        <v>1546</v>
      </c>
      <c r="D385">
        <v>1</v>
      </c>
      <c r="E385" s="56">
        <f>mora_filtered_species_abundance[[#This Row],[Assignments]]/mora_filtered_species_abundance[[#Totals],[Assignments]]</f>
        <v>4.1338764144574886E-7</v>
      </c>
      <c r="K385" t="s">
        <v>763</v>
      </c>
      <c r="L385">
        <v>4</v>
      </c>
      <c r="M385" s="56">
        <f>minimap2_new_species_abundance[[#This Row],[Assignments]]/2419037</f>
        <v>1.6535505657829954E-6</v>
      </c>
      <c r="T385">
        <f>SUM(T3:T384)</f>
        <v>2337828</v>
      </c>
    </row>
    <row r="386" spans="3:20" x14ac:dyDescent="0.25">
      <c r="C386" t="s">
        <v>789</v>
      </c>
      <c r="D386">
        <v>1</v>
      </c>
      <c r="E386" s="56">
        <f>mora_filtered_species_abundance[[#This Row],[Assignments]]/mora_filtered_species_abundance[[#Totals],[Assignments]]</f>
        <v>4.1338764144574886E-7</v>
      </c>
      <c r="K386" t="s">
        <v>752</v>
      </c>
      <c r="L386">
        <v>4</v>
      </c>
      <c r="M386" s="56">
        <f>minimap2_new_species_abundance[[#This Row],[Assignments]]/2419037</f>
        <v>1.6535505657829954E-6</v>
      </c>
    </row>
    <row r="387" spans="3:20" x14ac:dyDescent="0.25">
      <c r="C387" t="s">
        <v>730</v>
      </c>
      <c r="D387">
        <v>1</v>
      </c>
      <c r="E387" s="56">
        <f>mora_filtered_species_abundance[[#This Row],[Assignments]]/mora_filtered_species_abundance[[#Totals],[Assignments]]</f>
        <v>4.1338764144574886E-7</v>
      </c>
      <c r="K387" t="s">
        <v>669</v>
      </c>
      <c r="L387">
        <v>4</v>
      </c>
      <c r="M387" s="56">
        <f>minimap2_new_species_abundance[[#This Row],[Assignments]]/2419037</f>
        <v>1.6535505657829954E-6</v>
      </c>
    </row>
    <row r="388" spans="3:20" x14ac:dyDescent="0.25">
      <c r="C388" t="s">
        <v>902</v>
      </c>
      <c r="D388">
        <v>1</v>
      </c>
      <c r="E388" s="56">
        <f>mora_filtered_species_abundance[[#This Row],[Assignments]]/mora_filtered_species_abundance[[#Totals],[Assignments]]</f>
        <v>4.1338764144574886E-7</v>
      </c>
      <c r="K388" t="s">
        <v>590</v>
      </c>
      <c r="L388">
        <v>4</v>
      </c>
      <c r="M388" s="56">
        <f>minimap2_new_species_abundance[[#This Row],[Assignments]]/2419037</f>
        <v>1.6535505657829954E-6</v>
      </c>
    </row>
    <row r="389" spans="3:20" x14ac:dyDescent="0.25">
      <c r="C389" t="s">
        <v>868</v>
      </c>
      <c r="D389">
        <v>1</v>
      </c>
      <c r="E389" s="56">
        <f>mora_filtered_species_abundance[[#This Row],[Assignments]]/mora_filtered_species_abundance[[#Totals],[Assignments]]</f>
        <v>4.1338764144574886E-7</v>
      </c>
      <c r="K389" t="s">
        <v>723</v>
      </c>
      <c r="L389">
        <v>4</v>
      </c>
      <c r="M389" s="56">
        <f>minimap2_new_species_abundance[[#This Row],[Assignments]]/2419037</f>
        <v>1.6535505657829954E-6</v>
      </c>
    </row>
    <row r="390" spans="3:20" x14ac:dyDescent="0.25">
      <c r="C390" t="s">
        <v>306</v>
      </c>
      <c r="D390">
        <v>1</v>
      </c>
      <c r="E390" s="56">
        <f>mora_filtered_species_abundance[[#This Row],[Assignments]]/mora_filtered_species_abundance[[#Totals],[Assignments]]</f>
        <v>4.1338764144574886E-7</v>
      </c>
      <c r="K390" t="s">
        <v>811</v>
      </c>
      <c r="L390">
        <v>4</v>
      </c>
      <c r="M390" s="56">
        <f>minimap2_new_species_abundance[[#This Row],[Assignments]]/2419037</f>
        <v>1.6535505657829954E-6</v>
      </c>
    </row>
    <row r="391" spans="3:20" x14ac:dyDescent="0.25">
      <c r="C391" t="s">
        <v>867</v>
      </c>
      <c r="D391">
        <v>1</v>
      </c>
      <c r="E391" s="56">
        <f>mora_filtered_species_abundance[[#This Row],[Assignments]]/mora_filtered_species_abundance[[#Totals],[Assignments]]</f>
        <v>4.1338764144574886E-7</v>
      </c>
      <c r="K391" t="s">
        <v>742</v>
      </c>
      <c r="L391">
        <v>4</v>
      </c>
      <c r="M391" s="56">
        <f>minimap2_new_species_abundance[[#This Row],[Assignments]]/2419037</f>
        <v>1.6535505657829954E-6</v>
      </c>
    </row>
    <row r="392" spans="3:20" x14ac:dyDescent="0.25">
      <c r="C392" t="s">
        <v>1547</v>
      </c>
      <c r="D392">
        <v>1</v>
      </c>
      <c r="E392" s="56">
        <f>mora_filtered_species_abundance[[#This Row],[Assignments]]/mora_filtered_species_abundance[[#Totals],[Assignments]]</f>
        <v>4.1338764144574886E-7</v>
      </c>
      <c r="K392" t="s">
        <v>755</v>
      </c>
      <c r="L392">
        <v>4</v>
      </c>
      <c r="M392" s="56">
        <f>minimap2_new_species_abundance[[#This Row],[Assignments]]/2419037</f>
        <v>1.6535505657829954E-6</v>
      </c>
    </row>
    <row r="393" spans="3:20" x14ac:dyDescent="0.25">
      <c r="C393" t="s">
        <v>1548</v>
      </c>
      <c r="D393">
        <v>1</v>
      </c>
      <c r="E393" s="56">
        <f>mora_filtered_species_abundance[[#This Row],[Assignments]]/mora_filtered_species_abundance[[#Totals],[Assignments]]</f>
        <v>4.1338764144574886E-7</v>
      </c>
      <c r="K393" t="s">
        <v>761</v>
      </c>
      <c r="L393">
        <v>4</v>
      </c>
      <c r="M393" s="56">
        <f>minimap2_new_species_abundance[[#This Row],[Assignments]]/2419037</f>
        <v>1.6535505657829954E-6</v>
      </c>
    </row>
    <row r="394" spans="3:20" x14ac:dyDescent="0.25">
      <c r="C394" t="s">
        <v>602</v>
      </c>
      <c r="D394">
        <v>1</v>
      </c>
      <c r="E394" s="56">
        <f>mora_filtered_species_abundance[[#This Row],[Assignments]]/mora_filtered_species_abundance[[#Totals],[Assignments]]</f>
        <v>4.1338764144574886E-7</v>
      </c>
      <c r="K394" t="s">
        <v>572</v>
      </c>
      <c r="L394">
        <v>4</v>
      </c>
      <c r="M394" s="56">
        <f>minimap2_new_species_abundance[[#This Row],[Assignments]]/2419037</f>
        <v>1.6535505657829954E-6</v>
      </c>
    </row>
    <row r="395" spans="3:20" x14ac:dyDescent="0.25">
      <c r="C395" t="s">
        <v>584</v>
      </c>
      <c r="D395">
        <v>1</v>
      </c>
      <c r="E395" s="56">
        <f>mora_filtered_species_abundance[[#This Row],[Assignments]]/mora_filtered_species_abundance[[#Totals],[Assignments]]</f>
        <v>4.1338764144574886E-7</v>
      </c>
      <c r="K395" t="s">
        <v>550</v>
      </c>
      <c r="L395">
        <v>4</v>
      </c>
      <c r="M395" s="56">
        <f>minimap2_new_species_abundance[[#This Row],[Assignments]]/2419037</f>
        <v>1.6535505657829954E-6</v>
      </c>
    </row>
    <row r="396" spans="3:20" x14ac:dyDescent="0.25">
      <c r="C396" t="s">
        <v>690</v>
      </c>
      <c r="D396">
        <v>1</v>
      </c>
      <c r="E396" s="56">
        <f>mora_filtered_species_abundance[[#This Row],[Assignments]]/mora_filtered_species_abundance[[#Totals],[Assignments]]</f>
        <v>4.1338764144574886E-7</v>
      </c>
      <c r="K396" t="s">
        <v>719</v>
      </c>
      <c r="L396">
        <v>4</v>
      </c>
      <c r="M396" s="56">
        <f>minimap2_new_species_abundance[[#This Row],[Assignments]]/2419037</f>
        <v>1.6535505657829954E-6</v>
      </c>
    </row>
    <row r="397" spans="3:20" x14ac:dyDescent="0.25">
      <c r="C397" t="s">
        <v>1549</v>
      </c>
      <c r="D397">
        <v>1</v>
      </c>
      <c r="E397" s="56">
        <f>mora_filtered_species_abundance[[#This Row],[Assignments]]/mora_filtered_species_abundance[[#Totals],[Assignments]]</f>
        <v>4.1338764144574886E-7</v>
      </c>
      <c r="K397" t="s">
        <v>636</v>
      </c>
      <c r="L397">
        <v>4</v>
      </c>
      <c r="M397" s="56">
        <f>minimap2_new_species_abundance[[#This Row],[Assignments]]/2419037</f>
        <v>1.6535505657829954E-6</v>
      </c>
    </row>
    <row r="398" spans="3:20" x14ac:dyDescent="0.25">
      <c r="C398" t="s">
        <v>643</v>
      </c>
      <c r="D398">
        <v>1</v>
      </c>
      <c r="E398" s="56">
        <f>mora_filtered_species_abundance[[#This Row],[Assignments]]/mora_filtered_species_abundance[[#Totals],[Assignments]]</f>
        <v>4.1338764144574886E-7</v>
      </c>
      <c r="K398" t="s">
        <v>830</v>
      </c>
      <c r="L398">
        <v>4</v>
      </c>
      <c r="M398" s="56">
        <f>minimap2_new_species_abundance[[#This Row],[Assignments]]/2419037</f>
        <v>1.6535505657829954E-6</v>
      </c>
    </row>
    <row r="399" spans="3:20" x14ac:dyDescent="0.25">
      <c r="C399" t="s">
        <v>755</v>
      </c>
      <c r="D399">
        <v>1</v>
      </c>
      <c r="E399" s="56">
        <f>mora_filtered_species_abundance[[#This Row],[Assignments]]/mora_filtered_species_abundance[[#Totals],[Assignments]]</f>
        <v>4.1338764144574886E-7</v>
      </c>
      <c r="K399" t="s">
        <v>792</v>
      </c>
      <c r="L399">
        <v>4</v>
      </c>
      <c r="M399" s="56">
        <f>minimap2_new_species_abundance[[#This Row],[Assignments]]/2419037</f>
        <v>1.6535505657829954E-6</v>
      </c>
    </row>
    <row r="400" spans="3:20" x14ac:dyDescent="0.25">
      <c r="C400" t="s">
        <v>442</v>
      </c>
      <c r="D400">
        <v>1</v>
      </c>
      <c r="E400" s="56">
        <f>mora_filtered_species_abundance[[#This Row],[Assignments]]/mora_filtered_species_abundance[[#Totals],[Assignments]]</f>
        <v>4.1338764144574886E-7</v>
      </c>
      <c r="K400" t="s">
        <v>813</v>
      </c>
      <c r="L400">
        <v>4</v>
      </c>
      <c r="M400" s="56">
        <f>minimap2_new_species_abundance[[#This Row],[Assignments]]/2419037</f>
        <v>1.6535505657829954E-6</v>
      </c>
    </row>
    <row r="401" spans="3:13" x14ac:dyDescent="0.25">
      <c r="C401" t="s">
        <v>350</v>
      </c>
      <c r="D401">
        <v>1</v>
      </c>
      <c r="E401" s="56">
        <f>mora_filtered_species_abundance[[#This Row],[Assignments]]/mora_filtered_species_abundance[[#Totals],[Assignments]]</f>
        <v>4.1338764144574886E-7</v>
      </c>
      <c r="K401" t="s">
        <v>729</v>
      </c>
      <c r="L401">
        <v>4</v>
      </c>
      <c r="M401" s="56">
        <f>minimap2_new_species_abundance[[#This Row],[Assignments]]/2419037</f>
        <v>1.6535505657829954E-6</v>
      </c>
    </row>
    <row r="402" spans="3:13" x14ac:dyDescent="0.25">
      <c r="C402" t="s">
        <v>496</v>
      </c>
      <c r="D402">
        <v>1</v>
      </c>
      <c r="E402" s="56">
        <f>mora_filtered_species_abundance[[#This Row],[Assignments]]/mora_filtered_species_abundance[[#Totals],[Assignments]]</f>
        <v>4.1338764144574886E-7</v>
      </c>
      <c r="K402" t="s">
        <v>518</v>
      </c>
      <c r="L402">
        <v>4</v>
      </c>
      <c r="M402" s="56">
        <f>minimap2_new_species_abundance[[#This Row],[Assignments]]/2419037</f>
        <v>1.6535505657829954E-6</v>
      </c>
    </row>
    <row r="403" spans="3:13" x14ac:dyDescent="0.25">
      <c r="C403" t="s">
        <v>731</v>
      </c>
      <c r="D403">
        <v>1</v>
      </c>
      <c r="E403" s="56">
        <f>mora_filtered_species_abundance[[#This Row],[Assignments]]/mora_filtered_species_abundance[[#Totals],[Assignments]]</f>
        <v>4.1338764144574886E-7</v>
      </c>
      <c r="K403" t="s">
        <v>745</v>
      </c>
      <c r="L403">
        <v>4</v>
      </c>
      <c r="M403" s="56">
        <f>minimap2_new_species_abundance[[#This Row],[Assignments]]/2419037</f>
        <v>1.6535505657829954E-6</v>
      </c>
    </row>
    <row r="404" spans="3:13" x14ac:dyDescent="0.25">
      <c r="C404" t="s">
        <v>927</v>
      </c>
      <c r="D404">
        <v>1</v>
      </c>
      <c r="E404" s="56">
        <f>mora_filtered_species_abundance[[#This Row],[Assignments]]/mora_filtered_species_abundance[[#Totals],[Assignments]]</f>
        <v>4.1338764144574886E-7</v>
      </c>
      <c r="K404" t="s">
        <v>809</v>
      </c>
      <c r="L404">
        <v>4</v>
      </c>
      <c r="M404" s="56">
        <f>minimap2_new_species_abundance[[#This Row],[Assignments]]/2419037</f>
        <v>1.6535505657829954E-6</v>
      </c>
    </row>
    <row r="405" spans="3:13" x14ac:dyDescent="0.25">
      <c r="C405" t="s">
        <v>1550</v>
      </c>
      <c r="D405">
        <v>1</v>
      </c>
      <c r="E405" s="56">
        <f>mora_filtered_species_abundance[[#This Row],[Assignments]]/mora_filtered_species_abundance[[#Totals],[Assignments]]</f>
        <v>4.1338764144574886E-7</v>
      </c>
      <c r="K405" t="s">
        <v>874</v>
      </c>
      <c r="L405">
        <v>4</v>
      </c>
      <c r="M405" s="56">
        <f>minimap2_new_species_abundance[[#This Row],[Assignments]]/2419037</f>
        <v>1.6535505657829954E-6</v>
      </c>
    </row>
    <row r="406" spans="3:13" x14ac:dyDescent="0.25">
      <c r="C406" t="s">
        <v>797</v>
      </c>
      <c r="D406">
        <v>1</v>
      </c>
      <c r="E406" s="56">
        <f>mora_filtered_species_abundance[[#This Row],[Assignments]]/mora_filtered_species_abundance[[#Totals],[Assignments]]</f>
        <v>4.1338764144574886E-7</v>
      </c>
      <c r="K406" t="s">
        <v>433</v>
      </c>
      <c r="L406">
        <v>4</v>
      </c>
      <c r="M406" s="56">
        <f>minimap2_new_species_abundance[[#This Row],[Assignments]]/2419037</f>
        <v>1.6535505657829954E-6</v>
      </c>
    </row>
    <row r="407" spans="3:13" x14ac:dyDescent="0.25">
      <c r="C407" t="s">
        <v>891</v>
      </c>
      <c r="D407">
        <v>1</v>
      </c>
      <c r="E407" s="56">
        <f>mora_filtered_species_abundance[[#This Row],[Assignments]]/mora_filtered_species_abundance[[#Totals],[Assignments]]</f>
        <v>4.1338764144574886E-7</v>
      </c>
      <c r="K407" t="s">
        <v>702</v>
      </c>
      <c r="L407">
        <v>4</v>
      </c>
      <c r="M407" s="56">
        <f>minimap2_new_species_abundance[[#This Row],[Assignments]]/2419037</f>
        <v>1.6535505657829954E-6</v>
      </c>
    </row>
    <row r="408" spans="3:13" x14ac:dyDescent="0.25">
      <c r="C408" t="s">
        <v>895</v>
      </c>
      <c r="D408">
        <v>1</v>
      </c>
      <c r="E408" s="56">
        <f>mora_filtered_species_abundance[[#This Row],[Assignments]]/mora_filtered_species_abundance[[#Totals],[Assignments]]</f>
        <v>4.1338764144574886E-7</v>
      </c>
      <c r="K408" t="s">
        <v>827</v>
      </c>
      <c r="L408">
        <v>4</v>
      </c>
      <c r="M408" s="56">
        <f>minimap2_new_species_abundance[[#This Row],[Assignments]]/2419037</f>
        <v>1.6535505657829954E-6</v>
      </c>
    </row>
    <row r="409" spans="3:13" x14ac:dyDescent="0.25">
      <c r="C409" t="s">
        <v>738</v>
      </c>
      <c r="D409">
        <v>1</v>
      </c>
      <c r="E409" s="56">
        <f>mora_filtered_species_abundance[[#This Row],[Assignments]]/mora_filtered_species_abundance[[#Totals],[Assignments]]</f>
        <v>4.1338764144574886E-7</v>
      </c>
      <c r="K409" t="s">
        <v>485</v>
      </c>
      <c r="L409">
        <v>4</v>
      </c>
      <c r="M409" s="56">
        <f>minimap2_new_species_abundance[[#This Row],[Assignments]]/2419037</f>
        <v>1.6535505657829954E-6</v>
      </c>
    </row>
    <row r="410" spans="3:13" x14ac:dyDescent="0.25">
      <c r="C410" t="s">
        <v>1010</v>
      </c>
      <c r="D410">
        <v>1</v>
      </c>
      <c r="E410" s="56">
        <f>mora_filtered_species_abundance[[#This Row],[Assignments]]/mora_filtered_species_abundance[[#Totals],[Assignments]]</f>
        <v>4.1338764144574886E-7</v>
      </c>
      <c r="K410" t="s">
        <v>462</v>
      </c>
      <c r="L410">
        <v>4</v>
      </c>
      <c r="M410" s="56">
        <f>minimap2_new_species_abundance[[#This Row],[Assignments]]/2419037</f>
        <v>1.6535505657829954E-6</v>
      </c>
    </row>
    <row r="411" spans="3:13" x14ac:dyDescent="0.25">
      <c r="C411" t="s">
        <v>761</v>
      </c>
      <c r="D411">
        <v>1</v>
      </c>
      <c r="E411" s="56">
        <f>mora_filtered_species_abundance[[#This Row],[Assignments]]/mora_filtered_species_abundance[[#Totals],[Assignments]]</f>
        <v>4.1338764144574886E-7</v>
      </c>
      <c r="K411" t="s">
        <v>519</v>
      </c>
      <c r="L411">
        <v>4</v>
      </c>
      <c r="M411" s="56">
        <f>minimap2_new_species_abundance[[#This Row],[Assignments]]/2419037</f>
        <v>1.6535505657829954E-6</v>
      </c>
    </row>
    <row r="412" spans="3:13" x14ac:dyDescent="0.25">
      <c r="C412" t="s">
        <v>676</v>
      </c>
      <c r="D412">
        <v>1</v>
      </c>
      <c r="E412" s="56">
        <f>mora_filtered_species_abundance[[#This Row],[Assignments]]/mora_filtered_species_abundance[[#Totals],[Assignments]]</f>
        <v>4.1338764144574886E-7</v>
      </c>
      <c r="K412" t="s">
        <v>929</v>
      </c>
      <c r="L412">
        <v>3</v>
      </c>
      <c r="M412" s="56">
        <f>minimap2_new_species_abundance[[#This Row],[Assignments]]/2419037</f>
        <v>1.2401629243372466E-6</v>
      </c>
    </row>
    <row r="413" spans="3:13" x14ac:dyDescent="0.25">
      <c r="C413" t="s">
        <v>340</v>
      </c>
      <c r="D413">
        <v>1</v>
      </c>
      <c r="E413" s="56">
        <f>mora_filtered_species_abundance[[#This Row],[Assignments]]/mora_filtered_species_abundance[[#Totals],[Assignments]]</f>
        <v>4.1338764144574886E-7</v>
      </c>
      <c r="K413" t="s">
        <v>639</v>
      </c>
      <c r="L413">
        <v>3</v>
      </c>
      <c r="M413" s="56">
        <f>minimap2_new_species_abundance[[#This Row],[Assignments]]/2419037</f>
        <v>1.2401629243372466E-6</v>
      </c>
    </row>
    <row r="414" spans="3:13" x14ac:dyDescent="0.25">
      <c r="C414" t="s">
        <v>471</v>
      </c>
      <c r="D414">
        <v>1</v>
      </c>
      <c r="E414" s="56">
        <f>mora_filtered_species_abundance[[#This Row],[Assignments]]/mora_filtered_species_abundance[[#Totals],[Assignments]]</f>
        <v>4.1338764144574886E-7</v>
      </c>
      <c r="K414" t="s">
        <v>858</v>
      </c>
      <c r="L414">
        <v>3</v>
      </c>
      <c r="M414" s="56">
        <f>minimap2_new_species_abundance[[#This Row],[Assignments]]/2419037</f>
        <v>1.2401629243372466E-6</v>
      </c>
    </row>
    <row r="415" spans="3:13" x14ac:dyDescent="0.25">
      <c r="C415" t="s">
        <v>572</v>
      </c>
      <c r="D415">
        <v>1</v>
      </c>
      <c r="E415" s="56">
        <f>mora_filtered_species_abundance[[#This Row],[Assignments]]/mora_filtered_species_abundance[[#Totals],[Assignments]]</f>
        <v>4.1338764144574886E-7</v>
      </c>
      <c r="K415" t="s">
        <v>681</v>
      </c>
      <c r="L415">
        <v>3</v>
      </c>
      <c r="M415" s="56">
        <f>minimap2_new_species_abundance[[#This Row],[Assignments]]/2419037</f>
        <v>1.2401629243372466E-6</v>
      </c>
    </row>
    <row r="416" spans="3:13" x14ac:dyDescent="0.25">
      <c r="C416" t="s">
        <v>611</v>
      </c>
      <c r="D416">
        <v>1</v>
      </c>
      <c r="E416" s="56">
        <f>mora_filtered_species_abundance[[#This Row],[Assignments]]/mora_filtered_species_abundance[[#Totals],[Assignments]]</f>
        <v>4.1338764144574886E-7</v>
      </c>
      <c r="K416" t="s">
        <v>759</v>
      </c>
      <c r="L416">
        <v>3</v>
      </c>
      <c r="M416" s="56">
        <f>minimap2_new_species_abundance[[#This Row],[Assignments]]/2419037</f>
        <v>1.2401629243372466E-6</v>
      </c>
    </row>
    <row r="417" spans="3:13" x14ac:dyDescent="0.25">
      <c r="C417" t="s">
        <v>905</v>
      </c>
      <c r="D417">
        <v>1</v>
      </c>
      <c r="E417" s="56">
        <f>mora_filtered_species_abundance[[#This Row],[Assignments]]/mora_filtered_species_abundance[[#Totals],[Assignments]]</f>
        <v>4.1338764144574886E-7</v>
      </c>
      <c r="K417" t="s">
        <v>866</v>
      </c>
      <c r="L417">
        <v>3</v>
      </c>
      <c r="M417" s="56">
        <f>minimap2_new_species_abundance[[#This Row],[Assignments]]/2419037</f>
        <v>1.2401629243372466E-6</v>
      </c>
    </row>
    <row r="418" spans="3:13" x14ac:dyDescent="0.25">
      <c r="C418" t="s">
        <v>878</v>
      </c>
      <c r="D418">
        <v>1</v>
      </c>
      <c r="E418" s="56">
        <f>mora_filtered_species_abundance[[#This Row],[Assignments]]/mora_filtered_species_abundance[[#Totals],[Assignments]]</f>
        <v>4.1338764144574886E-7</v>
      </c>
      <c r="K418" t="s">
        <v>623</v>
      </c>
      <c r="L418">
        <v>3</v>
      </c>
      <c r="M418" s="56">
        <f>minimap2_new_species_abundance[[#This Row],[Assignments]]/2419037</f>
        <v>1.2401629243372466E-6</v>
      </c>
    </row>
    <row r="419" spans="3:13" x14ac:dyDescent="0.25">
      <c r="C419" t="s">
        <v>1601</v>
      </c>
      <c r="D419">
        <v>1</v>
      </c>
      <c r="E419" s="56">
        <f>mora_filtered_species_abundance[[#This Row],[Assignments]]/mora_filtered_species_abundance[[#Totals],[Assignments]]</f>
        <v>4.1338764144574886E-7</v>
      </c>
      <c r="K419" t="s">
        <v>793</v>
      </c>
      <c r="L419">
        <v>3</v>
      </c>
      <c r="M419" s="56">
        <f>minimap2_new_species_abundance[[#This Row],[Assignments]]/2419037</f>
        <v>1.2401629243372466E-6</v>
      </c>
    </row>
    <row r="420" spans="3:13" x14ac:dyDescent="0.25">
      <c r="C420" t="s">
        <v>618</v>
      </c>
      <c r="D420">
        <v>1</v>
      </c>
      <c r="E420" s="56">
        <f>mora_filtered_species_abundance[[#This Row],[Assignments]]/mora_filtered_species_abundance[[#Totals],[Assignments]]</f>
        <v>4.1338764144574886E-7</v>
      </c>
      <c r="K420" t="s">
        <v>762</v>
      </c>
      <c r="L420">
        <v>3</v>
      </c>
      <c r="M420" s="56">
        <f>minimap2_new_species_abundance[[#This Row],[Assignments]]/2419037</f>
        <v>1.2401629243372466E-6</v>
      </c>
    </row>
    <row r="421" spans="3:13" x14ac:dyDescent="0.25">
      <c r="C421" t="s">
        <v>460</v>
      </c>
      <c r="D421">
        <v>1</v>
      </c>
      <c r="E421" s="56">
        <f>mora_filtered_species_abundance[[#This Row],[Assignments]]/mora_filtered_species_abundance[[#Totals],[Assignments]]</f>
        <v>4.1338764144574886E-7</v>
      </c>
      <c r="K421" t="s">
        <v>739</v>
      </c>
      <c r="L421">
        <v>3</v>
      </c>
      <c r="M421" s="56">
        <f>minimap2_new_species_abundance[[#This Row],[Assignments]]/2419037</f>
        <v>1.2401629243372466E-6</v>
      </c>
    </row>
    <row r="422" spans="3:13" x14ac:dyDescent="0.25">
      <c r="C422" t="s">
        <v>666</v>
      </c>
      <c r="D422">
        <v>1</v>
      </c>
      <c r="E422" s="56">
        <f>mora_filtered_species_abundance[[#This Row],[Assignments]]/mora_filtered_species_abundance[[#Totals],[Assignments]]</f>
        <v>4.1338764144574886E-7</v>
      </c>
      <c r="K422" t="s">
        <v>925</v>
      </c>
      <c r="L422">
        <v>3</v>
      </c>
      <c r="M422" s="56">
        <f>minimap2_new_species_abundance[[#This Row],[Assignments]]/2419037</f>
        <v>1.2401629243372466E-6</v>
      </c>
    </row>
    <row r="423" spans="3:13" x14ac:dyDescent="0.25">
      <c r="C423" t="s">
        <v>798</v>
      </c>
      <c r="D423">
        <v>1</v>
      </c>
      <c r="E423" s="56">
        <f>mora_filtered_species_abundance[[#This Row],[Assignments]]/mora_filtered_species_abundance[[#Totals],[Assignments]]</f>
        <v>4.1338764144574886E-7</v>
      </c>
      <c r="K423" t="s">
        <v>873</v>
      </c>
      <c r="L423">
        <v>3</v>
      </c>
      <c r="M423" s="56">
        <f>minimap2_new_species_abundance[[#This Row],[Assignments]]/2419037</f>
        <v>1.2401629243372466E-6</v>
      </c>
    </row>
    <row r="424" spans="3:13" x14ac:dyDescent="0.25">
      <c r="C424" t="s">
        <v>641</v>
      </c>
      <c r="D424">
        <v>1</v>
      </c>
      <c r="E424" s="56">
        <f>mora_filtered_species_abundance[[#This Row],[Assignments]]/mora_filtered_species_abundance[[#Totals],[Assignments]]</f>
        <v>4.1338764144574886E-7</v>
      </c>
      <c r="K424" t="s">
        <v>850</v>
      </c>
      <c r="L424">
        <v>3</v>
      </c>
      <c r="M424" s="56">
        <f>minimap2_new_species_abundance[[#This Row],[Assignments]]/2419037</f>
        <v>1.2401629243372466E-6</v>
      </c>
    </row>
    <row r="425" spans="3:13" x14ac:dyDescent="0.25">
      <c r="C425" t="s">
        <v>911</v>
      </c>
      <c r="D425">
        <v>1</v>
      </c>
      <c r="E425" s="56">
        <f>mora_filtered_species_abundance[[#This Row],[Assignments]]/mora_filtered_species_abundance[[#Totals],[Assignments]]</f>
        <v>4.1338764144574886E-7</v>
      </c>
      <c r="K425" t="s">
        <v>1554</v>
      </c>
      <c r="L425">
        <v>3</v>
      </c>
      <c r="M425" s="56">
        <f>minimap2_new_species_abundance[[#This Row],[Assignments]]/2419037</f>
        <v>1.2401629243372466E-6</v>
      </c>
    </row>
    <row r="426" spans="3:13" x14ac:dyDescent="0.25">
      <c r="C426" t="s">
        <v>695</v>
      </c>
      <c r="D426">
        <v>1</v>
      </c>
      <c r="E426" s="56">
        <f>mora_filtered_species_abundance[[#This Row],[Assignments]]/mora_filtered_species_abundance[[#Totals],[Assignments]]</f>
        <v>4.1338764144574886E-7</v>
      </c>
      <c r="K426" t="s">
        <v>375</v>
      </c>
      <c r="L426">
        <v>3</v>
      </c>
      <c r="M426" s="56">
        <f>minimap2_new_species_abundance[[#This Row],[Assignments]]/2419037</f>
        <v>1.2401629243372466E-6</v>
      </c>
    </row>
    <row r="427" spans="3:13" x14ac:dyDescent="0.25">
      <c r="C427" t="s">
        <v>776</v>
      </c>
      <c r="D427">
        <v>1</v>
      </c>
      <c r="E427" s="56">
        <f>mora_filtered_species_abundance[[#This Row],[Assignments]]/mora_filtered_species_abundance[[#Totals],[Assignments]]</f>
        <v>4.1338764144574886E-7</v>
      </c>
      <c r="K427" t="s">
        <v>906</v>
      </c>
      <c r="L427">
        <v>3</v>
      </c>
      <c r="M427" s="56">
        <f>minimap2_new_species_abundance[[#This Row],[Assignments]]/2419037</f>
        <v>1.2401629243372466E-6</v>
      </c>
    </row>
    <row r="428" spans="3:13" x14ac:dyDescent="0.25">
      <c r="C428" t="s">
        <v>623</v>
      </c>
      <c r="D428">
        <v>1</v>
      </c>
      <c r="E428" s="56">
        <f>mora_filtered_species_abundance[[#This Row],[Assignments]]/mora_filtered_species_abundance[[#Totals],[Assignments]]</f>
        <v>4.1338764144574886E-7</v>
      </c>
      <c r="K428" t="s">
        <v>689</v>
      </c>
      <c r="L428">
        <v>3</v>
      </c>
      <c r="M428" s="56">
        <f>minimap2_new_species_abundance[[#This Row],[Assignments]]/2419037</f>
        <v>1.2401629243372466E-6</v>
      </c>
    </row>
    <row r="429" spans="3:13" x14ac:dyDescent="0.25">
      <c r="C429" t="s">
        <v>328</v>
      </c>
      <c r="D429">
        <v>1</v>
      </c>
      <c r="E429" s="56">
        <f>mora_filtered_species_abundance[[#This Row],[Assignments]]/mora_filtered_species_abundance[[#Totals],[Assignments]]</f>
        <v>4.1338764144574886E-7</v>
      </c>
      <c r="K429" t="s">
        <v>848</v>
      </c>
      <c r="L429">
        <v>3</v>
      </c>
      <c r="M429" s="56">
        <f>minimap2_new_species_abundance[[#This Row],[Assignments]]/2419037</f>
        <v>1.2401629243372466E-6</v>
      </c>
    </row>
    <row r="430" spans="3:13" x14ac:dyDescent="0.25">
      <c r="C430" t="s">
        <v>654</v>
      </c>
      <c r="D430">
        <v>1</v>
      </c>
      <c r="E430" s="56">
        <f>mora_filtered_species_abundance[[#This Row],[Assignments]]/mora_filtered_species_abundance[[#Totals],[Assignments]]</f>
        <v>4.1338764144574886E-7</v>
      </c>
      <c r="K430" t="s">
        <v>694</v>
      </c>
      <c r="L430">
        <v>3</v>
      </c>
      <c r="M430" s="56">
        <f>minimap2_new_species_abundance[[#This Row],[Assignments]]/2419037</f>
        <v>1.2401629243372466E-6</v>
      </c>
    </row>
    <row r="431" spans="3:13" x14ac:dyDescent="0.25">
      <c r="C431" t="s">
        <v>1602</v>
      </c>
      <c r="D431">
        <v>1</v>
      </c>
      <c r="E431" s="56">
        <f>mora_filtered_species_abundance[[#This Row],[Assignments]]/mora_filtered_species_abundance[[#Totals],[Assignments]]</f>
        <v>4.1338764144574886E-7</v>
      </c>
      <c r="K431" t="s">
        <v>699</v>
      </c>
      <c r="L431">
        <v>3</v>
      </c>
      <c r="M431" s="56">
        <f>minimap2_new_species_abundance[[#This Row],[Assignments]]/2419037</f>
        <v>1.2401629243372466E-6</v>
      </c>
    </row>
    <row r="432" spans="3:13" x14ac:dyDescent="0.25">
      <c r="C432" t="s">
        <v>892</v>
      </c>
      <c r="D432">
        <v>1</v>
      </c>
      <c r="E432" s="56">
        <f>mora_filtered_species_abundance[[#This Row],[Assignments]]/mora_filtered_species_abundance[[#Totals],[Assignments]]</f>
        <v>4.1338764144574886E-7</v>
      </c>
      <c r="K432" t="s">
        <v>772</v>
      </c>
      <c r="L432">
        <v>3</v>
      </c>
      <c r="M432" s="56">
        <f>minimap2_new_species_abundance[[#This Row],[Assignments]]/2419037</f>
        <v>1.2401629243372466E-6</v>
      </c>
    </row>
    <row r="433" spans="3:13" x14ac:dyDescent="0.25">
      <c r="C433" t="s">
        <v>1565</v>
      </c>
      <c r="D433">
        <v>1</v>
      </c>
      <c r="E433" s="56">
        <f>mora_filtered_species_abundance[[#This Row],[Assignments]]/mora_filtered_species_abundance[[#Totals],[Assignments]]</f>
        <v>4.1338764144574886E-7</v>
      </c>
      <c r="K433" t="s">
        <v>804</v>
      </c>
      <c r="L433">
        <v>3</v>
      </c>
      <c r="M433" s="56">
        <f>minimap2_new_species_abundance[[#This Row],[Assignments]]/2419037</f>
        <v>1.2401629243372466E-6</v>
      </c>
    </row>
    <row r="434" spans="3:13" x14ac:dyDescent="0.25">
      <c r="C434" t="s">
        <v>722</v>
      </c>
      <c r="D434">
        <v>1</v>
      </c>
      <c r="E434" s="56">
        <f>mora_filtered_species_abundance[[#This Row],[Assignments]]/mora_filtered_species_abundance[[#Totals],[Assignments]]</f>
        <v>4.1338764144574886E-7</v>
      </c>
      <c r="K434" t="s">
        <v>773</v>
      </c>
      <c r="L434">
        <v>3</v>
      </c>
      <c r="M434" s="56">
        <f>minimap2_new_species_abundance[[#This Row],[Assignments]]/2419037</f>
        <v>1.2401629243372466E-6</v>
      </c>
    </row>
    <row r="435" spans="3:13" x14ac:dyDescent="0.25">
      <c r="C435" t="s">
        <v>719</v>
      </c>
      <c r="D435">
        <v>1</v>
      </c>
      <c r="E435" s="56">
        <f>mora_filtered_species_abundance[[#This Row],[Assignments]]/mora_filtered_species_abundance[[#Totals],[Assignments]]</f>
        <v>4.1338764144574886E-7</v>
      </c>
      <c r="K435" t="s">
        <v>474</v>
      </c>
      <c r="L435">
        <v>3</v>
      </c>
      <c r="M435" s="56">
        <f>minimap2_new_species_abundance[[#This Row],[Assignments]]/2419037</f>
        <v>1.2401629243372466E-6</v>
      </c>
    </row>
    <row r="436" spans="3:13" x14ac:dyDescent="0.25">
      <c r="C436" t="s">
        <v>818</v>
      </c>
      <c r="D436">
        <v>1</v>
      </c>
      <c r="E436" s="56">
        <f>mora_filtered_species_abundance[[#This Row],[Assignments]]/mora_filtered_species_abundance[[#Totals],[Assignments]]</f>
        <v>4.1338764144574886E-7</v>
      </c>
      <c r="K436" t="s">
        <v>829</v>
      </c>
      <c r="L436">
        <v>3</v>
      </c>
      <c r="M436" s="56">
        <f>minimap2_new_species_abundance[[#This Row],[Assignments]]/2419037</f>
        <v>1.2401629243372466E-6</v>
      </c>
    </row>
    <row r="437" spans="3:13" x14ac:dyDescent="0.25">
      <c r="C437" t="s">
        <v>1551</v>
      </c>
      <c r="D437">
        <v>1</v>
      </c>
      <c r="E437" s="56">
        <f>mora_filtered_species_abundance[[#This Row],[Assignments]]/mora_filtered_species_abundance[[#Totals],[Assignments]]</f>
        <v>4.1338764144574886E-7</v>
      </c>
      <c r="K437" t="s">
        <v>589</v>
      </c>
      <c r="L437">
        <v>2</v>
      </c>
      <c r="M437" s="56">
        <f>minimap2_new_species_abundance[[#This Row],[Assignments]]/2419037</f>
        <v>8.2677528289149771E-7</v>
      </c>
    </row>
    <row r="438" spans="3:13" x14ac:dyDescent="0.25">
      <c r="C438" t="s">
        <v>714</v>
      </c>
      <c r="D438">
        <v>1</v>
      </c>
      <c r="E438" s="56">
        <f>mora_filtered_species_abundance[[#This Row],[Assignments]]/mora_filtered_species_abundance[[#Totals],[Assignments]]</f>
        <v>4.1338764144574886E-7</v>
      </c>
      <c r="K438" t="s">
        <v>921</v>
      </c>
      <c r="L438">
        <v>2</v>
      </c>
      <c r="M438" s="56">
        <f>minimap2_new_species_abundance[[#This Row],[Assignments]]/2419037</f>
        <v>8.2677528289149771E-7</v>
      </c>
    </row>
    <row r="439" spans="3:13" x14ac:dyDescent="0.25">
      <c r="C439" t="s">
        <v>736</v>
      </c>
      <c r="D439">
        <v>1</v>
      </c>
      <c r="E439" s="56">
        <f>mora_filtered_species_abundance[[#This Row],[Assignments]]/mora_filtered_species_abundance[[#Totals],[Assignments]]</f>
        <v>4.1338764144574886E-7</v>
      </c>
      <c r="K439" t="s">
        <v>836</v>
      </c>
      <c r="L439">
        <v>2</v>
      </c>
      <c r="M439" s="56">
        <f>minimap2_new_species_abundance[[#This Row],[Assignments]]/2419037</f>
        <v>8.2677528289149771E-7</v>
      </c>
    </row>
    <row r="440" spans="3:13" x14ac:dyDescent="0.25">
      <c r="C440" t="s">
        <v>501</v>
      </c>
      <c r="D440">
        <v>1</v>
      </c>
      <c r="E440" s="56">
        <f>mora_filtered_species_abundance[[#This Row],[Assignments]]/mora_filtered_species_abundance[[#Totals],[Assignments]]</f>
        <v>4.1338764144574886E-7</v>
      </c>
      <c r="K440" t="s">
        <v>812</v>
      </c>
      <c r="L440">
        <v>2</v>
      </c>
      <c r="M440" s="56">
        <f>minimap2_new_species_abundance[[#This Row],[Assignments]]/2419037</f>
        <v>8.2677528289149771E-7</v>
      </c>
    </row>
    <row r="441" spans="3:13" x14ac:dyDescent="0.25">
      <c r="C441" t="s">
        <v>903</v>
      </c>
      <c r="D441">
        <v>1</v>
      </c>
      <c r="E441" s="56">
        <f>mora_filtered_species_abundance[[#This Row],[Assignments]]/mora_filtered_species_abundance[[#Totals],[Assignments]]</f>
        <v>4.1338764144574886E-7</v>
      </c>
      <c r="K441" t="s">
        <v>868</v>
      </c>
      <c r="L441">
        <v>2</v>
      </c>
      <c r="M441" s="56">
        <f>minimap2_new_species_abundance[[#This Row],[Assignments]]/2419037</f>
        <v>8.2677528289149771E-7</v>
      </c>
    </row>
    <row r="442" spans="3:13" x14ac:dyDescent="0.25">
      <c r="C442" t="s">
        <v>1552</v>
      </c>
      <c r="D442">
        <v>1</v>
      </c>
      <c r="E442" s="56">
        <f>mora_filtered_species_abundance[[#This Row],[Assignments]]/mora_filtered_species_abundance[[#Totals],[Assignments]]</f>
        <v>4.1338764144574886E-7</v>
      </c>
      <c r="K442" t="s">
        <v>713</v>
      </c>
      <c r="L442">
        <v>2</v>
      </c>
      <c r="M442" s="56">
        <f>minimap2_new_species_abundance[[#This Row],[Assignments]]/2419037</f>
        <v>8.2677528289149771E-7</v>
      </c>
    </row>
    <row r="443" spans="3:13" x14ac:dyDescent="0.25">
      <c r="C443" t="s">
        <v>435</v>
      </c>
      <c r="D443">
        <v>1</v>
      </c>
      <c r="E443" s="56">
        <f>mora_filtered_species_abundance[[#This Row],[Assignments]]/mora_filtered_species_abundance[[#Totals],[Assignments]]</f>
        <v>4.1338764144574886E-7</v>
      </c>
      <c r="K443" t="s">
        <v>499</v>
      </c>
      <c r="L443">
        <v>2</v>
      </c>
      <c r="M443" s="56">
        <f>minimap2_new_species_abundance[[#This Row],[Assignments]]/2419037</f>
        <v>8.2677528289149771E-7</v>
      </c>
    </row>
    <row r="444" spans="3:13" x14ac:dyDescent="0.25">
      <c r="C444" t="s">
        <v>636</v>
      </c>
      <c r="D444">
        <v>1</v>
      </c>
      <c r="E444" s="56">
        <f>mora_filtered_species_abundance[[#This Row],[Assignments]]/mora_filtered_species_abundance[[#Totals],[Assignments]]</f>
        <v>4.1338764144574886E-7</v>
      </c>
      <c r="K444" t="s">
        <v>1547</v>
      </c>
      <c r="L444">
        <v>2</v>
      </c>
      <c r="M444" s="56">
        <f>minimap2_new_species_abundance[[#This Row],[Assignments]]/2419037</f>
        <v>8.2677528289149771E-7</v>
      </c>
    </row>
    <row r="445" spans="3:13" x14ac:dyDescent="0.25">
      <c r="C445" t="s">
        <v>692</v>
      </c>
      <c r="D445">
        <v>1</v>
      </c>
      <c r="E445" s="56">
        <f>mora_filtered_species_abundance[[#This Row],[Assignments]]/mora_filtered_species_abundance[[#Totals],[Assignments]]</f>
        <v>4.1338764144574886E-7</v>
      </c>
      <c r="K445" t="s">
        <v>1549</v>
      </c>
      <c r="L445">
        <v>2</v>
      </c>
      <c r="M445" s="56">
        <f>minimap2_new_species_abundance[[#This Row],[Assignments]]/2419037</f>
        <v>8.2677528289149771E-7</v>
      </c>
    </row>
    <row r="446" spans="3:13" x14ac:dyDescent="0.25">
      <c r="C446" t="s">
        <v>826</v>
      </c>
      <c r="D446">
        <v>1</v>
      </c>
      <c r="E446" s="56">
        <f>mora_filtered_species_abundance[[#This Row],[Assignments]]/mora_filtered_species_abundance[[#Totals],[Assignments]]</f>
        <v>4.1338764144574886E-7</v>
      </c>
      <c r="K446" t="s">
        <v>643</v>
      </c>
      <c r="L446">
        <v>2</v>
      </c>
      <c r="M446" s="56">
        <f>minimap2_new_species_abundance[[#This Row],[Assignments]]/2419037</f>
        <v>8.2677528289149771E-7</v>
      </c>
    </row>
    <row r="447" spans="3:13" x14ac:dyDescent="0.25">
      <c r="C447" t="s">
        <v>841</v>
      </c>
      <c r="D447">
        <v>1</v>
      </c>
      <c r="E447" s="56">
        <f>mora_filtered_species_abundance[[#This Row],[Assignments]]/mora_filtered_species_abundance[[#Totals],[Assignments]]</f>
        <v>4.1338764144574886E-7</v>
      </c>
      <c r="K447" t="s">
        <v>895</v>
      </c>
      <c r="L447">
        <v>2</v>
      </c>
      <c r="M447" s="56">
        <f>minimap2_new_species_abundance[[#This Row],[Assignments]]/2419037</f>
        <v>8.2677528289149771E-7</v>
      </c>
    </row>
    <row r="448" spans="3:13" x14ac:dyDescent="0.25">
      <c r="C448" t="s">
        <v>556</v>
      </c>
      <c r="D448">
        <v>1</v>
      </c>
      <c r="E448" s="56">
        <f>mora_filtered_species_abundance[[#This Row],[Assignments]]/mora_filtered_species_abundance[[#Totals],[Assignments]]</f>
        <v>4.1338764144574886E-7</v>
      </c>
      <c r="K448" t="s">
        <v>814</v>
      </c>
      <c r="L448">
        <v>2</v>
      </c>
      <c r="M448" s="56">
        <f>minimap2_new_species_abundance[[#This Row],[Assignments]]/2419037</f>
        <v>8.2677528289149771E-7</v>
      </c>
    </row>
    <row r="449" spans="3:13" x14ac:dyDescent="0.25">
      <c r="C449" t="s">
        <v>551</v>
      </c>
      <c r="D449">
        <v>1</v>
      </c>
      <c r="E449" s="56">
        <f>mora_filtered_species_abundance[[#This Row],[Assignments]]/mora_filtered_species_abundance[[#Totals],[Assignments]]</f>
        <v>4.1338764144574886E-7</v>
      </c>
      <c r="K449" t="s">
        <v>1562</v>
      </c>
      <c r="L449">
        <v>2</v>
      </c>
      <c r="M449" s="56">
        <f>minimap2_new_species_abundance[[#This Row],[Assignments]]/2419037</f>
        <v>8.2677528289149771E-7</v>
      </c>
    </row>
    <row r="450" spans="3:13" x14ac:dyDescent="0.25">
      <c r="C450" t="s">
        <v>287</v>
      </c>
      <c r="D450">
        <v>1</v>
      </c>
      <c r="E450" s="56">
        <f>mora_filtered_species_abundance[[#This Row],[Assignments]]/mora_filtered_species_abundance[[#Totals],[Assignments]]</f>
        <v>4.1338764144574886E-7</v>
      </c>
      <c r="K450" t="s">
        <v>340</v>
      </c>
      <c r="L450">
        <v>2</v>
      </c>
      <c r="M450" s="56">
        <f>minimap2_new_species_abundance[[#This Row],[Assignments]]/2419037</f>
        <v>8.2677528289149771E-7</v>
      </c>
    </row>
    <row r="451" spans="3:13" x14ac:dyDescent="0.25">
      <c r="C451" t="s">
        <v>685</v>
      </c>
      <c r="D451">
        <v>1</v>
      </c>
      <c r="E451" s="56">
        <f>mora_filtered_species_abundance[[#This Row],[Assignments]]/mora_filtered_species_abundance[[#Totals],[Assignments]]</f>
        <v>4.1338764144574886E-7</v>
      </c>
      <c r="K451" t="s">
        <v>611</v>
      </c>
      <c r="L451">
        <v>2</v>
      </c>
      <c r="M451" s="56">
        <f>minimap2_new_species_abundance[[#This Row],[Assignments]]/2419037</f>
        <v>8.2677528289149771E-7</v>
      </c>
    </row>
    <row r="452" spans="3:13" x14ac:dyDescent="0.25">
      <c r="C452" t="s">
        <v>856</v>
      </c>
      <c r="D452">
        <v>1</v>
      </c>
      <c r="E452" s="56">
        <f>mora_filtered_species_abundance[[#This Row],[Assignments]]/mora_filtered_species_abundance[[#Totals],[Assignments]]</f>
        <v>4.1338764144574886E-7</v>
      </c>
      <c r="K452" t="s">
        <v>666</v>
      </c>
      <c r="L452">
        <v>2</v>
      </c>
      <c r="M452" s="56">
        <f>minimap2_new_species_abundance[[#This Row],[Assignments]]/2419037</f>
        <v>8.2677528289149771E-7</v>
      </c>
    </row>
    <row r="453" spans="3:13" x14ac:dyDescent="0.25">
      <c r="C453" t="s">
        <v>1603</v>
      </c>
      <c r="D453">
        <v>1</v>
      </c>
      <c r="E453" s="56">
        <f>mora_filtered_species_abundance[[#This Row],[Assignments]]/mora_filtered_species_abundance[[#Totals],[Assignments]]</f>
        <v>4.1338764144574886E-7</v>
      </c>
      <c r="K453" t="s">
        <v>798</v>
      </c>
      <c r="L453">
        <v>2</v>
      </c>
      <c r="M453" s="56">
        <f>minimap2_new_species_abundance[[#This Row],[Assignments]]/2419037</f>
        <v>8.2677528289149771E-7</v>
      </c>
    </row>
    <row r="454" spans="3:13" x14ac:dyDescent="0.25">
      <c r="C454" t="s">
        <v>767</v>
      </c>
      <c r="D454">
        <v>1</v>
      </c>
      <c r="E454" s="56">
        <f>mora_filtered_species_abundance[[#This Row],[Assignments]]/mora_filtered_species_abundance[[#Totals],[Assignments]]</f>
        <v>4.1338764144574886E-7</v>
      </c>
      <c r="K454" t="s">
        <v>795</v>
      </c>
      <c r="L454">
        <v>2</v>
      </c>
      <c r="M454" s="56">
        <f>minimap2_new_species_abundance[[#This Row],[Assignments]]/2419037</f>
        <v>8.2677528289149771E-7</v>
      </c>
    </row>
    <row r="455" spans="3:13" x14ac:dyDescent="0.25">
      <c r="C455" t="s">
        <v>494</v>
      </c>
      <c r="D455">
        <v>1</v>
      </c>
      <c r="E455" s="56">
        <f>mora_filtered_species_abundance[[#This Row],[Assignments]]/mora_filtered_species_abundance[[#Totals],[Assignments]]</f>
        <v>4.1338764144574886E-7</v>
      </c>
      <c r="K455" t="s">
        <v>695</v>
      </c>
      <c r="L455">
        <v>2</v>
      </c>
      <c r="M455" s="56">
        <f>minimap2_new_species_abundance[[#This Row],[Assignments]]/2419037</f>
        <v>8.2677528289149771E-7</v>
      </c>
    </row>
    <row r="456" spans="3:13" x14ac:dyDescent="0.25">
      <c r="C456" t="s">
        <v>843</v>
      </c>
      <c r="D456">
        <v>1</v>
      </c>
      <c r="E456" s="56">
        <f>mora_filtered_species_abundance[[#This Row],[Assignments]]/mora_filtered_species_abundance[[#Totals],[Assignments]]</f>
        <v>4.1338764144574886E-7</v>
      </c>
      <c r="K456" t="s">
        <v>654</v>
      </c>
      <c r="L456">
        <v>2</v>
      </c>
      <c r="M456" s="56">
        <f>minimap2_new_species_abundance[[#This Row],[Assignments]]/2419037</f>
        <v>8.2677528289149771E-7</v>
      </c>
    </row>
    <row r="457" spans="3:13" x14ac:dyDescent="0.25">
      <c r="C457" t="s">
        <v>830</v>
      </c>
      <c r="D457">
        <v>1</v>
      </c>
      <c r="E457" s="56">
        <f>mora_filtered_species_abundance[[#This Row],[Assignments]]/mora_filtered_species_abundance[[#Totals],[Assignments]]</f>
        <v>4.1338764144574886E-7</v>
      </c>
      <c r="K457" t="s">
        <v>1551</v>
      </c>
      <c r="L457">
        <v>2</v>
      </c>
      <c r="M457" s="56">
        <f>minimap2_new_species_abundance[[#This Row],[Assignments]]/2419037</f>
        <v>8.2677528289149771E-7</v>
      </c>
    </row>
    <row r="458" spans="3:13" x14ac:dyDescent="0.25">
      <c r="C458" t="s">
        <v>864</v>
      </c>
      <c r="D458">
        <v>1</v>
      </c>
      <c r="E458" s="56">
        <f>mora_filtered_species_abundance[[#This Row],[Assignments]]/mora_filtered_species_abundance[[#Totals],[Assignments]]</f>
        <v>4.1338764144574886E-7</v>
      </c>
      <c r="K458" t="s">
        <v>714</v>
      </c>
      <c r="L458">
        <v>2</v>
      </c>
      <c r="M458" s="56">
        <f>minimap2_new_species_abundance[[#This Row],[Assignments]]/2419037</f>
        <v>8.2677528289149771E-7</v>
      </c>
    </row>
    <row r="459" spans="3:13" x14ac:dyDescent="0.25">
      <c r="C459" t="s">
        <v>739</v>
      </c>
      <c r="D459">
        <v>1</v>
      </c>
      <c r="E459" s="56">
        <f>mora_filtered_species_abundance[[#This Row],[Assignments]]/mora_filtered_species_abundance[[#Totals],[Assignments]]</f>
        <v>4.1338764144574886E-7</v>
      </c>
      <c r="K459" t="s">
        <v>1552</v>
      </c>
      <c r="L459">
        <v>2</v>
      </c>
      <c r="M459" s="56">
        <f>minimap2_new_species_abundance[[#This Row],[Assignments]]/2419037</f>
        <v>8.2677528289149771E-7</v>
      </c>
    </row>
    <row r="460" spans="3:13" x14ac:dyDescent="0.25">
      <c r="C460" t="s">
        <v>753</v>
      </c>
      <c r="D460">
        <v>1</v>
      </c>
      <c r="E460" s="56">
        <f>mora_filtered_species_abundance[[#This Row],[Assignments]]/mora_filtered_species_abundance[[#Totals],[Assignments]]</f>
        <v>4.1338764144574886E-7</v>
      </c>
      <c r="K460" t="s">
        <v>692</v>
      </c>
      <c r="L460">
        <v>2</v>
      </c>
      <c r="M460" s="56">
        <f>minimap2_new_species_abundance[[#This Row],[Assignments]]/2419037</f>
        <v>8.2677528289149771E-7</v>
      </c>
    </row>
    <row r="461" spans="3:13" x14ac:dyDescent="0.25">
      <c r="C461" t="s">
        <v>779</v>
      </c>
      <c r="D461">
        <v>1</v>
      </c>
      <c r="E461" s="56">
        <f>mora_filtered_species_abundance[[#This Row],[Assignments]]/mora_filtered_species_abundance[[#Totals],[Assignments]]</f>
        <v>4.1338764144574886E-7</v>
      </c>
      <c r="K461" t="s">
        <v>899</v>
      </c>
      <c r="L461">
        <v>2</v>
      </c>
      <c r="M461" s="56">
        <f>minimap2_new_species_abundance[[#This Row],[Assignments]]/2419037</f>
        <v>8.2677528289149771E-7</v>
      </c>
    </row>
    <row r="462" spans="3:13" x14ac:dyDescent="0.25">
      <c r="C462" t="s">
        <v>1553</v>
      </c>
      <c r="D462">
        <v>1</v>
      </c>
      <c r="E462" s="56">
        <f>mora_filtered_species_abundance[[#This Row],[Assignments]]/mora_filtered_species_abundance[[#Totals],[Assignments]]</f>
        <v>4.1338764144574886E-7</v>
      </c>
      <c r="K462" t="s">
        <v>408</v>
      </c>
      <c r="L462">
        <v>2</v>
      </c>
      <c r="M462" s="56">
        <f>minimap2_new_species_abundance[[#This Row],[Assignments]]/2419037</f>
        <v>8.2677528289149771E-7</v>
      </c>
    </row>
    <row r="463" spans="3:13" x14ac:dyDescent="0.25">
      <c r="C463" t="s">
        <v>294</v>
      </c>
      <c r="D463">
        <v>1</v>
      </c>
      <c r="E463" s="56">
        <f>mora_filtered_species_abundance[[#This Row],[Assignments]]/mora_filtered_species_abundance[[#Totals],[Assignments]]</f>
        <v>4.1338764144574886E-7</v>
      </c>
      <c r="K463" t="s">
        <v>534</v>
      </c>
      <c r="L463">
        <v>2</v>
      </c>
      <c r="M463" s="56">
        <f>minimap2_new_species_abundance[[#This Row],[Assignments]]/2419037</f>
        <v>8.2677528289149771E-7</v>
      </c>
    </row>
    <row r="464" spans="3:13" x14ac:dyDescent="0.25">
      <c r="C464" t="s">
        <v>1604</v>
      </c>
      <c r="D464">
        <v>1</v>
      </c>
      <c r="E464" s="56">
        <f>mora_filtered_species_abundance[[#This Row],[Assignments]]/mora_filtered_species_abundance[[#Totals],[Assignments]]</f>
        <v>4.1338764144574886E-7</v>
      </c>
      <c r="K464" t="s">
        <v>805</v>
      </c>
      <c r="L464">
        <v>2</v>
      </c>
      <c r="M464" s="56">
        <f>minimap2_new_species_abundance[[#This Row],[Assignments]]/2419037</f>
        <v>8.2677528289149771E-7</v>
      </c>
    </row>
    <row r="465" spans="3:13" x14ac:dyDescent="0.25">
      <c r="C465" t="s">
        <v>1605</v>
      </c>
      <c r="D465">
        <v>1</v>
      </c>
      <c r="E465" s="56">
        <f>mora_filtered_species_abundance[[#This Row],[Assignments]]/mora_filtered_species_abundance[[#Totals],[Assignments]]</f>
        <v>4.1338764144574886E-7</v>
      </c>
      <c r="K465" t="s">
        <v>507</v>
      </c>
      <c r="L465">
        <v>2</v>
      </c>
      <c r="M465" s="56">
        <f>minimap2_new_species_abundance[[#This Row],[Assignments]]/2419037</f>
        <v>8.2677528289149771E-7</v>
      </c>
    </row>
    <row r="466" spans="3:13" x14ac:dyDescent="0.25">
      <c r="C466" t="s">
        <v>886</v>
      </c>
      <c r="D466">
        <v>1</v>
      </c>
      <c r="E466" s="56">
        <f>mora_filtered_species_abundance[[#This Row],[Assignments]]/mora_filtered_species_abundance[[#Totals],[Assignments]]</f>
        <v>4.1338764144574886E-7</v>
      </c>
      <c r="K466" t="s">
        <v>920</v>
      </c>
      <c r="L466">
        <v>2</v>
      </c>
      <c r="M466" s="56">
        <f>minimap2_new_species_abundance[[#This Row],[Assignments]]/2419037</f>
        <v>8.2677528289149771E-7</v>
      </c>
    </row>
    <row r="467" spans="3:13" x14ac:dyDescent="0.25">
      <c r="C467" t="s">
        <v>861</v>
      </c>
      <c r="D467">
        <v>1</v>
      </c>
      <c r="E467" s="56">
        <f>mora_filtered_species_abundance[[#This Row],[Assignments]]/mora_filtered_species_abundance[[#Totals],[Assignments]]</f>
        <v>4.1338764144574886E-7</v>
      </c>
      <c r="K467" t="s">
        <v>596</v>
      </c>
      <c r="L467">
        <v>2</v>
      </c>
      <c r="M467" s="56">
        <f>minimap2_new_species_abundance[[#This Row],[Assignments]]/2419037</f>
        <v>8.2677528289149771E-7</v>
      </c>
    </row>
    <row r="468" spans="3:13" x14ac:dyDescent="0.25">
      <c r="C468" t="s">
        <v>879</v>
      </c>
      <c r="D468">
        <v>1</v>
      </c>
      <c r="E468" s="56">
        <f>mora_filtered_species_abundance[[#This Row],[Assignments]]/mora_filtered_species_abundance[[#Totals],[Assignments]]</f>
        <v>4.1338764144574886E-7</v>
      </c>
      <c r="K468" t="s">
        <v>537</v>
      </c>
      <c r="L468">
        <v>2</v>
      </c>
      <c r="M468" s="56">
        <f>minimap2_new_species_abundance[[#This Row],[Assignments]]/2419037</f>
        <v>8.2677528289149771E-7</v>
      </c>
    </row>
    <row r="469" spans="3:13" x14ac:dyDescent="0.25">
      <c r="C469" t="s">
        <v>1606</v>
      </c>
      <c r="D469">
        <v>1</v>
      </c>
      <c r="E469" s="56">
        <f>mora_filtered_species_abundance[[#This Row],[Assignments]]/mora_filtered_species_abundance[[#Totals],[Assignments]]</f>
        <v>4.1338764144574886E-7</v>
      </c>
      <c r="K469" t="s">
        <v>808</v>
      </c>
      <c r="L469">
        <v>2</v>
      </c>
      <c r="M469" s="56">
        <f>minimap2_new_species_abundance[[#This Row],[Assignments]]/2419037</f>
        <v>8.2677528289149771E-7</v>
      </c>
    </row>
    <row r="470" spans="3:13" x14ac:dyDescent="0.25">
      <c r="C470" t="s">
        <v>408</v>
      </c>
      <c r="D470">
        <v>1</v>
      </c>
      <c r="E470" s="56">
        <f>mora_filtered_species_abundance[[#This Row],[Assignments]]/mora_filtered_species_abundance[[#Totals],[Assignments]]</f>
        <v>4.1338764144574886E-7</v>
      </c>
      <c r="K470" t="s">
        <v>888</v>
      </c>
      <c r="L470">
        <v>2</v>
      </c>
      <c r="M470" s="56">
        <f>minimap2_new_species_abundance[[#This Row],[Assignments]]/2419037</f>
        <v>8.2677528289149771E-7</v>
      </c>
    </row>
    <row r="471" spans="3:13" x14ac:dyDescent="0.25">
      <c r="C471" t="s">
        <v>792</v>
      </c>
      <c r="D471">
        <v>1</v>
      </c>
      <c r="E471" s="56">
        <f>mora_filtered_species_abundance[[#This Row],[Assignments]]/mora_filtered_species_abundance[[#Totals],[Assignments]]</f>
        <v>4.1338764144574886E-7</v>
      </c>
      <c r="K471" t="s">
        <v>668</v>
      </c>
      <c r="L471">
        <v>2</v>
      </c>
      <c r="M471" s="56">
        <f>minimap2_new_species_abundance[[#This Row],[Assignments]]/2419037</f>
        <v>8.2677528289149771E-7</v>
      </c>
    </row>
    <row r="472" spans="3:13" x14ac:dyDescent="0.25">
      <c r="C472" t="s">
        <v>534</v>
      </c>
      <c r="D472">
        <v>1</v>
      </c>
      <c r="E472" s="56">
        <f>mora_filtered_species_abundance[[#This Row],[Assignments]]/mora_filtered_species_abundance[[#Totals],[Assignments]]</f>
        <v>4.1338764144574886E-7</v>
      </c>
      <c r="K472" t="s">
        <v>1563</v>
      </c>
      <c r="L472">
        <v>2</v>
      </c>
      <c r="M472" s="56">
        <f>minimap2_new_species_abundance[[#This Row],[Assignments]]/2419037</f>
        <v>8.2677528289149771E-7</v>
      </c>
    </row>
    <row r="473" spans="3:13" x14ac:dyDescent="0.25">
      <c r="C473" t="s">
        <v>1470</v>
      </c>
      <c r="D473">
        <v>1</v>
      </c>
      <c r="E473" s="56">
        <f>mora_filtered_species_abundance[[#This Row],[Assignments]]/mora_filtered_species_abundance[[#Totals],[Assignments]]</f>
        <v>4.1338764144574886E-7</v>
      </c>
      <c r="K473" t="s">
        <v>711</v>
      </c>
      <c r="L473">
        <v>2</v>
      </c>
      <c r="M473" s="56">
        <f>minimap2_new_species_abundance[[#This Row],[Assignments]]/2419037</f>
        <v>8.2677528289149771E-7</v>
      </c>
    </row>
    <row r="474" spans="3:13" x14ac:dyDescent="0.25">
      <c r="C474" t="s">
        <v>489</v>
      </c>
      <c r="D474">
        <v>1</v>
      </c>
      <c r="E474" s="56">
        <f>mora_filtered_species_abundance[[#This Row],[Assignments]]/mora_filtered_species_abundance[[#Totals],[Assignments]]</f>
        <v>4.1338764144574886E-7</v>
      </c>
      <c r="K474" t="s">
        <v>932</v>
      </c>
      <c r="L474">
        <v>2</v>
      </c>
      <c r="M474" s="56">
        <f>minimap2_new_species_abundance[[#This Row],[Assignments]]/2419037</f>
        <v>8.2677528289149771E-7</v>
      </c>
    </row>
    <row r="475" spans="3:13" x14ac:dyDescent="0.25">
      <c r="C475" t="s">
        <v>417</v>
      </c>
      <c r="D475">
        <v>1</v>
      </c>
      <c r="E475" s="56">
        <f>mora_filtered_species_abundance[[#This Row],[Assignments]]/mora_filtered_species_abundance[[#Totals],[Assignments]]</f>
        <v>4.1338764144574886E-7</v>
      </c>
      <c r="K475" t="s">
        <v>799</v>
      </c>
      <c r="L475">
        <v>2</v>
      </c>
      <c r="M475" s="56">
        <f>minimap2_new_species_abundance[[#This Row],[Assignments]]/2419037</f>
        <v>8.2677528289149771E-7</v>
      </c>
    </row>
    <row r="476" spans="3:13" x14ac:dyDescent="0.25">
      <c r="C476" t="s">
        <v>424</v>
      </c>
      <c r="D476">
        <v>1</v>
      </c>
      <c r="E476" s="56">
        <f>mora_filtered_species_abundance[[#This Row],[Assignments]]/mora_filtered_species_abundance[[#Totals],[Assignments]]</f>
        <v>4.1338764144574886E-7</v>
      </c>
      <c r="K476" t="s">
        <v>400</v>
      </c>
      <c r="L476">
        <v>2</v>
      </c>
      <c r="M476" s="56">
        <f>minimap2_new_species_abundance[[#This Row],[Assignments]]/2419037</f>
        <v>8.2677528289149771E-7</v>
      </c>
    </row>
    <row r="477" spans="3:13" x14ac:dyDescent="0.25">
      <c r="C477" t="s">
        <v>549</v>
      </c>
      <c r="D477">
        <v>1</v>
      </c>
      <c r="E477" s="56">
        <f>mora_filtered_species_abundance[[#This Row],[Assignments]]/mora_filtered_species_abundance[[#Totals],[Assignments]]</f>
        <v>4.1338764144574886E-7</v>
      </c>
      <c r="K477" t="s">
        <v>372</v>
      </c>
      <c r="L477">
        <v>2</v>
      </c>
      <c r="M477" s="56">
        <f>minimap2_new_species_abundance[[#This Row],[Assignments]]/2419037</f>
        <v>8.2677528289149771E-7</v>
      </c>
    </row>
    <row r="478" spans="3:13" x14ac:dyDescent="0.25">
      <c r="C478" t="s">
        <v>833</v>
      </c>
      <c r="D478">
        <v>1</v>
      </c>
      <c r="E478" s="56">
        <f>mora_filtered_species_abundance[[#This Row],[Assignments]]/mora_filtered_species_abundance[[#Totals],[Assignments]]</f>
        <v>4.1338764144574886E-7</v>
      </c>
      <c r="K478" t="s">
        <v>871</v>
      </c>
      <c r="L478">
        <v>2</v>
      </c>
      <c r="M478" s="56">
        <f>minimap2_new_species_abundance[[#This Row],[Assignments]]/2419037</f>
        <v>8.2677528289149771E-7</v>
      </c>
    </row>
    <row r="479" spans="3:13" x14ac:dyDescent="0.25">
      <c r="C479" t="s">
        <v>831</v>
      </c>
      <c r="D479">
        <v>1</v>
      </c>
      <c r="E479" s="56">
        <f>mora_filtered_species_abundance[[#This Row],[Assignments]]/mora_filtered_species_abundance[[#Totals],[Assignments]]</f>
        <v>4.1338764144574886E-7</v>
      </c>
      <c r="K479" t="s">
        <v>822</v>
      </c>
      <c r="L479">
        <v>2</v>
      </c>
      <c r="M479" s="56">
        <f>minimap2_new_species_abundance[[#This Row],[Assignments]]/2419037</f>
        <v>8.2677528289149771E-7</v>
      </c>
    </row>
    <row r="480" spans="3:13" x14ac:dyDescent="0.25">
      <c r="C480" t="s">
        <v>781</v>
      </c>
      <c r="D480">
        <v>1</v>
      </c>
      <c r="E480" s="56">
        <f>mora_filtered_species_abundance[[#This Row],[Assignments]]/mora_filtered_species_abundance[[#Totals],[Assignments]]</f>
        <v>4.1338764144574886E-7</v>
      </c>
      <c r="K480" t="s">
        <v>384</v>
      </c>
      <c r="L480">
        <v>2</v>
      </c>
      <c r="M480" s="56">
        <f>minimap2_new_species_abundance[[#This Row],[Assignments]]/2419037</f>
        <v>8.2677528289149771E-7</v>
      </c>
    </row>
    <row r="481" spans="3:13" x14ac:dyDescent="0.25">
      <c r="C481" t="s">
        <v>805</v>
      </c>
      <c r="D481">
        <v>1</v>
      </c>
      <c r="E481" s="56">
        <f>mora_filtered_species_abundance[[#This Row],[Assignments]]/mora_filtered_species_abundance[[#Totals],[Assignments]]</f>
        <v>4.1338764144574886E-7</v>
      </c>
      <c r="K481" t="s">
        <v>663</v>
      </c>
      <c r="L481">
        <v>2</v>
      </c>
      <c r="M481" s="56">
        <f>minimap2_new_species_abundance[[#This Row],[Assignments]]/2419037</f>
        <v>8.2677528289149771E-7</v>
      </c>
    </row>
    <row r="482" spans="3:13" x14ac:dyDescent="0.25">
      <c r="C482" t="s">
        <v>576</v>
      </c>
      <c r="D482">
        <v>1</v>
      </c>
      <c r="E482" s="56">
        <f>mora_filtered_species_abundance[[#This Row],[Assignments]]/mora_filtered_species_abundance[[#Totals],[Assignments]]</f>
        <v>4.1338764144574886E-7</v>
      </c>
      <c r="K482" t="s">
        <v>757</v>
      </c>
      <c r="L482">
        <v>2</v>
      </c>
      <c r="M482" s="56">
        <f>minimap2_new_species_abundance[[#This Row],[Assignments]]/2419037</f>
        <v>8.2677528289149771E-7</v>
      </c>
    </row>
    <row r="483" spans="3:13" x14ac:dyDescent="0.25">
      <c r="C483" t="s">
        <v>925</v>
      </c>
      <c r="D483">
        <v>1</v>
      </c>
      <c r="E483" s="56">
        <f>mora_filtered_species_abundance[[#This Row],[Assignments]]/mora_filtered_species_abundance[[#Totals],[Assignments]]</f>
        <v>4.1338764144574886E-7</v>
      </c>
      <c r="K483" t="s">
        <v>724</v>
      </c>
      <c r="L483">
        <v>2</v>
      </c>
      <c r="M483" s="56">
        <f>minimap2_new_species_abundance[[#This Row],[Assignments]]/2419037</f>
        <v>8.2677528289149771E-7</v>
      </c>
    </row>
    <row r="484" spans="3:13" x14ac:dyDescent="0.25">
      <c r="C484" t="s">
        <v>787</v>
      </c>
      <c r="D484">
        <v>1</v>
      </c>
      <c r="E484" s="56">
        <f>mora_filtered_species_abundance[[#This Row],[Assignments]]/mora_filtered_species_abundance[[#Totals],[Assignments]]</f>
        <v>4.1338764144574886E-7</v>
      </c>
      <c r="K484" t="s">
        <v>872</v>
      </c>
      <c r="L484">
        <v>2</v>
      </c>
      <c r="M484" s="56">
        <f>minimap2_new_species_abundance[[#This Row],[Assignments]]/2419037</f>
        <v>8.2677528289149771E-7</v>
      </c>
    </row>
    <row r="485" spans="3:13" x14ac:dyDescent="0.25">
      <c r="C485" t="s">
        <v>873</v>
      </c>
      <c r="D485">
        <v>1</v>
      </c>
      <c r="E485" s="56">
        <f>mora_filtered_species_abundance[[#This Row],[Assignments]]/mora_filtered_species_abundance[[#Totals],[Assignments]]</f>
        <v>4.1338764144574886E-7</v>
      </c>
      <c r="K485" t="s">
        <v>748</v>
      </c>
      <c r="L485">
        <v>2</v>
      </c>
      <c r="M485" s="56">
        <f>minimap2_new_species_abundance[[#This Row],[Assignments]]/2419037</f>
        <v>8.2677528289149771E-7</v>
      </c>
    </row>
    <row r="486" spans="3:13" x14ac:dyDescent="0.25">
      <c r="C486" t="s">
        <v>850</v>
      </c>
      <c r="D486">
        <v>1</v>
      </c>
      <c r="E486" s="56">
        <f>mora_filtered_species_abundance[[#This Row],[Assignments]]/mora_filtered_species_abundance[[#Totals],[Assignments]]</f>
        <v>4.1338764144574886E-7</v>
      </c>
      <c r="K486" t="s">
        <v>923</v>
      </c>
      <c r="L486">
        <v>2</v>
      </c>
      <c r="M486" s="56">
        <f>minimap2_new_species_abundance[[#This Row],[Assignments]]/2419037</f>
        <v>8.2677528289149771E-7</v>
      </c>
    </row>
    <row r="487" spans="3:13" x14ac:dyDescent="0.25">
      <c r="C487" t="s">
        <v>1554</v>
      </c>
      <c r="D487">
        <v>1</v>
      </c>
      <c r="E487" s="56">
        <f>mora_filtered_species_abundance[[#This Row],[Assignments]]/mora_filtered_species_abundance[[#Totals],[Assignments]]</f>
        <v>4.1338764144574886E-7</v>
      </c>
      <c r="K487" t="s">
        <v>933</v>
      </c>
      <c r="L487">
        <v>2</v>
      </c>
      <c r="M487" s="56">
        <f>minimap2_new_species_abundance[[#This Row],[Assignments]]/2419037</f>
        <v>8.2677528289149771E-7</v>
      </c>
    </row>
    <row r="488" spans="3:13" x14ac:dyDescent="0.25">
      <c r="C488" t="s">
        <v>764</v>
      </c>
      <c r="D488">
        <v>1</v>
      </c>
      <c r="E488" s="56">
        <f>mora_filtered_species_abundance[[#This Row],[Assignments]]/mora_filtered_species_abundance[[#Totals],[Assignments]]</f>
        <v>4.1338764144574886E-7</v>
      </c>
      <c r="K488" t="s">
        <v>860</v>
      </c>
      <c r="L488">
        <v>1</v>
      </c>
      <c r="M488" s="56">
        <f>minimap2_new_species_abundance[[#This Row],[Assignments]]/2419037</f>
        <v>4.1338764144574886E-7</v>
      </c>
    </row>
    <row r="489" spans="3:13" x14ac:dyDescent="0.25">
      <c r="C489" t="s">
        <v>507</v>
      </c>
      <c r="D489">
        <v>1</v>
      </c>
      <c r="E489" s="56">
        <f>mora_filtered_species_abundance[[#This Row],[Assignments]]/mora_filtered_species_abundance[[#Totals],[Assignments]]</f>
        <v>4.1338764144574886E-7</v>
      </c>
      <c r="K489" t="s">
        <v>498</v>
      </c>
      <c r="L489">
        <v>1</v>
      </c>
      <c r="M489" s="56">
        <f>minimap2_new_species_abundance[[#This Row],[Assignments]]/2419037</f>
        <v>4.1338764144574886E-7</v>
      </c>
    </row>
    <row r="490" spans="3:13" x14ac:dyDescent="0.25">
      <c r="C490" t="s">
        <v>665</v>
      </c>
      <c r="D490">
        <v>1</v>
      </c>
      <c r="E490" s="56">
        <f>mora_filtered_species_abundance[[#This Row],[Assignments]]/mora_filtered_species_abundance[[#Totals],[Assignments]]</f>
        <v>4.1338764144574886E-7</v>
      </c>
      <c r="K490" t="s">
        <v>659</v>
      </c>
      <c r="L490">
        <v>1</v>
      </c>
      <c r="M490" s="56">
        <f>minimap2_new_species_abundance[[#This Row],[Assignments]]/2419037</f>
        <v>4.1338764144574886E-7</v>
      </c>
    </row>
    <row r="491" spans="3:13" x14ac:dyDescent="0.25">
      <c r="C491" t="s">
        <v>1567</v>
      </c>
      <c r="D491">
        <v>1</v>
      </c>
      <c r="E491" s="56">
        <f>mora_filtered_species_abundance[[#This Row],[Assignments]]/mora_filtered_species_abundance[[#Totals],[Assignments]]</f>
        <v>4.1338764144574886E-7</v>
      </c>
      <c r="K491" t="s">
        <v>640</v>
      </c>
      <c r="L491">
        <v>1</v>
      </c>
      <c r="M491" s="56">
        <f>minimap2_new_species_abundance[[#This Row],[Assignments]]/2419037</f>
        <v>4.1338764144574886E-7</v>
      </c>
    </row>
    <row r="492" spans="3:13" x14ac:dyDescent="0.25">
      <c r="C492" t="s">
        <v>783</v>
      </c>
      <c r="D492">
        <v>1</v>
      </c>
      <c r="E492" s="56">
        <f>mora_filtered_species_abundance[[#This Row],[Assignments]]/mora_filtered_species_abundance[[#Totals],[Assignments]]</f>
        <v>4.1338764144574886E-7</v>
      </c>
      <c r="K492" t="s">
        <v>840</v>
      </c>
      <c r="L492">
        <v>1</v>
      </c>
      <c r="M492" s="56">
        <f>minimap2_new_species_abundance[[#This Row],[Assignments]]/2419037</f>
        <v>4.1338764144574886E-7</v>
      </c>
    </row>
    <row r="493" spans="3:13" x14ac:dyDescent="0.25">
      <c r="C493" t="s">
        <v>813</v>
      </c>
      <c r="D493">
        <v>1</v>
      </c>
      <c r="E493" s="56">
        <f>mora_filtered_species_abundance[[#This Row],[Assignments]]/mora_filtered_species_abundance[[#Totals],[Assignments]]</f>
        <v>4.1338764144574886E-7</v>
      </c>
      <c r="K493" t="s">
        <v>389</v>
      </c>
      <c r="L493">
        <v>1</v>
      </c>
      <c r="M493" s="56">
        <f>minimap2_new_species_abundance[[#This Row],[Assignments]]/2419037</f>
        <v>4.1338764144574886E-7</v>
      </c>
    </row>
    <row r="494" spans="3:13" x14ac:dyDescent="0.25">
      <c r="C494" t="s">
        <v>729</v>
      </c>
      <c r="D494">
        <v>1</v>
      </c>
      <c r="E494" s="56">
        <f>mora_filtered_species_abundance[[#This Row],[Assignments]]/mora_filtered_species_abundance[[#Totals],[Assignments]]</f>
        <v>4.1338764144574886E-7</v>
      </c>
      <c r="K494" t="s">
        <v>924</v>
      </c>
      <c r="L494">
        <v>1</v>
      </c>
      <c r="M494" s="56">
        <f>minimap2_new_species_abundance[[#This Row],[Assignments]]/2419037</f>
        <v>4.1338764144574886E-7</v>
      </c>
    </row>
    <row r="495" spans="3:13" x14ac:dyDescent="0.25">
      <c r="C495" t="s">
        <v>838</v>
      </c>
      <c r="D495">
        <v>1</v>
      </c>
      <c r="E495" s="56">
        <f>mora_filtered_species_abundance[[#This Row],[Assignments]]/mora_filtered_species_abundance[[#Totals],[Assignments]]</f>
        <v>4.1338764144574886E-7</v>
      </c>
      <c r="K495" t="s">
        <v>849</v>
      </c>
      <c r="L495">
        <v>1</v>
      </c>
      <c r="M495" s="56">
        <f>minimap2_new_species_abundance[[#This Row],[Assignments]]/2419037</f>
        <v>4.1338764144574886E-7</v>
      </c>
    </row>
    <row r="496" spans="3:13" x14ac:dyDescent="0.25">
      <c r="C496" t="s">
        <v>1555</v>
      </c>
      <c r="D496">
        <v>1</v>
      </c>
      <c r="E496" s="56">
        <f>mora_filtered_species_abundance[[#This Row],[Assignments]]/mora_filtered_species_abundance[[#Totals],[Assignments]]</f>
        <v>4.1338764144574886E-7</v>
      </c>
      <c r="K496" t="s">
        <v>1564</v>
      </c>
      <c r="L496">
        <v>1</v>
      </c>
      <c r="M496" s="56">
        <f>minimap2_new_species_abundance[[#This Row],[Assignments]]/2419037</f>
        <v>4.1338764144574886E-7</v>
      </c>
    </row>
    <row r="497" spans="3:13" x14ac:dyDescent="0.25">
      <c r="C497" t="s">
        <v>518</v>
      </c>
      <c r="D497">
        <v>1</v>
      </c>
      <c r="E497" s="56">
        <f>mora_filtered_species_abundance[[#This Row],[Assignments]]/mora_filtered_species_abundance[[#Totals],[Assignments]]</f>
        <v>4.1338764144574886E-7</v>
      </c>
      <c r="K497" t="s">
        <v>657</v>
      </c>
      <c r="L497">
        <v>1</v>
      </c>
      <c r="M497" s="56">
        <f>minimap2_new_species_abundance[[#This Row],[Assignments]]/2419037</f>
        <v>4.1338764144574886E-7</v>
      </c>
    </row>
    <row r="498" spans="3:13" x14ac:dyDescent="0.25">
      <c r="C498" t="s">
        <v>566</v>
      </c>
      <c r="D498">
        <v>1</v>
      </c>
      <c r="E498" s="56">
        <f>mora_filtered_species_abundance[[#This Row],[Assignments]]/mora_filtered_species_abundance[[#Totals],[Assignments]]</f>
        <v>4.1338764144574886E-7</v>
      </c>
      <c r="K498" t="s">
        <v>585</v>
      </c>
      <c r="L498">
        <v>1</v>
      </c>
      <c r="M498" s="56">
        <f>minimap2_new_species_abundance[[#This Row],[Assignments]]/2419037</f>
        <v>4.1338764144574886E-7</v>
      </c>
    </row>
    <row r="499" spans="3:13" x14ac:dyDescent="0.25">
      <c r="C499" t="s">
        <v>675</v>
      </c>
      <c r="D499">
        <v>1</v>
      </c>
      <c r="E499" s="56">
        <f>mora_filtered_species_abundance[[#This Row],[Assignments]]/mora_filtered_species_abundance[[#Totals],[Assignments]]</f>
        <v>4.1338764144574886E-7</v>
      </c>
      <c r="K499" t="s">
        <v>715</v>
      </c>
      <c r="L499">
        <v>1</v>
      </c>
      <c r="M499" s="56">
        <f>minimap2_new_species_abundance[[#This Row],[Assignments]]/2419037</f>
        <v>4.1338764144574886E-7</v>
      </c>
    </row>
    <row r="500" spans="3:13" x14ac:dyDescent="0.25">
      <c r="C500" t="s">
        <v>509</v>
      </c>
      <c r="D500">
        <v>1</v>
      </c>
      <c r="E500" s="56">
        <f>mora_filtered_species_abundance[[#This Row],[Assignments]]/mora_filtered_species_abundance[[#Totals],[Assignments]]</f>
        <v>4.1338764144574886E-7</v>
      </c>
      <c r="K500" t="s">
        <v>700</v>
      </c>
      <c r="L500">
        <v>1</v>
      </c>
      <c r="M500" s="56">
        <f>minimap2_new_species_abundance[[#This Row],[Assignments]]/2419037</f>
        <v>4.1338764144574886E-7</v>
      </c>
    </row>
    <row r="501" spans="3:13" x14ac:dyDescent="0.25">
      <c r="C501" t="s">
        <v>893</v>
      </c>
      <c r="D501">
        <v>1</v>
      </c>
      <c r="E501" s="56">
        <f>mora_filtered_species_abundance[[#This Row],[Assignments]]/mora_filtered_species_abundance[[#Totals],[Assignments]]</f>
        <v>4.1338764144574886E-7</v>
      </c>
      <c r="K501" t="s">
        <v>592</v>
      </c>
      <c r="L501">
        <v>1</v>
      </c>
      <c r="M501" s="56">
        <f>minimap2_new_species_abundance[[#This Row],[Assignments]]/2419037</f>
        <v>4.1338764144574886E-7</v>
      </c>
    </row>
    <row r="502" spans="3:13" x14ac:dyDescent="0.25">
      <c r="C502" t="s">
        <v>749</v>
      </c>
      <c r="D502">
        <v>1</v>
      </c>
      <c r="E502" s="56">
        <f>mora_filtered_species_abundance[[#This Row],[Assignments]]/mora_filtered_species_abundance[[#Totals],[Assignments]]</f>
        <v>4.1338764144574886E-7</v>
      </c>
      <c r="K502" t="s">
        <v>1544</v>
      </c>
      <c r="L502">
        <v>1</v>
      </c>
      <c r="M502" s="56">
        <f>minimap2_new_species_abundance[[#This Row],[Assignments]]/2419037</f>
        <v>4.1338764144574886E-7</v>
      </c>
    </row>
    <row r="503" spans="3:13" x14ac:dyDescent="0.25">
      <c r="C503" t="s">
        <v>809</v>
      </c>
      <c r="D503">
        <v>1</v>
      </c>
      <c r="E503" s="56">
        <f>mora_filtered_species_abundance[[#This Row],[Assignments]]/mora_filtered_species_abundance[[#Totals],[Assignments]]</f>
        <v>4.1338764144574886E-7</v>
      </c>
      <c r="K503" t="s">
        <v>1545</v>
      </c>
      <c r="L503">
        <v>1</v>
      </c>
      <c r="M503" s="56">
        <f>minimap2_new_species_abundance[[#This Row],[Assignments]]/2419037</f>
        <v>4.1338764144574886E-7</v>
      </c>
    </row>
    <row r="504" spans="3:13" x14ac:dyDescent="0.25">
      <c r="C504" t="s">
        <v>687</v>
      </c>
      <c r="D504">
        <v>1</v>
      </c>
      <c r="E504" s="56">
        <f>mora_filtered_species_abundance[[#This Row],[Assignments]]/mora_filtered_species_abundance[[#Totals],[Assignments]]</f>
        <v>4.1338764144574886E-7</v>
      </c>
      <c r="K504" t="s">
        <v>904</v>
      </c>
      <c r="L504">
        <v>1</v>
      </c>
      <c r="M504" s="56">
        <f>minimap2_new_species_abundance[[#This Row],[Assignments]]/2419037</f>
        <v>4.1338764144574886E-7</v>
      </c>
    </row>
    <row r="505" spans="3:13" x14ac:dyDescent="0.25">
      <c r="C505" t="s">
        <v>766</v>
      </c>
      <c r="D505">
        <v>1</v>
      </c>
      <c r="E505" s="56">
        <f>mora_filtered_species_abundance[[#This Row],[Assignments]]/mora_filtered_species_abundance[[#Totals],[Assignments]]</f>
        <v>4.1338764144574886E-7</v>
      </c>
      <c r="K505" t="s">
        <v>712</v>
      </c>
      <c r="L505">
        <v>1</v>
      </c>
      <c r="M505" s="56">
        <f>minimap2_new_species_abundance[[#This Row],[Assignments]]/2419037</f>
        <v>4.1338764144574886E-7</v>
      </c>
    </row>
    <row r="506" spans="3:13" x14ac:dyDescent="0.25">
      <c r="C506" t="s">
        <v>1607</v>
      </c>
      <c r="D506">
        <v>1</v>
      </c>
      <c r="E506" s="56">
        <f>mora_filtered_species_abundance[[#This Row],[Assignments]]/mora_filtered_species_abundance[[#Totals],[Assignments]]</f>
        <v>4.1338764144574886E-7</v>
      </c>
      <c r="K506" t="s">
        <v>747</v>
      </c>
      <c r="L506">
        <v>1</v>
      </c>
      <c r="M506" s="56">
        <f>minimap2_new_species_abundance[[#This Row],[Assignments]]/2419037</f>
        <v>4.1338764144574886E-7</v>
      </c>
    </row>
    <row r="507" spans="3:13" x14ac:dyDescent="0.25">
      <c r="C507" t="s">
        <v>697</v>
      </c>
      <c r="D507">
        <v>1</v>
      </c>
      <c r="E507" s="56">
        <f>mora_filtered_species_abundance[[#This Row],[Assignments]]/mora_filtered_species_abundance[[#Totals],[Assignments]]</f>
        <v>4.1338764144574886E-7</v>
      </c>
      <c r="K507" t="s">
        <v>851</v>
      </c>
      <c r="L507">
        <v>1</v>
      </c>
      <c r="M507" s="56">
        <f>minimap2_new_species_abundance[[#This Row],[Assignments]]/2419037</f>
        <v>4.1338764144574886E-7</v>
      </c>
    </row>
    <row r="508" spans="3:13" x14ac:dyDescent="0.25">
      <c r="C508" t="s">
        <v>716</v>
      </c>
      <c r="D508">
        <v>1</v>
      </c>
      <c r="E508" s="56">
        <f>mora_filtered_species_abundance[[#This Row],[Assignments]]/mora_filtered_species_abundance[[#Totals],[Assignments]]</f>
        <v>4.1338764144574886E-7</v>
      </c>
      <c r="K508" t="s">
        <v>671</v>
      </c>
      <c r="L508">
        <v>1</v>
      </c>
      <c r="M508" s="56">
        <f>minimap2_new_species_abundance[[#This Row],[Assignments]]/2419037</f>
        <v>4.1338764144574886E-7</v>
      </c>
    </row>
    <row r="509" spans="3:13" x14ac:dyDescent="0.25">
      <c r="C509" t="s">
        <v>672</v>
      </c>
      <c r="D509">
        <v>1</v>
      </c>
      <c r="E509" s="56">
        <f>mora_filtered_species_abundance[[#This Row],[Assignments]]/mora_filtered_species_abundance[[#Totals],[Assignments]]</f>
        <v>4.1338764144574886E-7</v>
      </c>
      <c r="K509" t="s">
        <v>885</v>
      </c>
      <c r="L509">
        <v>1</v>
      </c>
      <c r="M509" s="56">
        <f>minimap2_new_species_abundance[[#This Row],[Assignments]]/2419037</f>
        <v>4.1338764144574886E-7</v>
      </c>
    </row>
    <row r="510" spans="3:13" x14ac:dyDescent="0.25">
      <c r="C510" t="s">
        <v>383</v>
      </c>
      <c r="D510">
        <v>1</v>
      </c>
      <c r="E510" s="56">
        <f>mora_filtered_species_abundance[[#This Row],[Assignments]]/mora_filtered_species_abundance[[#Totals],[Assignments]]</f>
        <v>4.1338764144574886E-7</v>
      </c>
      <c r="K510" t="s">
        <v>857</v>
      </c>
      <c r="L510">
        <v>1</v>
      </c>
      <c r="M510" s="56">
        <f>minimap2_new_species_abundance[[#This Row],[Assignments]]/2419037</f>
        <v>4.1338764144574886E-7</v>
      </c>
    </row>
    <row r="511" spans="3:13" x14ac:dyDescent="0.25">
      <c r="C511" t="s">
        <v>606</v>
      </c>
      <c r="D511">
        <v>1</v>
      </c>
      <c r="E511" s="56">
        <f>mora_filtered_species_abundance[[#This Row],[Assignments]]/mora_filtered_species_abundance[[#Totals],[Assignments]]</f>
        <v>4.1338764144574886E-7</v>
      </c>
      <c r="K511" t="s">
        <v>810</v>
      </c>
      <c r="L511">
        <v>1</v>
      </c>
      <c r="M511" s="56">
        <f>minimap2_new_species_abundance[[#This Row],[Assignments]]/2419037</f>
        <v>4.1338764144574886E-7</v>
      </c>
    </row>
    <row r="512" spans="3:13" x14ac:dyDescent="0.25">
      <c r="C512" t="s">
        <v>926</v>
      </c>
      <c r="D512">
        <v>1</v>
      </c>
      <c r="E512" s="56">
        <f>mora_filtered_species_abundance[[#This Row],[Assignments]]/mora_filtered_species_abundance[[#Totals],[Assignments]]</f>
        <v>4.1338764144574886E-7</v>
      </c>
      <c r="K512" t="s">
        <v>902</v>
      </c>
      <c r="L512">
        <v>1</v>
      </c>
      <c r="M512" s="56">
        <f>minimap2_new_species_abundance[[#This Row],[Assignments]]/2419037</f>
        <v>4.1338764144574886E-7</v>
      </c>
    </row>
    <row r="513" spans="3:13" x14ac:dyDescent="0.25">
      <c r="C513" t="s">
        <v>1568</v>
      </c>
      <c r="D513">
        <v>1</v>
      </c>
      <c r="E513" s="56">
        <f>mora_filtered_species_abundance[[#This Row],[Assignments]]/mora_filtered_species_abundance[[#Totals],[Assignments]]</f>
        <v>4.1338764144574886E-7</v>
      </c>
      <c r="K513" t="s">
        <v>806</v>
      </c>
      <c r="L513">
        <v>1</v>
      </c>
      <c r="M513" s="56">
        <f>minimap2_new_species_abundance[[#This Row],[Assignments]]/2419037</f>
        <v>4.1338764144574886E-7</v>
      </c>
    </row>
    <row r="514" spans="3:13" x14ac:dyDescent="0.25">
      <c r="C514" t="s">
        <v>788</v>
      </c>
      <c r="D514">
        <v>1</v>
      </c>
      <c r="E514" s="56">
        <f>mora_filtered_species_abundance[[#This Row],[Assignments]]/mora_filtered_species_abundance[[#Totals],[Assignments]]</f>
        <v>4.1338764144574886E-7</v>
      </c>
      <c r="K514" t="s">
        <v>867</v>
      </c>
      <c r="L514">
        <v>1</v>
      </c>
      <c r="M514" s="56">
        <f>minimap2_new_species_abundance[[#This Row],[Assignments]]/2419037</f>
        <v>4.1338764144574886E-7</v>
      </c>
    </row>
    <row r="515" spans="3:13" x14ac:dyDescent="0.25">
      <c r="C515" t="s">
        <v>834</v>
      </c>
      <c r="D515">
        <v>1</v>
      </c>
      <c r="E515" s="56">
        <f>mora_filtered_species_abundance[[#This Row],[Assignments]]/mora_filtered_species_abundance[[#Totals],[Assignments]]</f>
        <v>4.1338764144574886E-7</v>
      </c>
      <c r="K515" t="s">
        <v>1548</v>
      </c>
      <c r="L515">
        <v>1</v>
      </c>
      <c r="M515" s="56">
        <f>minimap2_new_species_abundance[[#This Row],[Assignments]]/2419037</f>
        <v>4.1338764144574886E-7</v>
      </c>
    </row>
    <row r="516" spans="3:13" x14ac:dyDescent="0.25">
      <c r="C516" t="s">
        <v>293</v>
      </c>
      <c r="D516">
        <v>1</v>
      </c>
      <c r="E516" s="56">
        <f>mora_filtered_species_abundance[[#This Row],[Assignments]]/mora_filtered_species_abundance[[#Totals],[Assignments]]</f>
        <v>4.1338764144574886E-7</v>
      </c>
      <c r="K516" t="s">
        <v>602</v>
      </c>
      <c r="L516">
        <v>1</v>
      </c>
      <c r="M516" s="56">
        <f>minimap2_new_species_abundance[[#This Row],[Assignments]]/2419037</f>
        <v>4.1338764144574886E-7</v>
      </c>
    </row>
    <row r="517" spans="3:13" x14ac:dyDescent="0.25">
      <c r="C517" t="s">
        <v>587</v>
      </c>
      <c r="D517">
        <v>1</v>
      </c>
      <c r="E517" s="56">
        <f>mora_filtered_species_abundance[[#This Row],[Assignments]]/mora_filtered_species_abundance[[#Totals],[Assignments]]</f>
        <v>4.1338764144574886E-7</v>
      </c>
      <c r="K517" t="s">
        <v>731</v>
      </c>
      <c r="L517">
        <v>1</v>
      </c>
      <c r="M517" s="56">
        <f>minimap2_new_species_abundance[[#This Row],[Assignments]]/2419037</f>
        <v>4.1338764144574886E-7</v>
      </c>
    </row>
    <row r="518" spans="3:13" x14ac:dyDescent="0.25">
      <c r="C518" t="s">
        <v>307</v>
      </c>
      <c r="D518">
        <v>1</v>
      </c>
      <c r="E518" s="56">
        <f>mora_filtered_species_abundance[[#This Row],[Assignments]]/mora_filtered_species_abundance[[#Totals],[Assignments]]</f>
        <v>4.1338764144574886E-7</v>
      </c>
      <c r="K518" t="s">
        <v>927</v>
      </c>
      <c r="L518">
        <v>1</v>
      </c>
      <c r="M518" s="56">
        <f>minimap2_new_species_abundance[[#This Row],[Assignments]]/2419037</f>
        <v>4.1338764144574886E-7</v>
      </c>
    </row>
    <row r="519" spans="3:13" x14ac:dyDescent="0.25">
      <c r="C519" t="s">
        <v>1608</v>
      </c>
      <c r="D519">
        <v>1</v>
      </c>
      <c r="E519" s="56">
        <f>mora_filtered_species_abundance[[#This Row],[Assignments]]/mora_filtered_species_abundance[[#Totals],[Assignments]]</f>
        <v>4.1338764144574886E-7</v>
      </c>
      <c r="K519" t="s">
        <v>797</v>
      </c>
      <c r="L519">
        <v>1</v>
      </c>
      <c r="M519" s="56">
        <f>minimap2_new_species_abundance[[#This Row],[Assignments]]/2419037</f>
        <v>4.1338764144574886E-7</v>
      </c>
    </row>
    <row r="520" spans="3:13" x14ac:dyDescent="0.25">
      <c r="C520" t="s">
        <v>631</v>
      </c>
      <c r="D520">
        <v>1</v>
      </c>
      <c r="E520" s="56">
        <f>mora_filtered_species_abundance[[#This Row],[Assignments]]/mora_filtered_species_abundance[[#Totals],[Assignments]]</f>
        <v>4.1338764144574886E-7</v>
      </c>
      <c r="K520" t="s">
        <v>852</v>
      </c>
      <c r="L520">
        <v>1</v>
      </c>
      <c r="M520" s="56">
        <f>minimap2_new_species_abundance[[#This Row],[Assignments]]/2419037</f>
        <v>4.1338764144574886E-7</v>
      </c>
    </row>
    <row r="521" spans="3:13" x14ac:dyDescent="0.25">
      <c r="C521" t="s">
        <v>906</v>
      </c>
      <c r="D521">
        <v>1</v>
      </c>
      <c r="E521" s="56">
        <f>mora_filtered_species_abundance[[#This Row],[Assignments]]/mora_filtered_species_abundance[[#Totals],[Assignments]]</f>
        <v>4.1338764144574886E-7</v>
      </c>
      <c r="K521" t="s">
        <v>891</v>
      </c>
      <c r="L521">
        <v>1</v>
      </c>
      <c r="M521" s="56">
        <f>minimap2_new_species_abundance[[#This Row],[Assignments]]/2419037</f>
        <v>4.1338764144574886E-7</v>
      </c>
    </row>
    <row r="522" spans="3:13" x14ac:dyDescent="0.25">
      <c r="C522" t="s">
        <v>807</v>
      </c>
      <c r="D522">
        <v>1</v>
      </c>
      <c r="E522" s="56">
        <f>mora_filtered_species_abundance[[#This Row],[Assignments]]/mora_filtered_species_abundance[[#Totals],[Assignments]]</f>
        <v>4.1338764144574886E-7</v>
      </c>
      <c r="K522" t="s">
        <v>825</v>
      </c>
      <c r="L522">
        <v>1</v>
      </c>
      <c r="M522" s="56">
        <f>minimap2_new_species_abundance[[#This Row],[Assignments]]/2419037</f>
        <v>4.1338764144574886E-7</v>
      </c>
    </row>
    <row r="523" spans="3:13" x14ac:dyDescent="0.25">
      <c r="C523" t="s">
        <v>912</v>
      </c>
      <c r="D523">
        <v>1</v>
      </c>
      <c r="E523" s="56">
        <f>mora_filtered_species_abundance[[#This Row],[Assignments]]/mora_filtered_species_abundance[[#Totals],[Assignments]]</f>
        <v>4.1338764144574886E-7</v>
      </c>
      <c r="K523" t="s">
        <v>738</v>
      </c>
      <c r="L523">
        <v>1</v>
      </c>
      <c r="M523" s="56">
        <f>minimap2_new_species_abundance[[#This Row],[Assignments]]/2419037</f>
        <v>4.1338764144574886E-7</v>
      </c>
    </row>
    <row r="524" spans="3:13" x14ac:dyDescent="0.25">
      <c r="C524" t="s">
        <v>832</v>
      </c>
      <c r="D524">
        <v>1</v>
      </c>
      <c r="E524" s="56">
        <f>mora_filtered_species_abundance[[#This Row],[Assignments]]/mora_filtered_species_abundance[[#Totals],[Assignments]]</f>
        <v>4.1338764144574886E-7</v>
      </c>
      <c r="K524" t="s">
        <v>1010</v>
      </c>
      <c r="L524">
        <v>1</v>
      </c>
      <c r="M524" s="56">
        <f>minimap2_new_species_abundance[[#This Row],[Assignments]]/2419037</f>
        <v>4.1338764144574886E-7</v>
      </c>
    </row>
    <row r="525" spans="3:13" x14ac:dyDescent="0.25">
      <c r="C525" t="s">
        <v>1609</v>
      </c>
      <c r="D525">
        <v>1</v>
      </c>
      <c r="E525" s="56">
        <f>mora_filtered_species_abundance[[#This Row],[Assignments]]/mora_filtered_species_abundance[[#Totals],[Assignments]]</f>
        <v>4.1338764144574886E-7</v>
      </c>
      <c r="K525" t="s">
        <v>676</v>
      </c>
      <c r="L525">
        <v>1</v>
      </c>
      <c r="M525" s="56">
        <f>minimap2_new_species_abundance[[#This Row],[Assignments]]/2419037</f>
        <v>4.1338764144574886E-7</v>
      </c>
    </row>
    <row r="526" spans="3:13" x14ac:dyDescent="0.25">
      <c r="C526" t="s">
        <v>900</v>
      </c>
      <c r="D526">
        <v>1</v>
      </c>
      <c r="E526" s="56">
        <f>mora_filtered_species_abundance[[#This Row],[Assignments]]/mora_filtered_species_abundance[[#Totals],[Assignments]]</f>
        <v>4.1338764144574886E-7</v>
      </c>
      <c r="K526" t="s">
        <v>905</v>
      </c>
      <c r="L526">
        <v>1</v>
      </c>
      <c r="M526" s="56">
        <f>minimap2_new_species_abundance[[#This Row],[Assignments]]/2419037</f>
        <v>4.1338764144574886E-7</v>
      </c>
    </row>
    <row r="527" spans="3:13" x14ac:dyDescent="0.25">
      <c r="C527" t="s">
        <v>721</v>
      </c>
      <c r="D527">
        <v>1</v>
      </c>
      <c r="E527" s="56">
        <f>mora_filtered_species_abundance[[#This Row],[Assignments]]/mora_filtered_species_abundance[[#Totals],[Assignments]]</f>
        <v>4.1338764144574886E-7</v>
      </c>
      <c r="K527" t="s">
        <v>911</v>
      </c>
      <c r="L527">
        <v>1</v>
      </c>
      <c r="M527" s="56">
        <f>minimap2_new_species_abundance[[#This Row],[Assignments]]/2419037</f>
        <v>4.1338764144574886E-7</v>
      </c>
    </row>
    <row r="528" spans="3:13" x14ac:dyDescent="0.25">
      <c r="C528" t="s">
        <v>909</v>
      </c>
      <c r="D528">
        <v>1</v>
      </c>
      <c r="E528" s="56">
        <f>mora_filtered_species_abundance[[#This Row],[Assignments]]/mora_filtered_species_abundance[[#Totals],[Assignments]]</f>
        <v>4.1338764144574886E-7</v>
      </c>
      <c r="K528" t="s">
        <v>328</v>
      </c>
      <c r="L528">
        <v>1</v>
      </c>
      <c r="M528" s="56">
        <f>minimap2_new_species_abundance[[#This Row],[Assignments]]/2419037</f>
        <v>4.1338764144574886E-7</v>
      </c>
    </row>
    <row r="529" spans="3:13" x14ac:dyDescent="0.25">
      <c r="C529" t="s">
        <v>488</v>
      </c>
      <c r="D529">
        <v>1</v>
      </c>
      <c r="E529" s="56">
        <f>mora_filtered_species_abundance[[#This Row],[Assignments]]/mora_filtered_species_abundance[[#Totals],[Assignments]]</f>
        <v>4.1338764144574886E-7</v>
      </c>
      <c r="K529" t="s">
        <v>892</v>
      </c>
      <c r="L529">
        <v>1</v>
      </c>
      <c r="M529" s="56">
        <f>minimap2_new_species_abundance[[#This Row],[Assignments]]/2419037</f>
        <v>4.1338764144574886E-7</v>
      </c>
    </row>
    <row r="530" spans="3:13" x14ac:dyDescent="0.25">
      <c r="C530" t="s">
        <v>708</v>
      </c>
      <c r="D530">
        <v>1</v>
      </c>
      <c r="E530" s="56">
        <f>mora_filtered_species_abundance[[#This Row],[Assignments]]/mora_filtered_species_abundance[[#Totals],[Assignments]]</f>
        <v>4.1338764144574886E-7</v>
      </c>
      <c r="K530" t="s">
        <v>1565</v>
      </c>
      <c r="L530">
        <v>1</v>
      </c>
      <c r="M530" s="56">
        <f>minimap2_new_species_abundance[[#This Row],[Assignments]]/2419037</f>
        <v>4.1338764144574886E-7</v>
      </c>
    </row>
    <row r="531" spans="3:13" x14ac:dyDescent="0.25">
      <c r="C531" t="s">
        <v>596</v>
      </c>
      <c r="D531">
        <v>1</v>
      </c>
      <c r="E531" s="56">
        <f>mora_filtered_species_abundance[[#This Row],[Assignments]]/mora_filtered_species_abundance[[#Totals],[Assignments]]</f>
        <v>4.1338764144574886E-7</v>
      </c>
      <c r="K531" t="s">
        <v>887</v>
      </c>
      <c r="L531">
        <v>1</v>
      </c>
      <c r="M531" s="56">
        <f>minimap2_new_species_abundance[[#This Row],[Assignments]]/2419037</f>
        <v>4.1338764144574886E-7</v>
      </c>
    </row>
    <row r="532" spans="3:13" x14ac:dyDescent="0.25">
      <c r="C532" t="s">
        <v>537</v>
      </c>
      <c r="D532">
        <v>1</v>
      </c>
      <c r="E532" s="56">
        <f>mora_filtered_species_abundance[[#This Row],[Assignments]]/mora_filtered_species_abundance[[#Totals],[Assignments]]</f>
        <v>4.1338764144574886E-7</v>
      </c>
      <c r="K532" t="s">
        <v>722</v>
      </c>
      <c r="L532">
        <v>1</v>
      </c>
      <c r="M532" s="56">
        <f>minimap2_new_species_abundance[[#This Row],[Assignments]]/2419037</f>
        <v>4.1338764144574886E-7</v>
      </c>
    </row>
    <row r="533" spans="3:13" x14ac:dyDescent="0.25">
      <c r="C533" t="s">
        <v>688</v>
      </c>
      <c r="D533">
        <v>1</v>
      </c>
      <c r="E533" s="56">
        <f>mora_filtered_species_abundance[[#This Row],[Assignments]]/mora_filtered_species_abundance[[#Totals],[Assignments]]</f>
        <v>4.1338764144574886E-7</v>
      </c>
      <c r="K533" t="s">
        <v>818</v>
      </c>
      <c r="L533">
        <v>1</v>
      </c>
      <c r="M533" s="56">
        <f>minimap2_new_species_abundance[[#This Row],[Assignments]]/2419037</f>
        <v>4.1338764144574886E-7</v>
      </c>
    </row>
    <row r="534" spans="3:13" x14ac:dyDescent="0.25">
      <c r="C534" t="s">
        <v>930</v>
      </c>
      <c r="D534">
        <v>1</v>
      </c>
      <c r="E534" s="56">
        <f>mora_filtered_species_abundance[[#This Row],[Assignments]]/mora_filtered_species_abundance[[#Totals],[Assignments]]</f>
        <v>4.1338764144574886E-7</v>
      </c>
      <c r="K534" t="s">
        <v>826</v>
      </c>
      <c r="L534">
        <v>1</v>
      </c>
      <c r="M534" s="56">
        <f>minimap2_new_species_abundance[[#This Row],[Assignments]]/2419037</f>
        <v>4.1338764144574886E-7</v>
      </c>
    </row>
    <row r="535" spans="3:13" x14ac:dyDescent="0.25">
      <c r="C535" t="s">
        <v>874</v>
      </c>
      <c r="D535">
        <v>1</v>
      </c>
      <c r="E535" s="56">
        <f>mora_filtered_species_abundance[[#This Row],[Assignments]]/mora_filtered_species_abundance[[#Totals],[Assignments]]</f>
        <v>4.1338764144574886E-7</v>
      </c>
      <c r="K535" t="s">
        <v>701</v>
      </c>
      <c r="L535">
        <v>1</v>
      </c>
      <c r="M535" s="56">
        <f>minimap2_new_species_abundance[[#This Row],[Assignments]]/2419037</f>
        <v>4.1338764144574886E-7</v>
      </c>
    </row>
    <row r="536" spans="3:13" x14ac:dyDescent="0.25">
      <c r="C536" t="s">
        <v>808</v>
      </c>
      <c r="D536">
        <v>1</v>
      </c>
      <c r="E536" s="56">
        <f>mora_filtered_species_abundance[[#This Row],[Assignments]]/mora_filtered_species_abundance[[#Totals],[Assignments]]</f>
        <v>4.1338764144574886E-7</v>
      </c>
      <c r="K536" t="s">
        <v>287</v>
      </c>
      <c r="L536">
        <v>1</v>
      </c>
      <c r="M536" s="56">
        <f>minimap2_new_species_abundance[[#This Row],[Assignments]]/2419037</f>
        <v>4.1338764144574886E-7</v>
      </c>
    </row>
    <row r="537" spans="3:13" x14ac:dyDescent="0.25">
      <c r="C537" t="s">
        <v>725</v>
      </c>
      <c r="D537">
        <v>1</v>
      </c>
      <c r="E537" s="56">
        <f>mora_filtered_species_abundance[[#This Row],[Assignments]]/mora_filtered_species_abundance[[#Totals],[Assignments]]</f>
        <v>4.1338764144574886E-7</v>
      </c>
      <c r="K537" t="s">
        <v>856</v>
      </c>
      <c r="L537">
        <v>1</v>
      </c>
      <c r="M537" s="56">
        <f>minimap2_new_species_abundance[[#This Row],[Assignments]]/2419037</f>
        <v>4.1338764144574886E-7</v>
      </c>
    </row>
    <row r="538" spans="3:13" x14ac:dyDescent="0.25">
      <c r="C538" t="s">
        <v>391</v>
      </c>
      <c r="D538">
        <v>1</v>
      </c>
      <c r="E538" s="56">
        <f>mora_filtered_species_abundance[[#This Row],[Assignments]]/mora_filtered_species_abundance[[#Totals],[Assignments]]</f>
        <v>4.1338764144574886E-7</v>
      </c>
      <c r="K538" t="s">
        <v>843</v>
      </c>
      <c r="L538">
        <v>1</v>
      </c>
      <c r="M538" s="56">
        <f>minimap2_new_species_abundance[[#This Row],[Assignments]]/2419037</f>
        <v>4.1338764144574886E-7</v>
      </c>
    </row>
    <row r="539" spans="3:13" x14ac:dyDescent="0.25">
      <c r="C539" t="s">
        <v>373</v>
      </c>
      <c r="D539">
        <v>1</v>
      </c>
      <c r="E539" s="56">
        <f>mora_filtered_species_abundance[[#This Row],[Assignments]]/mora_filtered_species_abundance[[#Totals],[Assignments]]</f>
        <v>4.1338764144574886E-7</v>
      </c>
      <c r="K539" t="s">
        <v>864</v>
      </c>
      <c r="L539">
        <v>1</v>
      </c>
      <c r="M539" s="56">
        <f>minimap2_new_species_abundance[[#This Row],[Assignments]]/2419037</f>
        <v>4.1338764144574886E-7</v>
      </c>
    </row>
    <row r="540" spans="3:13" x14ac:dyDescent="0.25">
      <c r="C540" t="s">
        <v>415</v>
      </c>
      <c r="D540">
        <v>1</v>
      </c>
      <c r="E540" s="56">
        <f>mora_filtered_species_abundance[[#This Row],[Assignments]]/mora_filtered_species_abundance[[#Totals],[Assignments]]</f>
        <v>4.1338764144574886E-7</v>
      </c>
      <c r="K540" t="s">
        <v>1553</v>
      </c>
      <c r="L540">
        <v>1</v>
      </c>
      <c r="M540" s="56">
        <f>minimap2_new_species_abundance[[#This Row],[Assignments]]/2419037</f>
        <v>4.1338764144574886E-7</v>
      </c>
    </row>
    <row r="541" spans="3:13" x14ac:dyDescent="0.25">
      <c r="C541" t="s">
        <v>308</v>
      </c>
      <c r="D541">
        <v>1</v>
      </c>
      <c r="E541" s="56">
        <f>mora_filtered_species_abundance[[#This Row],[Assignments]]/mora_filtered_species_abundance[[#Totals],[Assignments]]</f>
        <v>4.1338764144574886E-7</v>
      </c>
      <c r="K541" t="s">
        <v>294</v>
      </c>
      <c r="L541">
        <v>1</v>
      </c>
      <c r="M541" s="56">
        <f>minimap2_new_species_abundance[[#This Row],[Assignments]]/2419037</f>
        <v>4.1338764144574886E-7</v>
      </c>
    </row>
    <row r="542" spans="3:13" x14ac:dyDescent="0.25">
      <c r="C542" t="s">
        <v>423</v>
      </c>
      <c r="D542">
        <v>1</v>
      </c>
      <c r="E542" s="56">
        <f>mora_filtered_species_abundance[[#This Row],[Assignments]]/mora_filtered_species_abundance[[#Totals],[Assignments]]</f>
        <v>4.1338764144574886E-7</v>
      </c>
      <c r="K542" t="s">
        <v>861</v>
      </c>
      <c r="L542">
        <v>1</v>
      </c>
      <c r="M542" s="56">
        <f>minimap2_new_species_abundance[[#This Row],[Assignments]]/2419037</f>
        <v>4.1338764144574886E-7</v>
      </c>
    </row>
    <row r="543" spans="3:13" x14ac:dyDescent="0.25">
      <c r="C543" t="s">
        <v>445</v>
      </c>
      <c r="D543">
        <v>1</v>
      </c>
      <c r="E543" s="56">
        <f>mora_filtered_species_abundance[[#This Row],[Assignments]]/mora_filtered_species_abundance[[#Totals],[Assignments]]</f>
        <v>4.1338764144574886E-7</v>
      </c>
      <c r="K543" t="s">
        <v>879</v>
      </c>
      <c r="L543">
        <v>1</v>
      </c>
      <c r="M543" s="56">
        <f>minimap2_new_species_abundance[[#This Row],[Assignments]]/2419037</f>
        <v>4.1338764144574886E-7</v>
      </c>
    </row>
    <row r="544" spans="3:13" x14ac:dyDescent="0.25">
      <c r="C544" t="s">
        <v>411</v>
      </c>
      <c r="D544">
        <v>1</v>
      </c>
      <c r="E544" s="56">
        <f>mora_filtered_species_abundance[[#This Row],[Assignments]]/mora_filtered_species_abundance[[#Totals],[Assignments]]</f>
        <v>4.1338764144574886E-7</v>
      </c>
      <c r="K544" t="s">
        <v>922</v>
      </c>
      <c r="L544">
        <v>1</v>
      </c>
      <c r="M544" s="56">
        <f>minimap2_new_species_abundance[[#This Row],[Assignments]]/2419037</f>
        <v>4.1338764144574886E-7</v>
      </c>
    </row>
    <row r="545" spans="3:13" x14ac:dyDescent="0.25">
      <c r="C545" t="s">
        <v>284</v>
      </c>
      <c r="D545">
        <v>1</v>
      </c>
      <c r="E545" s="56">
        <f>mora_filtered_species_abundance[[#This Row],[Assignments]]/mora_filtered_species_abundance[[#Totals],[Assignments]]</f>
        <v>4.1338764144574886E-7</v>
      </c>
      <c r="K545" t="s">
        <v>853</v>
      </c>
      <c r="L545">
        <v>1</v>
      </c>
      <c r="M545" s="56">
        <f>minimap2_new_species_abundance[[#This Row],[Assignments]]/2419037</f>
        <v>4.1338764144574886E-7</v>
      </c>
    </row>
    <row r="546" spans="3:13" x14ac:dyDescent="0.25">
      <c r="C546" t="s">
        <v>386</v>
      </c>
      <c r="D546">
        <v>1</v>
      </c>
      <c r="E546" s="56">
        <f>mora_filtered_species_abundance[[#This Row],[Assignments]]/mora_filtered_species_abundance[[#Totals],[Assignments]]</f>
        <v>4.1338764144574886E-7</v>
      </c>
      <c r="K546" t="s">
        <v>1566</v>
      </c>
      <c r="L546">
        <v>1</v>
      </c>
      <c r="M546" s="56">
        <f>minimap2_new_species_abundance[[#This Row],[Assignments]]/2419037</f>
        <v>4.1338764144574886E-7</v>
      </c>
    </row>
    <row r="547" spans="3:13" x14ac:dyDescent="0.25">
      <c r="C547" t="s">
        <v>880</v>
      </c>
      <c r="D547">
        <v>1</v>
      </c>
      <c r="E547" s="56">
        <f>mora_filtered_species_abundance[[#This Row],[Assignments]]/mora_filtered_species_abundance[[#Totals],[Assignments]]</f>
        <v>4.1338764144574886E-7</v>
      </c>
      <c r="K547" t="s">
        <v>1470</v>
      </c>
      <c r="L547">
        <v>1</v>
      </c>
      <c r="M547" s="56">
        <f>minimap2_new_species_abundance[[#This Row],[Assignments]]/2419037</f>
        <v>4.1338764144574886E-7</v>
      </c>
    </row>
    <row r="548" spans="3:13" x14ac:dyDescent="0.25">
      <c r="C548" t="s">
        <v>486</v>
      </c>
      <c r="D548">
        <v>1</v>
      </c>
      <c r="E548" s="56">
        <f>mora_filtered_species_abundance[[#This Row],[Assignments]]/mora_filtered_species_abundance[[#Totals],[Assignments]]</f>
        <v>4.1338764144574886E-7</v>
      </c>
      <c r="K548" t="s">
        <v>489</v>
      </c>
      <c r="L548">
        <v>1</v>
      </c>
      <c r="M548" s="56">
        <f>minimap2_new_species_abundance[[#This Row],[Assignments]]/2419037</f>
        <v>4.1338764144574886E-7</v>
      </c>
    </row>
    <row r="549" spans="3:13" x14ac:dyDescent="0.25">
      <c r="C549" t="s">
        <v>361</v>
      </c>
      <c r="D549">
        <v>1</v>
      </c>
      <c r="E549" s="56">
        <f>mora_filtered_species_abundance[[#This Row],[Assignments]]/mora_filtered_species_abundance[[#Totals],[Assignments]]</f>
        <v>4.1338764144574886E-7</v>
      </c>
      <c r="K549" t="s">
        <v>542</v>
      </c>
      <c r="L549">
        <v>1</v>
      </c>
      <c r="M549" s="56">
        <f>minimap2_new_species_abundance[[#This Row],[Assignments]]/2419037</f>
        <v>4.1338764144574886E-7</v>
      </c>
    </row>
    <row r="550" spans="3:13" x14ac:dyDescent="0.25">
      <c r="C550" t="s">
        <v>358</v>
      </c>
      <c r="D550">
        <v>1</v>
      </c>
      <c r="E550" s="56">
        <f>mora_filtered_species_abundance[[#This Row],[Assignments]]/mora_filtered_species_abundance[[#Totals],[Assignments]]</f>
        <v>4.1338764144574886E-7</v>
      </c>
      <c r="K550" t="s">
        <v>884</v>
      </c>
      <c r="L550">
        <v>1</v>
      </c>
      <c r="M550" s="56">
        <f>minimap2_new_species_abundance[[#This Row],[Assignments]]/2419037</f>
        <v>4.1338764144574886E-7</v>
      </c>
    </row>
    <row r="551" spans="3:13" x14ac:dyDescent="0.25">
      <c r="C551" t="s">
        <v>652</v>
      </c>
      <c r="D551">
        <v>1</v>
      </c>
      <c r="E551" s="56">
        <f>mora_filtered_species_abundance[[#This Row],[Assignments]]/mora_filtered_species_abundance[[#Totals],[Assignments]]</f>
        <v>4.1338764144574886E-7</v>
      </c>
      <c r="K551" t="s">
        <v>833</v>
      </c>
      <c r="L551">
        <v>1</v>
      </c>
      <c r="M551" s="56">
        <f>minimap2_new_species_abundance[[#This Row],[Assignments]]/2419037</f>
        <v>4.1338764144574886E-7</v>
      </c>
    </row>
    <row r="552" spans="3:13" x14ac:dyDescent="0.25">
      <c r="C552" t="s">
        <v>346</v>
      </c>
      <c r="D552">
        <v>1</v>
      </c>
      <c r="E552" s="56">
        <f>mora_filtered_species_abundance[[#This Row],[Assignments]]/mora_filtered_species_abundance[[#Totals],[Assignments]]</f>
        <v>4.1338764144574886E-7</v>
      </c>
      <c r="K552" t="s">
        <v>831</v>
      </c>
      <c r="L552">
        <v>1</v>
      </c>
      <c r="M552" s="56">
        <f>minimap2_new_species_abundance[[#This Row],[Assignments]]/2419037</f>
        <v>4.1338764144574886E-7</v>
      </c>
    </row>
    <row r="553" spans="3:13" x14ac:dyDescent="0.25">
      <c r="C553" t="s">
        <v>683</v>
      </c>
      <c r="D553">
        <v>1</v>
      </c>
      <c r="E553" s="56">
        <f>mora_filtered_species_abundance[[#This Row],[Assignments]]/mora_filtered_species_abundance[[#Totals],[Assignments]]</f>
        <v>4.1338764144574886E-7</v>
      </c>
      <c r="K553" t="s">
        <v>576</v>
      </c>
      <c r="L553">
        <v>1</v>
      </c>
      <c r="M553" s="56">
        <f>minimap2_new_species_abundance[[#This Row],[Assignments]]/2419037</f>
        <v>4.1338764144574886E-7</v>
      </c>
    </row>
    <row r="554" spans="3:13" x14ac:dyDescent="0.25">
      <c r="C554" t="s">
        <v>1556</v>
      </c>
      <c r="D554">
        <v>1</v>
      </c>
      <c r="E554" s="56">
        <f>mora_filtered_species_abundance[[#This Row],[Assignments]]/mora_filtered_species_abundance[[#Totals],[Assignments]]</f>
        <v>4.1338764144574886E-7</v>
      </c>
      <c r="K554" t="s">
        <v>787</v>
      </c>
      <c r="L554">
        <v>1</v>
      </c>
      <c r="M554" s="56">
        <f>minimap2_new_species_abundance[[#This Row],[Assignments]]/2419037</f>
        <v>4.1338764144574886E-7</v>
      </c>
    </row>
    <row r="555" spans="3:13" x14ac:dyDescent="0.25">
      <c r="C555" t="s">
        <v>540</v>
      </c>
      <c r="D555">
        <v>1</v>
      </c>
      <c r="E555" s="56">
        <f>mora_filtered_species_abundance[[#This Row],[Assignments]]/mora_filtered_species_abundance[[#Totals],[Assignments]]</f>
        <v>4.1338764144574886E-7</v>
      </c>
      <c r="K555" t="s">
        <v>704</v>
      </c>
      <c r="L555">
        <v>1</v>
      </c>
      <c r="M555" s="56">
        <f>minimap2_new_species_abundance[[#This Row],[Assignments]]/2419037</f>
        <v>4.1338764144574886E-7</v>
      </c>
    </row>
    <row r="556" spans="3:13" x14ac:dyDescent="0.25">
      <c r="C556" t="s">
        <v>894</v>
      </c>
      <c r="D556">
        <v>1</v>
      </c>
      <c r="E556" s="56">
        <f>mora_filtered_species_abundance[[#This Row],[Assignments]]/mora_filtered_species_abundance[[#Totals],[Assignments]]</f>
        <v>4.1338764144574886E-7</v>
      </c>
      <c r="K556" t="s">
        <v>665</v>
      </c>
      <c r="L556">
        <v>1</v>
      </c>
      <c r="M556" s="56">
        <f>minimap2_new_species_abundance[[#This Row],[Assignments]]/2419037</f>
        <v>4.1338764144574886E-7</v>
      </c>
    </row>
    <row r="557" spans="3:13" x14ac:dyDescent="0.25">
      <c r="C557" t="s">
        <v>754</v>
      </c>
      <c r="D557">
        <v>1</v>
      </c>
      <c r="E557" s="56">
        <f>mora_filtered_species_abundance[[#This Row],[Assignments]]/mora_filtered_species_abundance[[#Totals],[Assignments]]</f>
        <v>4.1338764144574886E-7</v>
      </c>
      <c r="K557" t="s">
        <v>1567</v>
      </c>
      <c r="L557">
        <v>1</v>
      </c>
      <c r="M557" s="56">
        <f>minimap2_new_species_abundance[[#This Row],[Assignments]]/2419037</f>
        <v>4.1338764144574886E-7</v>
      </c>
    </row>
    <row r="558" spans="3:13" x14ac:dyDescent="0.25">
      <c r="C558" t="s">
        <v>775</v>
      </c>
      <c r="D558">
        <v>1</v>
      </c>
      <c r="E558" s="56">
        <f>mora_filtered_species_abundance[[#This Row],[Assignments]]/mora_filtered_species_abundance[[#Totals],[Assignments]]</f>
        <v>4.1338764144574886E-7</v>
      </c>
      <c r="K558" t="s">
        <v>783</v>
      </c>
      <c r="L558">
        <v>1</v>
      </c>
      <c r="M558" s="56">
        <f>minimap2_new_species_abundance[[#This Row],[Assignments]]/2419037</f>
        <v>4.1338764144574886E-7</v>
      </c>
    </row>
    <row r="559" spans="3:13" x14ac:dyDescent="0.25">
      <c r="C559" t="s">
        <v>888</v>
      </c>
      <c r="D559">
        <v>1</v>
      </c>
      <c r="E559" s="56">
        <f>mora_filtered_species_abundance[[#This Row],[Assignments]]/mora_filtered_species_abundance[[#Totals],[Assignments]]</f>
        <v>4.1338764144574886E-7</v>
      </c>
      <c r="K559" t="s">
        <v>838</v>
      </c>
      <c r="L559">
        <v>1</v>
      </c>
      <c r="M559" s="56">
        <f>minimap2_new_species_abundance[[#This Row],[Assignments]]/2419037</f>
        <v>4.1338764144574886E-7</v>
      </c>
    </row>
    <row r="560" spans="3:13" x14ac:dyDescent="0.25">
      <c r="C560" t="s">
        <v>668</v>
      </c>
      <c r="D560">
        <v>1</v>
      </c>
      <c r="E560" s="56">
        <f>mora_filtered_species_abundance[[#This Row],[Assignments]]/mora_filtered_species_abundance[[#Totals],[Assignments]]</f>
        <v>4.1338764144574886E-7</v>
      </c>
      <c r="K560" t="s">
        <v>1555</v>
      </c>
      <c r="L560">
        <v>1</v>
      </c>
      <c r="M560" s="56">
        <f>minimap2_new_species_abundance[[#This Row],[Assignments]]/2419037</f>
        <v>4.1338764144574886E-7</v>
      </c>
    </row>
    <row r="561" spans="3:13" x14ac:dyDescent="0.25">
      <c r="C561" t="s">
        <v>694</v>
      </c>
      <c r="D561">
        <v>1</v>
      </c>
      <c r="E561" s="56">
        <f>mora_filtered_species_abundance[[#This Row],[Assignments]]/mora_filtered_species_abundance[[#Totals],[Assignments]]</f>
        <v>4.1338764144574886E-7</v>
      </c>
      <c r="K561" t="s">
        <v>893</v>
      </c>
      <c r="L561">
        <v>1</v>
      </c>
      <c r="M561" s="56">
        <f>minimap2_new_species_abundance[[#This Row],[Assignments]]/2419037</f>
        <v>4.1338764144574886E-7</v>
      </c>
    </row>
    <row r="562" spans="3:13" x14ac:dyDescent="0.25">
      <c r="C562" t="s">
        <v>594</v>
      </c>
      <c r="D562">
        <v>1</v>
      </c>
      <c r="E562" s="56">
        <f>mora_filtered_species_abundance[[#This Row],[Assignments]]/mora_filtered_species_abundance[[#Totals],[Assignments]]</f>
        <v>4.1338764144574886E-7</v>
      </c>
      <c r="K562" t="s">
        <v>749</v>
      </c>
      <c r="L562">
        <v>1</v>
      </c>
      <c r="M562" s="56">
        <f>minimap2_new_species_abundance[[#This Row],[Assignments]]/2419037</f>
        <v>4.1338764144574886E-7</v>
      </c>
    </row>
    <row r="563" spans="3:13" x14ac:dyDescent="0.25">
      <c r="C563" t="s">
        <v>462</v>
      </c>
      <c r="D563">
        <v>1</v>
      </c>
      <c r="E563" s="56">
        <f>mora_filtered_species_abundance[[#This Row],[Assignments]]/mora_filtered_species_abundance[[#Totals],[Assignments]]</f>
        <v>4.1338764144574886E-7</v>
      </c>
      <c r="K563" t="s">
        <v>918</v>
      </c>
      <c r="L563">
        <v>1</v>
      </c>
      <c r="M563" s="56">
        <f>minimap2_new_species_abundance[[#This Row],[Assignments]]/2419037</f>
        <v>4.1338764144574886E-7</v>
      </c>
    </row>
    <row r="564" spans="3:13" x14ac:dyDescent="0.25">
      <c r="C564" t="s">
        <v>780</v>
      </c>
      <c r="D564">
        <v>1</v>
      </c>
      <c r="E564" s="56">
        <f>mora_filtered_species_abundance[[#This Row],[Assignments]]/mora_filtered_species_abundance[[#Totals],[Assignments]]</f>
        <v>4.1338764144574886E-7</v>
      </c>
      <c r="K564" t="s">
        <v>687</v>
      </c>
      <c r="L564">
        <v>1</v>
      </c>
      <c r="M564" s="56">
        <f>minimap2_new_species_abundance[[#This Row],[Assignments]]/2419037</f>
        <v>4.1338764144574886E-7</v>
      </c>
    </row>
    <row r="565" spans="3:13" x14ac:dyDescent="0.25">
      <c r="C565" t="s">
        <v>398</v>
      </c>
      <c r="D565">
        <v>1</v>
      </c>
      <c r="E565" s="56">
        <f>mora_filtered_species_abundance[[#This Row],[Assignments]]/mora_filtered_species_abundance[[#Totals],[Assignments]]</f>
        <v>4.1338764144574886E-7</v>
      </c>
      <c r="K565" t="s">
        <v>622</v>
      </c>
      <c r="L565">
        <v>1</v>
      </c>
      <c r="M565" s="56">
        <f>minimap2_new_species_abundance[[#This Row],[Assignments]]/2419037</f>
        <v>4.1338764144574886E-7</v>
      </c>
    </row>
    <row r="566" spans="3:13" x14ac:dyDescent="0.25">
      <c r="C566" t="s">
        <v>1563</v>
      </c>
      <c r="D566">
        <v>1</v>
      </c>
      <c r="E566" s="56">
        <f>mora_filtered_species_abundance[[#This Row],[Assignments]]/mora_filtered_species_abundance[[#Totals],[Assignments]]</f>
        <v>4.1338764144574886E-7</v>
      </c>
      <c r="K566" t="s">
        <v>913</v>
      </c>
      <c r="L566">
        <v>1</v>
      </c>
      <c r="M566" s="56">
        <f>minimap2_new_species_abundance[[#This Row],[Assignments]]/2419037</f>
        <v>4.1338764144574886E-7</v>
      </c>
    </row>
    <row r="567" spans="3:13" x14ac:dyDescent="0.25">
      <c r="C567" t="s">
        <v>821</v>
      </c>
      <c r="D567">
        <v>1</v>
      </c>
      <c r="E567" s="56">
        <f>mora_filtered_species_abundance[[#This Row],[Assignments]]/mora_filtered_species_abundance[[#Totals],[Assignments]]</f>
        <v>4.1338764144574886E-7</v>
      </c>
      <c r="K567" t="s">
        <v>331</v>
      </c>
      <c r="L567">
        <v>1</v>
      </c>
      <c r="M567" s="56">
        <f>minimap2_new_species_abundance[[#This Row],[Assignments]]/2419037</f>
        <v>4.1338764144574886E-7</v>
      </c>
    </row>
    <row r="568" spans="3:13" x14ac:dyDescent="0.25">
      <c r="C568" t="s">
        <v>709</v>
      </c>
      <c r="D568">
        <v>1</v>
      </c>
      <c r="E568" s="56">
        <f>mora_filtered_species_abundance[[#This Row],[Assignments]]/mora_filtered_species_abundance[[#Totals],[Assignments]]</f>
        <v>4.1338764144574886E-7</v>
      </c>
      <c r="K568" t="s">
        <v>634</v>
      </c>
      <c r="L568">
        <v>1</v>
      </c>
      <c r="M568" s="56">
        <f>minimap2_new_species_abundance[[#This Row],[Assignments]]/2419037</f>
        <v>4.1338764144574886E-7</v>
      </c>
    </row>
    <row r="569" spans="3:13" x14ac:dyDescent="0.25">
      <c r="C569" t="s">
        <v>816</v>
      </c>
      <c r="D569">
        <v>1</v>
      </c>
      <c r="E569" s="56">
        <f>mora_filtered_species_abundance[[#This Row],[Assignments]]/mora_filtered_species_abundance[[#Totals],[Assignments]]</f>
        <v>4.1338764144574886E-7</v>
      </c>
      <c r="K569" t="s">
        <v>672</v>
      </c>
      <c r="L569">
        <v>1</v>
      </c>
      <c r="M569" s="56">
        <f>minimap2_new_species_abundance[[#This Row],[Assignments]]/2419037</f>
        <v>4.1338764144574886E-7</v>
      </c>
    </row>
    <row r="570" spans="3:13" x14ac:dyDescent="0.25">
      <c r="C570" t="s">
        <v>837</v>
      </c>
      <c r="D570">
        <v>1</v>
      </c>
      <c r="E570" s="56">
        <f>mora_filtered_species_abundance[[#This Row],[Assignments]]/mora_filtered_species_abundance[[#Totals],[Assignments]]</f>
        <v>4.1338764144574886E-7</v>
      </c>
      <c r="K570" t="s">
        <v>926</v>
      </c>
      <c r="L570">
        <v>1</v>
      </c>
      <c r="M570" s="56">
        <f>minimap2_new_species_abundance[[#This Row],[Assignments]]/2419037</f>
        <v>4.1338764144574886E-7</v>
      </c>
    </row>
    <row r="571" spans="3:13" x14ac:dyDescent="0.25">
      <c r="C571" t="s">
        <v>399</v>
      </c>
      <c r="D571">
        <v>1</v>
      </c>
      <c r="E571" s="56">
        <f>mora_filtered_species_abundance[[#This Row],[Assignments]]/mora_filtered_species_abundance[[#Totals],[Assignments]]</f>
        <v>4.1338764144574886E-7</v>
      </c>
      <c r="K571" t="s">
        <v>1568</v>
      </c>
      <c r="L571">
        <v>1</v>
      </c>
      <c r="M571" s="56">
        <f>minimap2_new_species_abundance[[#This Row],[Assignments]]/2419037</f>
        <v>4.1338764144574886E-7</v>
      </c>
    </row>
    <row r="572" spans="3:13" x14ac:dyDescent="0.25">
      <c r="C572" t="s">
        <v>519</v>
      </c>
      <c r="D572">
        <v>1</v>
      </c>
      <c r="E572" s="56">
        <f>mora_filtered_species_abundance[[#This Row],[Assignments]]/mora_filtered_species_abundance[[#Totals],[Assignments]]</f>
        <v>4.1338764144574886E-7</v>
      </c>
      <c r="K572" t="s">
        <v>788</v>
      </c>
      <c r="L572">
        <v>1</v>
      </c>
      <c r="M572" s="56">
        <f>minimap2_new_species_abundance[[#This Row],[Assignments]]/2419037</f>
        <v>4.1338764144574886E-7</v>
      </c>
    </row>
    <row r="573" spans="3:13" x14ac:dyDescent="0.25">
      <c r="C573" t="s">
        <v>916</v>
      </c>
      <c r="D573">
        <v>1</v>
      </c>
      <c r="E573" s="56">
        <f>mora_filtered_species_abundance[[#This Row],[Assignments]]/mora_filtered_species_abundance[[#Totals],[Assignments]]</f>
        <v>4.1338764144574886E-7</v>
      </c>
      <c r="K573" t="s">
        <v>919</v>
      </c>
      <c r="L573">
        <v>1</v>
      </c>
      <c r="M573" s="56">
        <f>minimap2_new_species_abundance[[#This Row],[Assignments]]/2419037</f>
        <v>4.1338764144574886E-7</v>
      </c>
    </row>
    <row r="574" spans="3:13" x14ac:dyDescent="0.25">
      <c r="C574" t="s">
        <v>604</v>
      </c>
      <c r="D574">
        <v>1</v>
      </c>
      <c r="E574" s="56">
        <f>mora_filtered_species_abundance[[#This Row],[Assignments]]/mora_filtered_species_abundance[[#Totals],[Assignments]]</f>
        <v>4.1338764144574886E-7</v>
      </c>
      <c r="K574" t="s">
        <v>807</v>
      </c>
      <c r="L574">
        <v>1</v>
      </c>
      <c r="M574" s="56">
        <f>minimap2_new_species_abundance[[#This Row],[Assignments]]/2419037</f>
        <v>4.1338764144574886E-7</v>
      </c>
    </row>
    <row r="575" spans="3:13" x14ac:dyDescent="0.25">
      <c r="C575" t="s">
        <v>607</v>
      </c>
      <c r="D575">
        <v>1</v>
      </c>
      <c r="E575" s="56">
        <f>mora_filtered_species_abundance[[#This Row],[Assignments]]/mora_filtered_species_abundance[[#Totals],[Assignments]]</f>
        <v>4.1338764144574886E-7</v>
      </c>
      <c r="K575" t="s">
        <v>912</v>
      </c>
      <c r="L575">
        <v>1</v>
      </c>
      <c r="M575" s="56">
        <f>minimap2_new_species_abundance[[#This Row],[Assignments]]/2419037</f>
        <v>4.1338764144574886E-7</v>
      </c>
    </row>
    <row r="576" spans="3:13" x14ac:dyDescent="0.25">
      <c r="C576" t="s">
        <v>881</v>
      </c>
      <c r="D576">
        <v>1</v>
      </c>
      <c r="E576" s="56">
        <f>mora_filtered_species_abundance[[#This Row],[Assignments]]/mora_filtered_species_abundance[[#Totals],[Assignments]]</f>
        <v>4.1338764144574886E-7</v>
      </c>
      <c r="K576" t="s">
        <v>900</v>
      </c>
      <c r="L576">
        <v>1</v>
      </c>
      <c r="M576" s="56">
        <f>minimap2_new_species_abundance[[#This Row],[Assignments]]/2419037</f>
        <v>4.1338764144574886E-7</v>
      </c>
    </row>
    <row r="577" spans="3:13" x14ac:dyDescent="0.25">
      <c r="C577" t="s">
        <v>1580</v>
      </c>
      <c r="D577">
        <v>1</v>
      </c>
      <c r="E577" s="56">
        <f>mora_filtered_species_abundance[[#This Row],[Assignments]]/mora_filtered_species_abundance[[#Totals],[Assignments]]</f>
        <v>4.1338764144574886E-7</v>
      </c>
      <c r="K577" t="s">
        <v>769</v>
      </c>
      <c r="L577">
        <v>1</v>
      </c>
      <c r="M577" s="56">
        <f>minimap2_new_species_abundance[[#This Row],[Assignments]]/2419037</f>
        <v>4.1338764144574886E-7</v>
      </c>
    </row>
    <row r="578" spans="3:13" x14ac:dyDescent="0.25">
      <c r="C578" t="s">
        <v>699</v>
      </c>
      <c r="D578">
        <v>1</v>
      </c>
      <c r="E578" s="56">
        <f>mora_filtered_species_abundance[[#This Row],[Assignments]]/mora_filtered_species_abundance[[#Totals],[Assignments]]</f>
        <v>4.1338764144574886E-7</v>
      </c>
      <c r="K578" t="s">
        <v>708</v>
      </c>
      <c r="L578">
        <v>1</v>
      </c>
      <c r="M578" s="56">
        <f>minimap2_new_species_abundance[[#This Row],[Assignments]]/2419037</f>
        <v>4.1338764144574886E-7</v>
      </c>
    </row>
    <row r="579" spans="3:13" x14ac:dyDescent="0.25">
      <c r="C579" t="s">
        <v>620</v>
      </c>
      <c r="D579">
        <v>1</v>
      </c>
      <c r="E579" s="56">
        <f>mora_filtered_species_abundance[[#This Row],[Assignments]]/mora_filtered_species_abundance[[#Totals],[Assignments]]</f>
        <v>4.1338764144574886E-7</v>
      </c>
      <c r="K579" t="s">
        <v>930</v>
      </c>
      <c r="L579">
        <v>1</v>
      </c>
      <c r="M579" s="56">
        <f>minimap2_new_species_abundance[[#This Row],[Assignments]]/2419037</f>
        <v>4.1338764144574886E-7</v>
      </c>
    </row>
    <row r="580" spans="3:13" x14ac:dyDescent="0.25">
      <c r="C580" t="s">
        <v>847</v>
      </c>
      <c r="D580">
        <v>1</v>
      </c>
      <c r="E580" s="56">
        <f>mora_filtered_species_abundance[[#This Row],[Assignments]]/mora_filtered_species_abundance[[#Totals],[Assignments]]</f>
        <v>4.1338764144574886E-7</v>
      </c>
      <c r="K580" t="s">
        <v>725</v>
      </c>
      <c r="L580">
        <v>1</v>
      </c>
      <c r="M580" s="56">
        <f>minimap2_new_species_abundance[[#This Row],[Assignments]]/2419037</f>
        <v>4.1338764144574886E-7</v>
      </c>
    </row>
    <row r="581" spans="3:13" x14ac:dyDescent="0.25">
      <c r="C581" t="s">
        <v>559</v>
      </c>
      <c r="D581">
        <v>1</v>
      </c>
      <c r="E581" s="56">
        <f>mora_filtered_species_abundance[[#This Row],[Assignments]]/mora_filtered_species_abundance[[#Totals],[Assignments]]</f>
        <v>4.1338764144574886E-7</v>
      </c>
      <c r="K581" t="s">
        <v>423</v>
      </c>
      <c r="L581">
        <v>1</v>
      </c>
      <c r="M581" s="56">
        <f>minimap2_new_species_abundance[[#This Row],[Assignments]]/2419037</f>
        <v>4.1338764144574886E-7</v>
      </c>
    </row>
    <row r="582" spans="3:13" x14ac:dyDescent="0.25">
      <c r="C582" t="s">
        <v>405</v>
      </c>
      <c r="D582">
        <v>1</v>
      </c>
      <c r="E582" s="56">
        <f>mora_filtered_species_abundance[[#This Row],[Assignments]]/mora_filtered_species_abundance[[#Totals],[Assignments]]</f>
        <v>4.1338764144574886E-7</v>
      </c>
      <c r="K582" t="s">
        <v>652</v>
      </c>
      <c r="L582">
        <v>1</v>
      </c>
      <c r="M582" s="56">
        <f>minimap2_new_species_abundance[[#This Row],[Assignments]]/2419037</f>
        <v>4.1338764144574886E-7</v>
      </c>
    </row>
    <row r="583" spans="3:13" x14ac:dyDescent="0.25">
      <c r="C583" t="s">
        <v>535</v>
      </c>
      <c r="D583">
        <v>1</v>
      </c>
      <c r="E583" s="56">
        <f>mora_filtered_species_abundance[[#This Row],[Assignments]]/mora_filtered_species_abundance[[#Totals],[Assignments]]</f>
        <v>4.1338764144574886E-7</v>
      </c>
      <c r="K583" t="s">
        <v>1556</v>
      </c>
      <c r="L583">
        <v>1</v>
      </c>
      <c r="M583" s="56">
        <f>minimap2_new_species_abundance[[#This Row],[Assignments]]/2419037</f>
        <v>4.1338764144574886E-7</v>
      </c>
    </row>
    <row r="584" spans="3:13" x14ac:dyDescent="0.25">
      <c r="C584" t="s">
        <v>613</v>
      </c>
      <c r="D584">
        <v>1</v>
      </c>
      <c r="E584" s="56">
        <f>mora_filtered_species_abundance[[#This Row],[Assignments]]/mora_filtered_species_abundance[[#Totals],[Assignments]]</f>
        <v>4.1338764144574886E-7</v>
      </c>
      <c r="K584" t="s">
        <v>1569</v>
      </c>
      <c r="L584">
        <v>1</v>
      </c>
      <c r="M584" s="56">
        <f>minimap2_new_species_abundance[[#This Row],[Assignments]]/2419037</f>
        <v>4.1338764144574886E-7</v>
      </c>
    </row>
    <row r="585" spans="3:13" x14ac:dyDescent="0.25">
      <c r="C585" t="s">
        <v>901</v>
      </c>
      <c r="D585">
        <v>1</v>
      </c>
      <c r="E585" s="56">
        <f>mora_filtered_species_abundance[[#This Row],[Assignments]]/mora_filtered_species_abundance[[#Totals],[Assignments]]</f>
        <v>4.1338764144574886E-7</v>
      </c>
      <c r="K585" t="s">
        <v>780</v>
      </c>
      <c r="L585">
        <v>1</v>
      </c>
      <c r="M585" s="56">
        <f>minimap2_new_species_abundance[[#This Row],[Assignments]]/2419037</f>
        <v>4.1338764144574886E-7</v>
      </c>
    </row>
    <row r="586" spans="3:13" x14ac:dyDescent="0.25">
      <c r="C586" t="s">
        <v>710</v>
      </c>
      <c r="D586">
        <v>1</v>
      </c>
      <c r="E586" s="56">
        <f>mora_filtered_species_abundance[[#This Row],[Assignments]]/mora_filtered_species_abundance[[#Totals],[Assignments]]</f>
        <v>4.1338764144574886E-7</v>
      </c>
      <c r="K586" t="s">
        <v>821</v>
      </c>
      <c r="L586">
        <v>1</v>
      </c>
      <c r="M586" s="56">
        <f>minimap2_new_species_abundance[[#This Row],[Assignments]]/2419037</f>
        <v>4.1338764144574886E-7</v>
      </c>
    </row>
    <row r="587" spans="3:13" x14ac:dyDescent="0.25">
      <c r="C587" t="s">
        <v>325</v>
      </c>
      <c r="D587">
        <v>1</v>
      </c>
      <c r="E587" s="56">
        <f>mora_filtered_species_abundance[[#This Row],[Assignments]]/mora_filtered_species_abundance[[#Totals],[Assignments]]</f>
        <v>4.1338764144574886E-7</v>
      </c>
      <c r="K587" t="s">
        <v>816</v>
      </c>
      <c r="L587">
        <v>1</v>
      </c>
      <c r="M587" s="56">
        <f>minimap2_new_species_abundance[[#This Row],[Assignments]]/2419037</f>
        <v>4.1338764144574886E-7</v>
      </c>
    </row>
    <row r="588" spans="3:13" x14ac:dyDescent="0.25">
      <c r="C588" t="s">
        <v>932</v>
      </c>
      <c r="D588">
        <v>1</v>
      </c>
      <c r="E588" s="56">
        <f>mora_filtered_species_abundance[[#This Row],[Assignments]]/mora_filtered_species_abundance[[#Totals],[Assignments]]</f>
        <v>4.1338764144574886E-7</v>
      </c>
      <c r="K588" t="s">
        <v>837</v>
      </c>
      <c r="L588">
        <v>1</v>
      </c>
      <c r="M588" s="56">
        <f>minimap2_new_species_abundance[[#This Row],[Assignments]]/2419037</f>
        <v>4.1338764144574886E-7</v>
      </c>
    </row>
    <row r="589" spans="3:13" x14ac:dyDescent="0.25">
      <c r="C589" t="s">
        <v>737</v>
      </c>
      <c r="D589">
        <v>1</v>
      </c>
      <c r="E589" s="56">
        <f>mora_filtered_species_abundance[[#This Row],[Assignments]]/mora_filtered_species_abundance[[#Totals],[Assignments]]</f>
        <v>4.1338764144574886E-7</v>
      </c>
      <c r="K589" t="s">
        <v>399</v>
      </c>
      <c r="L589">
        <v>1</v>
      </c>
      <c r="M589" s="56">
        <f>minimap2_new_species_abundance[[#This Row],[Assignments]]/2419037</f>
        <v>4.1338764144574886E-7</v>
      </c>
    </row>
    <row r="590" spans="3:13" x14ac:dyDescent="0.25">
      <c r="C590" t="s">
        <v>570</v>
      </c>
      <c r="D590">
        <v>1</v>
      </c>
      <c r="E590" s="56">
        <f>mora_filtered_species_abundance[[#This Row],[Assignments]]/mora_filtered_species_abundance[[#Totals],[Assignments]]</f>
        <v>4.1338764144574886E-7</v>
      </c>
      <c r="K590" t="s">
        <v>916</v>
      </c>
      <c r="L590">
        <v>1</v>
      </c>
      <c r="M590" s="56">
        <f>minimap2_new_species_abundance[[#This Row],[Assignments]]/2419037</f>
        <v>4.1338764144574886E-7</v>
      </c>
    </row>
    <row r="591" spans="3:13" x14ac:dyDescent="0.25">
      <c r="C591" t="s">
        <v>1557</v>
      </c>
      <c r="D591">
        <v>1</v>
      </c>
      <c r="E591" s="56">
        <f>mora_filtered_species_abundance[[#This Row],[Assignments]]/mora_filtered_species_abundance[[#Totals],[Assignments]]</f>
        <v>4.1338764144574886E-7</v>
      </c>
      <c r="K591" t="s">
        <v>847</v>
      </c>
      <c r="L591">
        <v>1</v>
      </c>
      <c r="M591" s="56">
        <f>minimap2_new_species_abundance[[#This Row],[Assignments]]/2419037</f>
        <v>4.1338764144574886E-7</v>
      </c>
    </row>
    <row r="592" spans="3:13" x14ac:dyDescent="0.25">
      <c r="C592" t="s">
        <v>772</v>
      </c>
      <c r="D592">
        <v>1</v>
      </c>
      <c r="E592" s="56">
        <f>mora_filtered_species_abundance[[#This Row],[Assignments]]/mora_filtered_species_abundance[[#Totals],[Assignments]]</f>
        <v>4.1338764144574886E-7</v>
      </c>
      <c r="K592" t="s">
        <v>559</v>
      </c>
      <c r="L592">
        <v>1</v>
      </c>
      <c r="M592" s="56">
        <f>minimap2_new_species_abundance[[#This Row],[Assignments]]/2419037</f>
        <v>4.1338764144574886E-7</v>
      </c>
    </row>
    <row r="593" spans="3:13" x14ac:dyDescent="0.25">
      <c r="C593" t="s">
        <v>804</v>
      </c>
      <c r="D593">
        <v>1</v>
      </c>
      <c r="E593" s="56">
        <f>mora_filtered_species_abundance[[#This Row],[Assignments]]/mora_filtered_species_abundance[[#Totals],[Assignments]]</f>
        <v>4.1338764144574886E-7</v>
      </c>
      <c r="K593" t="s">
        <v>901</v>
      </c>
      <c r="L593">
        <v>1</v>
      </c>
      <c r="M593" s="56">
        <f>minimap2_new_species_abundance[[#This Row],[Assignments]]/2419037</f>
        <v>4.1338764144574886E-7</v>
      </c>
    </row>
    <row r="594" spans="3:13" x14ac:dyDescent="0.25">
      <c r="C594" t="s">
        <v>1558</v>
      </c>
      <c r="D594">
        <v>1</v>
      </c>
      <c r="E594" s="56">
        <f>mora_filtered_species_abundance[[#This Row],[Assignments]]/mora_filtered_species_abundance[[#Totals],[Assignments]]</f>
        <v>4.1338764144574886E-7</v>
      </c>
      <c r="K594" t="s">
        <v>325</v>
      </c>
      <c r="L594">
        <v>1</v>
      </c>
      <c r="M594" s="56">
        <f>minimap2_new_species_abundance[[#This Row],[Assignments]]/2419037</f>
        <v>4.1338764144574886E-7</v>
      </c>
    </row>
    <row r="595" spans="3:13" x14ac:dyDescent="0.25">
      <c r="C595" t="s">
        <v>907</v>
      </c>
      <c r="D595">
        <v>1</v>
      </c>
      <c r="E595" s="56">
        <f>mora_filtered_species_abundance[[#This Row],[Assignments]]/mora_filtered_species_abundance[[#Totals],[Assignments]]</f>
        <v>4.1338764144574886E-7</v>
      </c>
      <c r="K595" t="s">
        <v>1558</v>
      </c>
      <c r="L595">
        <v>1</v>
      </c>
      <c r="M595" s="56">
        <f>minimap2_new_species_abundance[[#This Row],[Assignments]]/2419037</f>
        <v>4.1338764144574886E-7</v>
      </c>
    </row>
    <row r="596" spans="3:13" x14ac:dyDescent="0.25">
      <c r="C596" t="s">
        <v>915</v>
      </c>
      <c r="D596">
        <v>1</v>
      </c>
      <c r="E596" s="56">
        <f>mora_filtered_species_abundance[[#This Row],[Assignments]]/mora_filtered_species_abundance[[#Totals],[Assignments]]</f>
        <v>4.1338764144574886E-7</v>
      </c>
      <c r="K596" t="s">
        <v>907</v>
      </c>
      <c r="L596">
        <v>1</v>
      </c>
      <c r="M596" s="56">
        <f>minimap2_new_species_abundance[[#This Row],[Assignments]]/2419037</f>
        <v>4.1338764144574886E-7</v>
      </c>
    </row>
    <row r="597" spans="3:13" x14ac:dyDescent="0.25">
      <c r="C597" t="s">
        <v>794</v>
      </c>
      <c r="D597">
        <v>1</v>
      </c>
      <c r="E597" s="56">
        <f>mora_filtered_species_abundance[[#This Row],[Assignments]]/mora_filtered_species_abundance[[#Totals],[Assignments]]</f>
        <v>4.1338764144574886E-7</v>
      </c>
      <c r="K597" t="s">
        <v>368</v>
      </c>
      <c r="L597">
        <v>1</v>
      </c>
      <c r="M597" s="56">
        <f>minimap2_new_species_abundance[[#This Row],[Assignments]]/2419037</f>
        <v>4.1338764144574886E-7</v>
      </c>
    </row>
    <row r="598" spans="3:13" x14ac:dyDescent="0.25">
      <c r="C598" t="s">
        <v>319</v>
      </c>
      <c r="D598">
        <v>1</v>
      </c>
      <c r="E598" s="56">
        <f>mora_filtered_species_abundance[[#This Row],[Assignments]]/mora_filtered_species_abundance[[#Totals],[Assignments]]</f>
        <v>4.1338764144574886E-7</v>
      </c>
      <c r="K598" t="s">
        <v>624</v>
      </c>
      <c r="L598">
        <v>1</v>
      </c>
      <c r="M598" s="56">
        <f>minimap2_new_species_abundance[[#This Row],[Assignments]]/2419037</f>
        <v>4.1338764144574886E-7</v>
      </c>
    </row>
    <row r="599" spans="3:13" x14ac:dyDescent="0.25">
      <c r="C599" t="s">
        <v>426</v>
      </c>
      <c r="D599">
        <v>1</v>
      </c>
      <c r="E599" s="56">
        <f>mora_filtered_species_abundance[[#This Row],[Assignments]]/mora_filtered_species_abundance[[#Totals],[Assignments]]</f>
        <v>4.1338764144574886E-7</v>
      </c>
      <c r="K599" t="s">
        <v>439</v>
      </c>
      <c r="L599">
        <v>1</v>
      </c>
      <c r="M599" s="56">
        <f>minimap2_new_species_abundance[[#This Row],[Assignments]]/2419037</f>
        <v>4.1338764144574886E-7</v>
      </c>
    </row>
    <row r="600" spans="3:13" x14ac:dyDescent="0.25">
      <c r="C600" t="s">
        <v>642</v>
      </c>
      <c r="D600">
        <v>1</v>
      </c>
      <c r="E600" s="56">
        <f>mora_filtered_species_abundance[[#This Row],[Assignments]]/mora_filtered_species_abundance[[#Totals],[Assignments]]</f>
        <v>4.1338764144574886E-7</v>
      </c>
      <c r="K600" t="s">
        <v>803</v>
      </c>
      <c r="L600">
        <v>1</v>
      </c>
      <c r="M600" s="56">
        <f>minimap2_new_species_abundance[[#This Row],[Assignments]]/2419037</f>
        <v>4.1338764144574886E-7</v>
      </c>
    </row>
    <row r="601" spans="3:13" x14ac:dyDescent="0.25">
      <c r="C601" t="s">
        <v>500</v>
      </c>
      <c r="D601">
        <v>1</v>
      </c>
      <c r="E601" s="56">
        <f>mora_filtered_species_abundance[[#This Row],[Assignments]]/mora_filtered_species_abundance[[#Totals],[Assignments]]</f>
        <v>4.1338764144574886E-7</v>
      </c>
      <c r="K601" t="s">
        <v>733</v>
      </c>
      <c r="L601">
        <v>1</v>
      </c>
      <c r="M601" s="56">
        <f>minimap2_new_species_abundance[[#This Row],[Assignments]]/2419037</f>
        <v>4.1338764144574886E-7</v>
      </c>
    </row>
    <row r="602" spans="3:13" x14ac:dyDescent="0.25">
      <c r="C602" t="s">
        <v>546</v>
      </c>
      <c r="D602">
        <v>1</v>
      </c>
      <c r="E602" s="56">
        <f>mora_filtered_species_abundance[[#This Row],[Assignments]]/mora_filtered_species_abundance[[#Totals],[Assignments]]</f>
        <v>4.1338764144574886E-7</v>
      </c>
      <c r="K602" t="s">
        <v>876</v>
      </c>
      <c r="L602">
        <v>1</v>
      </c>
      <c r="M602" s="56">
        <f>minimap2_new_species_abundance[[#This Row],[Assignments]]/2419037</f>
        <v>4.1338764144574886E-7</v>
      </c>
    </row>
    <row r="603" spans="3:13" x14ac:dyDescent="0.25">
      <c r="C603" t="s">
        <v>400</v>
      </c>
      <c r="D603">
        <v>1</v>
      </c>
      <c r="E603" s="56">
        <f>mora_filtered_species_abundance[[#This Row],[Assignments]]/mora_filtered_species_abundance[[#Totals],[Assignments]]</f>
        <v>4.1338764144574886E-7</v>
      </c>
      <c r="K603" t="s">
        <v>1559</v>
      </c>
      <c r="L603">
        <v>1</v>
      </c>
      <c r="M603" s="56">
        <f>minimap2_new_species_abundance[[#This Row],[Assignments]]/2419037</f>
        <v>4.1338764144574886E-7</v>
      </c>
    </row>
    <row r="604" spans="3:13" x14ac:dyDescent="0.25">
      <c r="C604" t="s">
        <v>368</v>
      </c>
      <c r="D604">
        <v>1</v>
      </c>
      <c r="E604" s="56">
        <f>mora_filtered_species_abundance[[#This Row],[Assignments]]/mora_filtered_species_abundance[[#Totals],[Assignments]]</f>
        <v>4.1338764144574886E-7</v>
      </c>
      <c r="K604" t="s">
        <v>603</v>
      </c>
      <c r="L604">
        <v>1</v>
      </c>
      <c r="M604" s="56">
        <f>minimap2_new_species_abundance[[#This Row],[Assignments]]/2419037</f>
        <v>4.1338764144574886E-7</v>
      </c>
    </row>
    <row r="605" spans="3:13" x14ac:dyDescent="0.25">
      <c r="C605" t="s">
        <v>773</v>
      </c>
      <c r="D605">
        <v>1</v>
      </c>
      <c r="E605" s="56">
        <f>mora_filtered_species_abundance[[#This Row],[Assignments]]/mora_filtered_species_abundance[[#Totals],[Assignments]]</f>
        <v>4.1338764144574886E-7</v>
      </c>
      <c r="K605" t="s">
        <v>558</v>
      </c>
      <c r="L605">
        <v>1</v>
      </c>
      <c r="M605" s="56">
        <f>minimap2_new_species_abundance[[#This Row],[Assignments]]/2419037</f>
        <v>4.1338764144574886E-7</v>
      </c>
    </row>
    <row r="606" spans="3:13" x14ac:dyDescent="0.25">
      <c r="C606" t="s">
        <v>624</v>
      </c>
      <c r="D606">
        <v>1</v>
      </c>
      <c r="E606" s="56">
        <f>mora_filtered_species_abundance[[#This Row],[Assignments]]/mora_filtered_species_abundance[[#Totals],[Assignments]]</f>
        <v>4.1338764144574886E-7</v>
      </c>
      <c r="K606" t="s">
        <v>655</v>
      </c>
      <c r="L606">
        <v>1</v>
      </c>
      <c r="M606" s="56">
        <f>minimap2_new_species_abundance[[#This Row],[Assignments]]/2419037</f>
        <v>4.1338764144574886E-7</v>
      </c>
    </row>
    <row r="607" spans="3:13" x14ac:dyDescent="0.25">
      <c r="C607" t="s">
        <v>463</v>
      </c>
      <c r="D607">
        <v>1</v>
      </c>
      <c r="E607" s="56">
        <f>mora_filtered_species_abundance[[#This Row],[Assignments]]/mora_filtered_species_abundance[[#Totals],[Assignments]]</f>
        <v>4.1338764144574886E-7</v>
      </c>
      <c r="K607" t="s">
        <v>908</v>
      </c>
      <c r="L607">
        <v>1</v>
      </c>
      <c r="M607" s="56">
        <f>minimap2_new_species_abundance[[#This Row],[Assignments]]/2419037</f>
        <v>4.1338764144574886E-7</v>
      </c>
    </row>
    <row r="608" spans="3:13" x14ac:dyDescent="0.25">
      <c r="C608" t="s">
        <v>871</v>
      </c>
      <c r="D608">
        <v>1</v>
      </c>
      <c r="E608" s="56">
        <f>mora_filtered_species_abundance[[#This Row],[Assignments]]/mora_filtered_species_abundance[[#Totals],[Assignments]]</f>
        <v>4.1338764144574886E-7</v>
      </c>
      <c r="K608" t="s">
        <v>1560</v>
      </c>
      <c r="L608">
        <v>1</v>
      </c>
      <c r="M608" s="56">
        <f>minimap2_new_species_abundance[[#This Row],[Assignments]]/2419037</f>
        <v>4.1338764144574886E-7</v>
      </c>
    </row>
    <row r="609" spans="3:13" x14ac:dyDescent="0.25">
      <c r="C609" t="s">
        <v>510</v>
      </c>
      <c r="D609">
        <v>1</v>
      </c>
      <c r="E609" s="56">
        <f>mora_filtered_species_abundance[[#This Row],[Assignments]]/mora_filtered_species_abundance[[#Totals],[Assignments]]</f>
        <v>4.1338764144574886E-7</v>
      </c>
      <c r="K609" t="s">
        <v>897</v>
      </c>
      <c r="L609">
        <v>1</v>
      </c>
      <c r="M609" s="56">
        <f>minimap2_new_species_abundance[[#This Row],[Assignments]]/2419037</f>
        <v>4.1338764144574886E-7</v>
      </c>
    </row>
    <row r="610" spans="3:13" x14ac:dyDescent="0.25">
      <c r="C610" t="s">
        <v>343</v>
      </c>
      <c r="D610">
        <v>1</v>
      </c>
      <c r="E610" s="56">
        <f>mora_filtered_species_abundance[[#This Row],[Assignments]]/mora_filtered_species_abundance[[#Totals],[Assignments]]</f>
        <v>4.1338764144574886E-7</v>
      </c>
      <c r="K610" t="s">
        <v>557</v>
      </c>
      <c r="L610">
        <v>1</v>
      </c>
      <c r="M610" s="56">
        <f>minimap2_new_species_abundance[[#This Row],[Assignments]]/2419037</f>
        <v>4.1338764144574886E-7</v>
      </c>
    </row>
    <row r="611" spans="3:13" x14ac:dyDescent="0.25">
      <c r="C611" t="s">
        <v>467</v>
      </c>
      <c r="D611">
        <v>1</v>
      </c>
      <c r="E611" s="56">
        <f>mora_filtered_species_abundance[[#This Row],[Assignments]]/mora_filtered_species_abundance[[#Totals],[Assignments]]</f>
        <v>4.1338764144574886E-7</v>
      </c>
      <c r="K611" t="s">
        <v>862</v>
      </c>
      <c r="L611">
        <v>1</v>
      </c>
      <c r="M611" s="56">
        <f>minimap2_new_species_abundance[[#This Row],[Assignments]]/2419037</f>
        <v>4.1338764144574886E-7</v>
      </c>
    </row>
    <row r="612" spans="3:13" x14ac:dyDescent="0.25">
      <c r="C612" t="s">
        <v>822</v>
      </c>
      <c r="D612">
        <v>1</v>
      </c>
      <c r="E612" s="56">
        <f>mora_filtered_species_abundance[[#This Row],[Assignments]]/mora_filtered_species_abundance[[#Totals],[Assignments]]</f>
        <v>4.1338764144574886E-7</v>
      </c>
      <c r="K612" t="s">
        <v>638</v>
      </c>
      <c r="L612">
        <v>1</v>
      </c>
      <c r="M612" s="56">
        <f>minimap2_new_species_abundance[[#This Row],[Assignments]]/2419037</f>
        <v>4.1338764144574886E-7</v>
      </c>
    </row>
    <row r="613" spans="3:13" x14ac:dyDescent="0.25">
      <c r="C613" t="s">
        <v>770</v>
      </c>
      <c r="D613">
        <v>1</v>
      </c>
      <c r="E613" s="56">
        <f>mora_filtered_species_abundance[[#This Row],[Assignments]]/mora_filtered_species_abundance[[#Totals],[Assignments]]</f>
        <v>4.1338764144574886E-7</v>
      </c>
      <c r="K613" t="s">
        <v>664</v>
      </c>
      <c r="L613">
        <v>1</v>
      </c>
      <c r="M613" s="56">
        <f>minimap2_new_species_abundance[[#This Row],[Assignments]]/2419037</f>
        <v>4.1338764144574886E-7</v>
      </c>
    </row>
    <row r="614" spans="3:13" x14ac:dyDescent="0.25">
      <c r="C614" t="s">
        <v>670</v>
      </c>
      <c r="D614">
        <v>1</v>
      </c>
      <c r="E614" s="56">
        <f>mora_filtered_species_abundance[[#This Row],[Assignments]]/mora_filtered_species_abundance[[#Totals],[Assignments]]</f>
        <v>4.1338764144574886E-7</v>
      </c>
      <c r="K614" t="s">
        <v>859</v>
      </c>
      <c r="L614">
        <v>1</v>
      </c>
      <c r="M614" s="56">
        <f>minimap2_new_species_abundance[[#This Row],[Assignments]]/2419037</f>
        <v>4.1338764144574886E-7</v>
      </c>
    </row>
    <row r="615" spans="3:13" x14ac:dyDescent="0.25">
      <c r="C615" t="s">
        <v>706</v>
      </c>
      <c r="D615">
        <v>1</v>
      </c>
      <c r="E615" s="56">
        <f>mora_filtered_species_abundance[[#This Row],[Assignments]]/mora_filtered_species_abundance[[#Totals],[Assignments]]</f>
        <v>4.1338764144574886E-7</v>
      </c>
      <c r="K615" t="s">
        <v>869</v>
      </c>
      <c r="L615">
        <v>1</v>
      </c>
      <c r="M615" s="56">
        <f>minimap2_new_species_abundance[[#This Row],[Assignments]]/2419037</f>
        <v>4.1338764144574886E-7</v>
      </c>
    </row>
    <row r="616" spans="3:13" x14ac:dyDescent="0.25">
      <c r="C616" t="s">
        <v>439</v>
      </c>
      <c r="D616">
        <v>1</v>
      </c>
      <c r="E616" s="56">
        <f>mora_filtered_species_abundance[[#This Row],[Assignments]]/mora_filtered_species_abundance[[#Totals],[Assignments]]</f>
        <v>4.1338764144574886E-7</v>
      </c>
      <c r="K616" t="s">
        <v>855</v>
      </c>
      <c r="L616">
        <v>1</v>
      </c>
      <c r="M616" s="56">
        <f>minimap2_new_species_abundance[[#This Row],[Assignments]]/2419037</f>
        <v>4.1338764144574886E-7</v>
      </c>
    </row>
    <row r="617" spans="3:13" x14ac:dyDescent="0.25">
      <c r="C617" t="s">
        <v>515</v>
      </c>
      <c r="D617">
        <v>1</v>
      </c>
      <c r="E617" s="56">
        <f>mora_filtered_species_abundance[[#This Row],[Assignments]]/mora_filtered_species_abundance[[#Totals],[Assignments]]</f>
        <v>4.1338764144574886E-7</v>
      </c>
      <c r="K617" t="s">
        <v>630</v>
      </c>
      <c r="L617">
        <v>1</v>
      </c>
      <c r="M617" s="56">
        <f>minimap2_new_species_abundance[[#This Row],[Assignments]]/2419037</f>
        <v>4.1338764144574886E-7</v>
      </c>
    </row>
    <row r="618" spans="3:13" x14ac:dyDescent="0.25">
      <c r="C618" t="s">
        <v>544</v>
      </c>
      <c r="D618">
        <v>1</v>
      </c>
      <c r="E618" s="56">
        <f>mora_filtered_species_abundance[[#This Row],[Assignments]]/mora_filtered_species_abundance[[#Totals],[Assignments]]</f>
        <v>4.1338764144574886E-7</v>
      </c>
      <c r="K618" t="s">
        <v>820</v>
      </c>
      <c r="L618">
        <v>1</v>
      </c>
      <c r="M618" s="56">
        <f>minimap2_new_species_abundance[[#This Row],[Assignments]]/2419037</f>
        <v>4.1338764144574886E-7</v>
      </c>
    </row>
    <row r="619" spans="3:13" x14ac:dyDescent="0.25">
      <c r="C619" t="s">
        <v>703</v>
      </c>
      <c r="D619">
        <v>1</v>
      </c>
      <c r="E619" s="56">
        <f>mora_filtered_species_abundance[[#This Row],[Assignments]]/mora_filtered_species_abundance[[#Totals],[Assignments]]</f>
        <v>4.1338764144574886E-7</v>
      </c>
      <c r="K619" t="s">
        <v>842</v>
      </c>
      <c r="L619">
        <v>1</v>
      </c>
      <c r="M619" s="56">
        <f>minimap2_new_species_abundance[[#This Row],[Assignments]]/2419037</f>
        <v>4.1338764144574886E-7</v>
      </c>
    </row>
    <row r="620" spans="3:13" x14ac:dyDescent="0.25">
      <c r="C620" t="s">
        <v>268</v>
      </c>
      <c r="D620">
        <v>1</v>
      </c>
      <c r="E620" s="56">
        <f>mora_filtered_species_abundance[[#This Row],[Assignments]]/mora_filtered_species_abundance[[#Totals],[Assignments]]</f>
        <v>4.1338764144574886E-7</v>
      </c>
      <c r="K620" t="s">
        <v>768</v>
      </c>
      <c r="L620">
        <v>1</v>
      </c>
      <c r="M620" s="56">
        <f>minimap2_new_species_abundance[[#This Row],[Assignments]]/2419037</f>
        <v>4.1338764144574886E-7</v>
      </c>
    </row>
    <row r="621" spans="3:13" x14ac:dyDescent="0.25">
      <c r="C621" t="s">
        <v>384</v>
      </c>
      <c r="D621">
        <v>1</v>
      </c>
      <c r="E621" s="56">
        <f>mora_filtered_species_abundance[[#This Row],[Assignments]]/mora_filtered_species_abundance[[#Totals],[Assignments]]</f>
        <v>4.1338764144574886E-7</v>
      </c>
      <c r="K621" t="s">
        <v>674</v>
      </c>
      <c r="L621">
        <v>1</v>
      </c>
      <c r="M621" s="56">
        <f>minimap2_new_species_abundance[[#This Row],[Assignments]]/2419037</f>
        <v>4.1338764144574886E-7</v>
      </c>
    </row>
    <row r="622" spans="3:13" x14ac:dyDescent="0.25">
      <c r="C622" t="s">
        <v>803</v>
      </c>
      <c r="D622">
        <v>1</v>
      </c>
      <c r="E622" s="56">
        <f>mora_filtered_species_abundance[[#This Row],[Assignments]]/mora_filtered_species_abundance[[#Totals],[Assignments]]</f>
        <v>4.1338764144574886E-7</v>
      </c>
      <c r="K622" t="s">
        <v>910</v>
      </c>
      <c r="L622">
        <v>1</v>
      </c>
      <c r="M622" s="56">
        <f>minimap2_new_species_abundance[[#This Row],[Assignments]]/2419037</f>
        <v>4.1338764144574886E-7</v>
      </c>
    </row>
    <row r="623" spans="3:13" x14ac:dyDescent="0.25">
      <c r="C623" t="s">
        <v>733</v>
      </c>
      <c r="D623">
        <v>1</v>
      </c>
      <c r="E623" s="56">
        <f>mora_filtered_species_abundance[[#This Row],[Assignments]]/mora_filtered_species_abundance[[#Totals],[Assignments]]</f>
        <v>4.1338764144574886E-7</v>
      </c>
      <c r="K623" t="s">
        <v>786</v>
      </c>
      <c r="L623">
        <v>1</v>
      </c>
      <c r="M623" s="56">
        <f>minimap2_new_species_abundance[[#This Row],[Assignments]]/2419037</f>
        <v>4.1338764144574886E-7</v>
      </c>
    </row>
    <row r="624" spans="3:13" x14ac:dyDescent="0.25">
      <c r="C624" t="s">
        <v>876</v>
      </c>
      <c r="D624">
        <v>1</v>
      </c>
      <c r="E624" s="56">
        <f>mora_filtered_species_abundance[[#This Row],[Assignments]]/mora_filtered_species_abundance[[#Totals],[Assignments]]</f>
        <v>4.1338764144574886E-7</v>
      </c>
      <c r="K624" t="s">
        <v>1561</v>
      </c>
      <c r="L624">
        <v>32731</v>
      </c>
      <c r="M624" s="56">
        <f>minimap2_new_species_abundance[[#This Row],[Assignments]]/2419037</f>
        <v>1.3530590892160806E-2</v>
      </c>
    </row>
    <row r="625" spans="3:13" x14ac:dyDescent="0.25">
      <c r="C625" t="s">
        <v>1559</v>
      </c>
      <c r="D625">
        <v>1</v>
      </c>
      <c r="E625" s="56">
        <f>mora_filtered_species_abundance[[#This Row],[Assignments]]/mora_filtered_species_abundance[[#Totals],[Assignments]]</f>
        <v>4.1338764144574886E-7</v>
      </c>
      <c r="L625">
        <f>SUM(L3:L624)</f>
        <v>2419037</v>
      </c>
      <c r="M625" s="56"/>
    </row>
    <row r="626" spans="3:13" x14ac:dyDescent="0.25">
      <c r="C626" t="s">
        <v>446</v>
      </c>
      <c r="D626">
        <v>1</v>
      </c>
      <c r="E626" s="56">
        <f>mora_filtered_species_abundance[[#This Row],[Assignments]]/mora_filtered_species_abundance[[#Totals],[Assignments]]</f>
        <v>4.1338764144574886E-7</v>
      </c>
      <c r="M626" s="56"/>
    </row>
    <row r="627" spans="3:13" x14ac:dyDescent="0.25">
      <c r="C627" t="s">
        <v>661</v>
      </c>
      <c r="D627">
        <v>1</v>
      </c>
      <c r="E627" s="56">
        <f>mora_filtered_species_abundance[[#This Row],[Assignments]]/mora_filtered_species_abundance[[#Totals],[Assignments]]</f>
        <v>4.1338764144574886E-7</v>
      </c>
      <c r="M627" s="56"/>
    </row>
    <row r="628" spans="3:13" x14ac:dyDescent="0.25">
      <c r="C628" t="s">
        <v>663</v>
      </c>
      <c r="D628">
        <v>1</v>
      </c>
      <c r="E628" s="56">
        <f>mora_filtered_species_abundance[[#This Row],[Assignments]]/mora_filtered_species_abundance[[#Totals],[Assignments]]</f>
        <v>4.1338764144574886E-7</v>
      </c>
      <c r="M628" s="56"/>
    </row>
    <row r="629" spans="3:13" x14ac:dyDescent="0.25">
      <c r="C629" t="s">
        <v>603</v>
      </c>
      <c r="D629">
        <v>1</v>
      </c>
      <c r="E629" s="56">
        <f>mora_filtered_species_abundance[[#This Row],[Assignments]]/mora_filtered_species_abundance[[#Totals],[Assignments]]</f>
        <v>4.1338764144574886E-7</v>
      </c>
      <c r="M629" s="56"/>
    </row>
    <row r="630" spans="3:13" x14ac:dyDescent="0.25">
      <c r="C630" t="s">
        <v>817</v>
      </c>
      <c r="D630">
        <v>1</v>
      </c>
      <c r="E630" s="56">
        <f>mora_filtered_species_abundance[[#This Row],[Assignments]]/mora_filtered_species_abundance[[#Totals],[Assignments]]</f>
        <v>4.1338764144574886E-7</v>
      </c>
      <c r="M630" s="56"/>
    </row>
    <row r="631" spans="3:13" x14ac:dyDescent="0.25">
      <c r="C631" t="s">
        <v>757</v>
      </c>
      <c r="D631">
        <v>1</v>
      </c>
      <c r="E631" s="56">
        <f>mora_filtered_species_abundance[[#This Row],[Assignments]]/mora_filtered_species_abundance[[#Totals],[Assignments]]</f>
        <v>4.1338764144574886E-7</v>
      </c>
      <c r="M631" s="56"/>
    </row>
    <row r="632" spans="3:13" x14ac:dyDescent="0.25">
      <c r="C632" t="s">
        <v>614</v>
      </c>
      <c r="D632">
        <v>1</v>
      </c>
      <c r="E632" s="56">
        <f>mora_filtered_species_abundance[[#This Row],[Assignments]]/mora_filtered_species_abundance[[#Totals],[Assignments]]</f>
        <v>4.1338764144574886E-7</v>
      </c>
      <c r="M632" s="56"/>
    </row>
    <row r="633" spans="3:13" x14ac:dyDescent="0.25">
      <c r="C633" t="s">
        <v>558</v>
      </c>
      <c r="D633">
        <v>1</v>
      </c>
      <c r="E633" s="56">
        <f>mora_filtered_species_abundance[[#This Row],[Assignments]]/mora_filtered_species_abundance[[#Totals],[Assignments]]</f>
        <v>4.1338764144574886E-7</v>
      </c>
      <c r="M633" s="56"/>
    </row>
    <row r="634" spans="3:13" x14ac:dyDescent="0.25">
      <c r="C634" t="s">
        <v>655</v>
      </c>
      <c r="D634">
        <v>1</v>
      </c>
      <c r="E634" s="56">
        <f>mora_filtered_species_abundance[[#This Row],[Assignments]]/mora_filtered_species_abundance[[#Totals],[Assignments]]</f>
        <v>4.1338764144574886E-7</v>
      </c>
      <c r="M634" s="56"/>
    </row>
    <row r="635" spans="3:13" x14ac:dyDescent="0.25">
      <c r="C635" t="s">
        <v>1610</v>
      </c>
      <c r="D635">
        <v>1</v>
      </c>
      <c r="E635" s="56">
        <f>mora_filtered_species_abundance[[#This Row],[Assignments]]/mora_filtered_species_abundance[[#Totals],[Assignments]]</f>
        <v>4.1338764144574886E-7</v>
      </c>
      <c r="M635" s="56"/>
    </row>
    <row r="636" spans="3:13" x14ac:dyDescent="0.25">
      <c r="C636" t="s">
        <v>897</v>
      </c>
      <c r="D636">
        <v>1</v>
      </c>
      <c r="E636" s="56">
        <f>mora_filtered_species_abundance[[#This Row],[Assignments]]/mora_filtered_species_abundance[[#Totals],[Assignments]]</f>
        <v>4.1338764144574886E-7</v>
      </c>
      <c r="M636" s="56"/>
    </row>
    <row r="637" spans="3:13" x14ac:dyDescent="0.25">
      <c r="C637" t="s">
        <v>388</v>
      </c>
      <c r="D637">
        <v>1</v>
      </c>
      <c r="E637" s="56">
        <f>mora_filtered_species_abundance[[#This Row],[Assignments]]/mora_filtered_species_abundance[[#Totals],[Assignments]]</f>
        <v>4.1338764144574886E-7</v>
      </c>
      <c r="M637" s="56"/>
    </row>
    <row r="638" spans="3:13" x14ac:dyDescent="0.25">
      <c r="C638" t="s">
        <v>557</v>
      </c>
      <c r="D638">
        <v>1</v>
      </c>
      <c r="E638" s="56">
        <f>mora_filtered_species_abundance[[#This Row],[Assignments]]/mora_filtered_species_abundance[[#Totals],[Assignments]]</f>
        <v>4.1338764144574886E-7</v>
      </c>
      <c r="M638" s="56"/>
    </row>
    <row r="639" spans="3:13" x14ac:dyDescent="0.25">
      <c r="C639" t="s">
        <v>862</v>
      </c>
      <c r="D639">
        <v>1</v>
      </c>
      <c r="E639" s="56">
        <f>mora_filtered_species_abundance[[#This Row],[Assignments]]/mora_filtered_species_abundance[[#Totals],[Assignments]]</f>
        <v>4.1338764144574886E-7</v>
      </c>
      <c r="M639" s="56"/>
    </row>
    <row r="640" spans="3:13" x14ac:dyDescent="0.25">
      <c r="C640" t="s">
        <v>644</v>
      </c>
      <c r="D640">
        <v>1</v>
      </c>
      <c r="E640" s="56">
        <f>mora_filtered_species_abundance[[#This Row],[Assignments]]/mora_filtered_species_abundance[[#Totals],[Assignments]]</f>
        <v>4.1338764144574886E-7</v>
      </c>
      <c r="M640" s="56"/>
    </row>
    <row r="641" spans="3:13" x14ac:dyDescent="0.25">
      <c r="C641" t="s">
        <v>724</v>
      </c>
      <c r="D641">
        <v>1</v>
      </c>
      <c r="E641" s="56">
        <f>mora_filtered_species_abundance[[#This Row],[Assignments]]/mora_filtered_species_abundance[[#Totals],[Assignments]]</f>
        <v>4.1338764144574886E-7</v>
      </c>
      <c r="M641" s="56"/>
    </row>
    <row r="642" spans="3:13" x14ac:dyDescent="0.25">
      <c r="C642" t="s">
        <v>784</v>
      </c>
      <c r="D642">
        <v>1</v>
      </c>
      <c r="E642" s="56">
        <f>mora_filtered_species_abundance[[#This Row],[Assignments]]/mora_filtered_species_abundance[[#Totals],[Assignments]]</f>
        <v>4.1338764144574886E-7</v>
      </c>
      <c r="M642" s="56"/>
    </row>
    <row r="643" spans="3:13" x14ac:dyDescent="0.25">
      <c r="C643" t="s">
        <v>872</v>
      </c>
      <c r="D643">
        <v>1</v>
      </c>
      <c r="E643" s="56">
        <f>mora_filtered_species_abundance[[#This Row],[Assignments]]/mora_filtered_species_abundance[[#Totals],[Assignments]]</f>
        <v>4.1338764144574886E-7</v>
      </c>
      <c r="M643" s="56"/>
    </row>
    <row r="644" spans="3:13" x14ac:dyDescent="0.25">
      <c r="C644" t="s">
        <v>664</v>
      </c>
      <c r="D644">
        <v>1</v>
      </c>
      <c r="E644" s="56">
        <f>mora_filtered_species_abundance[[#This Row],[Assignments]]/mora_filtered_species_abundance[[#Totals],[Assignments]]</f>
        <v>4.1338764144574886E-7</v>
      </c>
      <c r="M644" s="56"/>
    </row>
    <row r="645" spans="3:13" x14ac:dyDescent="0.25">
      <c r="C645" t="s">
        <v>796</v>
      </c>
      <c r="D645">
        <v>1</v>
      </c>
      <c r="E645" s="56">
        <f>mora_filtered_species_abundance[[#This Row],[Assignments]]/mora_filtered_species_abundance[[#Totals],[Assignments]]</f>
        <v>4.1338764144574886E-7</v>
      </c>
      <c r="M645" s="56"/>
    </row>
    <row r="646" spans="3:13" x14ac:dyDescent="0.25">
      <c r="C646" t="s">
        <v>859</v>
      </c>
      <c r="D646">
        <v>1</v>
      </c>
      <c r="E646" s="56">
        <f>mora_filtered_species_abundance[[#This Row],[Assignments]]/mora_filtered_species_abundance[[#Totals],[Assignments]]</f>
        <v>4.1338764144574886E-7</v>
      </c>
      <c r="M646" s="56"/>
    </row>
    <row r="647" spans="3:13" x14ac:dyDescent="0.25">
      <c r="C647" t="s">
        <v>855</v>
      </c>
      <c r="D647">
        <v>1</v>
      </c>
      <c r="E647" s="56">
        <f>mora_filtered_species_abundance[[#This Row],[Assignments]]/mora_filtered_species_abundance[[#Totals],[Assignments]]</f>
        <v>4.1338764144574886E-7</v>
      </c>
      <c r="M647" s="56"/>
    </row>
    <row r="648" spans="3:13" x14ac:dyDescent="0.25">
      <c r="C648" t="s">
        <v>696</v>
      </c>
      <c r="D648">
        <v>1</v>
      </c>
      <c r="E648" s="56">
        <f>mora_filtered_species_abundance[[#This Row],[Assignments]]/mora_filtered_species_abundance[[#Totals],[Assignments]]</f>
        <v>4.1338764144574886E-7</v>
      </c>
      <c r="M648" s="56"/>
    </row>
    <row r="649" spans="3:13" x14ac:dyDescent="0.25">
      <c r="C649" t="s">
        <v>630</v>
      </c>
      <c r="D649">
        <v>1</v>
      </c>
      <c r="E649" s="56">
        <f>mora_filtered_species_abundance[[#This Row],[Assignments]]/mora_filtered_species_abundance[[#Totals],[Assignments]]</f>
        <v>4.1338764144574886E-7</v>
      </c>
      <c r="M649" s="56"/>
    </row>
    <row r="650" spans="3:13" x14ac:dyDescent="0.25">
      <c r="C650" t="s">
        <v>820</v>
      </c>
      <c r="D650">
        <v>1</v>
      </c>
      <c r="E650" s="56">
        <f>mora_filtered_species_abundance[[#This Row],[Assignments]]/mora_filtered_species_abundance[[#Totals],[Assignments]]</f>
        <v>4.1338764144574886E-7</v>
      </c>
      <c r="M650" s="56"/>
    </row>
    <row r="651" spans="3:13" x14ac:dyDescent="0.25">
      <c r="C651" t="s">
        <v>842</v>
      </c>
      <c r="D651">
        <v>1</v>
      </c>
      <c r="E651" s="56">
        <f>mora_filtered_species_abundance[[#This Row],[Assignments]]/mora_filtered_species_abundance[[#Totals],[Assignments]]</f>
        <v>4.1338764144574886E-7</v>
      </c>
      <c r="M651" s="56"/>
    </row>
    <row r="652" spans="3:13" x14ac:dyDescent="0.25">
      <c r="C652" t="s">
        <v>768</v>
      </c>
      <c r="D652">
        <v>1</v>
      </c>
      <c r="E652" s="56">
        <f>mora_filtered_species_abundance[[#This Row],[Assignments]]/mora_filtered_species_abundance[[#Totals],[Assignments]]</f>
        <v>4.1338764144574886E-7</v>
      </c>
      <c r="M652" s="56"/>
    </row>
    <row r="653" spans="3:13" x14ac:dyDescent="0.25">
      <c r="C653" t="s">
        <v>674</v>
      </c>
      <c r="D653">
        <v>1</v>
      </c>
      <c r="E653" s="56">
        <f>mora_filtered_species_abundance[[#This Row],[Assignments]]/mora_filtered_species_abundance[[#Totals],[Assignments]]</f>
        <v>4.1338764144574886E-7</v>
      </c>
      <c r="M653" s="56"/>
    </row>
    <row r="654" spans="3:13" x14ac:dyDescent="0.25">
      <c r="C654" t="s">
        <v>910</v>
      </c>
      <c r="D654">
        <v>1</v>
      </c>
      <c r="E654" s="56">
        <f>mora_filtered_species_abundance[[#This Row],[Assignments]]/mora_filtered_species_abundance[[#Totals],[Assignments]]</f>
        <v>4.1338764144574886E-7</v>
      </c>
      <c r="M654" s="56"/>
    </row>
    <row r="655" spans="3:13" x14ac:dyDescent="0.25">
      <c r="C655" t="s">
        <v>786</v>
      </c>
      <c r="D655">
        <v>1</v>
      </c>
      <c r="E655" s="56">
        <f>mora_filtered_species_abundance[[#This Row],[Assignments]]/mora_filtered_species_abundance[[#Totals],[Assignments]]</f>
        <v>4.1338764144574886E-7</v>
      </c>
      <c r="M655" s="56"/>
    </row>
    <row r="656" spans="3:13" x14ac:dyDescent="0.25">
      <c r="D656">
        <f>SUM(D3:D655)</f>
        <v>2419037</v>
      </c>
      <c r="M656" s="56"/>
    </row>
    <row r="657" spans="5:13" x14ac:dyDescent="0.25">
      <c r="E657" s="56"/>
      <c r="M657" s="56"/>
    </row>
    <row r="658" spans="5:13" x14ac:dyDescent="0.25">
      <c r="E658" s="56"/>
      <c r="M658" s="56"/>
    </row>
    <row r="659" spans="5:13" x14ac:dyDescent="0.25">
      <c r="E659" s="56"/>
      <c r="M659" s="56"/>
    </row>
    <row r="660" spans="5:13" x14ac:dyDescent="0.25">
      <c r="E660" s="56"/>
      <c r="M660" s="56"/>
    </row>
    <row r="661" spans="5:13" x14ac:dyDescent="0.25">
      <c r="E661" s="56"/>
      <c r="M661" s="56"/>
    </row>
    <row r="662" spans="5:13" x14ac:dyDescent="0.25">
      <c r="E662" s="56"/>
      <c r="M662" s="56"/>
    </row>
    <row r="663" spans="5:13" x14ac:dyDescent="0.25">
      <c r="E663" s="56"/>
      <c r="M663" s="56"/>
    </row>
    <row r="664" spans="5:13" x14ac:dyDescent="0.25">
      <c r="E664" s="56"/>
      <c r="M664" s="56"/>
    </row>
    <row r="665" spans="5:13" x14ac:dyDescent="0.25">
      <c r="E665" s="56"/>
      <c r="M665" s="56"/>
    </row>
    <row r="666" spans="5:13" x14ac:dyDescent="0.25">
      <c r="E666" s="56"/>
      <c r="M666" s="56"/>
    </row>
    <row r="667" spans="5:13" x14ac:dyDescent="0.25">
      <c r="E667" s="56"/>
      <c r="M667" s="56"/>
    </row>
    <row r="668" spans="5:13" x14ac:dyDescent="0.25">
      <c r="E668" s="56"/>
      <c r="M668" s="56"/>
    </row>
    <row r="669" spans="5:13" x14ac:dyDescent="0.25">
      <c r="E669" s="56"/>
      <c r="M669" s="56"/>
    </row>
    <row r="670" spans="5:13" x14ac:dyDescent="0.25">
      <c r="E670" s="56"/>
      <c r="M670" s="56"/>
    </row>
    <row r="671" spans="5:13" x14ac:dyDescent="0.25">
      <c r="E671" s="56"/>
      <c r="M671" s="56"/>
    </row>
    <row r="672" spans="5:13" x14ac:dyDescent="0.25">
      <c r="E672" s="56"/>
      <c r="M672" s="56"/>
    </row>
    <row r="673" spans="5:13" x14ac:dyDescent="0.25">
      <c r="E673" s="56"/>
      <c r="M673" s="56"/>
    </row>
    <row r="674" spans="5:13" x14ac:dyDescent="0.25">
      <c r="E674" s="56"/>
      <c r="M674" s="56"/>
    </row>
    <row r="675" spans="5:13" x14ac:dyDescent="0.25">
      <c r="E675" s="56"/>
      <c r="M675" s="56"/>
    </row>
    <row r="676" spans="5:13" x14ac:dyDescent="0.25">
      <c r="E676" s="56"/>
      <c r="M676" s="56"/>
    </row>
    <row r="677" spans="5:13" x14ac:dyDescent="0.25">
      <c r="E677" s="56"/>
      <c r="M677" s="56"/>
    </row>
    <row r="678" spans="5:13" x14ac:dyDescent="0.25">
      <c r="E678" s="56"/>
      <c r="M678" s="56"/>
    </row>
    <row r="679" spans="5:13" x14ac:dyDescent="0.25">
      <c r="E679" s="56"/>
      <c r="M679" s="56"/>
    </row>
    <row r="680" spans="5:13" x14ac:dyDescent="0.25">
      <c r="E680" s="56"/>
      <c r="M680" s="56"/>
    </row>
    <row r="681" spans="5:13" x14ac:dyDescent="0.25">
      <c r="E681" s="56"/>
      <c r="M681" s="56"/>
    </row>
    <row r="682" spans="5:13" x14ac:dyDescent="0.25">
      <c r="E682" s="56"/>
      <c r="M682" s="56"/>
    </row>
    <row r="683" spans="5:13" x14ac:dyDescent="0.25">
      <c r="E683" s="56"/>
      <c r="M683" s="56"/>
    </row>
    <row r="684" spans="5:13" x14ac:dyDescent="0.25">
      <c r="E684" s="56"/>
      <c r="M684" s="56"/>
    </row>
    <row r="685" spans="5:13" x14ac:dyDescent="0.25">
      <c r="E685" s="56"/>
      <c r="M685" s="56"/>
    </row>
    <row r="686" spans="5:13" x14ac:dyDescent="0.25">
      <c r="E686" s="56"/>
      <c r="M686" s="56"/>
    </row>
    <row r="687" spans="5:13" x14ac:dyDescent="0.25">
      <c r="E687" s="56"/>
      <c r="M687" s="56"/>
    </row>
    <row r="688" spans="5:13" x14ac:dyDescent="0.25">
      <c r="E688" s="56"/>
      <c r="M688" s="56"/>
    </row>
    <row r="689" spans="5:13" x14ac:dyDescent="0.25">
      <c r="E689" s="56"/>
      <c r="M689" s="56"/>
    </row>
    <row r="690" spans="5:13" x14ac:dyDescent="0.25">
      <c r="E690" s="56"/>
      <c r="M690" s="56"/>
    </row>
    <row r="691" spans="5:13" x14ac:dyDescent="0.25">
      <c r="E691" s="56"/>
      <c r="M691" s="56"/>
    </row>
    <row r="692" spans="5:13" x14ac:dyDescent="0.25">
      <c r="E692" s="56"/>
      <c r="M692" s="56"/>
    </row>
    <row r="693" spans="5:13" x14ac:dyDescent="0.25">
      <c r="E693" s="56"/>
      <c r="M693" s="56"/>
    </row>
    <row r="694" spans="5:13" x14ac:dyDescent="0.25">
      <c r="E694" s="56"/>
      <c r="M694" s="56"/>
    </row>
    <row r="695" spans="5:13" x14ac:dyDescent="0.25">
      <c r="E695" s="56"/>
      <c r="M695" s="56"/>
    </row>
    <row r="696" spans="5:13" x14ac:dyDescent="0.25">
      <c r="E696" s="56"/>
      <c r="M696" s="56"/>
    </row>
    <row r="697" spans="5:13" x14ac:dyDescent="0.25">
      <c r="E697" s="56"/>
      <c r="M697" s="56"/>
    </row>
    <row r="698" spans="5:13" x14ac:dyDescent="0.25">
      <c r="E698" s="56"/>
      <c r="M698" s="56"/>
    </row>
    <row r="699" spans="5:13" x14ac:dyDescent="0.25">
      <c r="E699" s="56"/>
      <c r="M699" s="56"/>
    </row>
    <row r="700" spans="5:13" x14ac:dyDescent="0.25">
      <c r="E700" s="56"/>
      <c r="M700" s="56"/>
    </row>
    <row r="701" spans="5:13" x14ac:dyDescent="0.25">
      <c r="E701" s="56"/>
      <c r="M701" s="56"/>
    </row>
    <row r="702" spans="5:13" x14ac:dyDescent="0.25">
      <c r="E702" s="56"/>
      <c r="M702" s="56"/>
    </row>
    <row r="703" spans="5:13" x14ac:dyDescent="0.25">
      <c r="E703" s="56"/>
      <c r="M703" s="56"/>
    </row>
    <row r="704" spans="5:13" x14ac:dyDescent="0.25">
      <c r="E704" s="56"/>
      <c r="M704" s="56"/>
    </row>
    <row r="705" spans="5:13" x14ac:dyDescent="0.25">
      <c r="E705" s="56"/>
      <c r="M705" s="56"/>
    </row>
    <row r="706" spans="5:13" x14ac:dyDescent="0.25">
      <c r="E706" s="56"/>
      <c r="M706" s="56"/>
    </row>
    <row r="707" spans="5:13" x14ac:dyDescent="0.25">
      <c r="E707" s="56"/>
      <c r="M707" s="56"/>
    </row>
    <row r="708" spans="5:13" x14ac:dyDescent="0.25">
      <c r="E708" s="56"/>
      <c r="M708" s="56"/>
    </row>
    <row r="709" spans="5:13" x14ac:dyDescent="0.25">
      <c r="E709" s="56"/>
      <c r="M709" s="56"/>
    </row>
    <row r="710" spans="5:13" x14ac:dyDescent="0.25">
      <c r="E710" s="56"/>
      <c r="M710" s="56"/>
    </row>
    <row r="711" spans="5:13" x14ac:dyDescent="0.25">
      <c r="E711" s="56"/>
      <c r="M711" s="56"/>
    </row>
    <row r="712" spans="5:13" x14ac:dyDescent="0.25">
      <c r="E712" s="56"/>
      <c r="M712" s="56"/>
    </row>
    <row r="713" spans="5:13" x14ac:dyDescent="0.25">
      <c r="E713" s="56"/>
      <c r="M713" s="56"/>
    </row>
    <row r="714" spans="5:13" x14ac:dyDescent="0.25">
      <c r="E714" s="56"/>
      <c r="M714" s="56"/>
    </row>
    <row r="715" spans="5:13" x14ac:dyDescent="0.25">
      <c r="E715" s="56"/>
      <c r="M715" s="56"/>
    </row>
    <row r="716" spans="5:13" x14ac:dyDescent="0.25">
      <c r="E716" s="56"/>
      <c r="M716" s="56"/>
    </row>
    <row r="717" spans="5:13" x14ac:dyDescent="0.25">
      <c r="E717" s="56"/>
      <c r="M717" s="56"/>
    </row>
    <row r="718" spans="5:13" x14ac:dyDescent="0.25">
      <c r="E718" s="56"/>
      <c r="M718" s="56"/>
    </row>
    <row r="719" spans="5:13" x14ac:dyDescent="0.25">
      <c r="E719" s="56"/>
      <c r="M719" s="56"/>
    </row>
    <row r="720" spans="5:13" x14ac:dyDescent="0.25">
      <c r="E720" s="56"/>
      <c r="M720" s="56"/>
    </row>
    <row r="721" spans="5:13" x14ac:dyDescent="0.25">
      <c r="E721" s="56"/>
      <c r="M721" s="56"/>
    </row>
    <row r="722" spans="5:13" x14ac:dyDescent="0.25">
      <c r="E722" s="56"/>
      <c r="M722" s="56"/>
    </row>
    <row r="723" spans="5:13" x14ac:dyDescent="0.25">
      <c r="E723" s="56"/>
      <c r="M723" s="56"/>
    </row>
    <row r="724" spans="5:13" x14ac:dyDescent="0.25">
      <c r="E724" s="56"/>
      <c r="M724" s="56"/>
    </row>
    <row r="725" spans="5:13" x14ac:dyDescent="0.25">
      <c r="E725" s="56"/>
      <c r="M725" s="56"/>
    </row>
    <row r="726" spans="5:13" x14ac:dyDescent="0.25">
      <c r="E726" s="56"/>
      <c r="M726" s="56"/>
    </row>
    <row r="727" spans="5:13" x14ac:dyDescent="0.25">
      <c r="E727" s="56"/>
      <c r="M727" s="56"/>
    </row>
    <row r="728" spans="5:13" x14ac:dyDescent="0.25">
      <c r="E728" s="56"/>
      <c r="M728" s="56"/>
    </row>
    <row r="729" spans="5:13" x14ac:dyDescent="0.25">
      <c r="E729" s="56"/>
      <c r="M729" s="56"/>
    </row>
    <row r="730" spans="5:13" x14ac:dyDescent="0.25">
      <c r="E730" s="56"/>
      <c r="M730" s="56"/>
    </row>
    <row r="731" spans="5:13" x14ac:dyDescent="0.25">
      <c r="E731" s="56"/>
      <c r="M731" s="56"/>
    </row>
    <row r="732" spans="5:13" x14ac:dyDescent="0.25">
      <c r="E732" s="56"/>
      <c r="M732" s="56"/>
    </row>
    <row r="733" spans="5:13" x14ac:dyDescent="0.25">
      <c r="E733" s="56"/>
      <c r="M733" s="56"/>
    </row>
    <row r="734" spans="5:13" x14ac:dyDescent="0.25">
      <c r="E734" s="56"/>
      <c r="M734" s="56"/>
    </row>
    <row r="735" spans="5:13" x14ac:dyDescent="0.25">
      <c r="E735" s="56"/>
      <c r="M735" s="56"/>
    </row>
    <row r="736" spans="5:13" x14ac:dyDescent="0.25">
      <c r="E736" s="56"/>
      <c r="M736" s="56"/>
    </row>
    <row r="737" spans="5:13" x14ac:dyDescent="0.25">
      <c r="E737" s="56"/>
      <c r="M737" s="56"/>
    </row>
    <row r="738" spans="5:13" x14ac:dyDescent="0.25">
      <c r="E738" s="56"/>
      <c r="M738" s="56"/>
    </row>
    <row r="739" spans="5:13" x14ac:dyDescent="0.25">
      <c r="E739" s="56"/>
      <c r="M739" s="56"/>
    </row>
    <row r="740" spans="5:13" x14ac:dyDescent="0.25">
      <c r="E740" s="56"/>
      <c r="M740" s="56"/>
    </row>
    <row r="741" spans="5:13" x14ac:dyDescent="0.25">
      <c r="E741" s="56"/>
    </row>
    <row r="742" spans="5:13" x14ac:dyDescent="0.25">
      <c r="E742" s="56"/>
    </row>
    <row r="743" spans="5:13" x14ac:dyDescent="0.25">
      <c r="E743" s="56"/>
    </row>
    <row r="744" spans="5:13" x14ac:dyDescent="0.25">
      <c r="E744" s="56"/>
    </row>
    <row r="745" spans="5:13" x14ac:dyDescent="0.25">
      <c r="E745" s="56"/>
    </row>
    <row r="746" spans="5:13" x14ac:dyDescent="0.25">
      <c r="E746" s="56"/>
    </row>
    <row r="747" spans="5:13" x14ac:dyDescent="0.25">
      <c r="E747" s="56"/>
    </row>
    <row r="748" spans="5:13" x14ac:dyDescent="0.25">
      <c r="E748" s="56"/>
    </row>
    <row r="749" spans="5:13" x14ac:dyDescent="0.25">
      <c r="E749" s="56"/>
    </row>
    <row r="750" spans="5:13" x14ac:dyDescent="0.25">
      <c r="E750" s="56"/>
    </row>
    <row r="751" spans="5:13" x14ac:dyDescent="0.25">
      <c r="E751" s="56"/>
    </row>
    <row r="752" spans="5:13" x14ac:dyDescent="0.25">
      <c r="E752" s="56"/>
    </row>
    <row r="753" spans="5:5" x14ac:dyDescent="0.25">
      <c r="E753" s="56"/>
    </row>
    <row r="754" spans="5:5" x14ac:dyDescent="0.25">
      <c r="E754" s="56"/>
    </row>
    <row r="755" spans="5:5" x14ac:dyDescent="0.25">
      <c r="E755" s="56"/>
    </row>
    <row r="756" spans="5:5" x14ac:dyDescent="0.25">
      <c r="E756" s="56"/>
    </row>
    <row r="757" spans="5:5" x14ac:dyDescent="0.25">
      <c r="E757" s="56"/>
    </row>
    <row r="758" spans="5:5" x14ac:dyDescent="0.25">
      <c r="E758" s="56"/>
    </row>
    <row r="759" spans="5:5" x14ac:dyDescent="0.25">
      <c r="E759" s="56"/>
    </row>
    <row r="760" spans="5:5" x14ac:dyDescent="0.25">
      <c r="E760" s="56"/>
    </row>
    <row r="761" spans="5:5" x14ac:dyDescent="0.25">
      <c r="E761" s="56"/>
    </row>
    <row r="762" spans="5:5" x14ac:dyDescent="0.25">
      <c r="E762" s="56"/>
    </row>
    <row r="763" spans="5:5" x14ac:dyDescent="0.25">
      <c r="E763" s="56"/>
    </row>
    <row r="764" spans="5:5" x14ac:dyDescent="0.25">
      <c r="E764" s="56"/>
    </row>
    <row r="765" spans="5:5" x14ac:dyDescent="0.25">
      <c r="E765" s="56"/>
    </row>
    <row r="766" spans="5:5" x14ac:dyDescent="0.25">
      <c r="E766" s="56"/>
    </row>
    <row r="767" spans="5:5" x14ac:dyDescent="0.25">
      <c r="E767" s="56"/>
    </row>
    <row r="768" spans="5:5" x14ac:dyDescent="0.25">
      <c r="E768" s="56"/>
    </row>
    <row r="769" spans="5:5" x14ac:dyDescent="0.25">
      <c r="E769" s="56"/>
    </row>
    <row r="770" spans="5:5" x14ac:dyDescent="0.25">
      <c r="E770" s="56"/>
    </row>
    <row r="771" spans="5:5" x14ac:dyDescent="0.25">
      <c r="E771" s="56"/>
    </row>
    <row r="772" spans="5:5" x14ac:dyDescent="0.25">
      <c r="E772" s="56"/>
    </row>
    <row r="773" spans="5:5" x14ac:dyDescent="0.25">
      <c r="E773" s="56"/>
    </row>
    <row r="774" spans="5:5" x14ac:dyDescent="0.25">
      <c r="E774" s="56"/>
    </row>
    <row r="775" spans="5:5" x14ac:dyDescent="0.25">
      <c r="E775" s="56"/>
    </row>
    <row r="776" spans="5:5" x14ac:dyDescent="0.25">
      <c r="E776" s="56"/>
    </row>
    <row r="777" spans="5:5" x14ac:dyDescent="0.25">
      <c r="E777" s="56"/>
    </row>
    <row r="778" spans="5:5" x14ac:dyDescent="0.25">
      <c r="E778" s="56"/>
    </row>
    <row r="779" spans="5:5" x14ac:dyDescent="0.25">
      <c r="E779" s="56"/>
    </row>
    <row r="780" spans="5:5" x14ac:dyDescent="0.25">
      <c r="E780" s="56"/>
    </row>
    <row r="781" spans="5:5" x14ac:dyDescent="0.25">
      <c r="E781" s="56"/>
    </row>
    <row r="782" spans="5:5" x14ac:dyDescent="0.25">
      <c r="E782" s="56"/>
    </row>
    <row r="783" spans="5:5" x14ac:dyDescent="0.25">
      <c r="E783" s="56"/>
    </row>
    <row r="784" spans="5:5" x14ac:dyDescent="0.25">
      <c r="E784" s="56"/>
    </row>
    <row r="785" spans="5:5" x14ac:dyDescent="0.25">
      <c r="E785" s="56"/>
    </row>
    <row r="786" spans="5:5" x14ac:dyDescent="0.25">
      <c r="E786" s="56"/>
    </row>
    <row r="787" spans="5:5" x14ac:dyDescent="0.25">
      <c r="E787" s="56"/>
    </row>
    <row r="788" spans="5:5" x14ac:dyDescent="0.25">
      <c r="E788" s="56"/>
    </row>
    <row r="789" spans="5:5" x14ac:dyDescent="0.25">
      <c r="E789" s="56"/>
    </row>
    <row r="790" spans="5:5" x14ac:dyDescent="0.25">
      <c r="E790" s="56"/>
    </row>
    <row r="791" spans="5:5" x14ac:dyDescent="0.25">
      <c r="E791" s="56"/>
    </row>
    <row r="792" spans="5:5" x14ac:dyDescent="0.25">
      <c r="E792" s="56"/>
    </row>
    <row r="793" spans="5:5" x14ac:dyDescent="0.25">
      <c r="E793" s="56"/>
    </row>
    <row r="794" spans="5:5" x14ac:dyDescent="0.25">
      <c r="E794" s="56"/>
    </row>
    <row r="795" spans="5:5" x14ac:dyDescent="0.25">
      <c r="E795" s="56"/>
    </row>
    <row r="796" spans="5:5" x14ac:dyDescent="0.25">
      <c r="E796" s="56"/>
    </row>
    <row r="797" spans="5:5" x14ac:dyDescent="0.25">
      <c r="E797" s="56"/>
    </row>
    <row r="798" spans="5:5" x14ac:dyDescent="0.25">
      <c r="E798" s="56"/>
    </row>
    <row r="799" spans="5:5" x14ac:dyDescent="0.25">
      <c r="E799" s="56"/>
    </row>
    <row r="800" spans="5:5" x14ac:dyDescent="0.25">
      <c r="E800" s="56"/>
    </row>
    <row r="801" spans="5:5" x14ac:dyDescent="0.25">
      <c r="E801" s="56"/>
    </row>
    <row r="802" spans="5:5" x14ac:dyDescent="0.25">
      <c r="E802" s="56"/>
    </row>
    <row r="803" spans="5:5" x14ac:dyDescent="0.25">
      <c r="E803" s="56"/>
    </row>
    <row r="804" spans="5:5" x14ac:dyDescent="0.25">
      <c r="E804" s="56"/>
    </row>
    <row r="805" spans="5:5" x14ac:dyDescent="0.25">
      <c r="E805" s="56"/>
    </row>
    <row r="806" spans="5:5" x14ac:dyDescent="0.25">
      <c r="E806" s="56"/>
    </row>
    <row r="807" spans="5:5" x14ac:dyDescent="0.25">
      <c r="E807" s="56"/>
    </row>
    <row r="808" spans="5:5" x14ac:dyDescent="0.25">
      <c r="E808" s="56"/>
    </row>
    <row r="809" spans="5:5" x14ac:dyDescent="0.25">
      <c r="E809" s="56"/>
    </row>
    <row r="810" spans="5:5" x14ac:dyDescent="0.25">
      <c r="E810" s="56"/>
    </row>
    <row r="811" spans="5:5" x14ac:dyDescent="0.25">
      <c r="E811" s="56"/>
    </row>
    <row r="812" spans="5:5" x14ac:dyDescent="0.25">
      <c r="E812" s="56"/>
    </row>
    <row r="813" spans="5:5" x14ac:dyDescent="0.25">
      <c r="E813" s="56"/>
    </row>
    <row r="814" spans="5:5" x14ac:dyDescent="0.25">
      <c r="E814" s="56"/>
    </row>
    <row r="815" spans="5:5" x14ac:dyDescent="0.25">
      <c r="E815" s="56"/>
    </row>
    <row r="816" spans="5:5" x14ac:dyDescent="0.25">
      <c r="E816" s="56"/>
    </row>
    <row r="817" spans="5:5" x14ac:dyDescent="0.25">
      <c r="E817" s="56"/>
    </row>
    <row r="818" spans="5:5" x14ac:dyDescent="0.25">
      <c r="E818" s="56"/>
    </row>
    <row r="819" spans="5:5" x14ac:dyDescent="0.25">
      <c r="E819" s="56"/>
    </row>
    <row r="820" spans="5:5" x14ac:dyDescent="0.25">
      <c r="E820" s="56"/>
    </row>
    <row r="821" spans="5:5" x14ac:dyDescent="0.25">
      <c r="E821" s="56"/>
    </row>
    <row r="822" spans="5:5" x14ac:dyDescent="0.25">
      <c r="E822" s="56"/>
    </row>
    <row r="823" spans="5:5" x14ac:dyDescent="0.25">
      <c r="E823" s="56"/>
    </row>
    <row r="824" spans="5:5" x14ac:dyDescent="0.25">
      <c r="E824" s="56"/>
    </row>
    <row r="825" spans="5:5" x14ac:dyDescent="0.25">
      <c r="E825" s="56"/>
    </row>
    <row r="826" spans="5:5" x14ac:dyDescent="0.25">
      <c r="E826" s="56"/>
    </row>
    <row r="827" spans="5:5" x14ac:dyDescent="0.25">
      <c r="E827" s="56"/>
    </row>
    <row r="828" spans="5:5" x14ac:dyDescent="0.25">
      <c r="E828" s="56"/>
    </row>
    <row r="829" spans="5:5" x14ac:dyDescent="0.25">
      <c r="E829" s="56"/>
    </row>
    <row r="830" spans="5:5" x14ac:dyDescent="0.25">
      <c r="E830" s="56"/>
    </row>
    <row r="831" spans="5:5" x14ac:dyDescent="0.25">
      <c r="E831" s="56"/>
    </row>
    <row r="832" spans="5:5" x14ac:dyDescent="0.25">
      <c r="E832" s="56"/>
    </row>
    <row r="833" spans="5:5" x14ac:dyDescent="0.25">
      <c r="E833" s="56"/>
    </row>
    <row r="834" spans="5:5" x14ac:dyDescent="0.25">
      <c r="E834" s="56"/>
    </row>
    <row r="835" spans="5:5" x14ac:dyDescent="0.25">
      <c r="E835" s="56"/>
    </row>
    <row r="836" spans="5:5" x14ac:dyDescent="0.25">
      <c r="E836" s="56"/>
    </row>
    <row r="837" spans="5:5" x14ac:dyDescent="0.25">
      <c r="E837" s="56"/>
    </row>
    <row r="838" spans="5:5" x14ac:dyDescent="0.25">
      <c r="E838" s="56"/>
    </row>
    <row r="839" spans="5:5" x14ac:dyDescent="0.25">
      <c r="E839" s="56"/>
    </row>
    <row r="840" spans="5:5" x14ac:dyDescent="0.25">
      <c r="E840" s="56"/>
    </row>
    <row r="841" spans="5:5" x14ac:dyDescent="0.25">
      <c r="E841" s="56"/>
    </row>
    <row r="842" spans="5:5" x14ac:dyDescent="0.25">
      <c r="E842" s="56"/>
    </row>
    <row r="843" spans="5:5" x14ac:dyDescent="0.25">
      <c r="E843" s="56"/>
    </row>
    <row r="844" spans="5:5" x14ac:dyDescent="0.25">
      <c r="E844" s="56"/>
    </row>
    <row r="845" spans="5:5" x14ac:dyDescent="0.25">
      <c r="E845" s="56"/>
    </row>
    <row r="846" spans="5:5" x14ac:dyDescent="0.25">
      <c r="E846" s="56"/>
    </row>
    <row r="847" spans="5:5" x14ac:dyDescent="0.25">
      <c r="E847" s="56"/>
    </row>
    <row r="848" spans="5:5" x14ac:dyDescent="0.25">
      <c r="E848" s="56"/>
    </row>
    <row r="849" spans="5:5" x14ac:dyDescent="0.25">
      <c r="E849" s="56"/>
    </row>
    <row r="850" spans="5:5" x14ac:dyDescent="0.25">
      <c r="E850" s="56"/>
    </row>
    <row r="851" spans="5:5" x14ac:dyDescent="0.25">
      <c r="E851" s="56"/>
    </row>
    <row r="852" spans="5:5" x14ac:dyDescent="0.25">
      <c r="E852" s="56"/>
    </row>
    <row r="853" spans="5:5" x14ac:dyDescent="0.25">
      <c r="E853" s="56"/>
    </row>
    <row r="854" spans="5:5" x14ac:dyDescent="0.25">
      <c r="E854" s="56"/>
    </row>
    <row r="855" spans="5:5" x14ac:dyDescent="0.25">
      <c r="E855" s="56"/>
    </row>
    <row r="856" spans="5:5" x14ac:dyDescent="0.25">
      <c r="E856" s="56"/>
    </row>
    <row r="857" spans="5:5" x14ac:dyDescent="0.25">
      <c r="E857" s="56"/>
    </row>
    <row r="858" spans="5:5" x14ac:dyDescent="0.25">
      <c r="E858" s="56"/>
    </row>
    <row r="859" spans="5:5" x14ac:dyDescent="0.25">
      <c r="E859" s="56"/>
    </row>
    <row r="860" spans="5:5" x14ac:dyDescent="0.25">
      <c r="E860" s="56"/>
    </row>
    <row r="861" spans="5:5" x14ac:dyDescent="0.25">
      <c r="E861" s="56"/>
    </row>
    <row r="862" spans="5:5" x14ac:dyDescent="0.25">
      <c r="E862" s="56"/>
    </row>
    <row r="863" spans="5:5" x14ac:dyDescent="0.25">
      <c r="E863" s="56"/>
    </row>
    <row r="864" spans="5:5" x14ac:dyDescent="0.25">
      <c r="E864" s="56"/>
    </row>
    <row r="865" spans="5:5" x14ac:dyDescent="0.25">
      <c r="E865" s="56"/>
    </row>
    <row r="866" spans="5:5" x14ac:dyDescent="0.25">
      <c r="E866" s="56"/>
    </row>
    <row r="867" spans="5:5" x14ac:dyDescent="0.25">
      <c r="E867" s="56"/>
    </row>
    <row r="868" spans="5:5" x14ac:dyDescent="0.25">
      <c r="E868" s="56"/>
    </row>
    <row r="869" spans="5:5" x14ac:dyDescent="0.25">
      <c r="E869" s="56"/>
    </row>
    <row r="870" spans="5:5" x14ac:dyDescent="0.25">
      <c r="E870" s="56"/>
    </row>
    <row r="871" spans="5:5" x14ac:dyDescent="0.25">
      <c r="E871" s="56"/>
    </row>
    <row r="872" spans="5:5" x14ac:dyDescent="0.25">
      <c r="E872" s="56"/>
    </row>
    <row r="873" spans="5:5" x14ac:dyDescent="0.25">
      <c r="E873" s="56"/>
    </row>
    <row r="874" spans="5:5" x14ac:dyDescent="0.25">
      <c r="E874" s="56"/>
    </row>
    <row r="875" spans="5:5" x14ac:dyDescent="0.25">
      <c r="E875" s="56"/>
    </row>
    <row r="876" spans="5:5" x14ac:dyDescent="0.25">
      <c r="E876" s="56"/>
    </row>
    <row r="877" spans="5:5" x14ac:dyDescent="0.25">
      <c r="E877" s="56"/>
    </row>
    <row r="878" spans="5:5" x14ac:dyDescent="0.25">
      <c r="E878" s="56"/>
    </row>
    <row r="879" spans="5:5" x14ac:dyDescent="0.25">
      <c r="E879" s="56"/>
    </row>
    <row r="880" spans="5:5" x14ac:dyDescent="0.25">
      <c r="E880" s="56"/>
    </row>
    <row r="881" spans="5:5" x14ac:dyDescent="0.25">
      <c r="E881" s="56"/>
    </row>
    <row r="882" spans="5:5" x14ac:dyDescent="0.25">
      <c r="E882" s="56"/>
    </row>
    <row r="883" spans="5:5" x14ac:dyDescent="0.25">
      <c r="E883" s="56"/>
    </row>
    <row r="884" spans="5:5" x14ac:dyDescent="0.25">
      <c r="E884" s="56"/>
    </row>
    <row r="885" spans="5:5" x14ac:dyDescent="0.25">
      <c r="E885" s="56"/>
    </row>
    <row r="886" spans="5:5" x14ac:dyDescent="0.25">
      <c r="E886" s="56"/>
    </row>
    <row r="887" spans="5:5" x14ac:dyDescent="0.25">
      <c r="E887" s="56"/>
    </row>
    <row r="888" spans="5:5" x14ac:dyDescent="0.25">
      <c r="E888" s="56"/>
    </row>
    <row r="889" spans="5:5" x14ac:dyDescent="0.25">
      <c r="E889" s="56"/>
    </row>
    <row r="890" spans="5:5" x14ac:dyDescent="0.25">
      <c r="E890" s="56"/>
    </row>
    <row r="891" spans="5:5" x14ac:dyDescent="0.25">
      <c r="E891" s="56"/>
    </row>
    <row r="892" spans="5:5" x14ac:dyDescent="0.25">
      <c r="E892" s="56"/>
    </row>
    <row r="893" spans="5:5" x14ac:dyDescent="0.25">
      <c r="E893" s="56"/>
    </row>
    <row r="894" spans="5:5" x14ac:dyDescent="0.25">
      <c r="E894" s="56"/>
    </row>
    <row r="895" spans="5:5" x14ac:dyDescent="0.25">
      <c r="E895" s="56"/>
    </row>
    <row r="896" spans="5:5" x14ac:dyDescent="0.25">
      <c r="E896" s="56"/>
    </row>
    <row r="897" spans="5:5" x14ac:dyDescent="0.25">
      <c r="E897" s="56"/>
    </row>
    <row r="898" spans="5:5" x14ac:dyDescent="0.25">
      <c r="E898" s="56"/>
    </row>
    <row r="899" spans="5:5" x14ac:dyDescent="0.25">
      <c r="E899" s="56"/>
    </row>
    <row r="900" spans="5:5" x14ac:dyDescent="0.25">
      <c r="E900" s="56"/>
    </row>
    <row r="901" spans="5:5" x14ac:dyDescent="0.25">
      <c r="E901" s="56"/>
    </row>
    <row r="902" spans="5:5" x14ac:dyDescent="0.25">
      <c r="E902" s="56"/>
    </row>
    <row r="903" spans="5:5" x14ac:dyDescent="0.25">
      <c r="E903" s="56"/>
    </row>
    <row r="904" spans="5:5" x14ac:dyDescent="0.25">
      <c r="E904" s="56"/>
    </row>
    <row r="905" spans="5:5" x14ac:dyDescent="0.25">
      <c r="E905" s="56"/>
    </row>
    <row r="906" spans="5:5" x14ac:dyDescent="0.25">
      <c r="E906" s="56"/>
    </row>
    <row r="907" spans="5:5" x14ac:dyDescent="0.25">
      <c r="E907" s="56"/>
    </row>
    <row r="908" spans="5:5" x14ac:dyDescent="0.25">
      <c r="E908" s="56"/>
    </row>
    <row r="909" spans="5:5" x14ac:dyDescent="0.25">
      <c r="E909" s="56"/>
    </row>
    <row r="910" spans="5:5" x14ac:dyDescent="0.25">
      <c r="E910" s="56"/>
    </row>
    <row r="911" spans="5:5" x14ac:dyDescent="0.25">
      <c r="E911" s="56"/>
    </row>
    <row r="912" spans="5:5" x14ac:dyDescent="0.25">
      <c r="E912" s="56"/>
    </row>
    <row r="913" spans="5:5" x14ac:dyDescent="0.25">
      <c r="E913" s="56"/>
    </row>
    <row r="914" spans="5:5" x14ac:dyDescent="0.25">
      <c r="E914" s="56"/>
    </row>
    <row r="915" spans="5:5" x14ac:dyDescent="0.25">
      <c r="E915" s="56"/>
    </row>
    <row r="916" spans="5:5" x14ac:dyDescent="0.25">
      <c r="E916" s="56"/>
    </row>
    <row r="917" spans="5:5" x14ac:dyDescent="0.25">
      <c r="E917" s="56"/>
    </row>
    <row r="918" spans="5:5" x14ac:dyDescent="0.25">
      <c r="E918" s="56"/>
    </row>
    <row r="919" spans="5:5" x14ac:dyDescent="0.25">
      <c r="E919" s="56"/>
    </row>
    <row r="920" spans="5:5" x14ac:dyDescent="0.25">
      <c r="E920" s="56"/>
    </row>
    <row r="921" spans="5:5" x14ac:dyDescent="0.25">
      <c r="E921" s="56"/>
    </row>
    <row r="922" spans="5:5" x14ac:dyDescent="0.25">
      <c r="E922" s="56"/>
    </row>
    <row r="923" spans="5:5" x14ac:dyDescent="0.25">
      <c r="E923" s="56"/>
    </row>
    <row r="924" spans="5:5" x14ac:dyDescent="0.25">
      <c r="E924" s="56"/>
    </row>
    <row r="925" spans="5:5" x14ac:dyDescent="0.25">
      <c r="E925" s="56"/>
    </row>
    <row r="926" spans="5:5" x14ac:dyDescent="0.25">
      <c r="E926" s="56"/>
    </row>
    <row r="927" spans="5:5" x14ac:dyDescent="0.25">
      <c r="E927" s="56"/>
    </row>
    <row r="928" spans="5:5" x14ac:dyDescent="0.25">
      <c r="E928" s="56"/>
    </row>
    <row r="929" spans="5:5" x14ac:dyDescent="0.25">
      <c r="E929" s="56"/>
    </row>
    <row r="930" spans="5:5" x14ac:dyDescent="0.25">
      <c r="E930" s="56"/>
    </row>
    <row r="931" spans="5:5" x14ac:dyDescent="0.25">
      <c r="E931" s="56"/>
    </row>
    <row r="932" spans="5:5" x14ac:dyDescent="0.25">
      <c r="E932" s="56"/>
    </row>
    <row r="933" spans="5:5" x14ac:dyDescent="0.25">
      <c r="E933" s="56"/>
    </row>
    <row r="934" spans="5:5" x14ac:dyDescent="0.25">
      <c r="E934" s="56"/>
    </row>
    <row r="935" spans="5:5" x14ac:dyDescent="0.25">
      <c r="E935" s="56"/>
    </row>
    <row r="936" spans="5:5" x14ac:dyDescent="0.25">
      <c r="E936" s="56"/>
    </row>
    <row r="937" spans="5:5" x14ac:dyDescent="0.25">
      <c r="E937" s="56"/>
    </row>
    <row r="938" spans="5:5" x14ac:dyDescent="0.25">
      <c r="E938" s="56"/>
    </row>
    <row r="939" spans="5:5" x14ac:dyDescent="0.25">
      <c r="E939" s="56"/>
    </row>
    <row r="940" spans="5:5" x14ac:dyDescent="0.25">
      <c r="E940" s="56"/>
    </row>
    <row r="941" spans="5:5" x14ac:dyDescent="0.25">
      <c r="E941" s="56"/>
    </row>
    <row r="942" spans="5:5" x14ac:dyDescent="0.25">
      <c r="E942" s="56"/>
    </row>
    <row r="943" spans="5:5" x14ac:dyDescent="0.25">
      <c r="E943" s="56"/>
    </row>
    <row r="944" spans="5:5" x14ac:dyDescent="0.25">
      <c r="E944" s="56"/>
    </row>
    <row r="945" spans="5:5" x14ac:dyDescent="0.25">
      <c r="E945" s="56"/>
    </row>
    <row r="946" spans="5:5" x14ac:dyDescent="0.25">
      <c r="E946" s="56"/>
    </row>
    <row r="947" spans="5:5" x14ac:dyDescent="0.25">
      <c r="E947" s="56"/>
    </row>
    <row r="948" spans="5:5" x14ac:dyDescent="0.25">
      <c r="E948" s="56"/>
    </row>
    <row r="949" spans="5:5" x14ac:dyDescent="0.25">
      <c r="E949" s="56"/>
    </row>
    <row r="950" spans="5:5" x14ac:dyDescent="0.25">
      <c r="E950" s="56"/>
    </row>
    <row r="951" spans="5:5" x14ac:dyDescent="0.25">
      <c r="E951" s="56"/>
    </row>
    <row r="952" spans="5:5" x14ac:dyDescent="0.25">
      <c r="E952" s="56"/>
    </row>
    <row r="953" spans="5:5" x14ac:dyDescent="0.25">
      <c r="E953" s="56"/>
    </row>
    <row r="954" spans="5:5" x14ac:dyDescent="0.25">
      <c r="E954" s="56"/>
    </row>
    <row r="955" spans="5:5" x14ac:dyDescent="0.25">
      <c r="E955" s="56"/>
    </row>
    <row r="956" spans="5:5" x14ac:dyDescent="0.25">
      <c r="E956" s="56"/>
    </row>
    <row r="957" spans="5:5" x14ac:dyDescent="0.25">
      <c r="E957" s="56"/>
    </row>
    <row r="958" spans="5:5" x14ac:dyDescent="0.25">
      <c r="E958" s="56"/>
    </row>
    <row r="959" spans="5:5" x14ac:dyDescent="0.25">
      <c r="E959" s="56"/>
    </row>
    <row r="960" spans="5:5" x14ac:dyDescent="0.25">
      <c r="E960" s="56"/>
    </row>
    <row r="961" spans="5:5" x14ac:dyDescent="0.25">
      <c r="E961" s="56"/>
    </row>
    <row r="962" spans="5:5" x14ac:dyDescent="0.25">
      <c r="E962" s="56"/>
    </row>
    <row r="963" spans="5:5" x14ac:dyDescent="0.25">
      <c r="E963" s="56"/>
    </row>
    <row r="964" spans="5:5" x14ac:dyDescent="0.25">
      <c r="E964" s="56"/>
    </row>
    <row r="965" spans="5:5" x14ac:dyDescent="0.25">
      <c r="E965" s="56"/>
    </row>
    <row r="966" spans="5:5" x14ac:dyDescent="0.25">
      <c r="E966" s="56"/>
    </row>
    <row r="967" spans="5:5" x14ac:dyDescent="0.25">
      <c r="E967" s="56"/>
    </row>
    <row r="968" spans="5:5" x14ac:dyDescent="0.25">
      <c r="E968" s="56"/>
    </row>
    <row r="969" spans="5:5" x14ac:dyDescent="0.25">
      <c r="E969" s="56"/>
    </row>
    <row r="970" spans="5:5" x14ac:dyDescent="0.25">
      <c r="E970" s="56"/>
    </row>
    <row r="971" spans="5:5" x14ac:dyDescent="0.25">
      <c r="E971" s="56"/>
    </row>
    <row r="972" spans="5:5" x14ac:dyDescent="0.25">
      <c r="E972" s="56"/>
    </row>
    <row r="973" spans="5:5" x14ac:dyDescent="0.25">
      <c r="E973" s="56"/>
    </row>
    <row r="974" spans="5:5" x14ac:dyDescent="0.25">
      <c r="E974" s="56"/>
    </row>
    <row r="975" spans="5:5" x14ac:dyDescent="0.25">
      <c r="E975" s="56"/>
    </row>
    <row r="976" spans="5:5" x14ac:dyDescent="0.25">
      <c r="E976" s="56"/>
    </row>
    <row r="977" spans="5:5" x14ac:dyDescent="0.25">
      <c r="E977" s="56"/>
    </row>
    <row r="978" spans="5:5" x14ac:dyDescent="0.25">
      <c r="E978" s="56"/>
    </row>
    <row r="979" spans="5:5" x14ac:dyDescent="0.25">
      <c r="E979" s="56"/>
    </row>
    <row r="980" spans="5:5" x14ac:dyDescent="0.25">
      <c r="E980" s="56"/>
    </row>
    <row r="981" spans="5:5" x14ac:dyDescent="0.25">
      <c r="E981" s="56"/>
    </row>
    <row r="982" spans="5:5" x14ac:dyDescent="0.25">
      <c r="E982" s="56"/>
    </row>
    <row r="983" spans="5:5" x14ac:dyDescent="0.25">
      <c r="E983" s="56"/>
    </row>
    <row r="984" spans="5:5" x14ac:dyDescent="0.25">
      <c r="E984" s="56"/>
    </row>
    <row r="985" spans="5:5" x14ac:dyDescent="0.25">
      <c r="E985" s="56"/>
    </row>
    <row r="986" spans="5:5" x14ac:dyDescent="0.25">
      <c r="E986" s="56"/>
    </row>
    <row r="987" spans="5:5" x14ac:dyDescent="0.25">
      <c r="E987" s="56"/>
    </row>
    <row r="988" spans="5:5" x14ac:dyDescent="0.25">
      <c r="E988" s="56"/>
    </row>
    <row r="989" spans="5:5" x14ac:dyDescent="0.25">
      <c r="E989" s="56"/>
    </row>
    <row r="990" spans="5:5" x14ac:dyDescent="0.25">
      <c r="E990" s="56"/>
    </row>
    <row r="991" spans="5:5" x14ac:dyDescent="0.25">
      <c r="E991" s="56"/>
    </row>
    <row r="992" spans="5:5" x14ac:dyDescent="0.25">
      <c r="E992" s="56"/>
    </row>
    <row r="993" spans="5:5" x14ac:dyDescent="0.25">
      <c r="E993" s="56"/>
    </row>
    <row r="994" spans="5:5" x14ac:dyDescent="0.25">
      <c r="E994" s="56"/>
    </row>
    <row r="995" spans="5:5" x14ac:dyDescent="0.25">
      <c r="E995" s="56"/>
    </row>
    <row r="996" spans="5:5" x14ac:dyDescent="0.25">
      <c r="E996" s="56"/>
    </row>
    <row r="997" spans="5:5" x14ac:dyDescent="0.25">
      <c r="E997" s="56"/>
    </row>
    <row r="998" spans="5:5" x14ac:dyDescent="0.25">
      <c r="E998" s="56"/>
    </row>
    <row r="999" spans="5:5" x14ac:dyDescent="0.25">
      <c r="E999" s="56"/>
    </row>
    <row r="1000" spans="5:5" x14ac:dyDescent="0.25">
      <c r="E1000" s="56"/>
    </row>
    <row r="1001" spans="5:5" x14ac:dyDescent="0.25">
      <c r="E1001" s="56"/>
    </row>
    <row r="1002" spans="5:5" x14ac:dyDescent="0.25">
      <c r="E1002" s="56"/>
    </row>
    <row r="1003" spans="5:5" x14ac:dyDescent="0.25">
      <c r="E1003" s="56"/>
    </row>
    <row r="1004" spans="5:5" x14ac:dyDescent="0.25">
      <c r="E1004" s="56"/>
    </row>
    <row r="1005" spans="5:5" x14ac:dyDescent="0.25">
      <c r="E1005" s="56"/>
    </row>
    <row r="1006" spans="5:5" x14ac:dyDescent="0.25">
      <c r="E1006" s="56"/>
    </row>
    <row r="1007" spans="5:5" x14ac:dyDescent="0.25">
      <c r="E1007" s="56"/>
    </row>
    <row r="1008" spans="5:5" x14ac:dyDescent="0.25">
      <c r="E1008" s="56"/>
    </row>
    <row r="1009" spans="5:5" x14ac:dyDescent="0.25">
      <c r="E1009" s="56"/>
    </row>
    <row r="1010" spans="5:5" x14ac:dyDescent="0.25">
      <c r="E1010" s="56"/>
    </row>
    <row r="1011" spans="5:5" x14ac:dyDescent="0.25">
      <c r="E1011" s="56"/>
    </row>
    <row r="1012" spans="5:5" x14ac:dyDescent="0.25">
      <c r="E1012" s="56"/>
    </row>
    <row r="1013" spans="5:5" x14ac:dyDescent="0.25">
      <c r="E1013" s="56"/>
    </row>
    <row r="1014" spans="5:5" x14ac:dyDescent="0.25">
      <c r="E1014" s="56"/>
    </row>
    <row r="1015" spans="5:5" x14ac:dyDescent="0.25">
      <c r="E1015" s="56"/>
    </row>
    <row r="1016" spans="5:5" x14ac:dyDescent="0.25">
      <c r="E1016" s="56"/>
    </row>
    <row r="1017" spans="5:5" x14ac:dyDescent="0.25">
      <c r="E1017" s="56"/>
    </row>
    <row r="1018" spans="5:5" x14ac:dyDescent="0.25">
      <c r="E1018" s="56"/>
    </row>
    <row r="1019" spans="5:5" x14ac:dyDescent="0.25">
      <c r="E1019" s="56"/>
    </row>
    <row r="1020" spans="5:5" x14ac:dyDescent="0.25">
      <c r="E1020" s="56"/>
    </row>
    <row r="1021" spans="5:5" x14ac:dyDescent="0.25">
      <c r="E1021" s="56"/>
    </row>
    <row r="1022" spans="5:5" x14ac:dyDescent="0.25">
      <c r="E1022" s="56"/>
    </row>
    <row r="1023" spans="5:5" x14ac:dyDescent="0.25">
      <c r="E1023" s="56"/>
    </row>
    <row r="1024" spans="5:5" x14ac:dyDescent="0.25">
      <c r="E1024" s="56"/>
    </row>
    <row r="1025" spans="5:5" x14ac:dyDescent="0.25">
      <c r="E1025" s="56"/>
    </row>
    <row r="1026" spans="5:5" x14ac:dyDescent="0.25">
      <c r="E1026" s="56"/>
    </row>
    <row r="1027" spans="5:5" x14ac:dyDescent="0.25">
      <c r="E1027" s="56"/>
    </row>
    <row r="1028" spans="5:5" x14ac:dyDescent="0.25">
      <c r="E1028" s="56"/>
    </row>
    <row r="1029" spans="5:5" x14ac:dyDescent="0.25">
      <c r="E1029" s="56"/>
    </row>
  </sheetData>
  <pageMargins left="0.7" right="0.7" top="0.75" bottom="0.75" header="0.3" footer="0.3"/>
  <tableParts count="5">
    <tablePart r:id="rId1"/>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6C8D1-FD36-4245-9FAF-1D4878AB99A8}">
  <dimension ref="A1:S412"/>
  <sheetViews>
    <sheetView workbookViewId="0">
      <selection activeCell="D16" sqref="D16"/>
    </sheetView>
  </sheetViews>
  <sheetFormatPr defaultRowHeight="15" x14ac:dyDescent="0.25"/>
  <cols>
    <col min="1" max="1" width="19.7109375" customWidth="1"/>
    <col min="5" max="5" width="14.42578125" customWidth="1"/>
    <col min="9" max="9" width="17.5703125" customWidth="1"/>
    <col min="13" max="13" width="22.5703125" customWidth="1"/>
    <col min="17" max="17" width="19.85546875" customWidth="1"/>
  </cols>
  <sheetData>
    <row r="1" spans="1:19" x14ac:dyDescent="0.25">
      <c r="A1" t="s">
        <v>0</v>
      </c>
      <c r="E1" t="s">
        <v>241</v>
      </c>
      <c r="I1" t="s">
        <v>135</v>
      </c>
      <c r="M1" t="s">
        <v>1489</v>
      </c>
      <c r="Q1" t="s">
        <v>1467</v>
      </c>
    </row>
    <row r="2" spans="1:19" x14ac:dyDescent="0.25">
      <c r="A2" t="s">
        <v>175</v>
      </c>
      <c r="B2" t="s">
        <v>46</v>
      </c>
      <c r="C2" t="s">
        <v>257</v>
      </c>
      <c r="E2" t="s">
        <v>175</v>
      </c>
      <c r="F2" t="s">
        <v>46</v>
      </c>
      <c r="G2" t="s">
        <v>257</v>
      </c>
      <c r="I2" t="s">
        <v>175</v>
      </c>
      <c r="J2" t="s">
        <v>46</v>
      </c>
      <c r="K2" t="s">
        <v>257</v>
      </c>
      <c r="M2" t="s">
        <v>175</v>
      </c>
      <c r="N2" t="s">
        <v>46</v>
      </c>
      <c r="O2" t="s">
        <v>257</v>
      </c>
      <c r="Q2" t="s">
        <v>175</v>
      </c>
      <c r="R2" t="s">
        <v>1503</v>
      </c>
      <c r="S2" t="s">
        <v>257</v>
      </c>
    </row>
    <row r="3" spans="1:19" x14ac:dyDescent="0.25">
      <c r="A3" t="s">
        <v>1135</v>
      </c>
      <c r="B3">
        <v>774169</v>
      </c>
      <c r="C3" s="56">
        <f>mora_filtered_genus_abundance[[#This Row],[Assignments]]/mora_filtered_genus_abundance[[#Totals],[Assignments]]</f>
        <v>0.32003189699041396</v>
      </c>
      <c r="E3" t="s">
        <v>1135</v>
      </c>
      <c r="F3">
        <v>777336</v>
      </c>
      <c r="G3" s="56">
        <f>patho_new_genus_abundance[[#This Row],[Assignments]]/2419037</f>
        <v>0.32134109565087265</v>
      </c>
      <c r="I3" t="s">
        <v>1135</v>
      </c>
      <c r="J3">
        <v>757836</v>
      </c>
      <c r="K3" s="56">
        <f>minimap2_new_genus_abundance[[#This Row],[Assignments]]/2419037</f>
        <v>0.31328003664268056</v>
      </c>
      <c r="M3" t="s">
        <v>1135</v>
      </c>
      <c r="N3">
        <v>797369</v>
      </c>
      <c r="O3" s="56">
        <f>kraken2_genus_abundance[[#This Row],[Assignments]]/N$142</f>
        <v>0.32962249027195534</v>
      </c>
      <c r="Q3" t="s">
        <v>1135</v>
      </c>
      <c r="R3">
        <v>797384</v>
      </c>
      <c r="S3">
        <f>kraken2_custom_database_genus_abundance[[#This Row],[Assignment]]/R$145</f>
        <v>0.329628691086577</v>
      </c>
    </row>
    <row r="4" spans="1:19" x14ac:dyDescent="0.25">
      <c r="A4" t="s">
        <v>1132</v>
      </c>
      <c r="B4">
        <v>609190</v>
      </c>
      <c r="C4" s="56">
        <f>mora_filtered_genus_abundance[[#This Row],[Assignments]]/mora_filtered_genus_abundance[[#Totals],[Assignments]]</f>
        <v>0.25183161729233577</v>
      </c>
      <c r="E4" t="s">
        <v>1132</v>
      </c>
      <c r="F4">
        <v>609544</v>
      </c>
      <c r="G4" s="56">
        <f>patho_new_genus_abundance[[#This Row],[Assignments]]/2419037</f>
        <v>0.25197795651740756</v>
      </c>
      <c r="I4" t="s">
        <v>1132</v>
      </c>
      <c r="J4">
        <v>608814</v>
      </c>
      <c r="K4" s="56">
        <f>minimap2_new_genus_abundance[[#This Row],[Assignments]]/2419037</f>
        <v>0.25167618353915217</v>
      </c>
      <c r="M4" t="s">
        <v>1132</v>
      </c>
      <c r="N4">
        <v>562865</v>
      </c>
      <c r="O4" s="56">
        <f>kraken2_genus_abundance[[#This Row],[Assignments]]/N$142</f>
        <v>0.23268143480236145</v>
      </c>
      <c r="Q4" t="s">
        <v>1132</v>
      </c>
      <c r="R4">
        <v>562922</v>
      </c>
      <c r="S4">
        <f>kraken2_custom_database_genus_abundance[[#This Row],[Assignment]]/R$145</f>
        <v>0.23270499789792384</v>
      </c>
    </row>
    <row r="5" spans="1:19" x14ac:dyDescent="0.25">
      <c r="A5" t="s">
        <v>1134</v>
      </c>
      <c r="B5">
        <v>273826</v>
      </c>
      <c r="C5" s="56">
        <f>mora_filtered_genus_abundance[[#This Row],[Assignments]]/mora_filtered_genus_abundance[[#Totals],[Assignments]]</f>
        <v>0.11319628430652363</v>
      </c>
      <c r="E5" t="s">
        <v>1134</v>
      </c>
      <c r="F5">
        <v>273952</v>
      </c>
      <c r="G5" s="56">
        <f>patho_new_genus_abundance[[#This Row],[Assignments]]/2419037</f>
        <v>0.1132483711493458</v>
      </c>
      <c r="I5" t="s">
        <v>1134</v>
      </c>
      <c r="J5">
        <v>273696</v>
      </c>
      <c r="K5" s="56">
        <f>minimap2_new_genus_abundance[[#This Row],[Assignments]]/2419037</f>
        <v>0.11314254391313568</v>
      </c>
      <c r="M5" t="s">
        <v>1134</v>
      </c>
      <c r="N5">
        <v>278226</v>
      </c>
      <c r="O5" s="56">
        <f>kraken2_genus_abundance[[#This Row],[Assignments]]/N$142</f>
        <v>0.11501518992888492</v>
      </c>
      <c r="Q5" t="s">
        <v>1134</v>
      </c>
      <c r="R5">
        <v>278226</v>
      </c>
      <c r="S5">
        <f>kraken2_custom_database_genus_abundance[[#This Row],[Assignment]]/R$145</f>
        <v>0.11501518992888492</v>
      </c>
    </row>
    <row r="6" spans="1:19" x14ac:dyDescent="0.25">
      <c r="A6" t="s">
        <v>1138</v>
      </c>
      <c r="B6">
        <v>244003</v>
      </c>
      <c r="C6" s="56">
        <f>mora_filtered_genus_abundance[[#This Row],[Assignments]]/mora_filtered_genus_abundance[[#Totals],[Assignments]]</f>
        <v>0.10086782467568706</v>
      </c>
      <c r="E6" t="s">
        <v>1138</v>
      </c>
      <c r="F6">
        <v>244067</v>
      </c>
      <c r="G6" s="56">
        <f>patho_new_genus_abundance[[#This Row],[Assignments]]/2419037</f>
        <v>0.10089428148473958</v>
      </c>
      <c r="I6" t="s">
        <v>1138</v>
      </c>
      <c r="J6">
        <v>243902</v>
      </c>
      <c r="K6" s="56">
        <f>minimap2_new_genus_abundance[[#This Row],[Assignments]]/2419037</f>
        <v>0.10082607252390104</v>
      </c>
      <c r="M6" t="s">
        <v>1133</v>
      </c>
      <c r="N6">
        <v>249004</v>
      </c>
      <c r="O6" s="56">
        <f>kraken2_genus_abundance[[#This Row],[Assignments]]/N$142</f>
        <v>0.10293517627055725</v>
      </c>
      <c r="Q6" t="s">
        <v>1133</v>
      </c>
      <c r="R6">
        <v>248995</v>
      </c>
      <c r="S6">
        <f>kraken2_custom_database_genus_abundance[[#This Row],[Assignment]]/R$145</f>
        <v>0.10293145578178424</v>
      </c>
    </row>
    <row r="7" spans="1:19" x14ac:dyDescent="0.25">
      <c r="A7" t="s">
        <v>1133</v>
      </c>
      <c r="B7">
        <v>241621</v>
      </c>
      <c r="C7" s="56">
        <f>mora_filtered_genus_abundance[[#This Row],[Assignments]]/mora_filtered_genus_abundance[[#Totals],[Assignments]]</f>
        <v>9.9883135313763291E-2</v>
      </c>
      <c r="E7" t="s">
        <v>1133</v>
      </c>
      <c r="F7">
        <v>242987</v>
      </c>
      <c r="G7" s="56">
        <f>patho_new_genus_abundance[[#This Row],[Assignments]]/2419037</f>
        <v>0.10044782283197817</v>
      </c>
      <c r="I7" t="s">
        <v>1133</v>
      </c>
      <c r="J7">
        <v>241509</v>
      </c>
      <c r="K7" s="56">
        <f>minimap2_new_genus_abundance[[#This Row],[Assignments]]/2419037</f>
        <v>9.9836835897921361E-2</v>
      </c>
      <c r="M7" t="s">
        <v>1138</v>
      </c>
      <c r="N7">
        <v>245511</v>
      </c>
      <c r="O7" s="56">
        <f>kraken2_genus_abundance[[#This Row],[Assignments]]/N$142</f>
        <v>0.10149121323898724</v>
      </c>
      <c r="Q7" t="s">
        <v>1138</v>
      </c>
      <c r="R7">
        <v>245504</v>
      </c>
      <c r="S7">
        <f>kraken2_custom_database_genus_abundance[[#This Row],[Assignment]]/R$145</f>
        <v>0.10148831952549713</v>
      </c>
    </row>
    <row r="8" spans="1:19" x14ac:dyDescent="0.25">
      <c r="A8" t="s">
        <v>1139</v>
      </c>
      <c r="B8">
        <v>113967</v>
      </c>
      <c r="C8" s="56">
        <f>mora_filtered_genus_abundance[[#This Row],[Assignments]]/mora_filtered_genus_abundance[[#Totals],[Assignments]]</f>
        <v>4.7112549332647663E-2</v>
      </c>
      <c r="E8" t="s">
        <v>1139</v>
      </c>
      <c r="F8">
        <v>114114</v>
      </c>
      <c r="G8" s="56">
        <f>patho_new_genus_abundance[[#This Row],[Assignments]]/2419037</f>
        <v>4.7173317315940183E-2</v>
      </c>
      <c r="I8" t="s">
        <v>1139</v>
      </c>
      <c r="J8">
        <v>113340</v>
      </c>
      <c r="K8" s="56">
        <f>minimap2_new_genus_abundance[[#This Row],[Assignments]]/2419037</f>
        <v>4.6853355281461173E-2</v>
      </c>
      <c r="M8" t="s">
        <v>1139</v>
      </c>
      <c r="N8">
        <v>119114</v>
      </c>
      <c r="O8" s="56">
        <f>kraken2_genus_abundance[[#This Row],[Assignments]]/N$142</f>
        <v>4.9240255523168928E-2</v>
      </c>
      <c r="Q8" t="s">
        <v>1139</v>
      </c>
      <c r="R8">
        <v>119093</v>
      </c>
      <c r="S8">
        <f>kraken2_custom_database_genus_abundance[[#This Row],[Assignment]]/R$145</f>
        <v>4.9231574382698567E-2</v>
      </c>
    </row>
    <row r="9" spans="1:19" x14ac:dyDescent="0.25">
      <c r="A9" t="s">
        <v>1136</v>
      </c>
      <c r="B9">
        <v>60354</v>
      </c>
      <c r="C9" s="56">
        <f>mora_filtered_genus_abundance[[#This Row],[Assignments]]/mora_filtered_genus_abundance[[#Totals],[Assignments]]</f>
        <v>2.4949597711816728E-2</v>
      </c>
      <c r="E9" t="s">
        <v>1136</v>
      </c>
      <c r="F9">
        <v>60706</v>
      </c>
      <c r="G9" s="56">
        <f>patho_new_genus_abundance[[#This Row],[Assignments]]/2419037</f>
        <v>2.5095110161605632E-2</v>
      </c>
      <c r="I9" t="s">
        <v>1136</v>
      </c>
      <c r="J9">
        <v>60440</v>
      </c>
      <c r="K9" s="56">
        <f>minimap2_new_genus_abundance[[#This Row],[Assignments]]/2419037</f>
        <v>2.498514904898106E-2</v>
      </c>
      <c r="M9" t="s">
        <v>1136</v>
      </c>
      <c r="N9">
        <v>62828</v>
      </c>
      <c r="O9" s="56">
        <f>kraken2_genus_abundance[[#This Row],[Assignments]]/N$142</f>
        <v>2.597231873675351E-2</v>
      </c>
      <c r="Q9" t="s">
        <v>1136</v>
      </c>
      <c r="R9">
        <v>62798</v>
      </c>
      <c r="S9">
        <f>kraken2_custom_database_genus_abundance[[#This Row],[Assignment]]/R$145</f>
        <v>2.5959917107510139E-2</v>
      </c>
    </row>
    <row r="10" spans="1:19" x14ac:dyDescent="0.25">
      <c r="A10" t="s">
        <v>1561</v>
      </c>
      <c r="B10">
        <v>33345</v>
      </c>
      <c r="C10" s="56">
        <f>mora_filtered_genus_abundance[[#This Row],[Assignments]]/mora_filtered_genus_abundance[[#Totals],[Assignments]]</f>
        <v>1.3784410904008495E-2</v>
      </c>
      <c r="E10" t="s">
        <v>1561</v>
      </c>
      <c r="F10">
        <v>31705</v>
      </c>
      <c r="G10" s="56">
        <f>patho_new_genus_abundance[[#This Row],[Assignments]]/2419037</f>
        <v>1.3106455172037467E-2</v>
      </c>
      <c r="I10" t="s">
        <v>1561</v>
      </c>
      <c r="J10">
        <v>32731</v>
      </c>
      <c r="K10" s="56">
        <f>minimap2_new_genus_abundance[[#This Row],[Assignments]]/2419037</f>
        <v>1.3530590892160806E-2</v>
      </c>
      <c r="M10" t="s">
        <v>1561</v>
      </c>
      <c r="N10">
        <v>38327</v>
      </c>
      <c r="O10" s="56">
        <f>kraken2_genus_abundance[[#This Row],[Assignments]]/N$142</f>
        <v>1.5843908133691218E-2</v>
      </c>
      <c r="Q10" t="s">
        <v>1561</v>
      </c>
      <c r="R10">
        <v>38202</v>
      </c>
      <c r="S10">
        <f>kraken2_custom_database_genus_abundance[[#This Row],[Assignment]]/R$145</f>
        <v>1.5792234678510497E-2</v>
      </c>
    </row>
    <row r="11" spans="1:19" x14ac:dyDescent="0.25">
      <c r="A11" t="s">
        <v>1142</v>
      </c>
      <c r="B11">
        <v>26135</v>
      </c>
      <c r="C11" s="56">
        <f>mora_filtered_genus_abundance[[#This Row],[Assignments]]/mora_filtered_genus_abundance[[#Totals],[Assignments]]</f>
        <v>1.0803886009184646E-2</v>
      </c>
      <c r="E11" t="s">
        <v>1142</v>
      </c>
      <c r="F11">
        <v>26092</v>
      </c>
      <c r="G11" s="56">
        <f>patho_new_genus_abundance[[#This Row],[Assignments]]/2419037</f>
        <v>1.078611034060248E-2</v>
      </c>
      <c r="I11" t="s">
        <v>1142</v>
      </c>
      <c r="J11">
        <v>26256</v>
      </c>
      <c r="K11" s="56">
        <f>minimap2_new_genus_abundance[[#This Row],[Assignments]]/2419037</f>
        <v>1.0853905913799582E-2</v>
      </c>
      <c r="M11" t="s">
        <v>1142</v>
      </c>
      <c r="N11">
        <v>29721</v>
      </c>
      <c r="O11" s="56">
        <f>kraken2_genus_abundance[[#This Row],[Assignments]]/N$142</f>
        <v>1.2286294091409102E-2</v>
      </c>
      <c r="Q11" t="s">
        <v>1142</v>
      </c>
      <c r="R11">
        <v>29747</v>
      </c>
      <c r="S11">
        <f>kraken2_custom_database_genus_abundance[[#This Row],[Assignment]]/R$145</f>
        <v>1.2297042170086692E-2</v>
      </c>
    </row>
    <row r="12" spans="1:19" x14ac:dyDescent="0.25">
      <c r="A12" t="s">
        <v>1156</v>
      </c>
      <c r="B12">
        <v>5579</v>
      </c>
      <c r="C12" s="56">
        <f>mora_filtered_genus_abundance[[#This Row],[Assignments]]/mora_filtered_genus_abundance[[#Totals],[Assignments]]</f>
        <v>2.3062896516258327E-3</v>
      </c>
      <c r="E12" t="s">
        <v>1156</v>
      </c>
      <c r="F12">
        <v>5602</v>
      </c>
      <c r="G12" s="56">
        <f>patho_new_genus_abundance[[#This Row],[Assignments]]/2419037</f>
        <v>2.3157975673790852E-3</v>
      </c>
      <c r="I12" t="s">
        <v>1145</v>
      </c>
      <c r="J12">
        <v>11018</v>
      </c>
      <c r="K12" s="56">
        <f>minimap2_new_genus_abundance[[#This Row],[Assignments]]/2419037</f>
        <v>4.5547050334492608E-3</v>
      </c>
      <c r="M12" t="s">
        <v>1156</v>
      </c>
      <c r="N12">
        <v>5838</v>
      </c>
      <c r="O12" s="56">
        <f>kraken2_genus_abundance[[#This Row],[Assignments]]/N$142</f>
        <v>2.4133570507602819E-3</v>
      </c>
      <c r="Q12" t="s">
        <v>1156</v>
      </c>
      <c r="R12">
        <v>5838</v>
      </c>
      <c r="S12">
        <f>kraken2_custom_database_genus_abundance[[#This Row],[Assignment]]/R$145</f>
        <v>2.4133570507602819E-3</v>
      </c>
    </row>
    <row r="13" spans="1:19" x14ac:dyDescent="0.25">
      <c r="A13" t="s">
        <v>1145</v>
      </c>
      <c r="B13">
        <v>5422</v>
      </c>
      <c r="C13" s="56">
        <f>mora_filtered_genus_abundance[[#This Row],[Assignments]]/mora_filtered_genus_abundance[[#Totals],[Assignments]]</f>
        <v>2.2413877919188504E-3</v>
      </c>
      <c r="E13" t="s">
        <v>1158</v>
      </c>
      <c r="F13">
        <v>4781</v>
      </c>
      <c r="G13" s="56">
        <f>patho_new_genus_abundance[[#This Row],[Assignments]]/2419037</f>
        <v>1.9764063137521254E-3</v>
      </c>
      <c r="I13" t="s">
        <v>1156</v>
      </c>
      <c r="J13">
        <v>5584</v>
      </c>
      <c r="K13" s="56">
        <f>minimap2_new_genus_abundance[[#This Row],[Assignments]]/2419037</f>
        <v>2.3083565898330619E-3</v>
      </c>
      <c r="M13" t="s">
        <v>1158</v>
      </c>
      <c r="N13">
        <v>4796</v>
      </c>
      <c r="O13" s="56">
        <f>kraken2_genus_abundance[[#This Row],[Assignments]]/N$142</f>
        <v>1.9826071283738115E-3</v>
      </c>
      <c r="Q13" t="s">
        <v>1158</v>
      </c>
      <c r="R13">
        <v>4796</v>
      </c>
      <c r="S13">
        <f>kraken2_custom_database_genus_abundance[[#This Row],[Assignment]]/R$145</f>
        <v>1.9826071283738115E-3</v>
      </c>
    </row>
    <row r="14" spans="1:19" x14ac:dyDescent="0.25">
      <c r="A14" t="s">
        <v>1158</v>
      </c>
      <c r="B14">
        <v>4771</v>
      </c>
      <c r="C14" s="56">
        <f>mora_filtered_genus_abundance[[#This Row],[Assignments]]/mora_filtered_genus_abundance[[#Totals],[Assignments]]</f>
        <v>1.972272437337668E-3</v>
      </c>
      <c r="E14" t="s">
        <v>1145</v>
      </c>
      <c r="F14">
        <v>4025</v>
      </c>
      <c r="G14" s="56">
        <f>patho_new_genus_abundance[[#This Row],[Assignments]]/2419037</f>
        <v>1.6638852568191392E-3</v>
      </c>
      <c r="I14" t="s">
        <v>1158</v>
      </c>
      <c r="J14">
        <v>4746</v>
      </c>
      <c r="K14" s="56">
        <f>minimap2_new_genus_abundance[[#This Row],[Assignments]]/2419037</f>
        <v>1.961937746301524E-3</v>
      </c>
      <c r="M14" t="s">
        <v>1137</v>
      </c>
      <c r="N14">
        <v>4350</v>
      </c>
      <c r="O14" s="56">
        <f>kraken2_genus_abundance[[#This Row],[Assignments]]/N$142</f>
        <v>1.7982362402890076E-3</v>
      </c>
      <c r="Q14" t="s">
        <v>1137</v>
      </c>
      <c r="R14">
        <v>4283</v>
      </c>
      <c r="S14">
        <f>kraken2_custom_database_genus_abundance[[#This Row],[Assignment]]/R$145</f>
        <v>1.7705392683121425E-3</v>
      </c>
    </row>
    <row r="15" spans="1:19" x14ac:dyDescent="0.25">
      <c r="A15" t="s">
        <v>1150</v>
      </c>
      <c r="B15">
        <v>3095</v>
      </c>
      <c r="C15" s="56">
        <f>mora_filtered_genus_abundance[[#This Row],[Assignments]]/mora_filtered_genus_abundance[[#Totals],[Assignments]]</f>
        <v>1.2794347502745928E-3</v>
      </c>
      <c r="E15" t="s">
        <v>1150</v>
      </c>
      <c r="F15">
        <v>3133</v>
      </c>
      <c r="G15" s="56">
        <f>patho_new_genus_abundance[[#This Row],[Assignments]]/2419037</f>
        <v>1.2951434806495311E-3</v>
      </c>
      <c r="I15" t="s">
        <v>1146</v>
      </c>
      <c r="J15">
        <v>4354</v>
      </c>
      <c r="K15" s="56">
        <f>minimap2_new_genus_abundance[[#This Row],[Assignments]]/2419037</f>
        <v>1.7998897908547906E-3</v>
      </c>
      <c r="M15" t="s">
        <v>1150</v>
      </c>
      <c r="N15">
        <v>3158</v>
      </c>
      <c r="O15" s="56">
        <f>kraken2_genus_abundance[[#This Row],[Assignments]]/N$142</f>
        <v>1.3054781716856749E-3</v>
      </c>
      <c r="Q15" t="s">
        <v>1150</v>
      </c>
      <c r="R15">
        <v>3158</v>
      </c>
      <c r="S15">
        <f>kraken2_custom_database_genus_abundance[[#This Row],[Assignment]]/R$145</f>
        <v>1.3054781716856749E-3</v>
      </c>
    </row>
    <row r="16" spans="1:19" x14ac:dyDescent="0.25">
      <c r="A16" t="s">
        <v>1143</v>
      </c>
      <c r="B16">
        <v>1632</v>
      </c>
      <c r="C16" s="56">
        <f>mora_filtered_genus_abundance[[#This Row],[Assignments]]/mora_filtered_genus_abundance[[#Totals],[Assignments]]</f>
        <v>6.7464863083946218E-4</v>
      </c>
      <c r="E16" t="s">
        <v>1146</v>
      </c>
      <c r="F16">
        <v>1856</v>
      </c>
      <c r="G16" s="56">
        <f>patho_new_genus_abundance[[#This Row],[Assignments]]/2419037</f>
        <v>7.6724746252330989E-4</v>
      </c>
      <c r="I16" t="s">
        <v>1150</v>
      </c>
      <c r="J16">
        <v>3081</v>
      </c>
      <c r="K16" s="56">
        <f>minimap2_new_genus_abundance[[#This Row],[Assignments]]/2419037</f>
        <v>1.2736473232943522E-3</v>
      </c>
      <c r="M16" t="s">
        <v>1143</v>
      </c>
      <c r="N16">
        <v>1661</v>
      </c>
      <c r="O16" s="56">
        <f>kraken2_genus_abundance[[#This Row],[Assignments]]/N$142</f>
        <v>6.866368724413889E-4</v>
      </c>
      <c r="Q16" t="s">
        <v>1143</v>
      </c>
      <c r="R16">
        <v>1661</v>
      </c>
      <c r="S16">
        <f>kraken2_custom_database_genus_abundance[[#This Row],[Assignment]]/R$145</f>
        <v>6.866368724413889E-4</v>
      </c>
    </row>
    <row r="17" spans="1:19" x14ac:dyDescent="0.25">
      <c r="A17" t="s">
        <v>1149</v>
      </c>
      <c r="B17">
        <v>1618</v>
      </c>
      <c r="C17" s="56">
        <f>mora_filtered_genus_abundance[[#This Row],[Assignments]]/mora_filtered_genus_abundance[[#Totals],[Assignments]]</f>
        <v>6.6886120385922169E-4</v>
      </c>
      <c r="E17" t="s">
        <v>1262</v>
      </c>
      <c r="F17">
        <v>1693</v>
      </c>
      <c r="G17" s="56">
        <f>patho_new_genus_abundance[[#This Row],[Assignments]]/2419037</f>
        <v>6.9986527696765284E-4</v>
      </c>
      <c r="I17" t="s">
        <v>1172</v>
      </c>
      <c r="J17">
        <v>2125</v>
      </c>
      <c r="K17" s="56">
        <f>minimap2_new_genus_abundance[[#This Row],[Assignments]]/2419037</f>
        <v>8.7844873807221629E-4</v>
      </c>
      <c r="M17" t="s">
        <v>1216</v>
      </c>
      <c r="N17">
        <v>1557</v>
      </c>
      <c r="O17" s="56">
        <f>kraken2_genus_abundance[[#This Row],[Assignments]]/N$142</f>
        <v>6.4364455773103103E-4</v>
      </c>
      <c r="Q17" t="s">
        <v>1216</v>
      </c>
      <c r="R17">
        <v>1582</v>
      </c>
      <c r="S17">
        <f>kraken2_custom_database_genus_abundance[[#This Row],[Assignment]]/R$145</f>
        <v>6.5397924876717467E-4</v>
      </c>
    </row>
    <row r="18" spans="1:19" x14ac:dyDescent="0.25">
      <c r="A18" t="s">
        <v>1176</v>
      </c>
      <c r="B18">
        <v>1567</v>
      </c>
      <c r="C18" s="56">
        <f>mora_filtered_genus_abundance[[#This Row],[Assignments]]/mora_filtered_genus_abundance[[#Totals],[Assignments]]</f>
        <v>6.4777843414548844E-4</v>
      </c>
      <c r="E18" t="s">
        <v>1143</v>
      </c>
      <c r="F18">
        <v>1639</v>
      </c>
      <c r="G18" s="56">
        <f>patho_new_genus_abundance[[#This Row],[Assignments]]/2419037</f>
        <v>6.7754234432958237E-4</v>
      </c>
      <c r="I18" t="s">
        <v>1143</v>
      </c>
      <c r="J18">
        <v>1640</v>
      </c>
      <c r="K18" s="56">
        <f>minimap2_new_genus_abundance[[#This Row],[Assignments]]/2419037</f>
        <v>6.7795573197102811E-4</v>
      </c>
      <c r="M18" t="s">
        <v>1172</v>
      </c>
      <c r="N18">
        <v>1482</v>
      </c>
      <c r="O18" s="56">
        <f>kraken2_genus_abundance[[#This Row],[Assignments]]/N$142</f>
        <v>6.1264048462259977E-4</v>
      </c>
      <c r="Q18" t="s">
        <v>1172</v>
      </c>
      <c r="R18">
        <v>1480</v>
      </c>
      <c r="S18">
        <f>kraken2_custom_database_genus_abundance[[#This Row],[Assignment]]/R$145</f>
        <v>6.1181370933970829E-4</v>
      </c>
    </row>
    <row r="19" spans="1:19" x14ac:dyDescent="0.25">
      <c r="A19" t="s">
        <v>1187</v>
      </c>
      <c r="B19">
        <v>1552</v>
      </c>
      <c r="C19" s="56">
        <f>mora_filtered_genus_abundance[[#This Row],[Assignments]]/mora_filtered_genus_abundance[[#Totals],[Assignments]]</f>
        <v>6.4157761952380221E-4</v>
      </c>
      <c r="E19" t="s">
        <v>1187</v>
      </c>
      <c r="F19">
        <v>1622</v>
      </c>
      <c r="G19" s="56">
        <f>patho_new_genus_abundance[[#This Row],[Assignments]]/2419037</f>
        <v>6.7051475442500466E-4</v>
      </c>
      <c r="I19" t="s">
        <v>1187</v>
      </c>
      <c r="J19">
        <v>1571</v>
      </c>
      <c r="K19" s="56">
        <f>minimap2_new_genus_abundance[[#This Row],[Assignments]]/2419037</f>
        <v>6.4943198471127152E-4</v>
      </c>
      <c r="M19" t="s">
        <v>1152</v>
      </c>
      <c r="N19">
        <v>1428</v>
      </c>
      <c r="O19" s="56">
        <f>kraken2_genus_abundance[[#This Row],[Assignments]]/N$142</f>
        <v>5.9031755198452941E-4</v>
      </c>
      <c r="Q19" t="s">
        <v>1152</v>
      </c>
      <c r="R19">
        <v>1428</v>
      </c>
      <c r="S19">
        <f>kraken2_custom_database_genus_abundance[[#This Row],[Assignment]]/R$145</f>
        <v>5.9031755198452941E-4</v>
      </c>
    </row>
    <row r="20" spans="1:19" x14ac:dyDescent="0.25">
      <c r="A20" t="s">
        <v>1172</v>
      </c>
      <c r="B20">
        <v>1419</v>
      </c>
      <c r="C20" s="56">
        <f>mora_filtered_genus_abundance[[#This Row],[Assignments]]/mora_filtered_genus_abundance[[#Totals],[Assignments]]</f>
        <v>5.8659706321151763E-4</v>
      </c>
      <c r="E20" t="s">
        <v>1149</v>
      </c>
      <c r="F20">
        <v>1526</v>
      </c>
      <c r="G20" s="56">
        <f>patho_new_genus_abundance[[#This Row],[Assignments]]/2419037</f>
        <v>6.3082954084621272E-4</v>
      </c>
      <c r="I20" t="s">
        <v>1152</v>
      </c>
      <c r="J20">
        <v>1433</v>
      </c>
      <c r="K20" s="56">
        <f>minimap2_new_genus_abundance[[#This Row],[Assignments]]/2419037</f>
        <v>5.9238449019175811E-4</v>
      </c>
      <c r="M20" t="s">
        <v>1176</v>
      </c>
      <c r="N20">
        <v>1258</v>
      </c>
      <c r="O20" s="56">
        <f>kraken2_genus_abundance[[#This Row],[Assignments]]/N$142</f>
        <v>5.2004165293875206E-4</v>
      </c>
      <c r="Q20" t="s">
        <v>1176</v>
      </c>
      <c r="R20">
        <v>1258</v>
      </c>
      <c r="S20">
        <f>kraken2_custom_database_genus_abundance[[#This Row],[Assignment]]/R$145</f>
        <v>5.2004165293875206E-4</v>
      </c>
    </row>
    <row r="21" spans="1:19" x14ac:dyDescent="0.25">
      <c r="A21" t="s">
        <v>1152</v>
      </c>
      <c r="B21">
        <v>1414</v>
      </c>
      <c r="C21" s="56">
        <f>mora_filtered_genus_abundance[[#This Row],[Assignments]]/mora_filtered_genus_abundance[[#Totals],[Assignments]]</f>
        <v>5.8453012500428892E-4</v>
      </c>
      <c r="E21" t="s">
        <v>1152</v>
      </c>
      <c r="F21">
        <v>1411</v>
      </c>
      <c r="G21" s="56">
        <f>patho_new_genus_abundance[[#This Row],[Assignments]]/2419037</f>
        <v>5.8328996207995169E-4</v>
      </c>
      <c r="I21" t="s">
        <v>1159</v>
      </c>
      <c r="J21">
        <v>1433</v>
      </c>
      <c r="K21" s="56">
        <f>minimap2_new_genus_abundance[[#This Row],[Assignments]]/2419037</f>
        <v>5.9238449019175811E-4</v>
      </c>
      <c r="M21" t="s">
        <v>1154</v>
      </c>
      <c r="N21">
        <v>1212</v>
      </c>
      <c r="O21" s="56">
        <f>kraken2_genus_abundance[[#This Row],[Assignments]]/N$142</f>
        <v>5.0102582143224763E-4</v>
      </c>
      <c r="Q21" t="s">
        <v>1154</v>
      </c>
      <c r="R21">
        <v>1245</v>
      </c>
      <c r="S21">
        <f>kraken2_custom_database_genus_abundance[[#This Row],[Assignment]]/R$145</f>
        <v>5.1466761359995731E-4</v>
      </c>
    </row>
    <row r="22" spans="1:19" x14ac:dyDescent="0.25">
      <c r="A22" t="s">
        <v>1262</v>
      </c>
      <c r="B22">
        <v>1265</v>
      </c>
      <c r="C22" s="56">
        <f>mora_filtered_genus_abundance[[#This Row],[Assignments]]/mora_filtered_genus_abundance[[#Totals],[Assignments]]</f>
        <v>5.2293536642887236E-4</v>
      </c>
      <c r="E22" t="s">
        <v>1176</v>
      </c>
      <c r="F22">
        <v>1248</v>
      </c>
      <c r="G22" s="56">
        <f>patho_new_genus_abundance[[#This Row],[Assignments]]/2419037</f>
        <v>5.1590777652429454E-4</v>
      </c>
      <c r="I22" t="s">
        <v>1191</v>
      </c>
      <c r="J22">
        <v>1297</v>
      </c>
      <c r="K22" s="56">
        <f>minimap2_new_genus_abundance[[#This Row],[Assignments]]/2419037</f>
        <v>5.361637709551363E-4</v>
      </c>
      <c r="M22" t="s">
        <v>1344</v>
      </c>
      <c r="N22">
        <v>1083</v>
      </c>
      <c r="O22" s="56">
        <f>kraken2_genus_abundance[[#This Row],[Assignments]]/N$142</f>
        <v>4.4769881568574601E-4</v>
      </c>
      <c r="Q22" t="s">
        <v>1344</v>
      </c>
      <c r="R22">
        <v>1045</v>
      </c>
      <c r="S22">
        <f>kraken2_custom_database_genus_abundance[[#This Row],[Assignment]]/R$145</f>
        <v>4.3199008531080756E-4</v>
      </c>
    </row>
    <row r="23" spans="1:19" x14ac:dyDescent="0.25">
      <c r="A23" t="s">
        <v>1191</v>
      </c>
      <c r="B23">
        <v>1233</v>
      </c>
      <c r="C23" s="56">
        <f>mora_filtered_genus_abundance[[#This Row],[Assignments]]/mora_filtered_genus_abundance[[#Totals],[Assignments]]</f>
        <v>5.0970696190260831E-4</v>
      </c>
      <c r="E23" t="s">
        <v>1172</v>
      </c>
      <c r="F23">
        <v>921</v>
      </c>
      <c r="G23" s="56">
        <f>patho_new_genus_abundance[[#This Row],[Assignments]]/2419037</f>
        <v>3.807300177715347E-4</v>
      </c>
      <c r="I23" t="s">
        <v>1153</v>
      </c>
      <c r="J23">
        <v>1152</v>
      </c>
      <c r="K23" s="56">
        <f>minimap2_new_genus_abundance[[#This Row],[Assignments]]/2419037</f>
        <v>4.7622256294550271E-4</v>
      </c>
      <c r="M23" t="s">
        <v>1168</v>
      </c>
      <c r="N23">
        <v>883</v>
      </c>
      <c r="O23" s="56">
        <f>kraken2_genus_abundance[[#This Row],[Assignments]]/N$142</f>
        <v>3.6502128739659625E-4</v>
      </c>
      <c r="Q23" t="s">
        <v>1168</v>
      </c>
      <c r="R23">
        <v>883</v>
      </c>
      <c r="S23">
        <f>kraken2_custom_database_genus_abundance[[#This Row],[Assignment]]/R$145</f>
        <v>3.6502128739659625E-4</v>
      </c>
    </row>
    <row r="24" spans="1:19" x14ac:dyDescent="0.25">
      <c r="A24" t="s">
        <v>1146</v>
      </c>
      <c r="B24">
        <v>1193</v>
      </c>
      <c r="C24" s="56">
        <f>mora_filtered_genus_abundance[[#This Row],[Assignments]]/mora_filtered_genus_abundance[[#Totals],[Assignments]]</f>
        <v>4.9317145624477843E-4</v>
      </c>
      <c r="E24" t="s">
        <v>1231</v>
      </c>
      <c r="F24">
        <v>836</v>
      </c>
      <c r="G24" s="56">
        <f>patho_new_genus_abundance[[#This Row],[Assignments]]/2419037</f>
        <v>3.4559206824864603E-4</v>
      </c>
      <c r="I24" t="s">
        <v>1177</v>
      </c>
      <c r="J24">
        <v>1042</v>
      </c>
      <c r="K24" s="56">
        <f>minimap2_new_genus_abundance[[#This Row],[Assignments]]/2419037</f>
        <v>4.3074992238647034E-4</v>
      </c>
      <c r="M24" t="s">
        <v>1415</v>
      </c>
      <c r="N24">
        <v>725</v>
      </c>
      <c r="O24" s="56">
        <f>kraken2_genus_abundance[[#This Row],[Assignments]]/N$142</f>
        <v>2.9970604004816791E-4</v>
      </c>
      <c r="Q24" t="s">
        <v>1415</v>
      </c>
      <c r="R24">
        <v>715</v>
      </c>
      <c r="S24">
        <f>kraken2_custom_database_genus_abundance[[#This Row],[Assignment]]/R$145</f>
        <v>2.9557216363371044E-4</v>
      </c>
    </row>
    <row r="25" spans="1:19" x14ac:dyDescent="0.25">
      <c r="A25" t="s">
        <v>1196</v>
      </c>
      <c r="B25">
        <v>857</v>
      </c>
      <c r="C25" s="56">
        <f>mora_filtered_genus_abundance[[#This Row],[Assignments]]/mora_filtered_genus_abundance[[#Totals],[Assignments]]</f>
        <v>3.5427320871900676E-4</v>
      </c>
      <c r="E25" t="s">
        <v>1189</v>
      </c>
      <c r="F25">
        <v>583</v>
      </c>
      <c r="G25" s="56">
        <f>patho_new_genus_abundance[[#This Row],[Assignments]]/2419037</f>
        <v>2.410049949628716E-4</v>
      </c>
      <c r="I25" t="s">
        <v>1149</v>
      </c>
      <c r="J25">
        <v>1026</v>
      </c>
      <c r="K25" s="56">
        <f>minimap2_new_genus_abundance[[#This Row],[Assignments]]/2419037</f>
        <v>4.2413572012333831E-4</v>
      </c>
      <c r="M25" t="s">
        <v>1189</v>
      </c>
      <c r="N25">
        <v>645</v>
      </c>
      <c r="O25" s="56">
        <f>kraken2_genus_abundance[[#This Row],[Assignments]]/N$142</f>
        <v>2.66635028732508E-4</v>
      </c>
      <c r="Q25" t="s">
        <v>1189</v>
      </c>
      <c r="R25">
        <v>645</v>
      </c>
      <c r="S25">
        <f>kraken2_custom_database_genus_abundance[[#This Row],[Assignment]]/R$145</f>
        <v>2.66635028732508E-4</v>
      </c>
    </row>
    <row r="26" spans="1:19" x14ac:dyDescent="0.25">
      <c r="A26" t="s">
        <v>1141</v>
      </c>
      <c r="B26">
        <v>739</v>
      </c>
      <c r="C26" s="56">
        <f>mora_filtered_genus_abundance[[#This Row],[Assignments]]/mora_filtered_genus_abundance[[#Totals],[Assignments]]</f>
        <v>3.054934670284084E-4</v>
      </c>
      <c r="E26" t="s">
        <v>1195</v>
      </c>
      <c r="F26">
        <v>577</v>
      </c>
      <c r="G26" s="56">
        <f>patho_new_genus_abundance[[#This Row],[Assignments]]/2419037</f>
        <v>2.385246691141971E-4</v>
      </c>
      <c r="I26" t="s">
        <v>1196</v>
      </c>
      <c r="J26">
        <v>1008</v>
      </c>
      <c r="K26" s="56">
        <f>minimap2_new_genus_abundance[[#This Row],[Assignments]]/2419037</f>
        <v>4.1669474257731486E-4</v>
      </c>
      <c r="M26" t="s">
        <v>1145</v>
      </c>
      <c r="N26">
        <v>576</v>
      </c>
      <c r="O26" s="56">
        <f>kraken2_genus_abundance[[#This Row],[Assignments]]/N$142</f>
        <v>2.3811128147275135E-4</v>
      </c>
      <c r="Q26" t="s">
        <v>1145</v>
      </c>
      <c r="R26">
        <v>612</v>
      </c>
      <c r="S26">
        <f>kraken2_custom_database_genus_abundance[[#This Row],[Assignment]]/R$145</f>
        <v>2.5299323656479832E-4</v>
      </c>
    </row>
    <row r="27" spans="1:19" x14ac:dyDescent="0.25">
      <c r="A27" t="s">
        <v>1231</v>
      </c>
      <c r="B27">
        <v>725</v>
      </c>
      <c r="C27" s="56">
        <f>mora_filtered_genus_abundance[[#This Row],[Assignments]]/mora_filtered_genus_abundance[[#Totals],[Assignments]]</f>
        <v>2.9970604004816791E-4</v>
      </c>
      <c r="E27" t="s">
        <v>1175</v>
      </c>
      <c r="F27">
        <v>542</v>
      </c>
      <c r="G27" s="56">
        <f>patho_new_genus_abundance[[#This Row],[Assignments]]/2419037</f>
        <v>2.2405610166359587E-4</v>
      </c>
      <c r="I27" t="s">
        <v>1176</v>
      </c>
      <c r="J27">
        <v>1000</v>
      </c>
      <c r="K27" s="56">
        <f>minimap2_new_genus_abundance[[#This Row],[Assignments]]/2419037</f>
        <v>4.1338764144574887E-4</v>
      </c>
      <c r="M27" t="s">
        <v>1175</v>
      </c>
      <c r="N27">
        <v>543</v>
      </c>
      <c r="O27" s="56">
        <f>kraken2_genus_abundance[[#This Row],[Assignments]]/N$142</f>
        <v>2.2446948930504164E-4</v>
      </c>
      <c r="Q27" t="s">
        <v>1175</v>
      </c>
      <c r="R27">
        <v>543</v>
      </c>
      <c r="S27">
        <f>kraken2_custom_database_genus_abundance[[#This Row],[Assignment]]/R$145</f>
        <v>2.2446948930504164E-4</v>
      </c>
    </row>
    <row r="28" spans="1:19" x14ac:dyDescent="0.25">
      <c r="A28" t="s">
        <v>1240</v>
      </c>
      <c r="B28">
        <v>607</v>
      </c>
      <c r="C28" s="56">
        <f>mora_filtered_genus_abundance[[#This Row],[Assignments]]/mora_filtered_genus_abundance[[#Totals],[Assignments]]</f>
        <v>2.5092629835756956E-4</v>
      </c>
      <c r="E28" t="s">
        <v>1309</v>
      </c>
      <c r="F28">
        <v>529</v>
      </c>
      <c r="G28" s="56">
        <f>patho_new_genus_abundance[[#This Row],[Assignments]]/2419037</f>
        <v>2.1868206232480115E-4</v>
      </c>
      <c r="I28" t="s">
        <v>1211</v>
      </c>
      <c r="J28">
        <v>985</v>
      </c>
      <c r="K28" s="56">
        <f>minimap2_new_genus_abundance[[#This Row],[Assignments]]/2419037</f>
        <v>4.0718682682406264E-4</v>
      </c>
      <c r="M28" t="s">
        <v>1376</v>
      </c>
      <c r="N28">
        <v>484</v>
      </c>
      <c r="O28" s="56">
        <f>kraken2_genus_abundance[[#This Row],[Assignments]]/N$142</f>
        <v>2.0007961845974246E-4</v>
      </c>
      <c r="Q28" t="s">
        <v>1247</v>
      </c>
      <c r="R28">
        <v>531</v>
      </c>
      <c r="S28">
        <f>kraken2_custom_database_genus_abundance[[#This Row],[Assignment]]/R$145</f>
        <v>2.1950883760769264E-4</v>
      </c>
    </row>
    <row r="29" spans="1:19" x14ac:dyDescent="0.25">
      <c r="A29" t="s">
        <v>1195</v>
      </c>
      <c r="B29">
        <v>597</v>
      </c>
      <c r="C29" s="56">
        <f>mora_filtered_genus_abundance[[#This Row],[Assignments]]/mora_filtered_genus_abundance[[#Totals],[Assignments]]</f>
        <v>2.4679242194311209E-4</v>
      </c>
      <c r="E29" t="s">
        <v>1398</v>
      </c>
      <c r="F29">
        <v>491</v>
      </c>
      <c r="G29" s="56">
        <f>patho_new_genus_abundance[[#This Row],[Assignments]]/2419037</f>
        <v>2.0297333194986268E-4</v>
      </c>
      <c r="I29" t="s">
        <v>1309</v>
      </c>
      <c r="J29">
        <v>928</v>
      </c>
      <c r="K29" s="56">
        <f>minimap2_new_genus_abundance[[#This Row],[Assignments]]/2419037</f>
        <v>3.8362373126165494E-4</v>
      </c>
      <c r="M29" t="s">
        <v>1223</v>
      </c>
      <c r="N29">
        <v>470</v>
      </c>
      <c r="O29" s="56">
        <f>kraken2_genus_abundance[[#This Row],[Assignments]]/N$142</f>
        <v>1.9429219147950198E-4</v>
      </c>
      <c r="Q29" t="s">
        <v>1223</v>
      </c>
      <c r="R29">
        <v>466</v>
      </c>
      <c r="S29">
        <f>kraken2_custom_database_genus_abundance[[#This Row],[Assignment]]/R$145</f>
        <v>1.9263864091371898E-4</v>
      </c>
    </row>
    <row r="30" spans="1:19" x14ac:dyDescent="0.25">
      <c r="A30" t="s">
        <v>1189</v>
      </c>
      <c r="B30">
        <v>564</v>
      </c>
      <c r="C30" s="56">
        <f>mora_filtered_genus_abundance[[#This Row],[Assignments]]/mora_filtered_genus_abundance[[#Totals],[Assignments]]</f>
        <v>2.3315062977540235E-4</v>
      </c>
      <c r="E30" t="s">
        <v>1141</v>
      </c>
      <c r="F30">
        <v>434</v>
      </c>
      <c r="G30" s="56">
        <f>patho_new_genus_abundance[[#This Row],[Assignments]]/2419037</f>
        <v>1.7941023638745501E-4</v>
      </c>
      <c r="I30" t="s">
        <v>1141</v>
      </c>
      <c r="J30">
        <v>918</v>
      </c>
      <c r="K30" s="56">
        <f>minimap2_new_genus_abundance[[#This Row],[Assignments]]/2419037</f>
        <v>3.7948985484719748E-4</v>
      </c>
      <c r="M30" t="s">
        <v>1171</v>
      </c>
      <c r="N30">
        <v>427</v>
      </c>
      <c r="O30" s="56">
        <f>kraken2_genus_abundance[[#This Row],[Assignments]]/N$142</f>
        <v>1.7651652289733477E-4</v>
      </c>
      <c r="Q30" t="s">
        <v>1171</v>
      </c>
      <c r="R30">
        <v>425</v>
      </c>
      <c r="S30">
        <f>kraken2_custom_database_genus_abundance[[#This Row],[Assignment]]/R$145</f>
        <v>1.7568974761444326E-4</v>
      </c>
    </row>
    <row r="31" spans="1:19" x14ac:dyDescent="0.25">
      <c r="A31" t="s">
        <v>1175</v>
      </c>
      <c r="B31">
        <v>542</v>
      </c>
      <c r="C31" s="56">
        <f>mora_filtered_genus_abundance[[#This Row],[Assignments]]/mora_filtered_genus_abundance[[#Totals],[Assignments]]</f>
        <v>2.2405610166359587E-4</v>
      </c>
      <c r="E31" t="s">
        <v>1191</v>
      </c>
      <c r="F31">
        <v>370</v>
      </c>
      <c r="G31" s="56">
        <f>patho_new_genus_abundance[[#This Row],[Assignments]]/2419037</f>
        <v>1.5295342733492707E-4</v>
      </c>
      <c r="I31" t="s">
        <v>1398</v>
      </c>
      <c r="J31">
        <v>856</v>
      </c>
      <c r="K31" s="56">
        <f>minimap2_new_genus_abundance[[#This Row],[Assignments]]/2419037</f>
        <v>3.5385982107756102E-4</v>
      </c>
      <c r="M31" t="s">
        <v>1392</v>
      </c>
      <c r="N31">
        <v>379</v>
      </c>
      <c r="O31" s="56">
        <f>kraken2_genus_abundance[[#This Row],[Assignments]]/N$142</f>
        <v>1.5667391610793883E-4</v>
      </c>
      <c r="Q31" t="s">
        <v>1392</v>
      </c>
      <c r="R31">
        <v>355</v>
      </c>
      <c r="S31">
        <f>kraken2_custom_database_genus_abundance[[#This Row],[Assignment]]/R$145</f>
        <v>1.4675261271324084E-4</v>
      </c>
    </row>
    <row r="32" spans="1:19" x14ac:dyDescent="0.25">
      <c r="A32" t="s">
        <v>1235</v>
      </c>
      <c r="B32">
        <v>507</v>
      </c>
      <c r="C32" s="56">
        <f>mora_filtered_genus_abundance[[#This Row],[Assignments]]/mora_filtered_genus_abundance[[#Totals],[Assignments]]</f>
        <v>2.0958753421299468E-4</v>
      </c>
      <c r="E32" t="s">
        <v>1181</v>
      </c>
      <c r="F32">
        <v>355</v>
      </c>
      <c r="G32" s="56">
        <f>patho_new_genus_abundance[[#This Row],[Assignments]]/2419037</f>
        <v>1.4675261271324084E-4</v>
      </c>
      <c r="I32" t="s">
        <v>1161</v>
      </c>
      <c r="J32">
        <v>807</v>
      </c>
      <c r="K32" s="56">
        <f>minimap2_new_genus_abundance[[#This Row],[Assignments]]/2419037</f>
        <v>3.3360382664671931E-4</v>
      </c>
      <c r="M32" t="s">
        <v>1413</v>
      </c>
      <c r="N32">
        <v>313</v>
      </c>
      <c r="O32" s="56">
        <f>kraken2_genus_abundance[[#This Row],[Assignments]]/N$142</f>
        <v>1.293903317725194E-4</v>
      </c>
      <c r="Q32" t="s">
        <v>1413</v>
      </c>
      <c r="R32">
        <v>315</v>
      </c>
      <c r="S32">
        <f>kraken2_custom_database_genus_abundance[[#This Row],[Assignment]]/R$145</f>
        <v>1.3021710705541089E-4</v>
      </c>
    </row>
    <row r="33" spans="1:19" x14ac:dyDescent="0.25">
      <c r="A33" t="s">
        <v>1159</v>
      </c>
      <c r="B33">
        <v>434</v>
      </c>
      <c r="C33" s="56">
        <f>mora_filtered_genus_abundance[[#This Row],[Assignments]]/mora_filtered_genus_abundance[[#Totals],[Assignments]]</f>
        <v>1.7941023638745501E-4</v>
      </c>
      <c r="E33" t="s">
        <v>1159</v>
      </c>
      <c r="F33">
        <v>334</v>
      </c>
      <c r="G33" s="56">
        <f>patho_new_genus_abundance[[#This Row],[Assignments]]/2419037</f>
        <v>1.3807147224288011E-4</v>
      </c>
      <c r="I33" t="s">
        <v>1140</v>
      </c>
      <c r="J33">
        <v>711</v>
      </c>
      <c r="K33" s="56">
        <f>minimap2_new_genus_abundance[[#This Row],[Assignments]]/2419037</f>
        <v>2.9391861306792742E-4</v>
      </c>
      <c r="M33" t="s">
        <v>1374</v>
      </c>
      <c r="N33">
        <v>294</v>
      </c>
      <c r="O33" s="56">
        <f>kraken2_genus_abundance[[#This Row],[Assignments]]/N$142</f>
        <v>1.2153596658505017E-4</v>
      </c>
      <c r="Q33" t="s">
        <v>1261</v>
      </c>
      <c r="R33">
        <v>303</v>
      </c>
      <c r="S33">
        <f>kraken2_custom_database_genus_abundance[[#This Row],[Assignment]]/R$145</f>
        <v>1.2525645535806191E-4</v>
      </c>
    </row>
    <row r="34" spans="1:19" x14ac:dyDescent="0.25">
      <c r="A34" t="s">
        <v>1181</v>
      </c>
      <c r="B34">
        <v>354</v>
      </c>
      <c r="C34" s="56">
        <f>mora_filtered_genus_abundance[[#This Row],[Assignments]]/mora_filtered_genus_abundance[[#Totals],[Assignments]]</f>
        <v>1.463392250717951E-4</v>
      </c>
      <c r="E34" t="s">
        <v>1137</v>
      </c>
      <c r="F34">
        <v>306</v>
      </c>
      <c r="G34" s="56">
        <f>patho_new_genus_abundance[[#This Row],[Assignments]]/2419037</f>
        <v>1.2649661828239916E-4</v>
      </c>
      <c r="I34" t="s">
        <v>1262</v>
      </c>
      <c r="J34">
        <v>661</v>
      </c>
      <c r="K34" s="56">
        <f>minimap2_new_genus_abundance[[#This Row],[Assignments]]/2419037</f>
        <v>2.7324923099564003E-4</v>
      </c>
      <c r="M34" t="s">
        <v>1261</v>
      </c>
      <c r="N34">
        <v>283</v>
      </c>
      <c r="O34" s="56">
        <f>kraken2_genus_abundance[[#This Row],[Assignments]]/N$142</f>
        <v>1.1698870252914693E-4</v>
      </c>
      <c r="Q34" t="s">
        <v>1374</v>
      </c>
      <c r="R34">
        <v>293</v>
      </c>
      <c r="S34">
        <f>kraken2_custom_database_genus_abundance[[#This Row],[Assignment]]/R$145</f>
        <v>1.2112257894360441E-4</v>
      </c>
    </row>
    <row r="35" spans="1:19" x14ac:dyDescent="0.25">
      <c r="A35" t="s">
        <v>1144</v>
      </c>
      <c r="B35">
        <v>346</v>
      </c>
      <c r="C35" s="56">
        <f>mora_filtered_genus_abundance[[#This Row],[Assignments]]/mora_filtered_genus_abundance[[#Totals],[Assignments]]</f>
        <v>1.4303212394022911E-4</v>
      </c>
      <c r="E35" t="s">
        <v>1219</v>
      </c>
      <c r="F35">
        <v>270</v>
      </c>
      <c r="G35" s="56">
        <f>patho_new_genus_abundance[[#This Row],[Assignments]]/2419037</f>
        <v>1.116146631903522E-4</v>
      </c>
      <c r="I35" t="s">
        <v>1231</v>
      </c>
      <c r="J35">
        <v>601</v>
      </c>
      <c r="K35" s="56">
        <f>minimap2_new_genus_abundance[[#This Row],[Assignments]]/2419037</f>
        <v>2.4844597250889505E-4</v>
      </c>
      <c r="M35" t="s">
        <v>1149</v>
      </c>
      <c r="N35">
        <v>175</v>
      </c>
      <c r="O35" s="56">
        <f>kraken2_genus_abundance[[#This Row],[Assignments]]/N$142</f>
        <v>7.2342837253006054E-5</v>
      </c>
      <c r="Q35" t="s">
        <v>1497</v>
      </c>
      <c r="R35">
        <v>186</v>
      </c>
      <c r="S35">
        <f>kraken2_custom_database_genus_abundance[[#This Row],[Assignment]]/R$145</f>
        <v>7.6890101308909291E-5</v>
      </c>
    </row>
    <row r="36" spans="1:19" x14ac:dyDescent="0.25">
      <c r="A36" t="s">
        <v>1137</v>
      </c>
      <c r="B36">
        <v>327</v>
      </c>
      <c r="C36" s="56">
        <f>mora_filtered_genus_abundance[[#This Row],[Assignments]]/mora_filtered_genus_abundance[[#Totals],[Assignments]]</f>
        <v>1.3517775875275989E-4</v>
      </c>
      <c r="E36" t="s">
        <v>1196</v>
      </c>
      <c r="F36">
        <v>250</v>
      </c>
      <c r="G36" s="56">
        <f>patho_new_genus_abundance[[#This Row],[Assignments]]/2419037</f>
        <v>1.0334691036143722E-4</v>
      </c>
      <c r="I36" t="s">
        <v>1195</v>
      </c>
      <c r="J36">
        <v>585</v>
      </c>
      <c r="K36" s="56">
        <f>minimap2_new_genus_abundance[[#This Row],[Assignments]]/2419037</f>
        <v>2.4183177024576308E-4</v>
      </c>
      <c r="M36" t="s">
        <v>1243</v>
      </c>
      <c r="N36">
        <v>151</v>
      </c>
      <c r="O36" s="56">
        <f>kraken2_genus_abundance[[#This Row],[Assignments]]/N$142</f>
        <v>6.2421533858308083E-5</v>
      </c>
      <c r="Q36" t="s">
        <v>1149</v>
      </c>
      <c r="R36">
        <v>175</v>
      </c>
      <c r="S36">
        <f>kraken2_custom_database_genus_abundance[[#This Row],[Assignment]]/R$145</f>
        <v>7.2342837253006054E-5</v>
      </c>
    </row>
    <row r="37" spans="1:19" x14ac:dyDescent="0.25">
      <c r="A37" t="s">
        <v>1140</v>
      </c>
      <c r="B37">
        <v>319</v>
      </c>
      <c r="C37" s="56">
        <f>mora_filtered_genus_abundance[[#This Row],[Assignments]]/mora_filtered_genus_abundance[[#Totals],[Assignments]]</f>
        <v>1.3187065762119388E-4</v>
      </c>
      <c r="E37" t="s">
        <v>1144</v>
      </c>
      <c r="F37">
        <v>218</v>
      </c>
      <c r="G37" s="56">
        <f>patho_new_genus_abundance[[#This Row],[Assignments]]/2419037</f>
        <v>9.0118505835173248E-5</v>
      </c>
      <c r="I37" t="s">
        <v>1175</v>
      </c>
      <c r="J37">
        <v>542</v>
      </c>
      <c r="K37" s="56">
        <f>minimap2_new_genus_abundance[[#This Row],[Assignments]]/2419037</f>
        <v>2.2405610166359587E-4</v>
      </c>
      <c r="M37" t="s">
        <v>1247</v>
      </c>
      <c r="N37">
        <v>150</v>
      </c>
      <c r="O37" s="56">
        <f>kraken2_genus_abundance[[#This Row],[Assignments]]/N$142</f>
        <v>6.2008146216862328E-5</v>
      </c>
      <c r="Q37" t="s">
        <v>1243</v>
      </c>
      <c r="R37">
        <v>158</v>
      </c>
      <c r="S37">
        <f>kraken2_custom_database_genus_abundance[[#This Row],[Assignment]]/R$145</f>
        <v>6.5315247348428327E-5</v>
      </c>
    </row>
    <row r="38" spans="1:19" x14ac:dyDescent="0.25">
      <c r="A38" t="s">
        <v>1192</v>
      </c>
      <c r="B38">
        <v>304</v>
      </c>
      <c r="C38" s="56">
        <f>mora_filtered_genus_abundance[[#This Row],[Assignments]]/mora_filtered_genus_abundance[[#Totals],[Assignments]]</f>
        <v>1.2566984299950765E-4</v>
      </c>
      <c r="E38" t="s">
        <v>1166</v>
      </c>
      <c r="F38">
        <v>185</v>
      </c>
      <c r="G38" s="56">
        <f>patho_new_genus_abundance[[#This Row],[Assignments]]/2419037</f>
        <v>7.6476713667463536E-5</v>
      </c>
      <c r="I38" t="s">
        <v>1189</v>
      </c>
      <c r="J38">
        <v>541</v>
      </c>
      <c r="K38" s="56">
        <f>minimap2_new_genus_abundance[[#This Row],[Assignments]]/2419037</f>
        <v>2.2364271402215013E-4</v>
      </c>
      <c r="M38" t="s">
        <v>1274</v>
      </c>
      <c r="N38">
        <v>142</v>
      </c>
      <c r="O38" s="56">
        <f>kraken2_genus_abundance[[#This Row],[Assignments]]/N$142</f>
        <v>5.8701045085296342E-5</v>
      </c>
      <c r="Q38" t="s">
        <v>1274</v>
      </c>
      <c r="R38">
        <v>142</v>
      </c>
      <c r="S38">
        <f>kraken2_custom_database_genus_abundance[[#This Row],[Assignment]]/R$145</f>
        <v>5.8701045085296342E-5</v>
      </c>
    </row>
    <row r="39" spans="1:19" x14ac:dyDescent="0.25">
      <c r="A39" t="s">
        <v>1154</v>
      </c>
      <c r="B39">
        <v>238</v>
      </c>
      <c r="C39" s="56">
        <f>mora_filtered_genus_abundance[[#This Row],[Assignments]]/mora_filtered_genus_abundance[[#Totals],[Assignments]]</f>
        <v>9.8386258664088225E-5</v>
      </c>
      <c r="E39" t="s">
        <v>1140</v>
      </c>
      <c r="F39">
        <v>178</v>
      </c>
      <c r="G39" s="56">
        <f>patho_new_genus_abundance[[#This Row],[Assignments]]/2419037</f>
        <v>7.3583000177343292E-5</v>
      </c>
      <c r="I39" t="s">
        <v>1260</v>
      </c>
      <c r="J39">
        <v>534</v>
      </c>
      <c r="K39" s="56">
        <f>minimap2_new_genus_abundance[[#This Row],[Assignments]]/2419037</f>
        <v>2.2074900053202989E-4</v>
      </c>
      <c r="M39" t="s">
        <v>1262</v>
      </c>
      <c r="N39">
        <v>124</v>
      </c>
      <c r="O39" s="56">
        <f>kraken2_genus_abundance[[#This Row],[Assignments]]/N$142</f>
        <v>5.1260067539272861E-5</v>
      </c>
      <c r="Q39" t="s">
        <v>1262</v>
      </c>
      <c r="R39">
        <v>123</v>
      </c>
      <c r="S39">
        <f>kraken2_custom_database_genus_abundance[[#This Row],[Assignment]]/R$145</f>
        <v>5.0846679897827112E-5</v>
      </c>
    </row>
    <row r="40" spans="1:19" x14ac:dyDescent="0.25">
      <c r="A40" t="s">
        <v>1219</v>
      </c>
      <c r="B40">
        <v>211</v>
      </c>
      <c r="C40" s="56">
        <f>mora_filtered_genus_abundance[[#This Row],[Assignments]]/mora_filtered_genus_abundance[[#Totals],[Assignments]]</f>
        <v>8.7224792345053017E-5</v>
      </c>
      <c r="E40" t="s">
        <v>1235</v>
      </c>
      <c r="F40">
        <v>160</v>
      </c>
      <c r="G40" s="56">
        <f>patho_new_genus_abundance[[#This Row],[Assignments]]/2419037</f>
        <v>6.6142022631319824E-5</v>
      </c>
      <c r="I40" t="s">
        <v>1235</v>
      </c>
      <c r="J40">
        <v>533</v>
      </c>
      <c r="K40" s="56">
        <f>minimap2_new_genus_abundance[[#This Row],[Assignments]]/2419037</f>
        <v>2.2033561289058415E-4</v>
      </c>
      <c r="M40" t="s">
        <v>1444</v>
      </c>
      <c r="N40">
        <v>112</v>
      </c>
      <c r="O40" s="56">
        <f>kraken2_genus_abundance[[#This Row],[Assignments]]/N$142</f>
        <v>4.6299415841923875E-5</v>
      </c>
      <c r="Q40" t="s">
        <v>1205</v>
      </c>
      <c r="R40">
        <v>112</v>
      </c>
      <c r="S40">
        <f>kraken2_custom_database_genus_abundance[[#This Row],[Assignment]]/R$145</f>
        <v>4.6299415841923875E-5</v>
      </c>
    </row>
    <row r="41" spans="1:19" x14ac:dyDescent="0.25">
      <c r="A41" t="s">
        <v>1212</v>
      </c>
      <c r="B41">
        <v>197</v>
      </c>
      <c r="C41" s="56">
        <f>mora_filtered_genus_abundance[[#This Row],[Assignments]]/mora_filtered_genus_abundance[[#Totals],[Assignments]]</f>
        <v>8.1437365364812528E-5</v>
      </c>
      <c r="E41" t="s">
        <v>1261</v>
      </c>
      <c r="F41">
        <v>148</v>
      </c>
      <c r="G41" s="56">
        <f>patho_new_genus_abundance[[#This Row],[Assignments]]/2419037</f>
        <v>6.1181370933970831E-5</v>
      </c>
      <c r="I41" t="s">
        <v>1137</v>
      </c>
      <c r="J41">
        <v>460</v>
      </c>
      <c r="K41" s="56">
        <f>minimap2_new_genus_abundance[[#This Row],[Assignments]]/2419037</f>
        <v>1.9015831506504448E-4</v>
      </c>
      <c r="M41" t="s">
        <v>1205</v>
      </c>
      <c r="N41">
        <v>108</v>
      </c>
      <c r="O41" s="56">
        <f>kraken2_genus_abundance[[#This Row],[Assignments]]/N$142</f>
        <v>4.4645865276140876E-5</v>
      </c>
      <c r="Q41" t="s">
        <v>1160</v>
      </c>
      <c r="R41">
        <v>108</v>
      </c>
      <c r="S41">
        <f>kraken2_custom_database_genus_abundance[[#This Row],[Assignment]]/R$145</f>
        <v>4.4645865276140876E-5</v>
      </c>
    </row>
    <row r="42" spans="1:19" x14ac:dyDescent="0.25">
      <c r="A42" t="s">
        <v>1309</v>
      </c>
      <c r="B42">
        <v>188</v>
      </c>
      <c r="C42" s="56">
        <f>mora_filtered_genus_abundance[[#This Row],[Assignments]]/mora_filtered_genus_abundance[[#Totals],[Assignments]]</f>
        <v>7.7716876591800787E-5</v>
      </c>
      <c r="E42" t="s">
        <v>1208</v>
      </c>
      <c r="F42">
        <v>132</v>
      </c>
      <c r="G42" s="56">
        <f>patho_new_genus_abundance[[#This Row],[Assignments]]/2419037</f>
        <v>5.4567168670838853E-5</v>
      </c>
      <c r="I42" t="s">
        <v>1174</v>
      </c>
      <c r="J42">
        <v>438</v>
      </c>
      <c r="K42" s="56">
        <f>minimap2_new_genus_abundance[[#This Row],[Assignments]]/2419037</f>
        <v>1.8106378695323801E-4</v>
      </c>
      <c r="M42" t="s">
        <v>1160</v>
      </c>
      <c r="N42">
        <v>108</v>
      </c>
      <c r="O42" s="56">
        <f>kraken2_genus_abundance[[#This Row],[Assignments]]/N$142</f>
        <v>4.4645865276140876E-5</v>
      </c>
      <c r="Q42" t="s">
        <v>1253</v>
      </c>
      <c r="R42">
        <v>103</v>
      </c>
      <c r="S42">
        <f>kraken2_custom_database_genus_abundance[[#This Row],[Assignment]]/R$145</f>
        <v>4.2578927068912134E-5</v>
      </c>
    </row>
    <row r="43" spans="1:19" x14ac:dyDescent="0.25">
      <c r="A43" t="s">
        <v>1153</v>
      </c>
      <c r="B43">
        <v>165</v>
      </c>
      <c r="C43" s="56">
        <f>mora_filtered_genus_abundance[[#This Row],[Assignments]]/mora_filtered_genus_abundance[[#Totals],[Assignments]]</f>
        <v>6.8208960838548558E-5</v>
      </c>
      <c r="E43" t="s">
        <v>1168</v>
      </c>
      <c r="F43">
        <v>123</v>
      </c>
      <c r="G43" s="56">
        <f>patho_new_genus_abundance[[#This Row],[Assignments]]/2419037</f>
        <v>5.0846679897827112E-5</v>
      </c>
      <c r="I43" t="s">
        <v>1144</v>
      </c>
      <c r="J43">
        <v>424</v>
      </c>
      <c r="K43" s="56">
        <f>minimap2_new_genus_abundance[[#This Row],[Assignments]]/2419037</f>
        <v>1.7527635997299752E-4</v>
      </c>
      <c r="M43" t="s">
        <v>1253</v>
      </c>
      <c r="N43">
        <v>104</v>
      </c>
      <c r="O43" s="56">
        <f>kraken2_genus_abundance[[#This Row],[Assignments]]/N$142</f>
        <v>4.2992314710357883E-5</v>
      </c>
      <c r="Q43" t="s">
        <v>1214</v>
      </c>
      <c r="R43">
        <v>89</v>
      </c>
      <c r="S43">
        <f>kraken2_custom_database_genus_abundance[[#This Row],[Assignment]]/R$145</f>
        <v>3.6791500088671646E-5</v>
      </c>
    </row>
    <row r="44" spans="1:19" x14ac:dyDescent="0.25">
      <c r="A44" t="s">
        <v>1266</v>
      </c>
      <c r="B44">
        <v>147</v>
      </c>
      <c r="C44" s="56">
        <f>mora_filtered_genus_abundance[[#This Row],[Assignments]]/mora_filtered_genus_abundance[[#Totals],[Assignments]]</f>
        <v>6.0767983292525083E-5</v>
      </c>
      <c r="E44" t="s">
        <v>1212</v>
      </c>
      <c r="F44">
        <v>122</v>
      </c>
      <c r="G44" s="56">
        <f>patho_new_genus_abundance[[#This Row],[Assignments]]/2419037</f>
        <v>5.0433292256381364E-5</v>
      </c>
      <c r="I44" t="s">
        <v>1192</v>
      </c>
      <c r="J44">
        <v>381</v>
      </c>
      <c r="K44" s="56">
        <f>minimap2_new_genus_abundance[[#This Row],[Assignments]]/2419037</f>
        <v>1.5750069139083031E-4</v>
      </c>
      <c r="M44" t="s">
        <v>1214</v>
      </c>
      <c r="N44">
        <v>89</v>
      </c>
      <c r="O44" s="56">
        <f>kraken2_genus_abundance[[#This Row],[Assignments]]/N$142</f>
        <v>3.6791500088671646E-5</v>
      </c>
      <c r="Q44" t="s">
        <v>1161</v>
      </c>
      <c r="R44">
        <v>82</v>
      </c>
      <c r="S44">
        <f>kraken2_custom_database_genus_abundance[[#This Row],[Assignment]]/R$145</f>
        <v>3.3897786598551408E-5</v>
      </c>
    </row>
    <row r="45" spans="1:19" x14ac:dyDescent="0.25">
      <c r="A45" t="s">
        <v>1261</v>
      </c>
      <c r="B45">
        <v>132</v>
      </c>
      <c r="C45" s="56">
        <f>mora_filtered_genus_abundance[[#This Row],[Assignments]]/mora_filtered_genus_abundance[[#Totals],[Assignments]]</f>
        <v>5.4567168670838853E-5</v>
      </c>
      <c r="E45" t="s">
        <v>1274</v>
      </c>
      <c r="F45">
        <v>122</v>
      </c>
      <c r="G45" s="56">
        <f>patho_new_genus_abundance[[#This Row],[Assignments]]/2419037</f>
        <v>5.0433292256381364E-5</v>
      </c>
      <c r="I45" t="s">
        <v>1219</v>
      </c>
      <c r="J45">
        <v>358</v>
      </c>
      <c r="K45" s="56">
        <f>minimap2_new_genus_abundance[[#This Row],[Assignments]]/2419037</f>
        <v>1.4799277563757809E-4</v>
      </c>
      <c r="M45" t="s">
        <v>1161</v>
      </c>
      <c r="N45">
        <v>82</v>
      </c>
      <c r="O45" s="56">
        <f>kraken2_genus_abundance[[#This Row],[Assignments]]/N$142</f>
        <v>3.3897786598551408E-5</v>
      </c>
      <c r="Q45" t="s">
        <v>1316</v>
      </c>
      <c r="R45">
        <v>51</v>
      </c>
      <c r="S45">
        <f>kraken2_custom_database_genus_abundance[[#This Row],[Assignment]]/R$145</f>
        <v>2.1082769713733193E-5</v>
      </c>
    </row>
    <row r="46" spans="1:19" x14ac:dyDescent="0.25">
      <c r="A46" t="s">
        <v>1223</v>
      </c>
      <c r="B46">
        <v>128</v>
      </c>
      <c r="C46" s="56">
        <f>mora_filtered_genus_abundance[[#This Row],[Assignments]]/mora_filtered_genus_abundance[[#Totals],[Assignments]]</f>
        <v>5.2913618105055853E-5</v>
      </c>
      <c r="E46" t="s">
        <v>1266</v>
      </c>
      <c r="F46">
        <v>122</v>
      </c>
      <c r="G46" s="56">
        <f>patho_new_genus_abundance[[#This Row],[Assignments]]/2419037</f>
        <v>5.0433292256381364E-5</v>
      </c>
      <c r="I46" t="s">
        <v>1212</v>
      </c>
      <c r="J46">
        <v>342</v>
      </c>
      <c r="K46" s="56">
        <f>minimap2_new_genus_abundance[[#This Row],[Assignments]]/2419037</f>
        <v>1.4137857337444612E-4</v>
      </c>
      <c r="M46" t="s">
        <v>1316</v>
      </c>
      <c r="N46">
        <v>52</v>
      </c>
      <c r="O46" s="56">
        <f>kraken2_genus_abundance[[#This Row],[Assignments]]/N$142</f>
        <v>2.1496157355178941E-5</v>
      </c>
      <c r="Q46" t="s">
        <v>1229</v>
      </c>
      <c r="R46">
        <v>49</v>
      </c>
      <c r="S46">
        <f>kraken2_custom_database_genus_abundance[[#This Row],[Assignment]]/R$145</f>
        <v>2.0255994430841693E-5</v>
      </c>
    </row>
    <row r="47" spans="1:19" x14ac:dyDescent="0.25">
      <c r="A47" t="s">
        <v>1168</v>
      </c>
      <c r="B47">
        <v>124</v>
      </c>
      <c r="C47" s="56">
        <f>mora_filtered_genus_abundance[[#This Row],[Assignments]]/mora_filtered_genus_abundance[[#Totals],[Assignments]]</f>
        <v>5.1260067539272861E-5</v>
      </c>
      <c r="E47" t="s">
        <v>1153</v>
      </c>
      <c r="F47">
        <v>119</v>
      </c>
      <c r="G47" s="56">
        <f>patho_new_genus_abundance[[#This Row],[Assignments]]/2419037</f>
        <v>4.9193129332044113E-5</v>
      </c>
      <c r="I47" t="s">
        <v>1154</v>
      </c>
      <c r="J47">
        <v>341</v>
      </c>
      <c r="K47" s="56">
        <f>minimap2_new_genus_abundance[[#This Row],[Assignments]]/2419037</f>
        <v>1.4096518573300035E-4</v>
      </c>
      <c r="M47" t="s">
        <v>1448</v>
      </c>
      <c r="N47">
        <v>52</v>
      </c>
      <c r="O47" s="56">
        <f>kraken2_genus_abundance[[#This Row],[Assignments]]/N$142</f>
        <v>2.1496157355178941E-5</v>
      </c>
      <c r="Q47" t="s">
        <v>1276</v>
      </c>
      <c r="R47">
        <v>49</v>
      </c>
      <c r="S47">
        <f>kraken2_custom_database_genus_abundance[[#This Row],[Assignment]]/R$145</f>
        <v>2.0255994430841693E-5</v>
      </c>
    </row>
    <row r="48" spans="1:19" x14ac:dyDescent="0.25">
      <c r="A48" t="s">
        <v>1161</v>
      </c>
      <c r="B48">
        <v>122</v>
      </c>
      <c r="C48" s="56">
        <f>mora_filtered_genus_abundance[[#This Row],[Assignments]]/mora_filtered_genus_abundance[[#Totals],[Assignments]]</f>
        <v>5.0433292256381364E-5</v>
      </c>
      <c r="E48" t="s">
        <v>1223</v>
      </c>
      <c r="F48">
        <v>118</v>
      </c>
      <c r="G48" s="56">
        <f>patho_new_genus_abundance[[#This Row],[Assignments]]/2419037</f>
        <v>4.8779741690598365E-5</v>
      </c>
      <c r="I48" t="s">
        <v>1181</v>
      </c>
      <c r="J48">
        <v>337</v>
      </c>
      <c r="K48" s="56">
        <f>minimap2_new_genus_abundance[[#This Row],[Assignments]]/2419037</f>
        <v>1.3931163516721736E-4</v>
      </c>
      <c r="M48" t="s">
        <v>1276</v>
      </c>
      <c r="N48">
        <v>49</v>
      </c>
      <c r="O48" s="56">
        <f>kraken2_genus_abundance[[#This Row],[Assignments]]/N$142</f>
        <v>2.0255994430841693E-5</v>
      </c>
      <c r="Q48" t="s">
        <v>1418</v>
      </c>
      <c r="R48">
        <v>49</v>
      </c>
      <c r="S48">
        <f>kraken2_custom_database_genus_abundance[[#This Row],[Assignment]]/R$145</f>
        <v>2.0255994430841693E-5</v>
      </c>
    </row>
    <row r="49" spans="1:19" x14ac:dyDescent="0.25">
      <c r="A49" t="s">
        <v>1274</v>
      </c>
      <c r="B49">
        <v>120</v>
      </c>
      <c r="C49" s="56">
        <f>mora_filtered_genus_abundance[[#This Row],[Assignments]]/mora_filtered_genus_abundance[[#Totals],[Assignments]]</f>
        <v>4.9606516973489861E-5</v>
      </c>
      <c r="E49" t="s">
        <v>1192</v>
      </c>
      <c r="F49">
        <v>118</v>
      </c>
      <c r="G49" s="56">
        <f>patho_new_genus_abundance[[#This Row],[Assignments]]/2419037</f>
        <v>4.8779741690598365E-5</v>
      </c>
      <c r="I49" t="s">
        <v>1240</v>
      </c>
      <c r="J49">
        <v>223</v>
      </c>
      <c r="K49" s="56">
        <f>minimap2_new_genus_abundance[[#This Row],[Assignments]]/2419037</f>
        <v>9.2185444042401995E-5</v>
      </c>
      <c r="M49" t="s">
        <v>1229</v>
      </c>
      <c r="N49">
        <v>48</v>
      </c>
      <c r="O49" s="56">
        <f>kraken2_genus_abundance[[#This Row],[Assignments]]/N$142</f>
        <v>1.9842606789395945E-5</v>
      </c>
      <c r="Q49" t="s">
        <v>1446</v>
      </c>
      <c r="R49">
        <v>48</v>
      </c>
      <c r="S49">
        <f>kraken2_custom_database_genus_abundance[[#This Row],[Assignment]]/R$145</f>
        <v>1.9842606789395945E-5</v>
      </c>
    </row>
    <row r="50" spans="1:19" x14ac:dyDescent="0.25">
      <c r="A50" t="s">
        <v>1292</v>
      </c>
      <c r="B50">
        <v>118</v>
      </c>
      <c r="C50" s="56">
        <f>mora_filtered_genus_abundance[[#This Row],[Assignments]]/mora_filtered_genus_abundance[[#Totals],[Assignments]]</f>
        <v>4.8779741690598365E-5</v>
      </c>
      <c r="E50" t="s">
        <v>1292</v>
      </c>
      <c r="F50">
        <v>108</v>
      </c>
      <c r="G50" s="56">
        <f>patho_new_genus_abundance[[#This Row],[Assignments]]/2419037</f>
        <v>4.4645865276140876E-5</v>
      </c>
      <c r="I50" t="s">
        <v>1223</v>
      </c>
      <c r="J50">
        <v>191</v>
      </c>
      <c r="K50" s="56">
        <f>minimap2_new_genus_abundance[[#This Row],[Assignments]]/2419037</f>
        <v>7.8957039516138039E-5</v>
      </c>
      <c r="M50" t="s">
        <v>1416</v>
      </c>
      <c r="N50">
        <v>48</v>
      </c>
      <c r="O50" s="56">
        <f>kraken2_genus_abundance[[#This Row],[Assignments]]/N$142</f>
        <v>1.9842606789395945E-5</v>
      </c>
      <c r="Q50" t="s">
        <v>1416</v>
      </c>
      <c r="R50">
        <v>47</v>
      </c>
      <c r="S50">
        <f>kraken2_custom_database_genus_abundance[[#This Row],[Assignment]]/R$145</f>
        <v>1.9429219147950197E-5</v>
      </c>
    </row>
    <row r="51" spans="1:19" x14ac:dyDescent="0.25">
      <c r="A51" t="s">
        <v>1160</v>
      </c>
      <c r="B51">
        <v>103</v>
      </c>
      <c r="C51" s="56">
        <f>mora_filtered_genus_abundance[[#This Row],[Assignments]]/mora_filtered_genus_abundance[[#Totals],[Assignments]]</f>
        <v>4.2578927068912134E-5</v>
      </c>
      <c r="E51" t="s">
        <v>1160</v>
      </c>
      <c r="F51">
        <v>103</v>
      </c>
      <c r="G51" s="56">
        <f>patho_new_genus_abundance[[#This Row],[Assignments]]/2419037</f>
        <v>4.2578927068912134E-5</v>
      </c>
      <c r="I51" t="s">
        <v>1201</v>
      </c>
      <c r="J51">
        <v>182</v>
      </c>
      <c r="K51" s="56">
        <f>minimap2_new_genus_abundance[[#This Row],[Assignments]]/2419037</f>
        <v>7.5236550743126298E-5</v>
      </c>
      <c r="M51" t="s">
        <v>1208</v>
      </c>
      <c r="N51">
        <v>45</v>
      </c>
      <c r="O51" s="56">
        <f>kraken2_genus_abundance[[#This Row],[Assignments]]/N$142</f>
        <v>1.86024438650587E-5</v>
      </c>
      <c r="Q51" t="s">
        <v>1225</v>
      </c>
      <c r="R51">
        <v>47</v>
      </c>
      <c r="S51">
        <f>kraken2_custom_database_genus_abundance[[#This Row],[Assignment]]/R$145</f>
        <v>1.9429219147950197E-5</v>
      </c>
    </row>
    <row r="52" spans="1:19" x14ac:dyDescent="0.25">
      <c r="A52" t="s">
        <v>1166</v>
      </c>
      <c r="B52">
        <v>100</v>
      </c>
      <c r="C52" s="56">
        <f>mora_filtered_genus_abundance[[#This Row],[Assignments]]/mora_filtered_genus_abundance[[#Totals],[Assignments]]</f>
        <v>4.133876414457489E-5</v>
      </c>
      <c r="E52" t="s">
        <v>1240</v>
      </c>
      <c r="F52">
        <v>103</v>
      </c>
      <c r="G52" s="56">
        <f>patho_new_genus_abundance[[#This Row],[Assignments]]/2419037</f>
        <v>4.2578927068912134E-5</v>
      </c>
      <c r="I52" t="s">
        <v>1266</v>
      </c>
      <c r="J52">
        <v>175</v>
      </c>
      <c r="K52" s="56">
        <f>minimap2_new_genus_abundance[[#This Row],[Assignments]]/2419037</f>
        <v>7.2342837253006054E-5</v>
      </c>
      <c r="M52" t="s">
        <v>1417</v>
      </c>
      <c r="N52">
        <v>43</v>
      </c>
      <c r="O52" s="56">
        <f>kraken2_genus_abundance[[#This Row],[Assignments]]/N$142</f>
        <v>1.7775668582167201E-5</v>
      </c>
      <c r="Q52" t="s">
        <v>1419</v>
      </c>
      <c r="R52">
        <v>46</v>
      </c>
      <c r="S52">
        <f>kraken2_custom_database_genus_abundance[[#This Row],[Assignment]]/R$145</f>
        <v>1.9015831506504449E-5</v>
      </c>
    </row>
    <row r="53" spans="1:19" x14ac:dyDescent="0.25">
      <c r="A53" t="s">
        <v>1198</v>
      </c>
      <c r="B53">
        <v>99</v>
      </c>
      <c r="C53" s="56">
        <f>mora_filtered_genus_abundance[[#This Row],[Assignments]]/mora_filtered_genus_abundance[[#Totals],[Assignments]]</f>
        <v>4.0925376503129135E-5</v>
      </c>
      <c r="E53" t="s">
        <v>1209</v>
      </c>
      <c r="F53">
        <v>73</v>
      </c>
      <c r="G53" s="56">
        <f>patho_new_genus_abundance[[#This Row],[Assignments]]/2419037</f>
        <v>3.0177297825539668E-5</v>
      </c>
      <c r="I53" t="s">
        <v>1168</v>
      </c>
      <c r="J53">
        <v>165</v>
      </c>
      <c r="K53" s="56">
        <f>minimap2_new_genus_abundance[[#This Row],[Assignments]]/2419037</f>
        <v>6.8208960838548558E-5</v>
      </c>
      <c r="M53" t="s">
        <v>1257</v>
      </c>
      <c r="N53">
        <v>41</v>
      </c>
      <c r="O53" s="56">
        <f>kraken2_genus_abundance[[#This Row],[Assignments]]/N$142</f>
        <v>1.6948893299275704E-5</v>
      </c>
      <c r="Q53" t="s">
        <v>1208</v>
      </c>
      <c r="R53">
        <v>42</v>
      </c>
      <c r="S53">
        <f>kraken2_custom_database_genus_abundance[[#This Row],[Assignment]]/R$145</f>
        <v>1.7362280940721452E-5</v>
      </c>
    </row>
    <row r="54" spans="1:19" x14ac:dyDescent="0.25">
      <c r="A54" t="s">
        <v>1208</v>
      </c>
      <c r="B54">
        <v>96</v>
      </c>
      <c r="C54" s="56">
        <f>mora_filtered_genus_abundance[[#This Row],[Assignments]]/mora_filtered_genus_abundance[[#Totals],[Assignments]]</f>
        <v>3.968521357879189E-5</v>
      </c>
      <c r="E54" t="s">
        <v>1161</v>
      </c>
      <c r="F54">
        <v>71</v>
      </c>
      <c r="G54" s="56">
        <f>patho_new_genus_abundance[[#This Row],[Assignments]]/2419037</f>
        <v>2.9350522542648171E-5</v>
      </c>
      <c r="I54" t="s">
        <v>1250</v>
      </c>
      <c r="J54">
        <v>140</v>
      </c>
      <c r="K54" s="56">
        <f>minimap2_new_genus_abundance[[#This Row],[Assignments]]/2419037</f>
        <v>5.7874269802404839E-5</v>
      </c>
      <c r="M54" t="s">
        <v>1418</v>
      </c>
      <c r="N54">
        <v>40</v>
      </c>
      <c r="O54" s="56">
        <f>kraken2_genus_abundance[[#This Row],[Assignments]]/N$142</f>
        <v>1.6535505657829956E-5</v>
      </c>
      <c r="Q54" t="s">
        <v>1417</v>
      </c>
      <c r="R54">
        <v>41</v>
      </c>
      <c r="S54">
        <f>kraken2_custom_database_genus_abundance[[#This Row],[Assignment]]/R$145</f>
        <v>1.6948893299275704E-5</v>
      </c>
    </row>
    <row r="55" spans="1:19" x14ac:dyDescent="0.25">
      <c r="A55" t="s">
        <v>1209</v>
      </c>
      <c r="B55">
        <v>67</v>
      </c>
      <c r="C55" s="56">
        <f>mora_filtered_genus_abundance[[#This Row],[Assignments]]/mora_filtered_genus_abundance[[#Totals],[Assignments]]</f>
        <v>2.7696971976865175E-5</v>
      </c>
      <c r="E55" t="s">
        <v>1304</v>
      </c>
      <c r="F55">
        <v>63</v>
      </c>
      <c r="G55" s="56">
        <f>patho_new_genus_abundance[[#This Row],[Assignments]]/2419037</f>
        <v>2.6043421411082179E-5</v>
      </c>
      <c r="I55" t="s">
        <v>1198</v>
      </c>
      <c r="J55">
        <v>136</v>
      </c>
      <c r="K55" s="56">
        <f>minimap2_new_genus_abundance[[#This Row],[Assignments]]/2419037</f>
        <v>5.6220719236621846E-5</v>
      </c>
      <c r="M55" t="s">
        <v>1263</v>
      </c>
      <c r="N55">
        <v>37</v>
      </c>
      <c r="O55" s="56">
        <f>kraken2_genus_abundance[[#This Row],[Assignments]]/N$142</f>
        <v>1.5295342733492708E-5</v>
      </c>
      <c r="Q55" t="s">
        <v>1257</v>
      </c>
      <c r="R55">
        <v>40</v>
      </c>
      <c r="S55">
        <f>kraken2_custom_database_genus_abundance[[#This Row],[Assignment]]/R$145</f>
        <v>1.6535505657829956E-5</v>
      </c>
    </row>
    <row r="56" spans="1:19" x14ac:dyDescent="0.25">
      <c r="A56" t="s">
        <v>1284</v>
      </c>
      <c r="B56">
        <v>66</v>
      </c>
      <c r="C56" s="56">
        <f>mora_filtered_genus_abundance[[#This Row],[Assignments]]/mora_filtered_genus_abundance[[#Totals],[Assignments]]</f>
        <v>2.7283584335419427E-5</v>
      </c>
      <c r="E56" t="s">
        <v>1284</v>
      </c>
      <c r="F56">
        <v>63</v>
      </c>
      <c r="G56" s="56">
        <f>patho_new_genus_abundance[[#This Row],[Assignments]]/2419037</f>
        <v>2.6043421411082179E-5</v>
      </c>
      <c r="I56" t="s">
        <v>1261</v>
      </c>
      <c r="J56">
        <v>134</v>
      </c>
      <c r="K56" s="56">
        <f>minimap2_new_genus_abundance[[#This Row],[Assignments]]/2419037</f>
        <v>5.539394395373035E-5</v>
      </c>
      <c r="M56" t="s">
        <v>1419</v>
      </c>
      <c r="N56">
        <v>37</v>
      </c>
      <c r="O56" s="56">
        <f>kraken2_genus_abundance[[#This Row],[Assignments]]/N$142</f>
        <v>1.5295342733492708E-5</v>
      </c>
      <c r="Q56" t="s">
        <v>1263</v>
      </c>
      <c r="R56">
        <v>34</v>
      </c>
      <c r="S56">
        <f>kraken2_custom_database_genus_abundance[[#This Row],[Assignment]]/R$145</f>
        <v>1.4055179809155462E-5</v>
      </c>
    </row>
    <row r="57" spans="1:19" x14ac:dyDescent="0.25">
      <c r="A57" t="s">
        <v>1224</v>
      </c>
      <c r="B57">
        <v>60</v>
      </c>
      <c r="C57" s="56">
        <f>mora_filtered_genus_abundance[[#This Row],[Assignments]]/mora_filtered_genus_abundance[[#Totals],[Assignments]]</f>
        <v>2.480325848674493E-5</v>
      </c>
      <c r="E57" t="s">
        <v>1280</v>
      </c>
      <c r="F57">
        <v>59</v>
      </c>
      <c r="G57" s="56">
        <f>patho_new_genus_abundance[[#This Row],[Assignments]]/2419037</f>
        <v>2.4389870845299182E-5</v>
      </c>
      <c r="I57" t="s">
        <v>1284</v>
      </c>
      <c r="J57">
        <v>129</v>
      </c>
      <c r="K57" s="56">
        <f>minimap2_new_genus_abundance[[#This Row],[Assignments]]/2419037</f>
        <v>5.3327005746501602E-5</v>
      </c>
      <c r="M57" t="s">
        <v>1420</v>
      </c>
      <c r="N57">
        <v>28</v>
      </c>
      <c r="O57" s="56">
        <f>kraken2_genus_abundance[[#This Row],[Assignments]]/N$142</f>
        <v>1.1574853960480969E-5</v>
      </c>
      <c r="Q57" t="s">
        <v>1166</v>
      </c>
      <c r="R57">
        <v>31</v>
      </c>
      <c r="S57">
        <f>kraken2_custom_database_genus_abundance[[#This Row],[Assignment]]/R$145</f>
        <v>1.2815016884818215E-5</v>
      </c>
    </row>
    <row r="58" spans="1:19" x14ac:dyDescent="0.25">
      <c r="A58" t="s">
        <v>1148</v>
      </c>
      <c r="B58">
        <v>59</v>
      </c>
      <c r="C58" s="56">
        <f>mora_filtered_genus_abundance[[#This Row],[Assignments]]/mora_filtered_genus_abundance[[#Totals],[Assignments]]</f>
        <v>2.4389870845299182E-5</v>
      </c>
      <c r="E58" t="s">
        <v>1239</v>
      </c>
      <c r="F58">
        <v>52</v>
      </c>
      <c r="G58" s="56">
        <f>patho_new_genus_abundance[[#This Row],[Assignments]]/2419037</f>
        <v>2.1496157355178941E-5</v>
      </c>
      <c r="I58" t="s">
        <v>1188</v>
      </c>
      <c r="J58">
        <v>120</v>
      </c>
      <c r="K58" s="56">
        <f>minimap2_new_genus_abundance[[#This Row],[Assignments]]/2419037</f>
        <v>4.9606516973489861E-5</v>
      </c>
      <c r="M58" t="s">
        <v>1187</v>
      </c>
      <c r="N58">
        <v>26</v>
      </c>
      <c r="O58" s="56">
        <f>kraken2_genus_abundance[[#This Row],[Assignments]]/N$142</f>
        <v>1.0748078677589471E-5</v>
      </c>
      <c r="Q58" t="s">
        <v>1444</v>
      </c>
      <c r="R58">
        <v>30</v>
      </c>
      <c r="S58">
        <f>kraken2_custom_database_genus_abundance[[#This Row],[Assignment]]/R$145</f>
        <v>1.2401629243372465E-5</v>
      </c>
    </row>
    <row r="59" spans="1:19" x14ac:dyDescent="0.25">
      <c r="A59" t="s">
        <v>1304</v>
      </c>
      <c r="B59">
        <v>56</v>
      </c>
      <c r="C59" s="56">
        <f>mora_filtered_genus_abundance[[#This Row],[Assignments]]/mora_filtered_genus_abundance[[#Totals],[Assignments]]</f>
        <v>2.3149707920961938E-5</v>
      </c>
      <c r="E59" t="s">
        <v>1293</v>
      </c>
      <c r="F59">
        <v>50</v>
      </c>
      <c r="G59" s="56">
        <f>patho_new_genus_abundance[[#This Row],[Assignments]]/2419037</f>
        <v>2.0669382072287445E-5</v>
      </c>
      <c r="I59" t="s">
        <v>1194</v>
      </c>
      <c r="J59">
        <v>117</v>
      </c>
      <c r="K59" s="56">
        <f>minimap2_new_genus_abundance[[#This Row],[Assignments]]/2419037</f>
        <v>4.8366354049152616E-5</v>
      </c>
      <c r="M59" t="s">
        <v>1421</v>
      </c>
      <c r="N59">
        <v>22</v>
      </c>
      <c r="O59" s="56">
        <f>kraken2_genus_abundance[[#This Row],[Assignments]]/N$142</f>
        <v>9.0945281118064744E-6</v>
      </c>
      <c r="Q59" t="s">
        <v>1420</v>
      </c>
      <c r="R59">
        <v>29</v>
      </c>
      <c r="S59">
        <f>kraken2_custom_database_genus_abundance[[#This Row],[Assignment]]/R$145</f>
        <v>1.1988241601926717E-5</v>
      </c>
    </row>
    <row r="60" spans="1:19" x14ac:dyDescent="0.25">
      <c r="A60" t="s">
        <v>1250</v>
      </c>
      <c r="B60">
        <v>47</v>
      </c>
      <c r="C60" s="56">
        <f>mora_filtered_genus_abundance[[#This Row],[Assignments]]/mora_filtered_genus_abundance[[#Totals],[Assignments]]</f>
        <v>1.9429219147950197E-5</v>
      </c>
      <c r="E60" t="s">
        <v>1224</v>
      </c>
      <c r="F60">
        <v>47</v>
      </c>
      <c r="G60" s="56">
        <f>patho_new_genus_abundance[[#This Row],[Assignments]]/2419037</f>
        <v>1.9429219147950197E-5</v>
      </c>
      <c r="I60" t="s">
        <v>1274</v>
      </c>
      <c r="J60">
        <v>113</v>
      </c>
      <c r="K60" s="56">
        <f>minimap2_new_genus_abundance[[#This Row],[Assignments]]/2419037</f>
        <v>4.6712803483369623E-5</v>
      </c>
      <c r="M60" t="s">
        <v>1324</v>
      </c>
      <c r="N60">
        <v>20</v>
      </c>
      <c r="O60" s="56">
        <f>kraken2_genus_abundance[[#This Row],[Assignments]]/N$142</f>
        <v>8.267752828914978E-6</v>
      </c>
      <c r="Q60" t="s">
        <v>1187</v>
      </c>
      <c r="R60">
        <v>26</v>
      </c>
      <c r="S60">
        <f>kraken2_custom_database_genus_abundance[[#This Row],[Assignment]]/R$145</f>
        <v>1.0748078677589471E-5</v>
      </c>
    </row>
    <row r="61" spans="1:19" x14ac:dyDescent="0.25">
      <c r="A61" t="s">
        <v>1239</v>
      </c>
      <c r="B61">
        <v>42</v>
      </c>
      <c r="C61" s="56">
        <f>mora_filtered_genus_abundance[[#This Row],[Assignments]]/mora_filtered_genus_abundance[[#Totals],[Assignments]]</f>
        <v>1.7362280940721452E-5</v>
      </c>
      <c r="E61" t="s">
        <v>1183</v>
      </c>
      <c r="F61">
        <v>44</v>
      </c>
      <c r="G61" s="56">
        <f>patho_new_genus_abundance[[#This Row],[Assignments]]/2419037</f>
        <v>1.8189056223612949E-5</v>
      </c>
      <c r="I61" t="s">
        <v>1282</v>
      </c>
      <c r="J61">
        <v>111</v>
      </c>
      <c r="K61" s="56">
        <f>minimap2_new_genus_abundance[[#This Row],[Assignments]]/2419037</f>
        <v>4.5886028200478127E-5</v>
      </c>
      <c r="M61" t="s">
        <v>1422</v>
      </c>
      <c r="N61">
        <v>19</v>
      </c>
      <c r="O61" s="56">
        <f>kraken2_genus_abundance[[#This Row],[Assignments]]/N$142</f>
        <v>7.854365187469228E-6</v>
      </c>
      <c r="Q61" t="s">
        <v>1421</v>
      </c>
      <c r="R61">
        <v>24</v>
      </c>
      <c r="S61">
        <f>kraken2_custom_database_genus_abundance[[#This Row],[Assignment]]/R$145</f>
        <v>9.9213033946979725E-6</v>
      </c>
    </row>
    <row r="62" spans="1:19" x14ac:dyDescent="0.25">
      <c r="A62" t="s">
        <v>1293</v>
      </c>
      <c r="B62">
        <v>35</v>
      </c>
      <c r="C62" s="56">
        <f>mora_filtered_genus_abundance[[#This Row],[Assignments]]/mora_filtered_genus_abundance[[#Totals],[Assignments]]</f>
        <v>1.446856745060121E-5</v>
      </c>
      <c r="E62" t="s">
        <v>1148</v>
      </c>
      <c r="F62">
        <v>43</v>
      </c>
      <c r="G62" s="56">
        <f>patho_new_genus_abundance[[#This Row],[Assignments]]/2419037</f>
        <v>1.7775668582167201E-5</v>
      </c>
      <c r="I62" t="s">
        <v>1292</v>
      </c>
      <c r="J62">
        <v>110</v>
      </c>
      <c r="K62" s="56">
        <f>minimap2_new_genus_abundance[[#This Row],[Assignments]]/2419037</f>
        <v>4.5472640559032372E-5</v>
      </c>
      <c r="M62" t="s">
        <v>1217</v>
      </c>
      <c r="N62">
        <v>15</v>
      </c>
      <c r="O62" s="56">
        <f>kraken2_genus_abundance[[#This Row],[Assignments]]/N$142</f>
        <v>6.2008146216862326E-6</v>
      </c>
      <c r="Q62" t="s">
        <v>1217</v>
      </c>
      <c r="R62">
        <v>23</v>
      </c>
      <c r="S62">
        <f>kraken2_custom_database_genus_abundance[[#This Row],[Assignment]]/R$145</f>
        <v>9.5079157532522243E-6</v>
      </c>
    </row>
    <row r="63" spans="1:19" x14ac:dyDescent="0.25">
      <c r="A63" t="s">
        <v>1162</v>
      </c>
      <c r="B63">
        <v>33</v>
      </c>
      <c r="C63" s="56">
        <f>mora_filtered_genus_abundance[[#This Row],[Assignments]]/mora_filtered_genus_abundance[[#Totals],[Assignments]]</f>
        <v>1.3641792167709713E-5</v>
      </c>
      <c r="E63" t="s">
        <v>1250</v>
      </c>
      <c r="F63">
        <v>43</v>
      </c>
      <c r="G63" s="56">
        <f>patho_new_genus_abundance[[#This Row],[Assignments]]/2419037</f>
        <v>1.7775668582167201E-5</v>
      </c>
      <c r="I63" t="s">
        <v>1209</v>
      </c>
      <c r="J63">
        <v>109</v>
      </c>
      <c r="K63" s="56">
        <f>minimap2_new_genus_abundance[[#This Row],[Assignments]]/2419037</f>
        <v>4.5059252917586624E-5</v>
      </c>
      <c r="M63" t="s">
        <v>1233</v>
      </c>
      <c r="N63">
        <v>14</v>
      </c>
      <c r="O63" s="56">
        <f>kraken2_genus_abundance[[#This Row],[Assignments]]/N$142</f>
        <v>5.7874269802404844E-6</v>
      </c>
      <c r="Q63" t="s">
        <v>1329</v>
      </c>
      <c r="R63">
        <v>20</v>
      </c>
      <c r="S63">
        <f>kraken2_custom_database_genus_abundance[[#This Row],[Assignment]]/R$145</f>
        <v>8.267752828914978E-6</v>
      </c>
    </row>
    <row r="64" spans="1:19" x14ac:dyDescent="0.25">
      <c r="A64" t="s">
        <v>1216</v>
      </c>
      <c r="B64">
        <v>32</v>
      </c>
      <c r="C64" s="56">
        <f>mora_filtered_genus_abundance[[#This Row],[Assignments]]/mora_filtered_genus_abundance[[#Totals],[Assignments]]</f>
        <v>1.3228404526263963E-5</v>
      </c>
      <c r="E64" t="s">
        <v>1198</v>
      </c>
      <c r="F64">
        <v>37</v>
      </c>
      <c r="G64" s="56">
        <f>patho_new_genus_abundance[[#This Row],[Assignments]]/2419037</f>
        <v>1.5295342733492708E-5</v>
      </c>
      <c r="I64" t="s">
        <v>1160</v>
      </c>
      <c r="J64">
        <v>103</v>
      </c>
      <c r="K64" s="56">
        <f>minimap2_new_genus_abundance[[#This Row],[Assignments]]/2419037</f>
        <v>4.2578927068912134E-5</v>
      </c>
      <c r="M64" t="s">
        <v>1329</v>
      </c>
      <c r="N64">
        <v>13</v>
      </c>
      <c r="O64" s="56">
        <f>kraken2_genus_abundance[[#This Row],[Assignments]]/N$142</f>
        <v>5.3740393387947353E-6</v>
      </c>
      <c r="Q64" t="s">
        <v>1324</v>
      </c>
      <c r="R64">
        <v>20</v>
      </c>
      <c r="S64">
        <f>kraken2_custom_database_genus_abundance[[#This Row],[Assignment]]/R$145</f>
        <v>8.267752828914978E-6</v>
      </c>
    </row>
    <row r="65" spans="1:19" x14ac:dyDescent="0.25">
      <c r="A65" t="s">
        <v>1215</v>
      </c>
      <c r="B65">
        <v>31</v>
      </c>
      <c r="C65" s="56">
        <f>mora_filtered_genus_abundance[[#This Row],[Assignments]]/mora_filtered_genus_abundance[[#Totals],[Assignments]]</f>
        <v>1.2815016884818215E-5</v>
      </c>
      <c r="E65" t="s">
        <v>1215</v>
      </c>
      <c r="F65">
        <v>30</v>
      </c>
      <c r="G65" s="56">
        <f>patho_new_genus_abundance[[#This Row],[Assignments]]/2419037</f>
        <v>1.2401629243372465E-5</v>
      </c>
      <c r="I65" t="s">
        <v>1166</v>
      </c>
      <c r="J65">
        <v>102</v>
      </c>
      <c r="K65" s="56">
        <f>minimap2_new_genus_abundance[[#This Row],[Assignments]]/2419037</f>
        <v>4.2165539427466386E-5</v>
      </c>
      <c r="M65" t="s">
        <v>1144</v>
      </c>
      <c r="N65">
        <v>12</v>
      </c>
      <c r="O65" s="56">
        <f>kraken2_genus_abundance[[#This Row],[Assignments]]/N$142</f>
        <v>4.9606516973489863E-6</v>
      </c>
      <c r="Q65" t="s">
        <v>1422</v>
      </c>
      <c r="R65">
        <v>17</v>
      </c>
      <c r="S65">
        <f>kraken2_custom_database_genus_abundance[[#This Row],[Assignment]]/R$145</f>
        <v>7.0275899045777308E-6</v>
      </c>
    </row>
    <row r="66" spans="1:19" x14ac:dyDescent="0.25">
      <c r="A66" t="s">
        <v>1211</v>
      </c>
      <c r="B66">
        <v>30</v>
      </c>
      <c r="C66" s="56">
        <f>mora_filtered_genus_abundance[[#This Row],[Assignments]]/mora_filtered_genus_abundance[[#Totals],[Assignments]]</f>
        <v>1.2401629243372465E-5</v>
      </c>
      <c r="E66" t="s">
        <v>1225</v>
      </c>
      <c r="F66">
        <v>26</v>
      </c>
      <c r="G66" s="56">
        <f>patho_new_genus_abundance[[#This Row],[Assignments]]/2419037</f>
        <v>1.0748078677589471E-5</v>
      </c>
      <c r="I66" t="s">
        <v>1280</v>
      </c>
      <c r="J66">
        <v>96</v>
      </c>
      <c r="K66" s="56">
        <f>minimap2_new_genus_abundance[[#This Row],[Assignments]]/2419037</f>
        <v>3.968521357879189E-5</v>
      </c>
      <c r="M66" t="s">
        <v>1340</v>
      </c>
      <c r="N66">
        <v>12</v>
      </c>
      <c r="O66" s="56">
        <f>kraken2_genus_abundance[[#This Row],[Assignments]]/N$142</f>
        <v>4.9606516973489863E-6</v>
      </c>
      <c r="Q66" t="s">
        <v>1233</v>
      </c>
      <c r="R66">
        <v>14</v>
      </c>
      <c r="S66">
        <f>kraken2_custom_database_genus_abundance[[#This Row],[Assignment]]/R$145</f>
        <v>5.7874269802404844E-6</v>
      </c>
    </row>
    <row r="67" spans="1:19" x14ac:dyDescent="0.25">
      <c r="A67" t="s">
        <v>1225</v>
      </c>
      <c r="B67">
        <v>26</v>
      </c>
      <c r="C67" s="56">
        <f>mora_filtered_genus_abundance[[#This Row],[Assignments]]/mora_filtered_genus_abundance[[#Totals],[Assignments]]</f>
        <v>1.0748078677589471E-5</v>
      </c>
      <c r="E67" t="s">
        <v>1267</v>
      </c>
      <c r="F67">
        <v>25</v>
      </c>
      <c r="G67" s="56">
        <f>patho_new_genus_abundance[[#This Row],[Assignments]]/2419037</f>
        <v>1.0334691036143722E-5</v>
      </c>
      <c r="I67" t="s">
        <v>1304</v>
      </c>
      <c r="J67">
        <v>93</v>
      </c>
      <c r="K67" s="56">
        <f>minimap2_new_genus_abundance[[#This Row],[Assignments]]/2419037</f>
        <v>3.8445050654454645E-5</v>
      </c>
      <c r="M67" t="s">
        <v>1423</v>
      </c>
      <c r="N67">
        <v>12</v>
      </c>
      <c r="O67" s="56">
        <f>kraken2_genus_abundance[[#This Row],[Assignments]]/N$142</f>
        <v>4.9606516973489863E-6</v>
      </c>
      <c r="Q67" t="s">
        <v>1340</v>
      </c>
      <c r="R67">
        <v>13</v>
      </c>
      <c r="S67">
        <f>kraken2_custom_database_genus_abundance[[#This Row],[Assignment]]/R$145</f>
        <v>5.3740393387947353E-6</v>
      </c>
    </row>
    <row r="68" spans="1:19" x14ac:dyDescent="0.25">
      <c r="A68" t="s">
        <v>1183</v>
      </c>
      <c r="B68">
        <v>24</v>
      </c>
      <c r="C68" s="56">
        <f>mora_filtered_genus_abundance[[#This Row],[Assignments]]/mora_filtered_genus_abundance[[#Totals],[Assignments]]</f>
        <v>9.9213033946979725E-6</v>
      </c>
      <c r="E68" t="s">
        <v>1211</v>
      </c>
      <c r="F68">
        <v>24</v>
      </c>
      <c r="G68" s="56">
        <f>patho_new_genus_abundance[[#This Row],[Assignments]]/2419037</f>
        <v>9.9213033946979725E-6</v>
      </c>
      <c r="I68" t="s">
        <v>1224</v>
      </c>
      <c r="J68">
        <v>92</v>
      </c>
      <c r="K68" s="56">
        <f>minimap2_new_genus_abundance[[#This Row],[Assignments]]/2419037</f>
        <v>3.8031663013008897E-5</v>
      </c>
      <c r="M68" t="s">
        <v>1394</v>
      </c>
      <c r="N68">
        <v>10</v>
      </c>
      <c r="O68" s="56">
        <f>kraken2_genus_abundance[[#This Row],[Assignments]]/N$142</f>
        <v>4.133876414457489E-6</v>
      </c>
      <c r="Q68" t="s">
        <v>1144</v>
      </c>
      <c r="R68">
        <v>12</v>
      </c>
      <c r="S68">
        <f>kraken2_custom_database_genus_abundance[[#This Row],[Assignment]]/R$145</f>
        <v>4.9606516973489863E-6</v>
      </c>
    </row>
    <row r="69" spans="1:19" x14ac:dyDescent="0.25">
      <c r="A69" t="s">
        <v>1194</v>
      </c>
      <c r="B69">
        <v>22</v>
      </c>
      <c r="C69" s="56">
        <f>mora_filtered_genus_abundance[[#This Row],[Assignments]]/mora_filtered_genus_abundance[[#Totals],[Assignments]]</f>
        <v>9.0945281118064744E-6</v>
      </c>
      <c r="E69" t="s">
        <v>1281</v>
      </c>
      <c r="F69">
        <v>19</v>
      </c>
      <c r="G69" s="56">
        <f>patho_new_genus_abundance[[#This Row],[Assignments]]/2419037</f>
        <v>7.854365187469228E-6</v>
      </c>
      <c r="I69" t="s">
        <v>1208</v>
      </c>
      <c r="J69">
        <v>80</v>
      </c>
      <c r="K69" s="56">
        <f>minimap2_new_genus_abundance[[#This Row],[Assignments]]/2419037</f>
        <v>3.3071011315659912E-5</v>
      </c>
      <c r="M69" t="s">
        <v>1159</v>
      </c>
      <c r="N69">
        <v>9</v>
      </c>
      <c r="O69" s="56">
        <f>kraken2_genus_abundance[[#This Row],[Assignments]]/N$142</f>
        <v>3.7204887730117399E-6</v>
      </c>
      <c r="Q69" t="s">
        <v>1423</v>
      </c>
      <c r="R69">
        <v>12</v>
      </c>
      <c r="S69">
        <f>kraken2_custom_database_genus_abundance[[#This Row],[Assignment]]/R$145</f>
        <v>4.9606516973489863E-6</v>
      </c>
    </row>
    <row r="70" spans="1:19" x14ac:dyDescent="0.25">
      <c r="A70" t="s">
        <v>1281</v>
      </c>
      <c r="B70">
        <v>22</v>
      </c>
      <c r="C70" s="56">
        <f>mora_filtered_genus_abundance[[#This Row],[Assignments]]/mora_filtered_genus_abundance[[#Totals],[Assignments]]</f>
        <v>9.0945281118064744E-6</v>
      </c>
      <c r="E70" t="s">
        <v>1206</v>
      </c>
      <c r="F70">
        <v>16</v>
      </c>
      <c r="G70" s="56">
        <f>patho_new_genus_abundance[[#This Row],[Assignments]]/2419037</f>
        <v>6.6142022631319817E-6</v>
      </c>
      <c r="I70" t="s">
        <v>1148</v>
      </c>
      <c r="J70">
        <v>79</v>
      </c>
      <c r="K70" s="56">
        <f>minimap2_new_genus_abundance[[#This Row],[Assignments]]/2419037</f>
        <v>3.2657623674214164E-5</v>
      </c>
      <c r="M70" t="s">
        <v>1410</v>
      </c>
      <c r="N70">
        <v>9</v>
      </c>
      <c r="O70" s="56">
        <f>kraken2_genus_abundance[[#This Row],[Assignments]]/N$142</f>
        <v>3.7204887730117399E-6</v>
      </c>
      <c r="Q70" t="s">
        <v>1498</v>
      </c>
      <c r="R70">
        <v>12</v>
      </c>
      <c r="S70">
        <f>kraken2_custom_database_genus_abundance[[#This Row],[Assignment]]/R$145</f>
        <v>4.9606516973489863E-6</v>
      </c>
    </row>
    <row r="71" spans="1:19" x14ac:dyDescent="0.25">
      <c r="A71" t="s">
        <v>1222</v>
      </c>
      <c r="B71">
        <v>21</v>
      </c>
      <c r="C71" s="56">
        <f>mora_filtered_genus_abundance[[#This Row],[Assignments]]/mora_filtered_genus_abundance[[#Totals],[Assignments]]</f>
        <v>8.6811404703607262E-6</v>
      </c>
      <c r="E71" t="s">
        <v>1277</v>
      </c>
      <c r="F71">
        <v>15</v>
      </c>
      <c r="G71" s="56">
        <f>patho_new_genus_abundance[[#This Row],[Assignments]]/2419037</f>
        <v>6.2008146216862326E-6</v>
      </c>
      <c r="I71" t="s">
        <v>1179</v>
      </c>
      <c r="J71">
        <v>73</v>
      </c>
      <c r="K71" s="56">
        <f>minimap2_new_genus_abundance[[#This Row],[Assignments]]/2419037</f>
        <v>3.0177297825539668E-5</v>
      </c>
      <c r="M71" t="s">
        <v>1024</v>
      </c>
      <c r="N71">
        <v>8</v>
      </c>
      <c r="O71" s="56">
        <f>kraken2_genus_abundance[[#This Row],[Assignments]]/N$142</f>
        <v>3.3071011315659908E-6</v>
      </c>
      <c r="Q71" t="s">
        <v>1394</v>
      </c>
      <c r="R71">
        <v>11</v>
      </c>
      <c r="S71">
        <f>kraken2_custom_database_genus_abundance[[#This Row],[Assignment]]/R$145</f>
        <v>4.5472640559032372E-6</v>
      </c>
    </row>
    <row r="72" spans="1:19" x14ac:dyDescent="0.25">
      <c r="A72" t="s">
        <v>1267</v>
      </c>
      <c r="B72">
        <v>19</v>
      </c>
      <c r="C72" s="56">
        <f>mora_filtered_genus_abundance[[#This Row],[Assignments]]/mora_filtered_genus_abundance[[#Totals],[Assignments]]</f>
        <v>7.854365187469228E-6</v>
      </c>
      <c r="E72" t="s">
        <v>1194</v>
      </c>
      <c r="F72">
        <v>14</v>
      </c>
      <c r="G72" s="56">
        <f>patho_new_genus_abundance[[#This Row],[Assignments]]/2419037</f>
        <v>5.7874269802404844E-6</v>
      </c>
      <c r="I72" t="s">
        <v>1267</v>
      </c>
      <c r="J72">
        <v>60</v>
      </c>
      <c r="K72" s="56">
        <f>minimap2_new_genus_abundance[[#This Row],[Assignments]]/2419037</f>
        <v>2.480325848674493E-5</v>
      </c>
      <c r="M72" t="s">
        <v>1155</v>
      </c>
      <c r="N72">
        <v>8</v>
      </c>
      <c r="O72" s="56">
        <f>kraken2_genus_abundance[[#This Row],[Assignments]]/N$142</f>
        <v>3.3071011315659908E-6</v>
      </c>
      <c r="Q72" t="s">
        <v>1447</v>
      </c>
      <c r="R72">
        <v>10</v>
      </c>
      <c r="S72">
        <f>kraken2_custom_database_genus_abundance[[#This Row],[Assignment]]/R$145</f>
        <v>4.133876414457489E-6</v>
      </c>
    </row>
    <row r="73" spans="1:19" x14ac:dyDescent="0.25">
      <c r="A73" t="s">
        <v>1177</v>
      </c>
      <c r="B73">
        <v>16</v>
      </c>
      <c r="C73" s="56">
        <f>mora_filtered_genus_abundance[[#This Row],[Assignments]]/mora_filtered_genus_abundance[[#Totals],[Assignments]]</f>
        <v>6.6142022631319817E-6</v>
      </c>
      <c r="E73" t="s">
        <v>1177</v>
      </c>
      <c r="F73">
        <v>14</v>
      </c>
      <c r="G73" s="56">
        <f>patho_new_genus_abundance[[#This Row],[Assignments]]/2419037</f>
        <v>5.7874269802404844E-6</v>
      </c>
      <c r="I73" t="s">
        <v>1239</v>
      </c>
      <c r="J73">
        <v>60</v>
      </c>
      <c r="K73" s="56">
        <f>minimap2_new_genus_abundance[[#This Row],[Assignments]]/2419037</f>
        <v>2.480325848674493E-5</v>
      </c>
      <c r="M73" t="s">
        <v>1166</v>
      </c>
      <c r="N73">
        <v>8</v>
      </c>
      <c r="O73" s="56">
        <f>kraken2_genus_abundance[[#This Row],[Assignments]]/N$142</f>
        <v>3.3071011315659908E-6</v>
      </c>
      <c r="Q73" t="s">
        <v>1159</v>
      </c>
      <c r="R73">
        <v>9</v>
      </c>
      <c r="S73">
        <f>kraken2_custom_database_genus_abundance[[#This Row],[Assignment]]/R$145</f>
        <v>3.7204887730117399E-6</v>
      </c>
    </row>
    <row r="74" spans="1:19" x14ac:dyDescent="0.25">
      <c r="A74" t="s">
        <v>1277</v>
      </c>
      <c r="B74">
        <v>16</v>
      </c>
      <c r="C74" s="56">
        <f>mora_filtered_genus_abundance[[#This Row],[Assignments]]/mora_filtered_genus_abundance[[#Totals],[Assignments]]</f>
        <v>6.6142022631319817E-6</v>
      </c>
      <c r="E74" t="s">
        <v>1222</v>
      </c>
      <c r="F74">
        <v>13</v>
      </c>
      <c r="G74" s="56">
        <f>patho_new_genus_abundance[[#This Row],[Assignments]]/2419037</f>
        <v>5.3740393387947353E-6</v>
      </c>
      <c r="I74" t="s">
        <v>1243</v>
      </c>
      <c r="J74">
        <v>58</v>
      </c>
      <c r="K74" s="56">
        <f>minimap2_new_genus_abundance[[#This Row],[Assignments]]/2419037</f>
        <v>2.3976483203853434E-5</v>
      </c>
      <c r="M74" t="s">
        <v>1441</v>
      </c>
      <c r="N74">
        <v>8</v>
      </c>
      <c r="O74" s="56">
        <f>kraken2_genus_abundance[[#This Row],[Assignments]]/N$142</f>
        <v>3.3071011315659908E-6</v>
      </c>
      <c r="Q74" t="s">
        <v>1410</v>
      </c>
      <c r="R74">
        <v>9</v>
      </c>
      <c r="S74">
        <f>kraken2_custom_database_genus_abundance[[#This Row],[Assignment]]/R$145</f>
        <v>3.7204887730117399E-6</v>
      </c>
    </row>
    <row r="75" spans="1:19" x14ac:dyDescent="0.25">
      <c r="A75" t="s">
        <v>1197</v>
      </c>
      <c r="B75">
        <v>13</v>
      </c>
      <c r="C75" s="56">
        <f>mora_filtered_genus_abundance[[#This Row],[Assignments]]/mora_filtered_genus_abundance[[#Totals],[Assignments]]</f>
        <v>5.3740393387947353E-6</v>
      </c>
      <c r="E75" t="s">
        <v>1197</v>
      </c>
      <c r="F75">
        <v>12</v>
      </c>
      <c r="G75" s="56">
        <f>patho_new_genus_abundance[[#This Row],[Assignments]]/2419037</f>
        <v>4.9606516973489863E-6</v>
      </c>
      <c r="I75" t="s">
        <v>1232</v>
      </c>
      <c r="J75">
        <v>54</v>
      </c>
      <c r="K75" s="56">
        <f>minimap2_new_genus_abundance[[#This Row],[Assignments]]/2419037</f>
        <v>2.2322932638070438E-5</v>
      </c>
      <c r="M75" t="s">
        <v>1424</v>
      </c>
      <c r="N75">
        <v>7</v>
      </c>
      <c r="O75" s="56">
        <f>kraken2_genus_abundance[[#This Row],[Assignments]]/N$142</f>
        <v>2.8937134901202422E-6</v>
      </c>
      <c r="Q75" t="s">
        <v>1492</v>
      </c>
      <c r="R75">
        <v>8</v>
      </c>
      <c r="S75">
        <f>kraken2_custom_database_genus_abundance[[#This Row],[Assignment]]/R$145</f>
        <v>3.3071011315659908E-6</v>
      </c>
    </row>
    <row r="76" spans="1:19" x14ac:dyDescent="0.25">
      <c r="A76" t="s">
        <v>1206</v>
      </c>
      <c r="B76">
        <v>11</v>
      </c>
      <c r="C76" s="56">
        <f>mora_filtered_genus_abundance[[#This Row],[Assignments]]/mora_filtered_genus_abundance[[#Totals],[Assignments]]</f>
        <v>4.5472640559032372E-6</v>
      </c>
      <c r="E76" t="s">
        <v>1282</v>
      </c>
      <c r="F76">
        <v>11</v>
      </c>
      <c r="G76" s="56">
        <f>patho_new_genus_abundance[[#This Row],[Assignments]]/2419037</f>
        <v>4.5472640559032372E-6</v>
      </c>
      <c r="I76" t="s">
        <v>1255</v>
      </c>
      <c r="J76">
        <v>54</v>
      </c>
      <c r="K76" s="56">
        <f>minimap2_new_genus_abundance[[#This Row],[Assignments]]/2419037</f>
        <v>2.2322932638070438E-5</v>
      </c>
      <c r="M76" t="s">
        <v>1338</v>
      </c>
      <c r="N76">
        <v>6</v>
      </c>
      <c r="O76" s="56">
        <f>kraken2_genus_abundance[[#This Row],[Assignments]]/N$142</f>
        <v>2.4803258486744931E-6</v>
      </c>
      <c r="Q76" t="s">
        <v>1441</v>
      </c>
      <c r="R76">
        <v>8</v>
      </c>
      <c r="S76">
        <f>kraken2_custom_database_genus_abundance[[#This Row],[Assignment]]/R$145</f>
        <v>3.3071011315659908E-6</v>
      </c>
    </row>
    <row r="77" spans="1:19" x14ac:dyDescent="0.25">
      <c r="A77" t="s">
        <v>1147</v>
      </c>
      <c r="B77">
        <v>11</v>
      </c>
      <c r="C77" s="56">
        <f>mora_filtered_genus_abundance[[#This Row],[Assignments]]/mora_filtered_genus_abundance[[#Totals],[Assignments]]</f>
        <v>4.5472640559032372E-6</v>
      </c>
      <c r="E77" t="s">
        <v>1147</v>
      </c>
      <c r="F77">
        <v>9</v>
      </c>
      <c r="G77" s="56">
        <f>patho_new_genus_abundance[[#This Row],[Assignments]]/2419037</f>
        <v>3.7204887730117399E-6</v>
      </c>
      <c r="I77" t="s">
        <v>1238</v>
      </c>
      <c r="J77">
        <v>51</v>
      </c>
      <c r="K77" s="56">
        <f>minimap2_new_genus_abundance[[#This Row],[Assignments]]/2419037</f>
        <v>2.1082769713733193E-5</v>
      </c>
      <c r="M77" t="s">
        <v>1196</v>
      </c>
      <c r="N77">
        <v>6</v>
      </c>
      <c r="O77" s="56">
        <f>kraken2_genus_abundance[[#This Row],[Assignments]]/N$142</f>
        <v>2.4803258486744931E-6</v>
      </c>
      <c r="Q77" t="s">
        <v>1450</v>
      </c>
      <c r="R77">
        <v>7</v>
      </c>
      <c r="S77">
        <f>kraken2_custom_database_genus_abundance[[#This Row],[Assignment]]/R$145</f>
        <v>2.8937134901202422E-6</v>
      </c>
    </row>
    <row r="78" spans="1:19" x14ac:dyDescent="0.25">
      <c r="A78" t="s">
        <v>1253</v>
      </c>
      <c r="B78">
        <v>11</v>
      </c>
      <c r="C78" s="56">
        <f>mora_filtered_genus_abundance[[#This Row],[Assignments]]/mora_filtered_genus_abundance[[#Totals],[Assignments]]</f>
        <v>4.5472640559032372E-6</v>
      </c>
      <c r="E78" t="s">
        <v>1299</v>
      </c>
      <c r="F78">
        <v>8</v>
      </c>
      <c r="G78" s="56">
        <f>patho_new_genus_abundance[[#This Row],[Assignments]]/2419037</f>
        <v>3.3071011315659908E-6</v>
      </c>
      <c r="I78" t="s">
        <v>1216</v>
      </c>
      <c r="J78">
        <v>47</v>
      </c>
      <c r="K78" s="56">
        <f>minimap2_new_genus_abundance[[#This Row],[Assignments]]/2419037</f>
        <v>1.9429219147950197E-5</v>
      </c>
      <c r="M78" t="s">
        <v>1312</v>
      </c>
      <c r="N78">
        <v>5</v>
      </c>
      <c r="O78" s="56">
        <f>kraken2_genus_abundance[[#This Row],[Assignments]]/N$142</f>
        <v>2.0669382072287445E-6</v>
      </c>
      <c r="Q78" t="s">
        <v>1490</v>
      </c>
      <c r="R78">
        <v>6</v>
      </c>
      <c r="S78">
        <f>kraken2_custom_database_genus_abundance[[#This Row],[Assignment]]/R$145</f>
        <v>2.4803258486744931E-6</v>
      </c>
    </row>
    <row r="79" spans="1:19" x14ac:dyDescent="0.25">
      <c r="A79" t="s">
        <v>1282</v>
      </c>
      <c r="B79">
        <v>10</v>
      </c>
      <c r="C79" s="56">
        <f>mora_filtered_genus_abundance[[#This Row],[Assignments]]/mora_filtered_genus_abundance[[#Totals],[Assignments]]</f>
        <v>4.133876414457489E-6</v>
      </c>
      <c r="E79" t="s">
        <v>1213</v>
      </c>
      <c r="F79">
        <v>8</v>
      </c>
      <c r="G79" s="56">
        <f>patho_new_genus_abundance[[#This Row],[Assignments]]/2419037</f>
        <v>3.3071011315659908E-6</v>
      </c>
      <c r="I79" t="s">
        <v>1283</v>
      </c>
      <c r="J79">
        <v>47</v>
      </c>
      <c r="K79" s="56">
        <f>minimap2_new_genus_abundance[[#This Row],[Assignments]]/2419037</f>
        <v>1.9429219147950197E-5</v>
      </c>
      <c r="M79" t="s">
        <v>1186</v>
      </c>
      <c r="N79">
        <v>5</v>
      </c>
      <c r="O79" s="56">
        <f>kraken2_genus_abundance[[#This Row],[Assignments]]/N$142</f>
        <v>2.0669382072287445E-6</v>
      </c>
      <c r="Q79" t="s">
        <v>1424</v>
      </c>
      <c r="R79">
        <v>6</v>
      </c>
      <c r="S79">
        <f>kraken2_custom_database_genus_abundance[[#This Row],[Assignment]]/R$145</f>
        <v>2.4803258486744931E-6</v>
      </c>
    </row>
    <row r="80" spans="1:19" x14ac:dyDescent="0.25">
      <c r="A80" t="s">
        <v>1213</v>
      </c>
      <c r="B80">
        <v>10</v>
      </c>
      <c r="C80" s="56">
        <f>mora_filtered_genus_abundance[[#This Row],[Assignments]]/mora_filtered_genus_abundance[[#Totals],[Assignments]]</f>
        <v>4.133876414457489E-6</v>
      </c>
      <c r="E80" t="s">
        <v>1323</v>
      </c>
      <c r="F80">
        <v>7</v>
      </c>
      <c r="G80" s="56">
        <f>patho_new_genus_abundance[[#This Row],[Assignments]]/2419037</f>
        <v>2.8937134901202422E-6</v>
      </c>
      <c r="I80" t="s">
        <v>1182</v>
      </c>
      <c r="J80">
        <v>45</v>
      </c>
      <c r="K80" s="56">
        <f>minimap2_new_genus_abundance[[#This Row],[Assignments]]/2419037</f>
        <v>1.86024438650587E-5</v>
      </c>
      <c r="M80" t="s">
        <v>1198</v>
      </c>
      <c r="N80">
        <v>5</v>
      </c>
      <c r="O80" s="56">
        <f>kraken2_genus_abundance[[#This Row],[Assignments]]/N$142</f>
        <v>2.0669382072287445E-6</v>
      </c>
      <c r="Q80" t="s">
        <v>1155</v>
      </c>
      <c r="R80">
        <v>6</v>
      </c>
      <c r="S80">
        <f>kraken2_custom_database_genus_abundance[[#This Row],[Assignment]]/R$145</f>
        <v>2.4803258486744931E-6</v>
      </c>
    </row>
    <row r="81" spans="1:19" x14ac:dyDescent="0.25">
      <c r="A81" t="s">
        <v>1299</v>
      </c>
      <c r="B81">
        <v>10</v>
      </c>
      <c r="C81" s="56">
        <f>mora_filtered_genus_abundance[[#This Row],[Assignments]]/mora_filtered_genus_abundance[[#Totals],[Assignments]]</f>
        <v>4.133876414457489E-6</v>
      </c>
      <c r="E81" t="s">
        <v>1186</v>
      </c>
      <c r="F81">
        <v>6</v>
      </c>
      <c r="G81" s="56">
        <f>patho_new_genus_abundance[[#This Row],[Assignments]]/2419037</f>
        <v>2.4803258486744931E-6</v>
      </c>
      <c r="I81" t="s">
        <v>1236</v>
      </c>
      <c r="J81">
        <v>43</v>
      </c>
      <c r="K81" s="56">
        <f>minimap2_new_genus_abundance[[#This Row],[Assignments]]/2419037</f>
        <v>1.7775668582167201E-5</v>
      </c>
      <c r="M81" t="s">
        <v>1450</v>
      </c>
      <c r="N81">
        <v>5</v>
      </c>
      <c r="O81" s="56">
        <f>kraken2_genus_abundance[[#This Row],[Assignments]]/N$142</f>
        <v>2.0669382072287445E-6</v>
      </c>
      <c r="Q81" t="s">
        <v>1338</v>
      </c>
      <c r="R81">
        <v>6</v>
      </c>
      <c r="S81">
        <f>kraken2_custom_database_genus_abundance[[#This Row],[Assignment]]/R$145</f>
        <v>2.4803258486744931E-6</v>
      </c>
    </row>
    <row r="82" spans="1:19" x14ac:dyDescent="0.25">
      <c r="A82" t="s">
        <v>1244</v>
      </c>
      <c r="B82">
        <v>9</v>
      </c>
      <c r="C82" s="56">
        <f>mora_filtered_genus_abundance[[#This Row],[Assignments]]/mora_filtered_genus_abundance[[#Totals],[Assignments]]</f>
        <v>3.7204887730117399E-6</v>
      </c>
      <c r="E82" t="s">
        <v>1216</v>
      </c>
      <c r="F82">
        <v>6</v>
      </c>
      <c r="G82" s="56">
        <f>patho_new_genus_abundance[[#This Row],[Assignments]]/2419037</f>
        <v>2.4803258486744931E-6</v>
      </c>
      <c r="I82" t="s">
        <v>1281</v>
      </c>
      <c r="J82">
        <v>42</v>
      </c>
      <c r="K82" s="56">
        <f>minimap2_new_genus_abundance[[#This Row],[Assignments]]/2419037</f>
        <v>1.7362280940721452E-5</v>
      </c>
      <c r="M82" t="s">
        <v>1237</v>
      </c>
      <c r="N82">
        <v>4</v>
      </c>
      <c r="O82" s="56">
        <f>kraken2_genus_abundance[[#This Row],[Assignments]]/N$142</f>
        <v>1.6535505657829954E-6</v>
      </c>
      <c r="Q82" t="s">
        <v>1198</v>
      </c>
      <c r="R82">
        <v>6</v>
      </c>
      <c r="S82">
        <f>kraken2_custom_database_genus_abundance[[#This Row],[Assignment]]/R$145</f>
        <v>2.4803258486744931E-6</v>
      </c>
    </row>
    <row r="83" spans="1:19" x14ac:dyDescent="0.25">
      <c r="A83" t="s">
        <v>1186</v>
      </c>
      <c r="B83">
        <v>8</v>
      </c>
      <c r="C83" s="56">
        <f>mora_filtered_genus_abundance[[#This Row],[Assignments]]/mora_filtered_genus_abundance[[#Totals],[Assignments]]</f>
        <v>3.3071011315659908E-6</v>
      </c>
      <c r="E83" t="s">
        <v>1244</v>
      </c>
      <c r="F83">
        <v>6</v>
      </c>
      <c r="G83" s="56">
        <f>patho_new_genus_abundance[[#This Row],[Assignments]]/2419037</f>
        <v>2.4803258486744931E-6</v>
      </c>
      <c r="I83" t="s">
        <v>1247</v>
      </c>
      <c r="J83">
        <v>39</v>
      </c>
      <c r="K83" s="56">
        <f>minimap2_new_genus_abundance[[#This Row],[Assignments]]/2419037</f>
        <v>1.6122118016384204E-5</v>
      </c>
      <c r="M83" t="s">
        <v>1026</v>
      </c>
      <c r="N83">
        <v>4</v>
      </c>
      <c r="O83" s="56">
        <f>kraken2_genus_abundance[[#This Row],[Assignments]]/N$142</f>
        <v>1.6535505657829954E-6</v>
      </c>
      <c r="Q83" t="s">
        <v>1196</v>
      </c>
      <c r="R83">
        <v>6</v>
      </c>
      <c r="S83">
        <f>kraken2_custom_database_genus_abundance[[#This Row],[Assignment]]/R$145</f>
        <v>2.4803258486744931E-6</v>
      </c>
    </row>
    <row r="84" spans="1:19" x14ac:dyDescent="0.25">
      <c r="A84" t="s">
        <v>1180</v>
      </c>
      <c r="B84">
        <v>8</v>
      </c>
      <c r="C84" s="56">
        <f>mora_filtered_genus_abundance[[#This Row],[Assignments]]/mora_filtered_genus_abundance[[#Totals],[Assignments]]</f>
        <v>3.3071011315659908E-6</v>
      </c>
      <c r="E84" t="s">
        <v>1180</v>
      </c>
      <c r="F84">
        <v>5</v>
      </c>
      <c r="G84" s="56">
        <f>patho_new_genus_abundance[[#This Row],[Assignments]]/2419037</f>
        <v>2.0669382072287445E-6</v>
      </c>
      <c r="I84" t="s">
        <v>1248</v>
      </c>
      <c r="J84">
        <v>37</v>
      </c>
      <c r="K84" s="56">
        <f>minimap2_new_genus_abundance[[#This Row],[Assignments]]/2419037</f>
        <v>1.5295342733492708E-5</v>
      </c>
      <c r="M84" t="s">
        <v>1165</v>
      </c>
      <c r="N84">
        <v>4</v>
      </c>
      <c r="O84" s="56">
        <f>kraken2_genus_abundance[[#This Row],[Assignments]]/N$142</f>
        <v>1.6535505657829954E-6</v>
      </c>
      <c r="Q84" t="s">
        <v>1141</v>
      </c>
      <c r="R84">
        <v>6</v>
      </c>
      <c r="S84">
        <f>kraken2_custom_database_genus_abundance[[#This Row],[Assignment]]/R$145</f>
        <v>2.4803258486744931E-6</v>
      </c>
    </row>
    <row r="85" spans="1:19" x14ac:dyDescent="0.25">
      <c r="A85" t="s">
        <v>1272</v>
      </c>
      <c r="B85">
        <v>8</v>
      </c>
      <c r="C85" s="56">
        <f>mora_filtered_genus_abundance[[#This Row],[Assignments]]/mora_filtered_genus_abundance[[#Totals],[Assignments]]</f>
        <v>3.3071011315659908E-6</v>
      </c>
      <c r="E85" t="s">
        <v>1356</v>
      </c>
      <c r="F85">
        <v>5</v>
      </c>
      <c r="G85" s="56">
        <f>patho_new_genus_abundance[[#This Row],[Assignments]]/2419037</f>
        <v>2.0669382072287445E-6</v>
      </c>
      <c r="I85" t="s">
        <v>1245</v>
      </c>
      <c r="J85">
        <v>36</v>
      </c>
      <c r="K85" s="56">
        <f>minimap2_new_genus_abundance[[#This Row],[Assignments]]/2419037</f>
        <v>1.488195509204696E-5</v>
      </c>
      <c r="M85" t="s">
        <v>1299</v>
      </c>
      <c r="N85">
        <v>4</v>
      </c>
      <c r="O85" s="56">
        <f>kraken2_genus_abundance[[#This Row],[Assignments]]/N$142</f>
        <v>1.6535505657829954E-6</v>
      </c>
      <c r="Q85" t="s">
        <v>1312</v>
      </c>
      <c r="R85">
        <v>5</v>
      </c>
      <c r="S85">
        <f>kraken2_custom_database_genus_abundance[[#This Row],[Assignment]]/R$145</f>
        <v>2.0669382072287445E-6</v>
      </c>
    </row>
    <row r="86" spans="1:19" x14ac:dyDescent="0.25">
      <c r="A86" t="s">
        <v>1346</v>
      </c>
      <c r="B86">
        <v>8</v>
      </c>
      <c r="C86" s="56">
        <f>mora_filtered_genus_abundance[[#This Row],[Assignments]]/mora_filtered_genus_abundance[[#Totals],[Assignments]]</f>
        <v>3.3071011315659908E-6</v>
      </c>
      <c r="E86" t="s">
        <v>1346</v>
      </c>
      <c r="F86">
        <v>5</v>
      </c>
      <c r="G86" s="56">
        <f>patho_new_genus_abundance[[#This Row],[Assignments]]/2419037</f>
        <v>2.0669382072287445E-6</v>
      </c>
      <c r="I86" t="s">
        <v>1162</v>
      </c>
      <c r="J86">
        <v>36</v>
      </c>
      <c r="K86" s="56">
        <f>minimap2_new_genus_abundance[[#This Row],[Assignments]]/2419037</f>
        <v>1.488195509204696E-5</v>
      </c>
      <c r="M86" t="s">
        <v>1411</v>
      </c>
      <c r="N86">
        <v>3</v>
      </c>
      <c r="O86" s="56">
        <f>kraken2_genus_abundance[[#This Row],[Assignments]]/N$142</f>
        <v>1.2401629243372466E-6</v>
      </c>
      <c r="Q86" t="s">
        <v>1186</v>
      </c>
      <c r="R86">
        <v>5</v>
      </c>
      <c r="S86">
        <f>kraken2_custom_database_genus_abundance[[#This Row],[Assignment]]/R$145</f>
        <v>2.0669382072287445E-6</v>
      </c>
    </row>
    <row r="87" spans="1:19" x14ac:dyDescent="0.25">
      <c r="A87" t="s">
        <v>1337</v>
      </c>
      <c r="B87">
        <v>7</v>
      </c>
      <c r="C87" s="56">
        <f>mora_filtered_genus_abundance[[#This Row],[Assignments]]/mora_filtered_genus_abundance[[#Totals],[Assignments]]</f>
        <v>2.8937134901202422E-6</v>
      </c>
      <c r="E87" t="s">
        <v>1272</v>
      </c>
      <c r="F87">
        <v>5</v>
      </c>
      <c r="G87" s="56">
        <f>patho_new_genus_abundance[[#This Row],[Assignments]]/2419037</f>
        <v>2.0669382072287445E-6</v>
      </c>
      <c r="I87" t="s">
        <v>1241</v>
      </c>
      <c r="J87">
        <v>35</v>
      </c>
      <c r="K87" s="56">
        <f>minimap2_new_genus_abundance[[#This Row],[Assignments]]/2419037</f>
        <v>1.446856745060121E-5</v>
      </c>
      <c r="M87" t="s">
        <v>1236</v>
      </c>
      <c r="N87">
        <v>3</v>
      </c>
      <c r="O87" s="56">
        <f>kraken2_genus_abundance[[#This Row],[Assignments]]/N$142</f>
        <v>1.2401629243372466E-6</v>
      </c>
      <c r="Q87" t="s">
        <v>1237</v>
      </c>
      <c r="R87">
        <v>3</v>
      </c>
      <c r="S87">
        <f>kraken2_custom_database_genus_abundance[[#This Row],[Assignment]]/R$145</f>
        <v>1.2401629243372466E-6</v>
      </c>
    </row>
    <row r="88" spans="1:19" x14ac:dyDescent="0.25">
      <c r="A88" t="s">
        <v>1270</v>
      </c>
      <c r="B88">
        <v>7</v>
      </c>
      <c r="C88" s="56">
        <f>mora_filtered_genus_abundance[[#This Row],[Assignments]]/mora_filtered_genus_abundance[[#Totals],[Assignments]]</f>
        <v>2.8937134901202422E-6</v>
      </c>
      <c r="E88" t="s">
        <v>1337</v>
      </c>
      <c r="F88">
        <v>5</v>
      </c>
      <c r="G88" s="56">
        <f>patho_new_genus_abundance[[#This Row],[Assignments]]/2419037</f>
        <v>2.0669382072287445E-6</v>
      </c>
      <c r="I88" t="s">
        <v>1215</v>
      </c>
      <c r="J88">
        <v>34</v>
      </c>
      <c r="K88" s="56">
        <f>minimap2_new_genus_abundance[[#This Row],[Assignments]]/2419037</f>
        <v>1.4055179809155462E-5</v>
      </c>
      <c r="M88" t="s">
        <v>1225</v>
      </c>
      <c r="N88">
        <v>3</v>
      </c>
      <c r="O88" s="56">
        <f>kraken2_genus_abundance[[#This Row],[Assignments]]/N$142</f>
        <v>1.2401629243372466E-6</v>
      </c>
      <c r="Q88" t="s">
        <v>1411</v>
      </c>
      <c r="R88">
        <v>3</v>
      </c>
      <c r="S88">
        <f>kraken2_custom_database_genus_abundance[[#This Row],[Assignment]]/R$145</f>
        <v>1.2401629243372466E-6</v>
      </c>
    </row>
    <row r="89" spans="1:19" x14ac:dyDescent="0.25">
      <c r="A89" t="s">
        <v>1280</v>
      </c>
      <c r="B89">
        <v>7</v>
      </c>
      <c r="C89" s="56">
        <f>mora_filtered_genus_abundance[[#This Row],[Assignments]]/mora_filtered_genus_abundance[[#Totals],[Assignments]]</f>
        <v>2.8937134901202422E-6</v>
      </c>
      <c r="E89" t="s">
        <v>1254</v>
      </c>
      <c r="F89">
        <v>4</v>
      </c>
      <c r="G89" s="56">
        <f>patho_new_genus_abundance[[#This Row],[Assignments]]/2419037</f>
        <v>1.6535505657829954E-6</v>
      </c>
      <c r="I89" t="s">
        <v>1253</v>
      </c>
      <c r="J89">
        <v>34</v>
      </c>
      <c r="K89" s="56">
        <f>minimap2_new_genus_abundance[[#This Row],[Assignments]]/2419037</f>
        <v>1.4055179809155462E-5</v>
      </c>
      <c r="M89" t="s">
        <v>1244</v>
      </c>
      <c r="N89">
        <v>3</v>
      </c>
      <c r="O89" s="56">
        <f>kraken2_genus_abundance[[#This Row],[Assignments]]/N$142</f>
        <v>1.2401629243372466E-6</v>
      </c>
      <c r="Q89" t="s">
        <v>1493</v>
      </c>
      <c r="R89">
        <v>3</v>
      </c>
      <c r="S89">
        <f>kraken2_custom_database_genus_abundance[[#This Row],[Assignment]]/R$145</f>
        <v>1.2401629243372466E-6</v>
      </c>
    </row>
    <row r="90" spans="1:19" x14ac:dyDescent="0.25">
      <c r="A90" t="s">
        <v>1164</v>
      </c>
      <c r="B90">
        <v>7</v>
      </c>
      <c r="C90" s="56">
        <f>mora_filtered_genus_abundance[[#This Row],[Assignments]]/mora_filtered_genus_abundance[[#Totals],[Assignments]]</f>
        <v>2.8937134901202422E-6</v>
      </c>
      <c r="E90" t="s">
        <v>1154</v>
      </c>
      <c r="F90">
        <v>4</v>
      </c>
      <c r="G90" s="56">
        <f>patho_new_genus_abundance[[#This Row],[Assignments]]/2419037</f>
        <v>1.6535505657829954E-6</v>
      </c>
      <c r="I90" t="s">
        <v>1169</v>
      </c>
      <c r="J90">
        <v>32</v>
      </c>
      <c r="K90" s="56">
        <f>minimap2_new_genus_abundance[[#This Row],[Assignments]]/2419037</f>
        <v>1.3228404526263963E-5</v>
      </c>
      <c r="M90" t="s">
        <v>1435</v>
      </c>
      <c r="N90">
        <v>3</v>
      </c>
      <c r="O90" s="56">
        <f>kraken2_genus_abundance[[#This Row],[Assignments]]/N$142</f>
        <v>1.2401629243372466E-6</v>
      </c>
      <c r="Q90" t="s">
        <v>1244</v>
      </c>
      <c r="R90">
        <v>3</v>
      </c>
      <c r="S90">
        <f>kraken2_custom_database_genus_abundance[[#This Row],[Assignment]]/R$145</f>
        <v>1.2401629243372466E-6</v>
      </c>
    </row>
    <row r="91" spans="1:19" x14ac:dyDescent="0.25">
      <c r="A91" t="s">
        <v>1254</v>
      </c>
      <c r="B91">
        <v>7</v>
      </c>
      <c r="C91" s="56">
        <f>mora_filtered_genus_abundance[[#This Row],[Assignments]]/mora_filtered_genus_abundance[[#Totals],[Assignments]]</f>
        <v>2.8937134901202422E-6</v>
      </c>
      <c r="E91" t="s">
        <v>1245</v>
      </c>
      <c r="F91">
        <v>4</v>
      </c>
      <c r="G91" s="56">
        <f>patho_new_genus_abundance[[#This Row],[Assignments]]/2419037</f>
        <v>1.6535505657829954E-6</v>
      </c>
      <c r="I91" t="s">
        <v>1293</v>
      </c>
      <c r="J91">
        <v>31</v>
      </c>
      <c r="K91" s="56">
        <f>minimap2_new_genus_abundance[[#This Row],[Assignments]]/2419037</f>
        <v>1.2815016884818215E-5</v>
      </c>
      <c r="M91" t="s">
        <v>1446</v>
      </c>
      <c r="N91">
        <v>3</v>
      </c>
      <c r="O91" s="56">
        <f>kraken2_genus_abundance[[#This Row],[Assignments]]/N$142</f>
        <v>1.2401629243372466E-6</v>
      </c>
      <c r="Q91" t="s">
        <v>1435</v>
      </c>
      <c r="R91">
        <v>3</v>
      </c>
      <c r="S91">
        <f>kraken2_custom_database_genus_abundance[[#This Row],[Assignment]]/R$145</f>
        <v>1.2401629243372466E-6</v>
      </c>
    </row>
    <row r="92" spans="1:19" x14ac:dyDescent="0.25">
      <c r="A92" t="s">
        <v>1245</v>
      </c>
      <c r="B92">
        <v>6</v>
      </c>
      <c r="C92" s="56">
        <f>mora_filtered_genus_abundance[[#This Row],[Assignments]]/mora_filtered_genus_abundance[[#Totals],[Assignments]]</f>
        <v>2.4803258486744931E-6</v>
      </c>
      <c r="E92" t="s">
        <v>1283</v>
      </c>
      <c r="F92">
        <v>4</v>
      </c>
      <c r="G92" s="56">
        <f>patho_new_genus_abundance[[#This Row],[Assignments]]/2419037</f>
        <v>1.6535505657829954E-6</v>
      </c>
      <c r="I92" t="s">
        <v>1225</v>
      </c>
      <c r="J92">
        <v>30</v>
      </c>
      <c r="K92" s="56">
        <f>minimap2_new_genus_abundance[[#This Row],[Assignments]]/2419037</f>
        <v>1.2401629243372465E-5</v>
      </c>
      <c r="M92" t="s">
        <v>1447</v>
      </c>
      <c r="N92">
        <v>3</v>
      </c>
      <c r="O92" s="56">
        <f>kraken2_genus_abundance[[#This Row],[Assignments]]/N$142</f>
        <v>1.2401629243372466E-6</v>
      </c>
      <c r="Q92" t="s">
        <v>1499</v>
      </c>
      <c r="R92">
        <v>3</v>
      </c>
      <c r="S92">
        <f>kraken2_custom_database_genus_abundance[[#This Row],[Assignment]]/R$145</f>
        <v>1.2401629243372466E-6</v>
      </c>
    </row>
    <row r="93" spans="1:19" x14ac:dyDescent="0.25">
      <c r="A93" t="s">
        <v>1283</v>
      </c>
      <c r="B93">
        <v>6</v>
      </c>
      <c r="C93" s="56">
        <f>mora_filtered_genus_abundance[[#This Row],[Assignments]]/mora_filtered_genus_abundance[[#Totals],[Assignments]]</f>
        <v>2.4803258486744931E-6</v>
      </c>
      <c r="E93" t="s">
        <v>1270</v>
      </c>
      <c r="F93">
        <v>4</v>
      </c>
      <c r="G93" s="56">
        <f>patho_new_genus_abundance[[#This Row],[Assignments]]/2419037</f>
        <v>1.6535505657829954E-6</v>
      </c>
      <c r="I93" t="s">
        <v>1271</v>
      </c>
      <c r="J93">
        <v>30</v>
      </c>
      <c r="K93" s="56">
        <f>minimap2_new_genus_abundance[[#This Row],[Assignments]]/2419037</f>
        <v>1.2401629243372465E-5</v>
      </c>
      <c r="M93" t="s">
        <v>1449</v>
      </c>
      <c r="N93">
        <v>3</v>
      </c>
      <c r="O93" s="56">
        <f>kraken2_genus_abundance[[#This Row],[Assignments]]/N$142</f>
        <v>1.2401629243372466E-6</v>
      </c>
      <c r="Q93" t="s">
        <v>1449</v>
      </c>
      <c r="R93">
        <v>3</v>
      </c>
      <c r="S93">
        <f>kraken2_custom_database_genus_abundance[[#This Row],[Assignment]]/R$145</f>
        <v>1.2401629243372466E-6</v>
      </c>
    </row>
    <row r="94" spans="1:19" x14ac:dyDescent="0.25">
      <c r="A94" t="s">
        <v>1193</v>
      </c>
      <c r="B94">
        <v>6</v>
      </c>
      <c r="C94" s="56">
        <f>mora_filtered_genus_abundance[[#This Row],[Assignments]]/mora_filtered_genus_abundance[[#Totals],[Assignments]]</f>
        <v>2.4803258486744931E-6</v>
      </c>
      <c r="E94" t="s">
        <v>1248</v>
      </c>
      <c r="F94">
        <v>4</v>
      </c>
      <c r="G94" s="56">
        <f>patho_new_genus_abundance[[#This Row],[Assignments]]/2419037</f>
        <v>1.6535505657829954E-6</v>
      </c>
      <c r="I94" t="s">
        <v>1155</v>
      </c>
      <c r="J94">
        <v>28</v>
      </c>
      <c r="K94" s="56">
        <f>minimap2_new_genus_abundance[[#This Row],[Assignments]]/2419037</f>
        <v>1.1574853960480969E-5</v>
      </c>
      <c r="M94" t="s">
        <v>1408</v>
      </c>
      <c r="N94">
        <v>2</v>
      </c>
      <c r="O94" s="56">
        <f>kraken2_genus_abundance[[#This Row],[Assignments]]/N$142</f>
        <v>8.2677528289149771E-7</v>
      </c>
      <c r="Q94" t="s">
        <v>1502</v>
      </c>
      <c r="R94">
        <v>3</v>
      </c>
      <c r="S94">
        <f>kraken2_custom_database_genus_abundance[[#This Row],[Assignment]]/R$145</f>
        <v>1.2401629243372466E-6</v>
      </c>
    </row>
    <row r="95" spans="1:19" x14ac:dyDescent="0.25">
      <c r="A95" t="s">
        <v>1248</v>
      </c>
      <c r="B95">
        <v>6</v>
      </c>
      <c r="C95" s="56">
        <f>mora_filtered_genus_abundance[[#This Row],[Assignments]]/mora_filtered_genus_abundance[[#Totals],[Assignments]]</f>
        <v>2.4803258486744931E-6</v>
      </c>
      <c r="E95" t="s">
        <v>1253</v>
      </c>
      <c r="F95">
        <v>4</v>
      </c>
      <c r="G95" s="56">
        <f>patho_new_genus_abundance[[#This Row],[Assignments]]/2419037</f>
        <v>1.6535505657829954E-6</v>
      </c>
      <c r="I95" t="s">
        <v>1307</v>
      </c>
      <c r="J95">
        <v>26</v>
      </c>
      <c r="K95" s="56">
        <f>minimap2_new_genus_abundance[[#This Row],[Assignments]]/2419037</f>
        <v>1.0748078677589471E-5</v>
      </c>
      <c r="M95" t="s">
        <v>1288</v>
      </c>
      <c r="N95">
        <v>2</v>
      </c>
      <c r="O95" s="56">
        <f>kraken2_genus_abundance[[#This Row],[Assignments]]/N$142</f>
        <v>8.2677528289149771E-7</v>
      </c>
      <c r="Q95" t="s">
        <v>1408</v>
      </c>
      <c r="R95">
        <v>2</v>
      </c>
      <c r="S95">
        <f>kraken2_custom_database_genus_abundance[[#This Row],[Assignment]]/R$145</f>
        <v>8.2677528289149771E-7</v>
      </c>
    </row>
    <row r="96" spans="1:19" x14ac:dyDescent="0.25">
      <c r="A96" t="s">
        <v>1203</v>
      </c>
      <c r="B96">
        <v>6</v>
      </c>
      <c r="C96" s="56">
        <f>mora_filtered_genus_abundance[[#This Row],[Assignments]]/mora_filtered_genus_abundance[[#Totals],[Assignments]]</f>
        <v>2.4803258486744931E-6</v>
      </c>
      <c r="E96" t="s">
        <v>1164</v>
      </c>
      <c r="F96">
        <v>4</v>
      </c>
      <c r="G96" s="56">
        <f>patho_new_genus_abundance[[#This Row],[Assignments]]/2419037</f>
        <v>1.6535505657829954E-6</v>
      </c>
      <c r="I96" t="s">
        <v>1311</v>
      </c>
      <c r="J96">
        <v>24</v>
      </c>
      <c r="K96" s="56">
        <f>minimap2_new_genus_abundance[[#This Row],[Assignments]]/2419037</f>
        <v>9.9213033946979725E-6</v>
      </c>
      <c r="M96" t="s">
        <v>1409</v>
      </c>
      <c r="N96">
        <v>2</v>
      </c>
      <c r="O96" s="56">
        <f>kraken2_genus_abundance[[#This Row],[Assignments]]/N$142</f>
        <v>8.2677528289149771E-7</v>
      </c>
      <c r="Q96" t="s">
        <v>1409</v>
      </c>
      <c r="R96">
        <v>2</v>
      </c>
      <c r="S96">
        <f>kraken2_custom_database_genus_abundance[[#This Row],[Assignment]]/R$145</f>
        <v>8.2677528289149771E-7</v>
      </c>
    </row>
    <row r="97" spans="1:19" x14ac:dyDescent="0.25">
      <c r="A97" t="s">
        <v>1356</v>
      </c>
      <c r="B97">
        <v>6</v>
      </c>
      <c r="C97" s="56">
        <f>mora_filtered_genus_abundance[[#This Row],[Assignments]]/mora_filtered_genus_abundance[[#Totals],[Assignments]]</f>
        <v>2.4803258486744931E-6</v>
      </c>
      <c r="E97" t="s">
        <v>1193</v>
      </c>
      <c r="F97">
        <v>3</v>
      </c>
      <c r="G97" s="56">
        <f>patho_new_genus_abundance[[#This Row],[Assignments]]/2419037</f>
        <v>1.2401629243372466E-6</v>
      </c>
      <c r="I97" t="s">
        <v>1279</v>
      </c>
      <c r="J97">
        <v>23</v>
      </c>
      <c r="K97" s="56">
        <f>minimap2_new_genus_abundance[[#This Row],[Assignments]]/2419037</f>
        <v>9.5079157532522243E-6</v>
      </c>
      <c r="M97" t="s">
        <v>1202</v>
      </c>
      <c r="N97">
        <v>2</v>
      </c>
      <c r="O97" s="56">
        <f>kraken2_genus_abundance[[#This Row],[Assignments]]/N$142</f>
        <v>8.2677528289149771E-7</v>
      </c>
      <c r="Q97" t="s">
        <v>1202</v>
      </c>
      <c r="R97">
        <v>2</v>
      </c>
      <c r="S97">
        <f>kraken2_custom_database_genus_abundance[[#This Row],[Assignment]]/R$145</f>
        <v>8.2677528289149771E-7</v>
      </c>
    </row>
    <row r="98" spans="1:19" x14ac:dyDescent="0.25">
      <c r="A98" t="s">
        <v>1218</v>
      </c>
      <c r="B98">
        <v>6</v>
      </c>
      <c r="C98" s="56">
        <f>mora_filtered_genus_abundance[[#This Row],[Assignments]]/mora_filtered_genus_abundance[[#Totals],[Assignments]]</f>
        <v>2.4803258486744931E-6</v>
      </c>
      <c r="E98" t="s">
        <v>1203</v>
      </c>
      <c r="F98">
        <v>3</v>
      </c>
      <c r="G98" s="56">
        <f>patho_new_genus_abundance[[#This Row],[Assignments]]/2419037</f>
        <v>1.2401629243372466E-6</v>
      </c>
      <c r="I98" t="s">
        <v>1299</v>
      </c>
      <c r="J98">
        <v>23</v>
      </c>
      <c r="K98" s="56">
        <f>minimap2_new_genus_abundance[[#This Row],[Assignments]]/2419037</f>
        <v>9.5079157532522243E-6</v>
      </c>
      <c r="M98" t="s">
        <v>1235</v>
      </c>
      <c r="N98">
        <v>2</v>
      </c>
      <c r="O98" s="56">
        <f>kraken2_genus_abundance[[#This Row],[Assignments]]/N$142</f>
        <v>8.2677528289149771E-7</v>
      </c>
      <c r="Q98" t="s">
        <v>1235</v>
      </c>
      <c r="R98">
        <v>2</v>
      </c>
      <c r="S98">
        <f>kraken2_custom_database_genus_abundance[[#This Row],[Assignment]]/R$145</f>
        <v>8.2677528289149771E-7</v>
      </c>
    </row>
    <row r="99" spans="1:19" x14ac:dyDescent="0.25">
      <c r="A99" t="s">
        <v>1323</v>
      </c>
      <c r="B99">
        <v>5</v>
      </c>
      <c r="C99" s="56">
        <f>mora_filtered_genus_abundance[[#This Row],[Assignments]]/mora_filtered_genus_abundance[[#Totals],[Assignments]]</f>
        <v>2.0669382072287445E-6</v>
      </c>
      <c r="E99" t="s">
        <v>1238</v>
      </c>
      <c r="F99">
        <v>3</v>
      </c>
      <c r="G99" s="56">
        <f>patho_new_genus_abundance[[#This Row],[Assignments]]/2419037</f>
        <v>1.2401629243372466E-6</v>
      </c>
      <c r="I99" t="s">
        <v>1183</v>
      </c>
      <c r="J99">
        <v>23</v>
      </c>
      <c r="K99" s="56">
        <f>minimap2_new_genus_abundance[[#This Row],[Assignments]]/2419037</f>
        <v>9.5079157532522243E-6</v>
      </c>
      <c r="M99" t="s">
        <v>1173</v>
      </c>
      <c r="N99">
        <v>2</v>
      </c>
      <c r="O99" s="56">
        <f>kraken2_genus_abundance[[#This Row],[Assignments]]/N$142</f>
        <v>8.2677528289149771E-7</v>
      </c>
      <c r="Q99" t="s">
        <v>1173</v>
      </c>
      <c r="R99">
        <v>2</v>
      </c>
      <c r="S99">
        <f>kraken2_custom_database_genus_abundance[[#This Row],[Assignment]]/R$145</f>
        <v>8.2677528289149771E-7</v>
      </c>
    </row>
    <row r="100" spans="1:19" x14ac:dyDescent="0.25">
      <c r="A100" t="s">
        <v>1238</v>
      </c>
      <c r="B100">
        <v>5</v>
      </c>
      <c r="C100" s="56">
        <f>mora_filtered_genus_abundance[[#This Row],[Assignments]]/mora_filtered_genus_abundance[[#Totals],[Assignments]]</f>
        <v>2.0669382072287445E-6</v>
      </c>
      <c r="E100" t="s">
        <v>1218</v>
      </c>
      <c r="F100">
        <v>3</v>
      </c>
      <c r="G100" s="56">
        <f>patho_new_genus_abundance[[#This Row],[Assignments]]/2419037</f>
        <v>1.2401629243372466E-6</v>
      </c>
      <c r="I100" t="s">
        <v>1197</v>
      </c>
      <c r="J100">
        <v>23</v>
      </c>
      <c r="K100" s="56">
        <f>minimap2_new_genus_abundance[[#This Row],[Assignments]]/2419037</f>
        <v>9.5079157532522243E-6</v>
      </c>
      <c r="M100" t="s">
        <v>1425</v>
      </c>
      <c r="N100">
        <v>2</v>
      </c>
      <c r="O100" s="56">
        <f>kraken2_genus_abundance[[#This Row],[Assignments]]/N$142</f>
        <v>8.2677528289149771E-7</v>
      </c>
      <c r="Q100" t="s">
        <v>1426</v>
      </c>
      <c r="R100">
        <v>2</v>
      </c>
      <c r="S100">
        <f>kraken2_custom_database_genus_abundance[[#This Row],[Assignment]]/R$145</f>
        <v>8.2677528289149771E-7</v>
      </c>
    </row>
    <row r="101" spans="1:19" x14ac:dyDescent="0.25">
      <c r="A101" t="s">
        <v>1320</v>
      </c>
      <c r="B101">
        <v>5</v>
      </c>
      <c r="C101" s="56">
        <f>mora_filtered_genus_abundance[[#This Row],[Assignments]]/mora_filtered_genus_abundance[[#Totals],[Assignments]]</f>
        <v>2.0669382072287445E-6</v>
      </c>
      <c r="E101" t="s">
        <v>1579</v>
      </c>
      <c r="F101">
        <v>2</v>
      </c>
      <c r="G101" s="56">
        <f>patho_new_genus_abundance[[#This Row],[Assignments]]/2419037</f>
        <v>8.2677528289149771E-7</v>
      </c>
      <c r="I101" t="s">
        <v>1310</v>
      </c>
      <c r="J101">
        <v>22</v>
      </c>
      <c r="K101" s="56">
        <f>minimap2_new_genus_abundance[[#This Row],[Assignments]]/2419037</f>
        <v>9.0945281118064744E-6</v>
      </c>
      <c r="M101" t="s">
        <v>1230</v>
      </c>
      <c r="N101">
        <v>2</v>
      </c>
      <c r="O101" s="56">
        <f>kraken2_genus_abundance[[#This Row],[Assignments]]/N$142</f>
        <v>8.2677528289149771E-7</v>
      </c>
      <c r="Q101" t="s">
        <v>1425</v>
      </c>
      <c r="R101">
        <v>2</v>
      </c>
      <c r="S101">
        <f>kraken2_custom_database_genus_abundance[[#This Row],[Assignment]]/R$145</f>
        <v>8.2677528289149771E-7</v>
      </c>
    </row>
    <row r="102" spans="1:19" x14ac:dyDescent="0.25">
      <c r="A102" t="s">
        <v>1247</v>
      </c>
      <c r="B102">
        <v>5</v>
      </c>
      <c r="C102" s="56">
        <f>mora_filtered_genus_abundance[[#This Row],[Assignments]]/mora_filtered_genus_abundance[[#Totals],[Assignments]]</f>
        <v>2.0669382072287445E-6</v>
      </c>
      <c r="E102" t="s">
        <v>1320</v>
      </c>
      <c r="F102">
        <v>2</v>
      </c>
      <c r="G102" s="56">
        <f>patho_new_genus_abundance[[#This Row],[Assignments]]/2419037</f>
        <v>8.2677528289149771E-7</v>
      </c>
      <c r="I102" t="s">
        <v>1340</v>
      </c>
      <c r="J102">
        <v>22</v>
      </c>
      <c r="K102" s="56">
        <f>minimap2_new_genus_abundance[[#This Row],[Assignments]]/2419037</f>
        <v>9.0945281118064744E-6</v>
      </c>
      <c r="M102" t="s">
        <v>1438</v>
      </c>
      <c r="N102">
        <v>2</v>
      </c>
      <c r="O102" s="56">
        <f>kraken2_genus_abundance[[#This Row],[Assignments]]/N$142</f>
        <v>8.2677528289149771E-7</v>
      </c>
      <c r="Q102" t="s">
        <v>1165</v>
      </c>
      <c r="R102">
        <v>2</v>
      </c>
      <c r="S102">
        <f>kraken2_custom_database_genus_abundance[[#This Row],[Assignment]]/R$145</f>
        <v>8.2677528289149771E-7</v>
      </c>
    </row>
    <row r="103" spans="1:19" x14ac:dyDescent="0.25">
      <c r="A103" t="s">
        <v>1307</v>
      </c>
      <c r="B103">
        <v>5</v>
      </c>
      <c r="C103" s="56">
        <f>mora_filtered_genus_abundance[[#This Row],[Assignments]]/mora_filtered_genus_abundance[[#Totals],[Assignments]]</f>
        <v>2.0669382072287445E-6</v>
      </c>
      <c r="E103" t="s">
        <v>1288</v>
      </c>
      <c r="F103">
        <v>2</v>
      </c>
      <c r="G103" s="56">
        <f>patho_new_genus_abundance[[#This Row],[Assignments]]/2419037</f>
        <v>8.2677528289149771E-7</v>
      </c>
      <c r="I103" t="s">
        <v>1147</v>
      </c>
      <c r="J103">
        <v>21</v>
      </c>
      <c r="K103" s="56">
        <f>minimap2_new_genus_abundance[[#This Row],[Assignments]]/2419037</f>
        <v>8.6811404703607262E-6</v>
      </c>
      <c r="M103" t="s">
        <v>1181</v>
      </c>
      <c r="N103">
        <v>2</v>
      </c>
      <c r="O103" s="56">
        <f>kraken2_genus_abundance[[#This Row],[Assignments]]/N$142</f>
        <v>8.2677528289149771E-7</v>
      </c>
      <c r="Q103" t="s">
        <v>1496</v>
      </c>
      <c r="R103">
        <v>2</v>
      </c>
      <c r="S103">
        <f>kraken2_custom_database_genus_abundance[[#This Row],[Assignment]]/R$145</f>
        <v>8.2677528289149771E-7</v>
      </c>
    </row>
    <row r="104" spans="1:19" x14ac:dyDescent="0.25">
      <c r="A104" t="s">
        <v>1295</v>
      </c>
      <c r="B104">
        <v>4</v>
      </c>
      <c r="C104" s="56">
        <f>mora_filtered_genus_abundance[[#This Row],[Assignments]]/mora_filtered_genus_abundance[[#Totals],[Assignments]]</f>
        <v>1.6535505657829954E-6</v>
      </c>
      <c r="E104" t="s">
        <v>1174</v>
      </c>
      <c r="F104">
        <v>2</v>
      </c>
      <c r="G104" s="56">
        <f>patho_new_genus_abundance[[#This Row],[Assignments]]/2419037</f>
        <v>8.2677528289149771E-7</v>
      </c>
      <c r="I104" t="s">
        <v>1337</v>
      </c>
      <c r="J104">
        <v>21</v>
      </c>
      <c r="K104" s="56">
        <f>minimap2_new_genus_abundance[[#This Row],[Assignments]]/2419037</f>
        <v>8.6811404703607262E-6</v>
      </c>
      <c r="M104" t="s">
        <v>1380</v>
      </c>
      <c r="N104">
        <v>1</v>
      </c>
      <c r="O104" s="56">
        <f>kraken2_genus_abundance[[#This Row],[Assignments]]/N$142</f>
        <v>4.1338764144574886E-7</v>
      </c>
      <c r="Q104" t="s">
        <v>1299</v>
      </c>
      <c r="R104">
        <v>2</v>
      </c>
      <c r="S104">
        <f>kraken2_custom_database_genus_abundance[[#This Row],[Assignment]]/R$145</f>
        <v>8.2677528289149771E-7</v>
      </c>
    </row>
    <row r="105" spans="1:19" x14ac:dyDescent="0.25">
      <c r="A105" t="s">
        <v>1155</v>
      </c>
      <c r="B105">
        <v>4</v>
      </c>
      <c r="C105" s="56">
        <f>mora_filtered_genus_abundance[[#This Row],[Assignments]]/mora_filtered_genus_abundance[[#Totals],[Assignments]]</f>
        <v>1.6535505657829954E-6</v>
      </c>
      <c r="E105" t="s">
        <v>1387</v>
      </c>
      <c r="F105">
        <v>1</v>
      </c>
      <c r="G105" s="56">
        <f>patho_new_genus_abundance[[#This Row],[Assignments]]/2419037</f>
        <v>4.1338764144574886E-7</v>
      </c>
      <c r="I105" t="s">
        <v>1259</v>
      </c>
      <c r="J105">
        <v>20</v>
      </c>
      <c r="K105" s="56">
        <f>minimap2_new_genus_abundance[[#This Row],[Assignments]]/2419037</f>
        <v>8.267752828914978E-6</v>
      </c>
      <c r="M105" t="s">
        <v>1146</v>
      </c>
      <c r="N105">
        <v>1</v>
      </c>
      <c r="O105" s="56">
        <f>kraken2_genus_abundance[[#This Row],[Assignments]]/N$142</f>
        <v>4.1338764144574886E-7</v>
      </c>
      <c r="Q105" t="s">
        <v>1181</v>
      </c>
      <c r="R105">
        <v>2</v>
      </c>
      <c r="S105">
        <f>kraken2_custom_database_genus_abundance[[#This Row],[Assignment]]/R$145</f>
        <v>8.2677528289149771E-7</v>
      </c>
    </row>
    <row r="106" spans="1:19" x14ac:dyDescent="0.25">
      <c r="A106" t="s">
        <v>1241</v>
      </c>
      <c r="B106">
        <v>4</v>
      </c>
      <c r="C106" s="56">
        <f>mora_filtered_genus_abundance[[#This Row],[Assignments]]/mora_filtered_genus_abundance[[#Totals],[Assignments]]</f>
        <v>1.6535505657829954E-6</v>
      </c>
      <c r="E106" t="s">
        <v>1359</v>
      </c>
      <c r="F106">
        <v>1</v>
      </c>
      <c r="G106" s="56">
        <f>patho_new_genus_abundance[[#This Row],[Assignments]]/2419037</f>
        <v>4.1338764144574886E-7</v>
      </c>
      <c r="I106" t="s">
        <v>1178</v>
      </c>
      <c r="J106">
        <v>20</v>
      </c>
      <c r="K106" s="56">
        <f>minimap2_new_genus_abundance[[#This Row],[Assignments]]/2419037</f>
        <v>8.267752828914978E-6</v>
      </c>
      <c r="M106" t="s">
        <v>1163</v>
      </c>
      <c r="N106">
        <v>1</v>
      </c>
      <c r="O106" s="56">
        <f>kraken2_genus_abundance[[#This Row],[Assignments]]/N$142</f>
        <v>4.1338764144574886E-7</v>
      </c>
      <c r="Q106" t="s">
        <v>1442</v>
      </c>
      <c r="R106">
        <v>2</v>
      </c>
      <c r="S106">
        <f>kraken2_custom_database_genus_abundance[[#This Row],[Assignment]]/R$145</f>
        <v>8.2677528289149771E-7</v>
      </c>
    </row>
    <row r="107" spans="1:19" x14ac:dyDescent="0.25">
      <c r="A107" t="s">
        <v>1288</v>
      </c>
      <c r="B107">
        <v>4</v>
      </c>
      <c r="C107" s="56">
        <f>mora_filtered_genus_abundance[[#This Row],[Assignments]]/mora_filtered_genus_abundance[[#Totals],[Assignments]]</f>
        <v>1.6535505657829954E-6</v>
      </c>
      <c r="E107" t="s">
        <v>1397</v>
      </c>
      <c r="F107">
        <v>1</v>
      </c>
      <c r="G107" s="56">
        <f>patho_new_genus_abundance[[#This Row],[Assignments]]/2419037</f>
        <v>4.1338764144574886E-7</v>
      </c>
      <c r="I107" t="s">
        <v>1346</v>
      </c>
      <c r="J107">
        <v>18</v>
      </c>
      <c r="K107" s="56">
        <f>minimap2_new_genus_abundance[[#This Row],[Assignments]]/2419037</f>
        <v>7.4409775460234798E-6</v>
      </c>
      <c r="M107" t="s">
        <v>1207</v>
      </c>
      <c r="N107">
        <v>1</v>
      </c>
      <c r="O107" s="56">
        <f>kraken2_genus_abundance[[#This Row],[Assignments]]/N$142</f>
        <v>4.1338764144574886E-7</v>
      </c>
      <c r="Q107" t="s">
        <v>1376</v>
      </c>
      <c r="R107">
        <v>2</v>
      </c>
      <c r="S107">
        <f>kraken2_custom_database_genus_abundance[[#This Row],[Assignment]]/R$145</f>
        <v>8.2677528289149771E-7</v>
      </c>
    </row>
    <row r="108" spans="1:19" x14ac:dyDescent="0.25">
      <c r="A108" t="s">
        <v>1303</v>
      </c>
      <c r="B108">
        <v>3</v>
      </c>
      <c r="C108" s="56">
        <f>mora_filtered_genus_abundance[[#This Row],[Assignments]]/mora_filtered_genus_abundance[[#Totals],[Assignments]]</f>
        <v>1.2401629243372466E-6</v>
      </c>
      <c r="E108" t="s">
        <v>1373</v>
      </c>
      <c r="F108">
        <v>1</v>
      </c>
      <c r="G108" s="56">
        <f>patho_new_genus_abundance[[#This Row],[Assignments]]/2419037</f>
        <v>4.1338764144574886E-7</v>
      </c>
      <c r="I108" t="s">
        <v>1222</v>
      </c>
      <c r="J108">
        <v>18</v>
      </c>
      <c r="K108" s="56">
        <f>minimap2_new_genus_abundance[[#This Row],[Assignments]]/2419037</f>
        <v>7.4409775460234798E-6</v>
      </c>
      <c r="M108" t="s">
        <v>1284</v>
      </c>
      <c r="N108">
        <v>1</v>
      </c>
      <c r="O108" s="56">
        <f>kraken2_genus_abundance[[#This Row],[Assignments]]/N$142</f>
        <v>4.1338764144574886E-7</v>
      </c>
      <c r="Q108" t="s">
        <v>1445</v>
      </c>
      <c r="R108">
        <v>2</v>
      </c>
      <c r="S108">
        <f>kraken2_custom_database_genus_abundance[[#This Row],[Assignment]]/R$145</f>
        <v>8.2677528289149771E-7</v>
      </c>
    </row>
    <row r="109" spans="1:19" x14ac:dyDescent="0.25">
      <c r="A109" t="s">
        <v>1351</v>
      </c>
      <c r="B109">
        <v>3</v>
      </c>
      <c r="C109" s="56">
        <f>mora_filtered_genus_abundance[[#This Row],[Assignments]]/mora_filtered_genus_abundance[[#Totals],[Assignments]]</f>
        <v>1.2401629243372466E-6</v>
      </c>
      <c r="E109" t="s">
        <v>1278</v>
      </c>
      <c r="F109">
        <v>1</v>
      </c>
      <c r="G109" s="56">
        <f>patho_new_genus_abundance[[#This Row],[Assignments]]/2419037</f>
        <v>4.1338764144574886E-7</v>
      </c>
      <c r="I109" t="s">
        <v>1277</v>
      </c>
      <c r="J109">
        <v>17</v>
      </c>
      <c r="K109" s="56">
        <f>minimap2_new_genus_abundance[[#This Row],[Assignments]]/2419037</f>
        <v>7.0275899045777308E-6</v>
      </c>
      <c r="M109" t="s">
        <v>1412</v>
      </c>
      <c r="N109">
        <v>1</v>
      </c>
      <c r="O109" s="56">
        <f>kraken2_genus_abundance[[#This Row],[Assignments]]/N$142</f>
        <v>4.1338764144574886E-7</v>
      </c>
      <c r="Q109" t="s">
        <v>1380</v>
      </c>
      <c r="R109">
        <v>1</v>
      </c>
      <c r="S109">
        <f>kraken2_custom_database_genus_abundance[[#This Row],[Assignment]]/R$145</f>
        <v>4.1338764144574886E-7</v>
      </c>
    </row>
    <row r="110" spans="1:19" x14ac:dyDescent="0.25">
      <c r="A110" t="s">
        <v>1169</v>
      </c>
      <c r="B110">
        <v>3</v>
      </c>
      <c r="C110" s="56">
        <f>mora_filtered_genus_abundance[[#This Row],[Assignments]]/mora_filtered_genus_abundance[[#Totals],[Assignments]]</f>
        <v>1.2401629243372466E-6</v>
      </c>
      <c r="E110" t="s">
        <v>1302</v>
      </c>
      <c r="F110">
        <v>1</v>
      </c>
      <c r="G110" s="56">
        <f>patho_new_genus_abundance[[#This Row],[Assignments]]/2419037</f>
        <v>4.1338764144574886E-7</v>
      </c>
      <c r="I110" t="s">
        <v>1164</v>
      </c>
      <c r="J110">
        <v>17</v>
      </c>
      <c r="K110" s="56">
        <f>minimap2_new_genus_abundance[[#This Row],[Assignments]]/2419037</f>
        <v>7.0275899045777308E-6</v>
      </c>
      <c r="M110" t="s">
        <v>1414</v>
      </c>
      <c r="N110">
        <v>1</v>
      </c>
      <c r="O110" s="56">
        <f>kraken2_genus_abundance[[#This Row],[Assignments]]/N$142</f>
        <v>4.1338764144574886E-7</v>
      </c>
      <c r="Q110" t="s">
        <v>1146</v>
      </c>
      <c r="R110">
        <v>1</v>
      </c>
      <c r="S110">
        <f>kraken2_custom_database_genus_abundance[[#This Row],[Assignment]]/R$145</f>
        <v>4.1338764144574886E-7</v>
      </c>
    </row>
    <row r="111" spans="1:19" x14ac:dyDescent="0.25">
      <c r="A111" t="s">
        <v>1243</v>
      </c>
      <c r="B111">
        <v>3</v>
      </c>
      <c r="C111" s="56">
        <f>mora_filtered_genus_abundance[[#This Row],[Assignments]]/mora_filtered_genus_abundance[[#Totals],[Assignments]]</f>
        <v>1.2401629243372466E-6</v>
      </c>
      <c r="E111" t="s">
        <v>1366</v>
      </c>
      <c r="F111">
        <v>1</v>
      </c>
      <c r="G111" s="56">
        <f>patho_new_genus_abundance[[#This Row],[Assignments]]/2419037</f>
        <v>4.1338764144574886E-7</v>
      </c>
      <c r="I111" t="s">
        <v>1254</v>
      </c>
      <c r="J111">
        <v>16</v>
      </c>
      <c r="K111" s="56">
        <f>minimap2_new_genus_abundance[[#This Row],[Assignments]]/2419037</f>
        <v>6.6142022631319817E-6</v>
      </c>
      <c r="M111" t="s">
        <v>1251</v>
      </c>
      <c r="N111">
        <v>1</v>
      </c>
      <c r="O111" s="56">
        <f>kraken2_genus_abundance[[#This Row],[Assignments]]/N$142</f>
        <v>4.1338764144574886E-7</v>
      </c>
      <c r="Q111" t="s">
        <v>1207</v>
      </c>
      <c r="R111">
        <v>1</v>
      </c>
      <c r="S111">
        <f>kraken2_custom_database_genus_abundance[[#This Row],[Assignment]]/R$145</f>
        <v>4.1338764144574886E-7</v>
      </c>
    </row>
    <row r="112" spans="1:19" x14ac:dyDescent="0.25">
      <c r="A112" t="s">
        <v>1249</v>
      </c>
      <c r="B112">
        <v>3</v>
      </c>
      <c r="C112" s="56">
        <f>mora_filtered_genus_abundance[[#This Row],[Assignments]]/mora_filtered_genus_abundance[[#Totals],[Assignments]]</f>
        <v>1.2401629243372466E-6</v>
      </c>
      <c r="E112" t="s">
        <v>1295</v>
      </c>
      <c r="F112">
        <v>1</v>
      </c>
      <c r="G112" s="56">
        <f>patho_new_genus_abundance[[#This Row],[Assignments]]/2419037</f>
        <v>4.1338764144574886E-7</v>
      </c>
      <c r="I112" t="s">
        <v>1270</v>
      </c>
      <c r="J112">
        <v>16</v>
      </c>
      <c r="K112" s="56">
        <f>minimap2_new_genus_abundance[[#This Row],[Assignments]]/2419037</f>
        <v>6.6142022631319817E-6</v>
      </c>
      <c r="M112" t="s">
        <v>1169</v>
      </c>
      <c r="N112">
        <v>1</v>
      </c>
      <c r="O112" s="56">
        <f>kraken2_genus_abundance[[#This Row],[Assignments]]/N$142</f>
        <v>4.1338764144574886E-7</v>
      </c>
      <c r="Q112" t="s">
        <v>1284</v>
      </c>
      <c r="R112">
        <v>1</v>
      </c>
      <c r="S112">
        <f>kraken2_custom_database_genus_abundance[[#This Row],[Assignment]]/R$145</f>
        <v>4.1338764144574886E-7</v>
      </c>
    </row>
    <row r="113" spans="1:19" x14ac:dyDescent="0.25">
      <c r="A113" t="s">
        <v>1182</v>
      </c>
      <c r="B113">
        <v>3</v>
      </c>
      <c r="C113" s="56">
        <f>mora_filtered_genus_abundance[[#This Row],[Assignments]]/mora_filtered_genus_abundance[[#Totals],[Assignments]]</f>
        <v>1.2401629243372466E-6</v>
      </c>
      <c r="E113" t="s">
        <v>1353</v>
      </c>
      <c r="F113">
        <v>1</v>
      </c>
      <c r="G113" s="56">
        <f>patho_new_genus_abundance[[#This Row],[Assignments]]/2419037</f>
        <v>4.1338764144574886E-7</v>
      </c>
      <c r="I113" t="s">
        <v>1303</v>
      </c>
      <c r="J113">
        <v>15</v>
      </c>
      <c r="K113" s="56">
        <f>minimap2_new_genus_abundance[[#This Row],[Assignments]]/2419037</f>
        <v>6.2008146216862326E-6</v>
      </c>
      <c r="M113" t="s">
        <v>1027</v>
      </c>
      <c r="N113">
        <v>1</v>
      </c>
      <c r="O113" s="56">
        <f>kraken2_genus_abundance[[#This Row],[Assignments]]/N$142</f>
        <v>4.1338764144574886E-7</v>
      </c>
      <c r="Q113" t="s">
        <v>1491</v>
      </c>
      <c r="R113">
        <v>1</v>
      </c>
      <c r="S113">
        <f>kraken2_custom_database_genus_abundance[[#This Row],[Assignment]]/R$145</f>
        <v>4.1338764144574886E-7</v>
      </c>
    </row>
    <row r="114" spans="1:19" x14ac:dyDescent="0.25">
      <c r="A114" t="s">
        <v>1279</v>
      </c>
      <c r="B114">
        <v>3</v>
      </c>
      <c r="C114" s="56">
        <f>mora_filtered_genus_abundance[[#This Row],[Assignments]]/mora_filtered_genus_abundance[[#Totals],[Assignments]]</f>
        <v>1.2401629243372466E-6</v>
      </c>
      <c r="E114" t="s">
        <v>1285</v>
      </c>
      <c r="F114">
        <v>1</v>
      </c>
      <c r="G114" s="56">
        <f>patho_new_genus_abundance[[#This Row],[Assignments]]/2419037</f>
        <v>4.1338764144574886E-7</v>
      </c>
      <c r="I114" t="s">
        <v>1213</v>
      </c>
      <c r="J114">
        <v>15</v>
      </c>
      <c r="K114" s="56">
        <f>minimap2_new_genus_abundance[[#This Row],[Assignments]]/2419037</f>
        <v>6.2008146216862326E-6</v>
      </c>
      <c r="M114" t="s">
        <v>1028</v>
      </c>
      <c r="N114">
        <v>1</v>
      </c>
      <c r="O114" s="56">
        <f>kraken2_genus_abundance[[#This Row],[Assignments]]/N$142</f>
        <v>4.1338764144574886E-7</v>
      </c>
      <c r="Q114" t="s">
        <v>1412</v>
      </c>
      <c r="R114">
        <v>1</v>
      </c>
      <c r="S114">
        <f>kraken2_custom_database_genus_abundance[[#This Row],[Assignment]]/R$145</f>
        <v>4.1338764144574886E-7</v>
      </c>
    </row>
    <row r="115" spans="1:19" x14ac:dyDescent="0.25">
      <c r="A115" t="s">
        <v>1268</v>
      </c>
      <c r="B115">
        <v>3</v>
      </c>
      <c r="C115" s="56">
        <f>mora_filtered_genus_abundance[[#This Row],[Assignments]]/mora_filtered_genus_abundance[[#Totals],[Assignments]]</f>
        <v>1.2401629243372466E-6</v>
      </c>
      <c r="E115" t="s">
        <v>1332</v>
      </c>
      <c r="F115">
        <v>1</v>
      </c>
      <c r="G115" s="56">
        <f>patho_new_genus_abundance[[#This Row],[Assignments]]/2419037</f>
        <v>4.1338764144574886E-7</v>
      </c>
      <c r="I115" t="s">
        <v>1351</v>
      </c>
      <c r="J115">
        <v>15</v>
      </c>
      <c r="K115" s="56">
        <f>minimap2_new_genus_abundance[[#This Row],[Assignments]]/2419037</f>
        <v>6.2008146216862326E-6</v>
      </c>
      <c r="M115" t="s">
        <v>1426</v>
      </c>
      <c r="N115">
        <v>1</v>
      </c>
      <c r="O115" s="56">
        <f>kraken2_genus_abundance[[#This Row],[Assignments]]/N$142</f>
        <v>4.1338764144574886E-7</v>
      </c>
      <c r="Q115" t="s">
        <v>1252</v>
      </c>
      <c r="R115">
        <v>1</v>
      </c>
      <c r="S115">
        <f>kraken2_custom_database_genus_abundance[[#This Row],[Assignment]]/R$145</f>
        <v>4.1338764144574886E-7</v>
      </c>
    </row>
    <row r="116" spans="1:19" x14ac:dyDescent="0.25">
      <c r="A116" t="s">
        <v>1200</v>
      </c>
      <c r="B116">
        <v>3</v>
      </c>
      <c r="C116" s="56">
        <f>mora_filtered_genus_abundance[[#This Row],[Assignments]]/mora_filtered_genus_abundance[[#Totals],[Assignments]]</f>
        <v>1.2401629243372466E-6</v>
      </c>
      <c r="E116" t="s">
        <v>1307</v>
      </c>
      <c r="F116">
        <v>1</v>
      </c>
      <c r="G116" s="56">
        <f>patho_new_genus_abundance[[#This Row],[Assignments]]/2419037</f>
        <v>4.1338764144574886E-7</v>
      </c>
      <c r="I116" t="s">
        <v>1273</v>
      </c>
      <c r="J116">
        <v>14</v>
      </c>
      <c r="K116" s="56">
        <f>minimap2_new_genus_abundance[[#This Row],[Assignments]]/2419037</f>
        <v>5.7874269802404844E-6</v>
      </c>
      <c r="M116" t="s">
        <v>1427</v>
      </c>
      <c r="N116">
        <v>1</v>
      </c>
      <c r="O116" s="56">
        <f>kraken2_genus_abundance[[#This Row],[Assignments]]/N$142</f>
        <v>4.1338764144574886E-7</v>
      </c>
      <c r="Q116" t="s">
        <v>1414</v>
      </c>
      <c r="R116">
        <v>1</v>
      </c>
      <c r="S116">
        <f>kraken2_custom_database_genus_abundance[[#This Row],[Assignment]]/R$145</f>
        <v>4.1338764144574886E-7</v>
      </c>
    </row>
    <row r="117" spans="1:19" x14ac:dyDescent="0.25">
      <c r="A117" t="s">
        <v>1269</v>
      </c>
      <c r="B117">
        <v>3</v>
      </c>
      <c r="C117" s="56">
        <f>mora_filtered_genus_abundance[[#This Row],[Assignments]]/mora_filtered_genus_abundance[[#Totals],[Assignments]]</f>
        <v>1.2401629243372466E-6</v>
      </c>
      <c r="E117" t="s">
        <v>1268</v>
      </c>
      <c r="F117">
        <v>1</v>
      </c>
      <c r="G117" s="56">
        <f>patho_new_genus_abundance[[#This Row],[Assignments]]/2419037</f>
        <v>4.1338764144574886E-7</v>
      </c>
      <c r="I117" t="s">
        <v>1220</v>
      </c>
      <c r="J117">
        <v>14</v>
      </c>
      <c r="K117" s="56">
        <f>minimap2_new_genus_abundance[[#This Row],[Assignments]]/2419037</f>
        <v>5.7874269802404844E-6</v>
      </c>
      <c r="M117" t="s">
        <v>1428</v>
      </c>
      <c r="N117">
        <v>1</v>
      </c>
      <c r="O117" s="56">
        <f>kraken2_genus_abundance[[#This Row],[Assignments]]/N$142</f>
        <v>4.1338764144574886E-7</v>
      </c>
      <c r="Q117" t="s">
        <v>1251</v>
      </c>
      <c r="R117">
        <v>1</v>
      </c>
      <c r="S117">
        <f>kraken2_custom_database_genus_abundance[[#This Row],[Assignment]]/R$145</f>
        <v>4.1338764144574886E-7</v>
      </c>
    </row>
    <row r="118" spans="1:19" x14ac:dyDescent="0.25">
      <c r="A118" t="s">
        <v>1173</v>
      </c>
      <c r="B118">
        <v>3</v>
      </c>
      <c r="C118" s="56">
        <f>mora_filtered_genus_abundance[[#This Row],[Assignments]]/mora_filtered_genus_abundance[[#Totals],[Assignments]]</f>
        <v>1.2401629243372466E-6</v>
      </c>
      <c r="E118" t="s">
        <v>1303</v>
      </c>
      <c r="F118">
        <v>1</v>
      </c>
      <c r="G118" s="56">
        <f>patho_new_genus_abundance[[#This Row],[Assignments]]/2419037</f>
        <v>4.1338764144574886E-7</v>
      </c>
      <c r="I118" t="s">
        <v>1226</v>
      </c>
      <c r="J118">
        <v>14</v>
      </c>
      <c r="K118" s="56">
        <f>minimap2_new_genus_abundance[[#This Row],[Assignments]]/2419037</f>
        <v>5.7874269802404844E-6</v>
      </c>
      <c r="M118" t="s">
        <v>1151</v>
      </c>
      <c r="N118">
        <v>1</v>
      </c>
      <c r="O118" s="56">
        <f>kraken2_genus_abundance[[#This Row],[Assignments]]/N$142</f>
        <v>4.1338764144574886E-7</v>
      </c>
      <c r="Q118" t="s">
        <v>1169</v>
      </c>
      <c r="R118">
        <v>1</v>
      </c>
      <c r="S118">
        <f>kraken2_custom_database_genus_abundance[[#This Row],[Assignment]]/R$145</f>
        <v>4.1338764144574886E-7</v>
      </c>
    </row>
    <row r="119" spans="1:19" x14ac:dyDescent="0.25">
      <c r="A119" t="s">
        <v>1151</v>
      </c>
      <c r="B119">
        <v>3</v>
      </c>
      <c r="C119" s="56">
        <f>mora_filtered_genus_abundance[[#This Row],[Assignments]]/mora_filtered_genus_abundance[[#Totals],[Assignments]]</f>
        <v>1.2401629243372466E-6</v>
      </c>
      <c r="E119" t="s">
        <v>1575</v>
      </c>
      <c r="F119">
        <v>1</v>
      </c>
      <c r="G119" s="56">
        <f>patho_new_genus_abundance[[#This Row],[Assignments]]/2419037</f>
        <v>4.1338764144574886E-7</v>
      </c>
      <c r="I119" t="s">
        <v>1206</v>
      </c>
      <c r="J119">
        <v>14</v>
      </c>
      <c r="K119" s="56">
        <f>minimap2_new_genus_abundance[[#This Row],[Assignments]]/2419037</f>
        <v>5.7874269802404844E-6</v>
      </c>
      <c r="M119" t="s">
        <v>1429</v>
      </c>
      <c r="N119">
        <v>1</v>
      </c>
      <c r="O119" s="56">
        <f>kraken2_genus_abundance[[#This Row],[Assignments]]/N$142</f>
        <v>4.1338764144574886E-7</v>
      </c>
      <c r="Q119" t="s">
        <v>1494</v>
      </c>
      <c r="R119">
        <v>1</v>
      </c>
      <c r="S119">
        <f>kraken2_custom_database_genus_abundance[[#This Row],[Assignment]]/R$145</f>
        <v>4.1338764144574886E-7</v>
      </c>
    </row>
    <row r="120" spans="1:19" x14ac:dyDescent="0.25">
      <c r="A120" t="s">
        <v>1353</v>
      </c>
      <c r="B120">
        <v>3</v>
      </c>
      <c r="C120" s="56">
        <f>mora_filtered_genus_abundance[[#This Row],[Assignments]]/mora_filtered_genus_abundance[[#Totals],[Assignments]]</f>
        <v>1.2401629243372466E-6</v>
      </c>
      <c r="E120" t="s">
        <v>1234</v>
      </c>
      <c r="F120">
        <v>1</v>
      </c>
      <c r="G120" s="56">
        <f>patho_new_genus_abundance[[#This Row],[Assignments]]/2419037</f>
        <v>4.1338764144574886E-7</v>
      </c>
      <c r="I120" t="s">
        <v>1244</v>
      </c>
      <c r="J120">
        <v>13</v>
      </c>
      <c r="K120" s="56">
        <f>minimap2_new_genus_abundance[[#This Row],[Assignments]]/2419037</f>
        <v>5.3740393387947353E-6</v>
      </c>
      <c r="M120" t="s">
        <v>1350</v>
      </c>
      <c r="N120">
        <v>1</v>
      </c>
      <c r="O120" s="56">
        <f>kraken2_genus_abundance[[#This Row],[Assignments]]/N$142</f>
        <v>4.1338764144574886E-7</v>
      </c>
      <c r="Q120" t="s">
        <v>1495</v>
      </c>
      <c r="R120">
        <v>1</v>
      </c>
      <c r="S120">
        <f>kraken2_custom_database_genus_abundance[[#This Row],[Assignment]]/R$145</f>
        <v>4.1338764144574886E-7</v>
      </c>
    </row>
    <row r="121" spans="1:19" x14ac:dyDescent="0.25">
      <c r="A121" t="s">
        <v>1184</v>
      </c>
      <c r="B121">
        <v>3</v>
      </c>
      <c r="C121" s="56">
        <f>mora_filtered_genus_abundance[[#This Row],[Assignments]]/mora_filtered_genus_abundance[[#Totals],[Assignments]]</f>
        <v>1.2401629243372466E-6</v>
      </c>
      <c r="E121" t="s">
        <v>1169</v>
      </c>
      <c r="F121">
        <v>1</v>
      </c>
      <c r="G121" s="56">
        <f>patho_new_genus_abundance[[#This Row],[Assignments]]/2419037</f>
        <v>4.1338764144574886E-7</v>
      </c>
      <c r="I121" t="s">
        <v>1322</v>
      </c>
      <c r="J121">
        <v>13</v>
      </c>
      <c r="K121" s="56">
        <f>minimap2_new_genus_abundance[[#This Row],[Assignments]]/2419037</f>
        <v>5.3740393387947353E-6</v>
      </c>
      <c r="M121" t="s">
        <v>1323</v>
      </c>
      <c r="N121">
        <v>1</v>
      </c>
      <c r="O121" s="56">
        <f>kraken2_genus_abundance[[#This Row],[Assignments]]/N$142</f>
        <v>4.1338764144574886E-7</v>
      </c>
      <c r="Q121" t="s">
        <v>1230</v>
      </c>
      <c r="R121">
        <v>1</v>
      </c>
      <c r="S121">
        <f>kraken2_custom_database_genus_abundance[[#This Row],[Assignment]]/R$145</f>
        <v>4.1338764144574886E-7</v>
      </c>
    </row>
    <row r="122" spans="1:19" x14ac:dyDescent="0.25">
      <c r="A122" t="s">
        <v>1205</v>
      </c>
      <c r="B122">
        <v>2</v>
      </c>
      <c r="C122" s="56">
        <f>mora_filtered_genus_abundance[[#This Row],[Assignments]]/mora_filtered_genus_abundance[[#Totals],[Assignments]]</f>
        <v>8.2677528289149771E-7</v>
      </c>
      <c r="E122" t="s">
        <v>1241</v>
      </c>
      <c r="F122">
        <v>1</v>
      </c>
      <c r="G122" s="56">
        <f>patho_new_genus_abundance[[#This Row],[Assignments]]/2419037</f>
        <v>4.1338764144574886E-7</v>
      </c>
      <c r="I122" t="s">
        <v>1313</v>
      </c>
      <c r="J122">
        <v>12</v>
      </c>
      <c r="K122" s="56">
        <f>minimap2_new_genus_abundance[[#This Row],[Assignments]]/2419037</f>
        <v>4.9606516973489863E-6</v>
      </c>
      <c r="M122" t="s">
        <v>1430</v>
      </c>
      <c r="N122">
        <v>1</v>
      </c>
      <c r="O122" s="56">
        <f>kraken2_genus_abundance[[#This Row],[Assignments]]/N$142</f>
        <v>4.1338764144574886E-7</v>
      </c>
      <c r="Q122" t="s">
        <v>1427</v>
      </c>
      <c r="R122">
        <v>1</v>
      </c>
      <c r="S122">
        <f>kraken2_custom_database_genus_abundance[[#This Row],[Assignment]]/R$145</f>
        <v>4.1338764144574886E-7</v>
      </c>
    </row>
    <row r="123" spans="1:19" x14ac:dyDescent="0.25">
      <c r="A123" t="s">
        <v>1285</v>
      </c>
      <c r="B123">
        <v>2</v>
      </c>
      <c r="C123" s="56">
        <f>mora_filtered_genus_abundance[[#This Row],[Assignments]]/mora_filtered_genus_abundance[[#Totals],[Assignments]]</f>
        <v>8.2677528289149771E-7</v>
      </c>
      <c r="E123" t="s">
        <v>1179</v>
      </c>
      <c r="F123">
        <v>1</v>
      </c>
      <c r="G123" s="56">
        <f>patho_new_genus_abundance[[#This Row],[Assignments]]/2419037</f>
        <v>4.1338764144574886E-7</v>
      </c>
      <c r="I123" t="s">
        <v>1185</v>
      </c>
      <c r="J123">
        <v>11</v>
      </c>
      <c r="K123" s="56">
        <f>minimap2_new_genus_abundance[[#This Row],[Assignments]]/2419037</f>
        <v>4.5472640559032372E-6</v>
      </c>
      <c r="M123" t="s">
        <v>1431</v>
      </c>
      <c r="N123">
        <v>1</v>
      </c>
      <c r="O123" s="56">
        <f>kraken2_genus_abundance[[#This Row],[Assignments]]/N$142</f>
        <v>4.1338764144574886E-7</v>
      </c>
      <c r="Q123" t="s">
        <v>1428</v>
      </c>
      <c r="R123">
        <v>1</v>
      </c>
      <c r="S123">
        <f>kraken2_custom_database_genus_abundance[[#This Row],[Assignment]]/R$145</f>
        <v>4.1338764144574886E-7</v>
      </c>
    </row>
    <row r="124" spans="1:19" x14ac:dyDescent="0.25">
      <c r="A124" t="s">
        <v>1332</v>
      </c>
      <c r="B124">
        <v>2</v>
      </c>
      <c r="C124" s="56">
        <f>mora_filtered_genus_abundance[[#This Row],[Assignments]]/mora_filtered_genus_abundance[[#Totals],[Assignments]]</f>
        <v>8.2677528289149771E-7</v>
      </c>
      <c r="E124" t="s">
        <v>1165</v>
      </c>
      <c r="F124">
        <v>1</v>
      </c>
      <c r="G124" s="56">
        <f>patho_new_genus_abundance[[#This Row],[Assignments]]/2419037</f>
        <v>4.1338764144574886E-7</v>
      </c>
      <c r="I124" t="s">
        <v>1331</v>
      </c>
      <c r="J124">
        <v>11</v>
      </c>
      <c r="K124" s="56">
        <f>minimap2_new_genus_abundance[[#This Row],[Assignments]]/2419037</f>
        <v>4.5472640559032372E-6</v>
      </c>
      <c r="M124" t="s">
        <v>1432</v>
      </c>
      <c r="N124">
        <v>1</v>
      </c>
      <c r="O124" s="56">
        <f>kraken2_genus_abundance[[#This Row],[Assignments]]/N$142</f>
        <v>4.1338764144574886E-7</v>
      </c>
      <c r="Q124" t="s">
        <v>1151</v>
      </c>
      <c r="R124">
        <v>1</v>
      </c>
      <c r="S124">
        <f>kraken2_custom_database_genus_abundance[[#This Row],[Assignment]]/R$145</f>
        <v>4.1338764144574886E-7</v>
      </c>
    </row>
    <row r="125" spans="1:19" x14ac:dyDescent="0.25">
      <c r="A125" t="s">
        <v>1188</v>
      </c>
      <c r="B125">
        <v>2</v>
      </c>
      <c r="C125" s="56">
        <f>mora_filtered_genus_abundance[[#This Row],[Assignments]]/mora_filtered_genus_abundance[[#Totals],[Assignments]]</f>
        <v>8.2677528289149771E-7</v>
      </c>
      <c r="E125" t="s">
        <v>1200</v>
      </c>
      <c r="F125">
        <v>1</v>
      </c>
      <c r="G125" s="56">
        <f>patho_new_genus_abundance[[#This Row],[Assignments]]/2419037</f>
        <v>4.1338764144574886E-7</v>
      </c>
      <c r="I125" t="s">
        <v>1353</v>
      </c>
      <c r="J125">
        <v>11</v>
      </c>
      <c r="K125" s="56">
        <f>minimap2_new_genus_abundance[[#This Row],[Assignments]]/2419037</f>
        <v>4.5472640559032372E-6</v>
      </c>
      <c r="M125" t="s">
        <v>1433</v>
      </c>
      <c r="N125">
        <v>1</v>
      </c>
      <c r="O125" s="56">
        <f>kraken2_genus_abundance[[#This Row],[Assignments]]/N$142</f>
        <v>4.1338764144574886E-7</v>
      </c>
      <c r="Q125" t="s">
        <v>1429</v>
      </c>
      <c r="R125">
        <v>1</v>
      </c>
      <c r="S125">
        <f>kraken2_custom_database_genus_abundance[[#This Row],[Assignment]]/R$145</f>
        <v>4.1338764144574886E-7</v>
      </c>
    </row>
    <row r="126" spans="1:19" x14ac:dyDescent="0.25">
      <c r="A126" t="s">
        <v>1331</v>
      </c>
      <c r="B126">
        <v>2</v>
      </c>
      <c r="C126" s="56">
        <f>mora_filtered_genus_abundance[[#This Row],[Assignments]]/mora_filtered_genus_abundance[[#Totals],[Assignments]]</f>
        <v>8.2677528289149771E-7</v>
      </c>
      <c r="E126" t="s">
        <v>1162</v>
      </c>
      <c r="F126">
        <v>1</v>
      </c>
      <c r="G126" s="56">
        <f>patho_new_genus_abundance[[#This Row],[Assignments]]/2419037</f>
        <v>4.1338764144574886E-7</v>
      </c>
      <c r="I126" t="s">
        <v>1193</v>
      </c>
      <c r="J126">
        <v>10</v>
      </c>
      <c r="K126" s="56">
        <f>minimap2_new_genus_abundance[[#This Row],[Assignments]]/2419037</f>
        <v>4.133876414457489E-6</v>
      </c>
      <c r="M126" t="s">
        <v>1434</v>
      </c>
      <c r="N126">
        <v>1</v>
      </c>
      <c r="O126" s="56">
        <f>kraken2_genus_abundance[[#This Row],[Assignments]]/N$142</f>
        <v>4.1338764144574886E-7</v>
      </c>
      <c r="Q126" t="s">
        <v>1350</v>
      </c>
      <c r="R126">
        <v>1</v>
      </c>
      <c r="S126">
        <f>kraken2_custom_database_genus_abundance[[#This Row],[Assignment]]/R$145</f>
        <v>4.1338764144574886E-7</v>
      </c>
    </row>
    <row r="127" spans="1:19" x14ac:dyDescent="0.25">
      <c r="A127" t="s">
        <v>1313</v>
      </c>
      <c r="B127">
        <v>2</v>
      </c>
      <c r="C127" s="56">
        <f>mora_filtered_genus_abundance[[#This Row],[Assignments]]/mora_filtered_genus_abundance[[#Totals],[Assignments]]</f>
        <v>8.2677528289149771E-7</v>
      </c>
      <c r="E127" t="s">
        <v>1155</v>
      </c>
      <c r="F127">
        <v>1</v>
      </c>
      <c r="G127" s="56">
        <f>patho_new_genus_abundance[[#This Row],[Assignments]]/2419037</f>
        <v>4.1338764144574886E-7</v>
      </c>
      <c r="I127" t="s">
        <v>1200</v>
      </c>
      <c r="J127">
        <v>10</v>
      </c>
      <c r="K127" s="56">
        <f>minimap2_new_genus_abundance[[#This Row],[Assignments]]/2419037</f>
        <v>4.133876414457489E-6</v>
      </c>
      <c r="M127" t="s">
        <v>1436</v>
      </c>
      <c r="N127">
        <v>1</v>
      </c>
      <c r="O127" s="56">
        <f>kraken2_genus_abundance[[#This Row],[Assignments]]/N$142</f>
        <v>4.1338764144574886E-7</v>
      </c>
      <c r="Q127" t="s">
        <v>1323</v>
      </c>
      <c r="R127">
        <v>1</v>
      </c>
      <c r="S127">
        <f>kraken2_custom_database_genus_abundance[[#This Row],[Assignment]]/R$145</f>
        <v>4.1338764144574886E-7</v>
      </c>
    </row>
    <row r="128" spans="1:19" x14ac:dyDescent="0.25">
      <c r="A128" t="s">
        <v>1359</v>
      </c>
      <c r="B128">
        <v>2</v>
      </c>
      <c r="C128" s="56">
        <f>mora_filtered_genus_abundance[[#This Row],[Assignments]]/mora_filtered_genus_abundance[[#Totals],[Assignments]]</f>
        <v>8.2677528289149771E-7</v>
      </c>
      <c r="E128" t="s">
        <v>1405</v>
      </c>
      <c r="F128">
        <v>1</v>
      </c>
      <c r="G128" s="56">
        <f>patho_new_genus_abundance[[#This Row],[Assignments]]/2419037</f>
        <v>4.1338764144574886E-7</v>
      </c>
      <c r="I128" t="s">
        <v>1218</v>
      </c>
      <c r="J128">
        <v>10</v>
      </c>
      <c r="K128" s="56">
        <f>minimap2_new_genus_abundance[[#This Row],[Assignments]]/2419037</f>
        <v>4.133876414457489E-6</v>
      </c>
      <c r="M128" t="s">
        <v>1164</v>
      </c>
      <c r="N128">
        <v>1</v>
      </c>
      <c r="O128" s="56">
        <f>kraken2_genus_abundance[[#This Row],[Assignments]]/N$142</f>
        <v>4.1338764144574886E-7</v>
      </c>
      <c r="Q128" t="s">
        <v>1430</v>
      </c>
      <c r="R128">
        <v>1</v>
      </c>
      <c r="S128">
        <f>kraken2_custom_database_genus_abundance[[#This Row],[Assignment]]/R$145</f>
        <v>4.1338764144574886E-7</v>
      </c>
    </row>
    <row r="129" spans="1:19" x14ac:dyDescent="0.25">
      <c r="A129" t="s">
        <v>1291</v>
      </c>
      <c r="B129">
        <v>2</v>
      </c>
      <c r="C129" s="56">
        <f>mora_filtered_genus_abundance[[#This Row],[Assignments]]/mora_filtered_genus_abundance[[#Totals],[Assignments]]</f>
        <v>8.2677528289149771E-7</v>
      </c>
      <c r="E129" t="s">
        <v>1184</v>
      </c>
      <c r="F129">
        <v>1</v>
      </c>
      <c r="G129" s="56">
        <f>patho_new_genus_abundance[[#This Row],[Assignments]]/2419037</f>
        <v>4.1338764144574886E-7</v>
      </c>
      <c r="I129" t="s">
        <v>1272</v>
      </c>
      <c r="J129">
        <v>10</v>
      </c>
      <c r="K129" s="56">
        <f>minimap2_new_genus_abundance[[#This Row],[Assignments]]/2419037</f>
        <v>4.133876414457489E-6</v>
      </c>
      <c r="M129" t="s">
        <v>1183</v>
      </c>
      <c r="N129">
        <v>1</v>
      </c>
      <c r="O129" s="56">
        <f>kraken2_genus_abundance[[#This Row],[Assignments]]/N$142</f>
        <v>4.1338764144574886E-7</v>
      </c>
      <c r="Q129" t="s">
        <v>1432</v>
      </c>
      <c r="R129">
        <v>1</v>
      </c>
      <c r="S129">
        <f>kraken2_custom_database_genus_abundance[[#This Row],[Assignment]]/R$145</f>
        <v>4.1338764144574886E-7</v>
      </c>
    </row>
    <row r="130" spans="1:19" x14ac:dyDescent="0.25">
      <c r="A130" t="s">
        <v>1298</v>
      </c>
      <c r="B130">
        <v>2</v>
      </c>
      <c r="C130" s="56">
        <f>mora_filtered_genus_abundance[[#This Row],[Assignments]]/mora_filtered_genus_abundance[[#Totals],[Assignments]]</f>
        <v>8.2677528289149771E-7</v>
      </c>
      <c r="E130" t="s">
        <v>1182</v>
      </c>
      <c r="F130">
        <v>1</v>
      </c>
      <c r="G130" s="56">
        <f>patho_new_genus_abundance[[#This Row],[Assignments]]/2419037</f>
        <v>4.1338764144574886E-7</v>
      </c>
      <c r="I130" t="s">
        <v>1400</v>
      </c>
      <c r="J130">
        <v>9</v>
      </c>
      <c r="K130" s="56">
        <f>minimap2_new_genus_abundance[[#This Row],[Assignments]]/2419037</f>
        <v>3.7204887730117399E-6</v>
      </c>
      <c r="M130" t="s">
        <v>1437</v>
      </c>
      <c r="N130">
        <v>1</v>
      </c>
      <c r="O130" s="56">
        <f>kraken2_genus_abundance[[#This Row],[Assignments]]/N$142</f>
        <v>4.1338764144574886E-7</v>
      </c>
      <c r="Q130" t="s">
        <v>1433</v>
      </c>
      <c r="R130">
        <v>1</v>
      </c>
      <c r="S130">
        <f>kraken2_custom_database_genus_abundance[[#This Row],[Assignment]]/R$145</f>
        <v>4.1338764144574886E-7</v>
      </c>
    </row>
    <row r="131" spans="1:19" x14ac:dyDescent="0.25">
      <c r="A131" t="s">
        <v>1260</v>
      </c>
      <c r="B131">
        <v>2</v>
      </c>
      <c r="C131" s="56">
        <f>mora_filtered_genus_abundance[[#This Row],[Assignments]]/mora_filtered_genus_abundance[[#Totals],[Assignments]]</f>
        <v>8.2677528289149771E-7</v>
      </c>
      <c r="E131" t="s">
        <v>1247</v>
      </c>
      <c r="F131">
        <v>1</v>
      </c>
      <c r="G131" s="56">
        <f>patho_new_genus_abundance[[#This Row],[Assignments]]/2419037</f>
        <v>4.1338764144574886E-7</v>
      </c>
      <c r="I131" t="s">
        <v>1291</v>
      </c>
      <c r="J131">
        <v>9</v>
      </c>
      <c r="K131" s="56">
        <f>minimap2_new_genus_abundance[[#This Row],[Assignments]]/2419037</f>
        <v>3.7204887730117399E-6</v>
      </c>
      <c r="M131" t="s">
        <v>1287</v>
      </c>
      <c r="N131">
        <v>1</v>
      </c>
      <c r="O131" s="56">
        <f>kraken2_genus_abundance[[#This Row],[Assignments]]/N$142</f>
        <v>4.1338764144574886E-7</v>
      </c>
      <c r="Q131" t="s">
        <v>1434</v>
      </c>
      <c r="R131">
        <v>1</v>
      </c>
      <c r="S131">
        <f>kraken2_custom_database_genus_abundance[[#This Row],[Assignment]]/R$145</f>
        <v>4.1338764144574886E-7</v>
      </c>
    </row>
    <row r="132" spans="1:19" x14ac:dyDescent="0.25">
      <c r="A132" t="s">
        <v>1327</v>
      </c>
      <c r="B132">
        <v>2</v>
      </c>
      <c r="C132" s="56">
        <f>mora_filtered_genus_abundance[[#This Row],[Assignments]]/mora_filtered_genus_abundance[[#Totals],[Assignments]]</f>
        <v>8.2677528289149771E-7</v>
      </c>
      <c r="E132" t="s">
        <v>1173</v>
      </c>
      <c r="F132">
        <v>1</v>
      </c>
      <c r="G132" s="56">
        <f>patho_new_genus_abundance[[#This Row],[Assignments]]/2419037</f>
        <v>4.1338764144574886E-7</v>
      </c>
      <c r="I132" t="s">
        <v>1186</v>
      </c>
      <c r="J132">
        <v>9</v>
      </c>
      <c r="K132" s="56">
        <f>minimap2_new_genus_abundance[[#This Row],[Assignments]]/2419037</f>
        <v>3.7204887730117399E-6</v>
      </c>
      <c r="M132" t="s">
        <v>1302</v>
      </c>
      <c r="N132">
        <v>1</v>
      </c>
      <c r="O132" s="56">
        <f>kraken2_genus_abundance[[#This Row],[Assignments]]/N$142</f>
        <v>4.1338764144574886E-7</v>
      </c>
      <c r="Q132" t="s">
        <v>1436</v>
      </c>
      <c r="R132">
        <v>1</v>
      </c>
      <c r="S132">
        <f>kraken2_custom_database_genus_abundance[[#This Row],[Assignment]]/R$145</f>
        <v>4.1338764144574886E-7</v>
      </c>
    </row>
    <row r="133" spans="1:19" x14ac:dyDescent="0.25">
      <c r="A133" t="s">
        <v>1366</v>
      </c>
      <c r="B133">
        <v>2</v>
      </c>
      <c r="C133" s="56">
        <f>mora_filtered_genus_abundance[[#This Row],[Assignments]]/mora_filtered_genus_abundance[[#Totals],[Assignments]]</f>
        <v>8.2677528289149771E-7</v>
      </c>
      <c r="E133" t="s">
        <v>1351</v>
      </c>
      <c r="F133">
        <v>1</v>
      </c>
      <c r="G133" s="56">
        <f>patho_new_genus_abundance[[#This Row],[Assignments]]/2419037</f>
        <v>4.1338764144574886E-7</v>
      </c>
      <c r="I133" t="s">
        <v>1203</v>
      </c>
      <c r="J133">
        <v>8</v>
      </c>
      <c r="K133" s="56">
        <f>minimap2_new_genus_abundance[[#This Row],[Assignments]]/2419037</f>
        <v>3.3071011315659908E-6</v>
      </c>
      <c r="M133" t="s">
        <v>1439</v>
      </c>
      <c r="N133">
        <v>1</v>
      </c>
      <c r="O133" s="56">
        <f>kraken2_genus_abundance[[#This Row],[Assignments]]/N$142</f>
        <v>4.1338764144574886E-7</v>
      </c>
      <c r="Q133" t="s">
        <v>1437</v>
      </c>
      <c r="R133">
        <v>1</v>
      </c>
      <c r="S133">
        <f>kraken2_custom_database_genus_abundance[[#This Row],[Assignment]]/R$145</f>
        <v>4.1338764144574886E-7</v>
      </c>
    </row>
    <row r="134" spans="1:19" x14ac:dyDescent="0.25">
      <c r="A134" t="s">
        <v>1234</v>
      </c>
      <c r="B134">
        <v>2</v>
      </c>
      <c r="C134" s="56">
        <f>mora_filtered_genus_abundance[[#This Row],[Assignments]]/mora_filtered_genus_abundance[[#Totals],[Assignments]]</f>
        <v>8.2677528289149771E-7</v>
      </c>
      <c r="E134" t="s">
        <v>1298</v>
      </c>
      <c r="F134">
        <v>1</v>
      </c>
      <c r="G134" s="56">
        <f>patho_new_genus_abundance[[#This Row],[Assignments]]/2419037</f>
        <v>4.1338764144574886E-7</v>
      </c>
      <c r="I134" t="s">
        <v>1295</v>
      </c>
      <c r="J134">
        <v>8</v>
      </c>
      <c r="K134" s="56">
        <f>minimap2_new_genus_abundance[[#This Row],[Assignments]]/2419037</f>
        <v>3.3071011315659908E-6</v>
      </c>
      <c r="M134" t="s">
        <v>1440</v>
      </c>
      <c r="N134">
        <v>1</v>
      </c>
      <c r="O134" s="56">
        <f>kraken2_genus_abundance[[#This Row],[Assignments]]/N$142</f>
        <v>4.1338764144574886E-7</v>
      </c>
      <c r="Q134" t="s">
        <v>1287</v>
      </c>
      <c r="R134">
        <v>1</v>
      </c>
      <c r="S134">
        <f>kraken2_custom_database_genus_abundance[[#This Row],[Assignment]]/R$145</f>
        <v>4.1338764144574886E-7</v>
      </c>
    </row>
    <row r="135" spans="1:19" x14ac:dyDescent="0.25">
      <c r="A135" t="s">
        <v>1322</v>
      </c>
      <c r="B135">
        <v>2</v>
      </c>
      <c r="C135" s="56">
        <f>mora_filtered_genus_abundance[[#This Row],[Assignments]]/mora_filtered_genus_abundance[[#Totals],[Assignments]]</f>
        <v>8.2677528289149771E-7</v>
      </c>
      <c r="F135">
        <f>SUM(F3:F134)</f>
        <v>2419037</v>
      </c>
      <c r="I135" t="s">
        <v>1190</v>
      </c>
      <c r="J135">
        <v>8</v>
      </c>
      <c r="K135" s="56">
        <f>minimap2_new_genus_abundance[[#This Row],[Assignments]]/2419037</f>
        <v>3.3071011315659908E-6</v>
      </c>
      <c r="M135" t="s">
        <v>1206</v>
      </c>
      <c r="N135">
        <v>1</v>
      </c>
      <c r="O135" s="56">
        <f>kraken2_genus_abundance[[#This Row],[Assignments]]/N$142</f>
        <v>4.1338764144574886E-7</v>
      </c>
      <c r="Q135" t="s">
        <v>1302</v>
      </c>
      <c r="R135">
        <v>1</v>
      </c>
      <c r="S135">
        <f>kraken2_custom_database_genus_abundance[[#This Row],[Assignment]]/R$145</f>
        <v>4.1338764144574886E-7</v>
      </c>
    </row>
    <row r="136" spans="1:19" x14ac:dyDescent="0.25">
      <c r="A136" t="s">
        <v>1317</v>
      </c>
      <c r="B136">
        <v>2</v>
      </c>
      <c r="C136" s="56">
        <f>mora_filtered_genus_abundance[[#This Row],[Assignments]]/mora_filtered_genus_abundance[[#Totals],[Assignments]]</f>
        <v>8.2677528289149771E-7</v>
      </c>
      <c r="G136" s="56"/>
      <c r="I136" t="s">
        <v>1355</v>
      </c>
      <c r="J136">
        <v>8</v>
      </c>
      <c r="K136" s="56">
        <f>minimap2_new_genus_abundance[[#This Row],[Assignments]]/2419037</f>
        <v>3.3071011315659908E-6</v>
      </c>
      <c r="M136" t="s">
        <v>1442</v>
      </c>
      <c r="N136">
        <v>1</v>
      </c>
      <c r="O136" s="56">
        <f>kraken2_genus_abundance[[#This Row],[Assignments]]/N$142</f>
        <v>4.1338764144574886E-7</v>
      </c>
      <c r="Q136" t="s">
        <v>1439</v>
      </c>
      <c r="R136">
        <v>1</v>
      </c>
      <c r="S136">
        <f>kraken2_custom_database_genus_abundance[[#This Row],[Assignment]]/R$145</f>
        <v>4.1338764144574886E-7</v>
      </c>
    </row>
    <row r="137" spans="1:19" x14ac:dyDescent="0.25">
      <c r="A137" t="s">
        <v>1236</v>
      </c>
      <c r="B137">
        <v>2</v>
      </c>
      <c r="C137" s="56">
        <f>mora_filtered_genus_abundance[[#This Row],[Assignments]]/mora_filtered_genus_abundance[[#Totals],[Assignments]]</f>
        <v>8.2677528289149771E-7</v>
      </c>
      <c r="I137" t="s">
        <v>1327</v>
      </c>
      <c r="J137">
        <v>7</v>
      </c>
      <c r="K137" s="56">
        <f>minimap2_new_genus_abundance[[#This Row],[Assignments]]/2419037</f>
        <v>2.8937134901202422E-6</v>
      </c>
      <c r="M137" t="s">
        <v>1443</v>
      </c>
      <c r="N137">
        <v>1</v>
      </c>
      <c r="O137" s="56">
        <f>kraken2_genus_abundance[[#This Row],[Assignments]]/N$142</f>
        <v>4.1338764144574886E-7</v>
      </c>
      <c r="Q137" t="s">
        <v>1440</v>
      </c>
      <c r="R137">
        <v>1</v>
      </c>
      <c r="S137">
        <f>kraken2_custom_database_genus_abundance[[#This Row],[Assignment]]/R$145</f>
        <v>4.1338764144574886E-7</v>
      </c>
    </row>
    <row r="138" spans="1:19" x14ac:dyDescent="0.25">
      <c r="A138" t="s">
        <v>1336</v>
      </c>
      <c r="B138">
        <v>2</v>
      </c>
      <c r="C138" s="56">
        <f>mora_filtered_genus_abundance[[#This Row],[Assignments]]/mora_filtered_genus_abundance[[#Totals],[Assignments]]</f>
        <v>8.2677528289149771E-7</v>
      </c>
      <c r="I138" t="s">
        <v>1402</v>
      </c>
      <c r="J138">
        <v>7</v>
      </c>
      <c r="K138" s="56">
        <f>minimap2_new_genus_abundance[[#This Row],[Assignments]]/2419037</f>
        <v>2.8937134901202422E-6</v>
      </c>
      <c r="M138" t="s">
        <v>1322</v>
      </c>
      <c r="N138">
        <v>1</v>
      </c>
      <c r="O138" s="56">
        <f>kraken2_genus_abundance[[#This Row],[Assignments]]/N$142</f>
        <v>4.1338764144574886E-7</v>
      </c>
      <c r="Q138" t="s">
        <v>1206</v>
      </c>
      <c r="R138">
        <v>1</v>
      </c>
      <c r="S138">
        <f>kraken2_custom_database_genus_abundance[[#This Row],[Assignment]]/R$145</f>
        <v>4.1338764144574886E-7</v>
      </c>
    </row>
    <row r="139" spans="1:19" x14ac:dyDescent="0.25">
      <c r="A139" t="s">
        <v>1310</v>
      </c>
      <c r="B139">
        <v>1</v>
      </c>
      <c r="C139" s="56">
        <f>mora_filtered_genus_abundance[[#This Row],[Assignments]]/mora_filtered_genus_abundance[[#Totals],[Assignments]]</f>
        <v>4.1338764144574886E-7</v>
      </c>
      <c r="I139" t="s">
        <v>1356</v>
      </c>
      <c r="J139">
        <v>7</v>
      </c>
      <c r="K139" s="56">
        <f>minimap2_new_genus_abundance[[#This Row],[Assignments]]/2419037</f>
        <v>2.8937134901202422E-6</v>
      </c>
      <c r="M139" t="s">
        <v>1445</v>
      </c>
      <c r="N139">
        <v>1</v>
      </c>
      <c r="O139" s="56">
        <f>kraken2_genus_abundance[[#This Row],[Assignments]]/N$142</f>
        <v>4.1338764144574886E-7</v>
      </c>
      <c r="Q139" t="s">
        <v>1322</v>
      </c>
      <c r="R139">
        <v>1</v>
      </c>
      <c r="S139">
        <f>kraken2_custom_database_genus_abundance[[#This Row],[Assignment]]/R$145</f>
        <v>4.1338764144574886E-7</v>
      </c>
    </row>
    <row r="140" spans="1:19" x14ac:dyDescent="0.25">
      <c r="A140" t="s">
        <v>1611</v>
      </c>
      <c r="B140">
        <v>1</v>
      </c>
      <c r="C140" s="56">
        <f>mora_filtered_genus_abundance[[#This Row],[Assignments]]/mora_filtered_genus_abundance[[#Totals],[Assignments]]</f>
        <v>4.1338764144574886E-7</v>
      </c>
      <c r="I140" t="s">
        <v>1288</v>
      </c>
      <c r="J140">
        <v>7</v>
      </c>
      <c r="K140" s="56">
        <f>minimap2_new_genus_abundance[[#This Row],[Assignments]]/2419037</f>
        <v>2.8937134901202422E-6</v>
      </c>
      <c r="M140" t="s">
        <v>1451</v>
      </c>
      <c r="N140">
        <v>1</v>
      </c>
      <c r="O140" s="56">
        <f>kraken2_genus_abundance[[#This Row],[Assignments]]/N$142</f>
        <v>4.1338764144574886E-7</v>
      </c>
      <c r="Q140" t="s">
        <v>1315</v>
      </c>
      <c r="R140">
        <v>1</v>
      </c>
      <c r="S140">
        <f>kraken2_custom_database_genus_abundance[[#This Row],[Assignment]]/R$145</f>
        <v>4.1338764144574886E-7</v>
      </c>
    </row>
    <row r="141" spans="1:19" x14ac:dyDescent="0.25">
      <c r="A141" t="s">
        <v>1258</v>
      </c>
      <c r="B141">
        <v>1</v>
      </c>
      <c r="C141" s="56">
        <f>mora_filtered_genus_abundance[[#This Row],[Assignments]]/mora_filtered_genus_abundance[[#Totals],[Assignments]]</f>
        <v>4.1338764144574886E-7</v>
      </c>
      <c r="I141" t="s">
        <v>1297</v>
      </c>
      <c r="J141">
        <v>7</v>
      </c>
      <c r="K141" s="56">
        <f>minimap2_new_genus_abundance[[#This Row],[Assignments]]/2419037</f>
        <v>2.8937134901202422E-6</v>
      </c>
      <c r="M141" t="s">
        <v>1452</v>
      </c>
      <c r="N141">
        <v>1</v>
      </c>
      <c r="O141" s="56">
        <f>kraken2_genus_abundance[[#This Row],[Assignments]]/N$142</f>
        <v>4.1338764144574886E-7</v>
      </c>
      <c r="Q141" t="s">
        <v>1500</v>
      </c>
      <c r="R141">
        <v>1</v>
      </c>
      <c r="S141">
        <f>kraken2_custom_database_genus_abundance[[#This Row],[Assignment]]/R$145</f>
        <v>4.1338764144574886E-7</v>
      </c>
    </row>
    <row r="142" spans="1:19" x14ac:dyDescent="0.25">
      <c r="A142" t="s">
        <v>1345</v>
      </c>
      <c r="B142">
        <v>1</v>
      </c>
      <c r="C142" s="56">
        <f>mora_filtered_genus_abundance[[#This Row],[Assignments]]/mora_filtered_genus_abundance[[#Totals],[Assignments]]</f>
        <v>4.1338764144574886E-7</v>
      </c>
      <c r="I142" t="s">
        <v>1268</v>
      </c>
      <c r="J142">
        <v>6</v>
      </c>
      <c r="K142" s="56">
        <f>minimap2_new_genus_abundance[[#This Row],[Assignments]]/2419037</f>
        <v>2.4803258486744931E-6</v>
      </c>
      <c r="N142">
        <f>SUM(N3:N141)</f>
        <v>2419037</v>
      </c>
      <c r="Q142" t="s">
        <v>1501</v>
      </c>
      <c r="R142">
        <v>1</v>
      </c>
      <c r="S142">
        <f>kraken2_custom_database_genus_abundance[[#This Row],[Assignment]]/R$145</f>
        <v>4.1338764144574886E-7</v>
      </c>
    </row>
    <row r="143" spans="1:19" x14ac:dyDescent="0.25">
      <c r="A143" t="s">
        <v>1355</v>
      </c>
      <c r="B143">
        <v>1</v>
      </c>
      <c r="C143" s="56">
        <f>mora_filtered_genus_abundance[[#This Row],[Assignments]]/mora_filtered_genus_abundance[[#Totals],[Assignments]]</f>
        <v>4.1338764144574886E-7</v>
      </c>
      <c r="I143" t="s">
        <v>1180</v>
      </c>
      <c r="J143">
        <v>6</v>
      </c>
      <c r="K143" s="56">
        <f>minimap2_new_genus_abundance[[#This Row],[Assignments]]/2419037</f>
        <v>2.4803258486744931E-6</v>
      </c>
      <c r="Q143" t="s">
        <v>1452</v>
      </c>
      <c r="R143">
        <v>1</v>
      </c>
      <c r="S143">
        <f>kraken2_custom_database_genus_abundance[[#This Row],[Assignment]]/R$145</f>
        <v>4.1338764144574886E-7</v>
      </c>
    </row>
    <row r="144" spans="1:19" x14ac:dyDescent="0.25">
      <c r="A144" t="s">
        <v>1227</v>
      </c>
      <c r="B144">
        <v>1</v>
      </c>
      <c r="C144" s="56">
        <f>mora_filtered_genus_abundance[[#This Row],[Assignments]]/mora_filtered_genus_abundance[[#Totals],[Assignments]]</f>
        <v>4.1338764144574886E-7</v>
      </c>
      <c r="I144" t="s">
        <v>1265</v>
      </c>
      <c r="J144">
        <v>5</v>
      </c>
      <c r="K144" s="56">
        <f>minimap2_new_genus_abundance[[#This Row],[Assignments]]/2419037</f>
        <v>2.0669382072287445E-6</v>
      </c>
      <c r="Q144" t="s">
        <v>1451</v>
      </c>
      <c r="R144">
        <v>1</v>
      </c>
      <c r="S144">
        <f>kraken2_custom_database_genus_abundance[[#This Row],[Assignment]]/R$145</f>
        <v>4.1338764144574886E-7</v>
      </c>
    </row>
    <row r="145" spans="1:18" x14ac:dyDescent="0.25">
      <c r="A145" t="s">
        <v>1579</v>
      </c>
      <c r="B145">
        <v>1</v>
      </c>
      <c r="C145" s="56">
        <f>mora_filtered_genus_abundance[[#This Row],[Assignments]]/mora_filtered_genus_abundance[[#Totals],[Assignments]]</f>
        <v>4.1338764144574886E-7</v>
      </c>
      <c r="I145" t="s">
        <v>1348</v>
      </c>
      <c r="J145">
        <v>5</v>
      </c>
      <c r="K145" s="56">
        <f>minimap2_new_genus_abundance[[#This Row],[Assignments]]/2419037</f>
        <v>2.0669382072287445E-6</v>
      </c>
      <c r="R145">
        <f>SUM(R3:R144)</f>
        <v>2419037</v>
      </c>
    </row>
    <row r="146" spans="1:18" x14ac:dyDescent="0.25">
      <c r="A146" t="s">
        <v>1275</v>
      </c>
      <c r="B146">
        <v>1</v>
      </c>
      <c r="C146" s="56">
        <f>mora_filtered_genus_abundance[[#This Row],[Assignments]]/mora_filtered_genus_abundance[[#Totals],[Assignments]]</f>
        <v>4.1338764144574886E-7</v>
      </c>
      <c r="I146" t="s">
        <v>1205</v>
      </c>
      <c r="J146">
        <v>5</v>
      </c>
      <c r="K146" s="56">
        <f>minimap2_new_genus_abundance[[#This Row],[Assignments]]/2419037</f>
        <v>2.0669382072287445E-6</v>
      </c>
    </row>
    <row r="147" spans="1:18" x14ac:dyDescent="0.25">
      <c r="A147" t="s">
        <v>1311</v>
      </c>
      <c r="B147">
        <v>1</v>
      </c>
      <c r="C147" s="56">
        <f>mora_filtered_genus_abundance[[#This Row],[Assignments]]/mora_filtered_genus_abundance[[#Totals],[Assignments]]</f>
        <v>4.1338764144574886E-7</v>
      </c>
      <c r="I147" t="s">
        <v>1320</v>
      </c>
      <c r="J147">
        <v>5</v>
      </c>
      <c r="K147" s="56">
        <f>minimap2_new_genus_abundance[[#This Row],[Assignments]]/2419037</f>
        <v>2.0669382072287445E-6</v>
      </c>
    </row>
    <row r="148" spans="1:18" x14ac:dyDescent="0.25">
      <c r="A148" t="s">
        <v>1575</v>
      </c>
      <c r="B148">
        <v>1</v>
      </c>
      <c r="C148" s="56">
        <f>mora_filtered_genus_abundance[[#This Row],[Assignments]]/mora_filtered_genus_abundance[[#Totals],[Assignments]]</f>
        <v>4.1338764144574886E-7</v>
      </c>
      <c r="I148" t="s">
        <v>1285</v>
      </c>
      <c r="J148">
        <v>5</v>
      </c>
      <c r="K148" s="56">
        <f>minimap2_new_genus_abundance[[#This Row],[Assignments]]/2419037</f>
        <v>2.0669382072287445E-6</v>
      </c>
    </row>
    <row r="149" spans="1:18" x14ac:dyDescent="0.25">
      <c r="A149" t="s">
        <v>1300</v>
      </c>
      <c r="B149">
        <v>1</v>
      </c>
      <c r="C149" s="56">
        <f>mora_filtered_genus_abundance[[#This Row],[Assignments]]/mora_filtered_genus_abundance[[#Totals],[Assignments]]</f>
        <v>4.1338764144574886E-7</v>
      </c>
      <c r="I149" t="s">
        <v>1296</v>
      </c>
      <c r="J149">
        <v>5</v>
      </c>
      <c r="K149" s="56">
        <f>minimap2_new_genus_abundance[[#This Row],[Assignments]]/2419037</f>
        <v>2.0669382072287445E-6</v>
      </c>
    </row>
    <row r="150" spans="1:18" x14ac:dyDescent="0.25">
      <c r="A150" t="s">
        <v>1396</v>
      </c>
      <c r="B150">
        <v>1</v>
      </c>
      <c r="C150" s="56">
        <f>mora_filtered_genus_abundance[[#This Row],[Assignments]]/mora_filtered_genus_abundance[[#Totals],[Assignments]]</f>
        <v>4.1338764144574886E-7</v>
      </c>
      <c r="I150" t="s">
        <v>1360</v>
      </c>
      <c r="J150">
        <v>5</v>
      </c>
      <c r="K150" s="56">
        <f>minimap2_new_genus_abundance[[#This Row],[Assignments]]/2419037</f>
        <v>2.0669382072287445E-6</v>
      </c>
    </row>
    <row r="151" spans="1:18" x14ac:dyDescent="0.25">
      <c r="A151" t="s">
        <v>1363</v>
      </c>
      <c r="B151">
        <v>1</v>
      </c>
      <c r="C151" s="56">
        <f>mora_filtered_genus_abundance[[#This Row],[Assignments]]/mora_filtered_genus_abundance[[#Totals],[Assignments]]</f>
        <v>4.1338764144574886E-7</v>
      </c>
      <c r="I151" t="s">
        <v>1338</v>
      </c>
      <c r="J151">
        <v>4</v>
      </c>
      <c r="K151" s="56">
        <f>minimap2_new_genus_abundance[[#This Row],[Assignments]]/2419037</f>
        <v>1.6535505657829954E-6</v>
      </c>
    </row>
    <row r="152" spans="1:18" x14ac:dyDescent="0.25">
      <c r="A152" t="s">
        <v>1378</v>
      </c>
      <c r="B152">
        <v>1</v>
      </c>
      <c r="C152" s="56">
        <f>mora_filtered_genus_abundance[[#This Row],[Assignments]]/mora_filtered_genus_abundance[[#Totals],[Assignments]]</f>
        <v>4.1338764144574886E-7</v>
      </c>
      <c r="I152" t="s">
        <v>1341</v>
      </c>
      <c r="J152">
        <v>4</v>
      </c>
      <c r="K152" s="56">
        <f>minimap2_new_genus_abundance[[#This Row],[Assignments]]/2419037</f>
        <v>1.6535505657829954E-6</v>
      </c>
    </row>
    <row r="153" spans="1:18" x14ac:dyDescent="0.25">
      <c r="A153" t="s">
        <v>1229</v>
      </c>
      <c r="B153">
        <v>1</v>
      </c>
      <c r="C153" s="56">
        <f>mora_filtered_genus_abundance[[#This Row],[Assignments]]/mora_filtered_genus_abundance[[#Totals],[Assignments]]</f>
        <v>4.1338764144574886E-7</v>
      </c>
      <c r="I153" t="s">
        <v>1345</v>
      </c>
      <c r="J153">
        <v>4</v>
      </c>
      <c r="K153" s="56">
        <f>minimap2_new_genus_abundance[[#This Row],[Assignments]]/2419037</f>
        <v>1.6535505657829954E-6</v>
      </c>
    </row>
    <row r="154" spans="1:18" x14ac:dyDescent="0.25">
      <c r="A154" t="s">
        <v>1328</v>
      </c>
      <c r="B154">
        <v>1</v>
      </c>
      <c r="C154" s="56">
        <f>mora_filtered_genus_abundance[[#This Row],[Assignments]]/mora_filtered_genus_abundance[[#Totals],[Assignments]]</f>
        <v>4.1338764144574886E-7</v>
      </c>
      <c r="I154" t="s">
        <v>1328</v>
      </c>
      <c r="J154">
        <v>4</v>
      </c>
      <c r="K154" s="56">
        <f>minimap2_new_genus_abundance[[#This Row],[Assignments]]/2419037</f>
        <v>1.6535505657829954E-6</v>
      </c>
    </row>
    <row r="155" spans="1:18" x14ac:dyDescent="0.25">
      <c r="A155" t="s">
        <v>1321</v>
      </c>
      <c r="B155">
        <v>1</v>
      </c>
      <c r="C155" s="56">
        <f>mora_filtered_genus_abundance[[#This Row],[Assignments]]/mora_filtered_genus_abundance[[#Totals],[Assignments]]</f>
        <v>4.1338764144574886E-7</v>
      </c>
      <c r="I155" t="s">
        <v>1369</v>
      </c>
      <c r="J155">
        <v>4</v>
      </c>
      <c r="K155" s="56">
        <f>minimap2_new_genus_abundance[[#This Row],[Assignments]]/2419037</f>
        <v>1.6535505657829954E-6</v>
      </c>
    </row>
    <row r="156" spans="1:18" x14ac:dyDescent="0.25">
      <c r="A156" t="s">
        <v>1242</v>
      </c>
      <c r="B156">
        <v>1</v>
      </c>
      <c r="C156" s="56">
        <f>mora_filtered_genus_abundance[[#This Row],[Assignments]]/mora_filtered_genus_abundance[[#Totals],[Assignments]]</f>
        <v>4.1338764144574886E-7</v>
      </c>
      <c r="I156" t="s">
        <v>1336</v>
      </c>
      <c r="J156">
        <v>4</v>
      </c>
      <c r="K156" s="56">
        <f>minimap2_new_genus_abundance[[#This Row],[Assignments]]/2419037</f>
        <v>1.6535505657829954E-6</v>
      </c>
    </row>
    <row r="157" spans="1:18" x14ac:dyDescent="0.25">
      <c r="A157" t="s">
        <v>1289</v>
      </c>
      <c r="B157">
        <v>1</v>
      </c>
      <c r="C157" s="56">
        <f>mora_filtered_genus_abundance[[#This Row],[Assignments]]/mora_filtered_genus_abundance[[#Totals],[Assignments]]</f>
        <v>4.1338764144574886E-7</v>
      </c>
      <c r="I157" t="s">
        <v>1357</v>
      </c>
      <c r="J157">
        <v>4</v>
      </c>
      <c r="K157" s="56">
        <f>minimap2_new_genus_abundance[[#This Row],[Assignments]]/2419037</f>
        <v>1.6535505657829954E-6</v>
      </c>
    </row>
    <row r="158" spans="1:18" x14ac:dyDescent="0.25">
      <c r="A158" t="s">
        <v>1362</v>
      </c>
      <c r="B158">
        <v>1</v>
      </c>
      <c r="C158" s="56">
        <f>mora_filtered_genus_abundance[[#This Row],[Assignments]]/mora_filtered_genus_abundance[[#Totals],[Assignments]]</f>
        <v>4.1338764144574886E-7</v>
      </c>
      <c r="I158" t="s">
        <v>1246</v>
      </c>
      <c r="J158">
        <v>4</v>
      </c>
      <c r="K158" s="56">
        <f>minimap2_new_genus_abundance[[#This Row],[Assignments]]/2419037</f>
        <v>1.6535505657829954E-6</v>
      </c>
    </row>
    <row r="159" spans="1:18" x14ac:dyDescent="0.25">
      <c r="A159" t="s">
        <v>1278</v>
      </c>
      <c r="B159">
        <v>1</v>
      </c>
      <c r="C159" s="56">
        <f>mora_filtered_genus_abundance[[#This Row],[Assignments]]/mora_filtered_genus_abundance[[#Totals],[Assignments]]</f>
        <v>4.1338764144574886E-7</v>
      </c>
      <c r="I159" t="s">
        <v>1323</v>
      </c>
      <c r="J159">
        <v>4</v>
      </c>
      <c r="K159" s="56">
        <f>minimap2_new_genus_abundance[[#This Row],[Assignments]]/2419037</f>
        <v>1.6535505657829954E-6</v>
      </c>
    </row>
    <row r="160" spans="1:18" x14ac:dyDescent="0.25">
      <c r="A160" t="s">
        <v>1265</v>
      </c>
      <c r="B160">
        <v>1</v>
      </c>
      <c r="C160" s="56">
        <f>mora_filtered_genus_abundance[[#This Row],[Assignments]]/mora_filtered_genus_abundance[[#Totals],[Assignments]]</f>
        <v>4.1338764144574886E-7</v>
      </c>
      <c r="I160" t="s">
        <v>1365</v>
      </c>
      <c r="J160">
        <v>4</v>
      </c>
      <c r="K160" s="56">
        <f>minimap2_new_genus_abundance[[#This Row],[Assignments]]/2419037</f>
        <v>1.6535505657829954E-6</v>
      </c>
    </row>
    <row r="161" spans="1:11" x14ac:dyDescent="0.25">
      <c r="A161" t="s">
        <v>1301</v>
      </c>
      <c r="B161">
        <v>1</v>
      </c>
      <c r="C161" s="56">
        <f>mora_filtered_genus_abundance[[#This Row],[Assignments]]/mora_filtered_genus_abundance[[#Totals],[Assignments]]</f>
        <v>4.1338764144574886E-7</v>
      </c>
      <c r="I161" t="s">
        <v>1317</v>
      </c>
      <c r="J161">
        <v>3</v>
      </c>
      <c r="K161" s="56">
        <f>minimap2_new_genus_abundance[[#This Row],[Assignments]]/2419037</f>
        <v>1.2401629243372466E-6</v>
      </c>
    </row>
    <row r="162" spans="1:11" x14ac:dyDescent="0.25">
      <c r="A162" t="s">
        <v>1204</v>
      </c>
      <c r="B162">
        <v>1</v>
      </c>
      <c r="C162" s="56">
        <f>mora_filtered_genus_abundance[[#This Row],[Assignments]]/mora_filtered_genus_abundance[[#Totals],[Assignments]]</f>
        <v>4.1338764144574886E-7</v>
      </c>
      <c r="I162" t="s">
        <v>1269</v>
      </c>
      <c r="J162">
        <v>3</v>
      </c>
      <c r="K162" s="56">
        <f>minimap2_new_genus_abundance[[#This Row],[Assignments]]/2419037</f>
        <v>1.2401629243372466E-6</v>
      </c>
    </row>
    <row r="163" spans="1:11" x14ac:dyDescent="0.25">
      <c r="A163" t="s">
        <v>1333</v>
      </c>
      <c r="B163">
        <v>1</v>
      </c>
      <c r="C163" s="56">
        <f>mora_filtered_genus_abundance[[#This Row],[Assignments]]/mora_filtered_genus_abundance[[#Totals],[Assignments]]</f>
        <v>4.1338764144574886E-7</v>
      </c>
      <c r="I163" t="s">
        <v>1375</v>
      </c>
      <c r="J163">
        <v>3</v>
      </c>
      <c r="K163" s="56">
        <f>minimap2_new_genus_abundance[[#This Row],[Assignments]]/2419037</f>
        <v>1.2401629243372466E-6</v>
      </c>
    </row>
    <row r="164" spans="1:11" x14ac:dyDescent="0.25">
      <c r="A164" t="s">
        <v>1573</v>
      </c>
      <c r="B164">
        <v>1</v>
      </c>
      <c r="C164" s="56">
        <f>mora_filtered_genus_abundance[[#This Row],[Assignments]]/mora_filtered_genus_abundance[[#Totals],[Assignments]]</f>
        <v>4.1338764144574886E-7</v>
      </c>
      <c r="I164" t="s">
        <v>1573</v>
      </c>
      <c r="J164">
        <v>3</v>
      </c>
      <c r="K164" s="56">
        <f>minimap2_new_genus_abundance[[#This Row],[Assignments]]/2419037</f>
        <v>1.2401629243372466E-6</v>
      </c>
    </row>
    <row r="165" spans="1:11" x14ac:dyDescent="0.25">
      <c r="A165" t="s">
        <v>1165</v>
      </c>
      <c r="B165">
        <v>1</v>
      </c>
      <c r="C165" s="56">
        <f>mora_filtered_genus_abundance[[#This Row],[Assignments]]/mora_filtered_genus_abundance[[#Totals],[Assignments]]</f>
        <v>4.1338764144574886E-7</v>
      </c>
      <c r="I165" t="s">
        <v>1332</v>
      </c>
      <c r="J165">
        <v>3</v>
      </c>
      <c r="K165" s="56">
        <f>minimap2_new_genus_abundance[[#This Row],[Assignments]]/2419037</f>
        <v>1.2401629243372466E-6</v>
      </c>
    </row>
    <row r="166" spans="1:11" x14ac:dyDescent="0.25">
      <c r="A166" t="s">
        <v>1365</v>
      </c>
      <c r="B166">
        <v>1</v>
      </c>
      <c r="C166" s="56">
        <f>mora_filtered_genus_abundance[[#This Row],[Assignments]]/mora_filtered_genus_abundance[[#Totals],[Assignments]]</f>
        <v>4.1338764144574886E-7</v>
      </c>
      <c r="I166" t="s">
        <v>1319</v>
      </c>
      <c r="J166">
        <v>3</v>
      </c>
      <c r="K166" s="56">
        <f>minimap2_new_genus_abundance[[#This Row],[Assignments]]/2419037</f>
        <v>1.2401629243372466E-6</v>
      </c>
    </row>
    <row r="167" spans="1:11" x14ac:dyDescent="0.25">
      <c r="A167" t="s">
        <v>1334</v>
      </c>
      <c r="B167">
        <v>1</v>
      </c>
      <c r="C167" s="56">
        <f>mora_filtered_genus_abundance[[#This Row],[Assignments]]/mora_filtered_genus_abundance[[#Totals],[Assignments]]</f>
        <v>4.1338764144574886E-7</v>
      </c>
      <c r="I167" t="s">
        <v>1227</v>
      </c>
      <c r="J167">
        <v>3</v>
      </c>
      <c r="K167" s="56">
        <f>minimap2_new_genus_abundance[[#This Row],[Assignments]]/2419037</f>
        <v>1.2401629243372466E-6</v>
      </c>
    </row>
    <row r="168" spans="1:11" x14ac:dyDescent="0.25">
      <c r="A168" t="s">
        <v>1388</v>
      </c>
      <c r="B168">
        <v>1</v>
      </c>
      <c r="C168" s="56">
        <f>mora_filtered_genus_abundance[[#This Row],[Assignments]]/mora_filtered_genus_abundance[[#Totals],[Assignments]]</f>
        <v>4.1338764144574886E-7</v>
      </c>
      <c r="I168" t="s">
        <v>1363</v>
      </c>
      <c r="J168">
        <v>3</v>
      </c>
      <c r="K168" s="56">
        <f>minimap2_new_genus_abundance[[#This Row],[Assignments]]/2419037</f>
        <v>1.2401629243372466E-6</v>
      </c>
    </row>
    <row r="169" spans="1:11" x14ac:dyDescent="0.25">
      <c r="A169" t="s">
        <v>1312</v>
      </c>
      <c r="B169">
        <v>1</v>
      </c>
      <c r="C169" s="56">
        <f>mora_filtered_genus_abundance[[#This Row],[Assignments]]/mora_filtered_genus_abundance[[#Totals],[Assignments]]</f>
        <v>4.1338764144574886E-7</v>
      </c>
      <c r="I169" t="s">
        <v>1350</v>
      </c>
      <c r="J169">
        <v>3</v>
      </c>
      <c r="K169" s="56">
        <f>minimap2_new_genus_abundance[[#This Row],[Assignments]]/2419037</f>
        <v>1.2401629243372466E-6</v>
      </c>
    </row>
    <row r="170" spans="1:11" x14ac:dyDescent="0.25">
      <c r="A170" t="s">
        <v>1341</v>
      </c>
      <c r="B170">
        <v>1</v>
      </c>
      <c r="C170" s="56">
        <f>mora_filtered_genus_abundance[[#This Row],[Assignments]]/mora_filtered_genus_abundance[[#Totals],[Assignments]]</f>
        <v>4.1338764144574886E-7</v>
      </c>
      <c r="I170" t="s">
        <v>1366</v>
      </c>
      <c r="J170">
        <v>2</v>
      </c>
      <c r="K170" s="56">
        <f>minimap2_new_genus_abundance[[#This Row],[Assignments]]/2419037</f>
        <v>8.2677528289149771E-7</v>
      </c>
    </row>
    <row r="171" spans="1:11" x14ac:dyDescent="0.25">
      <c r="A171" t="s">
        <v>1170</v>
      </c>
      <c r="B171">
        <v>1</v>
      </c>
      <c r="C171" s="56">
        <f>mora_filtered_genus_abundance[[#This Row],[Assignments]]/mora_filtered_genus_abundance[[#Totals],[Assignments]]</f>
        <v>4.1338764144574886E-7</v>
      </c>
      <c r="I171" t="s">
        <v>1249</v>
      </c>
      <c r="J171">
        <v>2</v>
      </c>
      <c r="K171" s="56">
        <f>minimap2_new_genus_abundance[[#This Row],[Assignments]]/2419037</f>
        <v>8.2677528289149771E-7</v>
      </c>
    </row>
    <row r="172" spans="1:11" x14ac:dyDescent="0.25">
      <c r="A172" t="s">
        <v>1434</v>
      </c>
      <c r="B172">
        <v>1</v>
      </c>
      <c r="C172" s="56">
        <f>mora_filtered_genus_abundance[[#This Row],[Assignments]]/mora_filtered_genus_abundance[[#Totals],[Assignments]]</f>
        <v>4.1338764144574886E-7</v>
      </c>
      <c r="I172" t="s">
        <v>1314</v>
      </c>
      <c r="J172">
        <v>2</v>
      </c>
      <c r="K172" s="56">
        <f>minimap2_new_genus_abundance[[#This Row],[Assignments]]/2419037</f>
        <v>8.2677528289149771E-7</v>
      </c>
    </row>
    <row r="173" spans="1:11" x14ac:dyDescent="0.25">
      <c r="A173" t="s">
        <v>1390</v>
      </c>
      <c r="B173">
        <v>1</v>
      </c>
      <c r="C173" s="56">
        <f>mora_filtered_genus_abundance[[#This Row],[Assignments]]/mora_filtered_genus_abundance[[#Totals],[Assignments]]</f>
        <v>4.1338764144574886E-7</v>
      </c>
      <c r="I173" t="s">
        <v>1406</v>
      </c>
      <c r="J173">
        <v>2</v>
      </c>
      <c r="K173" s="56">
        <f>minimap2_new_genus_abundance[[#This Row],[Assignments]]/2419037</f>
        <v>8.2677528289149771E-7</v>
      </c>
    </row>
    <row r="174" spans="1:11" x14ac:dyDescent="0.25">
      <c r="A174" t="s">
        <v>1255</v>
      </c>
      <c r="B174">
        <v>1</v>
      </c>
      <c r="C174" s="56">
        <f>mora_filtered_genus_abundance[[#This Row],[Assignments]]/mora_filtered_genus_abundance[[#Totals],[Assignments]]</f>
        <v>4.1338764144574886E-7</v>
      </c>
      <c r="I174" t="s">
        <v>1173</v>
      </c>
      <c r="J174">
        <v>2</v>
      </c>
      <c r="K174" s="56">
        <f>minimap2_new_genus_abundance[[#This Row],[Assignments]]/2419037</f>
        <v>8.2677528289149771E-7</v>
      </c>
    </row>
    <row r="175" spans="1:11" x14ac:dyDescent="0.25">
      <c r="A175" t="s">
        <v>1308</v>
      </c>
      <c r="B175">
        <v>1</v>
      </c>
      <c r="C175" s="56">
        <f>mora_filtered_genus_abundance[[#This Row],[Assignments]]/mora_filtered_genus_abundance[[#Totals],[Assignments]]</f>
        <v>4.1338764144574886E-7</v>
      </c>
      <c r="I175" t="s">
        <v>1170</v>
      </c>
      <c r="J175">
        <v>2</v>
      </c>
      <c r="K175" s="56">
        <f>minimap2_new_genus_abundance[[#This Row],[Assignments]]/2419037</f>
        <v>8.2677528289149771E-7</v>
      </c>
    </row>
    <row r="176" spans="1:11" x14ac:dyDescent="0.25">
      <c r="A176" t="s">
        <v>1319</v>
      </c>
      <c r="B176">
        <v>1</v>
      </c>
      <c r="C176" s="56">
        <f>mora_filtered_genus_abundance[[#This Row],[Assignments]]/mora_filtered_genus_abundance[[#Totals],[Assignments]]</f>
        <v>4.1338764144574886E-7</v>
      </c>
      <c r="I176" t="s">
        <v>1359</v>
      </c>
      <c r="J176">
        <v>2</v>
      </c>
      <c r="K176" s="56">
        <f>minimap2_new_genus_abundance[[#This Row],[Assignments]]/2419037</f>
        <v>8.2677528289149771E-7</v>
      </c>
    </row>
    <row r="177" spans="1:11" x14ac:dyDescent="0.25">
      <c r="A177" t="s">
        <v>1358</v>
      </c>
      <c r="B177">
        <v>1</v>
      </c>
      <c r="C177" s="56">
        <f>mora_filtered_genus_abundance[[#This Row],[Assignments]]/mora_filtered_genus_abundance[[#Totals],[Assignments]]</f>
        <v>4.1338764144574886E-7</v>
      </c>
      <c r="I177" t="s">
        <v>1574</v>
      </c>
      <c r="J177">
        <v>2</v>
      </c>
      <c r="K177" s="56">
        <f>minimap2_new_genus_abundance[[#This Row],[Assignments]]/2419037</f>
        <v>8.2677528289149771E-7</v>
      </c>
    </row>
    <row r="178" spans="1:11" x14ac:dyDescent="0.25">
      <c r="A178" t="s">
        <v>1350</v>
      </c>
      <c r="B178">
        <v>1</v>
      </c>
      <c r="C178" s="56">
        <f>mora_filtered_genus_abundance[[#This Row],[Assignments]]/mora_filtered_genus_abundance[[#Totals],[Assignments]]</f>
        <v>4.1338764144574886E-7</v>
      </c>
      <c r="I178" t="s">
        <v>1325</v>
      </c>
      <c r="J178">
        <v>2</v>
      </c>
      <c r="K178" s="56">
        <f>minimap2_new_genus_abundance[[#This Row],[Assignments]]/2419037</f>
        <v>8.2677528289149771E-7</v>
      </c>
    </row>
    <row r="179" spans="1:11" x14ac:dyDescent="0.25">
      <c r="A179" t="s">
        <v>1372</v>
      </c>
      <c r="B179">
        <v>1</v>
      </c>
      <c r="C179" s="56">
        <f>mora_filtered_genus_abundance[[#This Row],[Assignments]]/mora_filtered_genus_abundance[[#Totals],[Assignments]]</f>
        <v>4.1338764144574886E-7</v>
      </c>
      <c r="I179" t="s">
        <v>1571</v>
      </c>
      <c r="J179">
        <v>2</v>
      </c>
      <c r="K179" s="56">
        <f>minimap2_new_genus_abundance[[#This Row],[Assignments]]/2419037</f>
        <v>8.2677528289149771E-7</v>
      </c>
    </row>
    <row r="180" spans="1:11" x14ac:dyDescent="0.25">
      <c r="A180" t="s">
        <v>1318</v>
      </c>
      <c r="B180">
        <v>1</v>
      </c>
      <c r="C180" s="56">
        <f>mora_filtered_genus_abundance[[#This Row],[Assignments]]/mora_filtered_genus_abundance[[#Totals],[Assignments]]</f>
        <v>4.1338764144574886E-7</v>
      </c>
      <c r="I180" t="s">
        <v>1199</v>
      </c>
      <c r="J180">
        <v>2</v>
      </c>
      <c r="K180" s="56">
        <f>minimap2_new_genus_abundance[[#This Row],[Assignments]]/2419037</f>
        <v>8.2677528289149771E-7</v>
      </c>
    </row>
    <row r="181" spans="1:11" x14ac:dyDescent="0.25">
      <c r="A181" t="s">
        <v>1407</v>
      </c>
      <c r="B181">
        <v>1</v>
      </c>
      <c r="C181" s="56">
        <f>mora_filtered_genus_abundance[[#This Row],[Assignments]]/mora_filtered_genus_abundance[[#Totals],[Assignments]]</f>
        <v>4.1338764144574886E-7</v>
      </c>
      <c r="I181" t="s">
        <v>1252</v>
      </c>
      <c r="J181">
        <v>2</v>
      </c>
      <c r="K181" s="56">
        <f>minimap2_new_genus_abundance[[#This Row],[Assignments]]/2419037</f>
        <v>8.2677528289149771E-7</v>
      </c>
    </row>
    <row r="182" spans="1:11" x14ac:dyDescent="0.25">
      <c r="A182" t="s">
        <v>1384</v>
      </c>
      <c r="B182">
        <v>1</v>
      </c>
      <c r="C182" s="56">
        <f>mora_filtered_genus_abundance[[#This Row],[Assignments]]/mora_filtered_genus_abundance[[#Totals],[Assignments]]</f>
        <v>4.1338764144574886E-7</v>
      </c>
      <c r="I182" t="s">
        <v>1242</v>
      </c>
      <c r="J182">
        <v>2</v>
      </c>
      <c r="K182" s="56">
        <f>minimap2_new_genus_abundance[[#This Row],[Assignments]]/2419037</f>
        <v>8.2677528289149771E-7</v>
      </c>
    </row>
    <row r="183" spans="1:11" x14ac:dyDescent="0.25">
      <c r="A183" t="s">
        <v>1570</v>
      </c>
      <c r="B183">
        <v>1</v>
      </c>
      <c r="C183" s="56">
        <f>mora_filtered_genus_abundance[[#This Row],[Assignments]]/mora_filtered_genus_abundance[[#Totals],[Assignments]]</f>
        <v>4.1338764144574886E-7</v>
      </c>
      <c r="I183" t="s">
        <v>1184</v>
      </c>
      <c r="J183">
        <v>2</v>
      </c>
      <c r="K183" s="56">
        <f>minimap2_new_genus_abundance[[#This Row],[Assignments]]/2419037</f>
        <v>8.2677528289149771E-7</v>
      </c>
    </row>
    <row r="184" spans="1:11" x14ac:dyDescent="0.25">
      <c r="A184" t="s">
        <v>1373</v>
      </c>
      <c r="B184">
        <v>1</v>
      </c>
      <c r="C184" s="56">
        <f>mora_filtered_genus_abundance[[#This Row],[Assignments]]/mora_filtered_genus_abundance[[#Totals],[Assignments]]</f>
        <v>4.1338764144574886E-7</v>
      </c>
      <c r="I184" t="s">
        <v>1342</v>
      </c>
      <c r="J184">
        <v>2</v>
      </c>
      <c r="K184" s="56">
        <f>minimap2_new_genus_abundance[[#This Row],[Assignments]]/2419037</f>
        <v>8.2677528289149771E-7</v>
      </c>
    </row>
    <row r="185" spans="1:11" x14ac:dyDescent="0.25">
      <c r="A185" t="s">
        <v>1178</v>
      </c>
      <c r="B185">
        <v>1</v>
      </c>
      <c r="C185" s="56">
        <f>mora_filtered_genus_abundance[[#This Row],[Assignments]]/mora_filtered_genus_abundance[[#Totals],[Assignments]]</f>
        <v>4.1338764144574886E-7</v>
      </c>
      <c r="I185" t="s">
        <v>1393</v>
      </c>
      <c r="J185">
        <v>2</v>
      </c>
      <c r="K185" s="56">
        <f>minimap2_new_genus_abundance[[#This Row],[Assignments]]/2419037</f>
        <v>8.2677528289149771E-7</v>
      </c>
    </row>
    <row r="186" spans="1:11" x14ac:dyDescent="0.25">
      <c r="A186" t="s">
        <v>1210</v>
      </c>
      <c r="B186">
        <v>1</v>
      </c>
      <c r="C186" s="56">
        <f>mora_filtered_genus_abundance[[#This Row],[Assignments]]/mora_filtered_genus_abundance[[#Totals],[Assignments]]</f>
        <v>4.1338764144574886E-7</v>
      </c>
      <c r="I186" t="s">
        <v>1404</v>
      </c>
      <c r="J186">
        <v>2</v>
      </c>
      <c r="K186" s="56">
        <f>minimap2_new_genus_abundance[[#This Row],[Assignments]]/2419037</f>
        <v>8.2677528289149771E-7</v>
      </c>
    </row>
    <row r="187" spans="1:11" x14ac:dyDescent="0.25">
      <c r="A187" t="s">
        <v>1271</v>
      </c>
      <c r="B187">
        <v>1</v>
      </c>
      <c r="C187" s="56">
        <f>mora_filtered_genus_abundance[[#This Row],[Assignments]]/mora_filtered_genus_abundance[[#Totals],[Assignments]]</f>
        <v>4.1338764144574886E-7</v>
      </c>
      <c r="I187" t="s">
        <v>1401</v>
      </c>
      <c r="J187">
        <v>1</v>
      </c>
      <c r="K187" s="56">
        <f>minimap2_new_genus_abundance[[#This Row],[Assignments]]/2419037</f>
        <v>4.1338764144574886E-7</v>
      </c>
    </row>
    <row r="188" spans="1:11" x14ac:dyDescent="0.25">
      <c r="A188" t="s">
        <v>1326</v>
      </c>
      <c r="B188">
        <v>1</v>
      </c>
      <c r="C188" s="56">
        <f>mora_filtered_genus_abundance[[#This Row],[Assignments]]/mora_filtered_genus_abundance[[#Totals],[Assignments]]</f>
        <v>4.1338764144574886E-7</v>
      </c>
      <c r="I188" t="s">
        <v>1234</v>
      </c>
      <c r="J188">
        <v>1</v>
      </c>
      <c r="K188" s="56">
        <f>minimap2_new_genus_abundance[[#This Row],[Assignments]]/2419037</f>
        <v>4.1338764144574886E-7</v>
      </c>
    </row>
    <row r="189" spans="1:11" x14ac:dyDescent="0.25">
      <c r="A189" t="s">
        <v>1315</v>
      </c>
      <c r="B189">
        <v>1</v>
      </c>
      <c r="C189" s="56">
        <f>mora_filtered_genus_abundance[[#This Row],[Assignments]]/mora_filtered_genus_abundance[[#Totals],[Assignments]]</f>
        <v>4.1338764144574886E-7</v>
      </c>
      <c r="I189" t="s">
        <v>1576</v>
      </c>
      <c r="J189">
        <v>1</v>
      </c>
      <c r="K189" s="56">
        <f>minimap2_new_genus_abundance[[#This Row],[Assignments]]/2419037</f>
        <v>4.1338764144574886E-7</v>
      </c>
    </row>
    <row r="190" spans="1:11" x14ac:dyDescent="0.25">
      <c r="A190" t="s">
        <v>1343</v>
      </c>
      <c r="B190">
        <v>1</v>
      </c>
      <c r="C190" s="56">
        <f>mora_filtered_genus_abundance[[#This Row],[Assignments]]/mora_filtered_genus_abundance[[#Totals],[Assignments]]</f>
        <v>4.1338764144574886E-7</v>
      </c>
      <c r="I190" t="s">
        <v>1302</v>
      </c>
      <c r="J190">
        <v>1</v>
      </c>
      <c r="K190" s="56">
        <f>minimap2_new_genus_abundance[[#This Row],[Assignments]]/2419037</f>
        <v>4.1338764144574886E-7</v>
      </c>
    </row>
    <row r="191" spans="1:11" x14ac:dyDescent="0.25">
      <c r="A191" t="s">
        <v>1246</v>
      </c>
      <c r="B191">
        <v>1</v>
      </c>
      <c r="C191" s="56">
        <f>mora_filtered_genus_abundance[[#This Row],[Assignments]]/mora_filtered_genus_abundance[[#Totals],[Assignments]]</f>
        <v>4.1338764144574886E-7</v>
      </c>
      <c r="I191" t="s">
        <v>1275</v>
      </c>
      <c r="J191">
        <v>1</v>
      </c>
      <c r="K191" s="56">
        <f>minimap2_new_genus_abundance[[#This Row],[Assignments]]/2419037</f>
        <v>4.1338764144574886E-7</v>
      </c>
    </row>
    <row r="192" spans="1:11" x14ac:dyDescent="0.25">
      <c r="A192" t="s">
        <v>1612</v>
      </c>
      <c r="B192">
        <v>1</v>
      </c>
      <c r="C192" s="56">
        <f>mora_filtered_genus_abundance[[#This Row],[Assignments]]/mora_filtered_genus_abundance[[#Totals],[Assignments]]</f>
        <v>4.1338764144574886E-7</v>
      </c>
      <c r="I192" t="s">
        <v>1326</v>
      </c>
      <c r="J192">
        <v>1</v>
      </c>
      <c r="K192" s="56">
        <f>minimap2_new_genus_abundance[[#This Row],[Assignments]]/2419037</f>
        <v>4.1338764144574886E-7</v>
      </c>
    </row>
    <row r="193" spans="1:11" x14ac:dyDescent="0.25">
      <c r="A193" t="s">
        <v>1389</v>
      </c>
      <c r="B193">
        <v>1</v>
      </c>
      <c r="C193" s="56">
        <f>mora_filtered_genus_abundance[[#This Row],[Assignments]]/mora_filtered_genus_abundance[[#Totals],[Assignments]]</f>
        <v>4.1338764144574886E-7</v>
      </c>
      <c r="I193" t="s">
        <v>1278</v>
      </c>
      <c r="J193">
        <v>1</v>
      </c>
      <c r="K193" s="56">
        <f>minimap2_new_genus_abundance[[#This Row],[Assignments]]/2419037</f>
        <v>4.1338764144574886E-7</v>
      </c>
    </row>
    <row r="194" spans="1:11" x14ac:dyDescent="0.25">
      <c r="A194" t="s">
        <v>1395</v>
      </c>
      <c r="B194">
        <v>1</v>
      </c>
      <c r="C194" s="56">
        <f>mora_filtered_genus_abundance[[#This Row],[Assignments]]/mora_filtered_genus_abundance[[#Totals],[Assignments]]</f>
        <v>4.1338764144574886E-7</v>
      </c>
      <c r="I194" t="s">
        <v>1377</v>
      </c>
      <c r="J194">
        <v>1</v>
      </c>
      <c r="K194" s="56">
        <f>minimap2_new_genus_abundance[[#This Row],[Assignments]]/2419037</f>
        <v>4.1338764144574886E-7</v>
      </c>
    </row>
    <row r="195" spans="1:11" x14ac:dyDescent="0.25">
      <c r="A195" t="s">
        <v>1306</v>
      </c>
      <c r="B195">
        <v>1</v>
      </c>
      <c r="C195" s="56">
        <f>mora_filtered_genus_abundance[[#This Row],[Assignments]]/mora_filtered_genus_abundance[[#Totals],[Assignments]]</f>
        <v>4.1338764144574886E-7</v>
      </c>
      <c r="I195" t="s">
        <v>1405</v>
      </c>
      <c r="J195">
        <v>1</v>
      </c>
      <c r="K195" s="56">
        <f>minimap2_new_genus_abundance[[#This Row],[Assignments]]/2419037</f>
        <v>4.1338764144574886E-7</v>
      </c>
    </row>
    <row r="196" spans="1:11" x14ac:dyDescent="0.25">
      <c r="A196" t="s">
        <v>1302</v>
      </c>
      <c r="B196">
        <v>1</v>
      </c>
      <c r="C196" s="56">
        <f>mora_filtered_genus_abundance[[#This Row],[Assignments]]/mora_filtered_genus_abundance[[#Totals],[Assignments]]</f>
        <v>4.1338764144574886E-7</v>
      </c>
      <c r="I196" t="s">
        <v>1204</v>
      </c>
      <c r="J196">
        <v>1</v>
      </c>
      <c r="K196" s="56">
        <f>minimap2_new_genus_abundance[[#This Row],[Assignments]]/2419037</f>
        <v>4.1338764144574886E-7</v>
      </c>
    </row>
    <row r="197" spans="1:11" x14ac:dyDescent="0.25">
      <c r="A197" t="s">
        <v>1214</v>
      </c>
      <c r="B197">
        <v>1</v>
      </c>
      <c r="C197" s="56">
        <f>mora_filtered_genus_abundance[[#This Row],[Assignments]]/mora_filtered_genus_abundance[[#Totals],[Assignments]]</f>
        <v>4.1338764144574886E-7</v>
      </c>
      <c r="I197" t="s">
        <v>1335</v>
      </c>
      <c r="J197">
        <v>1</v>
      </c>
      <c r="K197" s="56">
        <f>minimap2_new_genus_abundance[[#This Row],[Assignments]]/2419037</f>
        <v>4.1338764144574886E-7</v>
      </c>
    </row>
    <row r="198" spans="1:11" x14ac:dyDescent="0.25">
      <c r="A198" t="s">
        <v>1386</v>
      </c>
      <c r="B198">
        <v>1</v>
      </c>
      <c r="C198" s="56">
        <f>mora_filtered_genus_abundance[[#This Row],[Assignments]]/mora_filtered_genus_abundance[[#Totals],[Assignments]]</f>
        <v>4.1338764144574886E-7</v>
      </c>
      <c r="I198" t="s">
        <v>1418</v>
      </c>
      <c r="J198">
        <v>1</v>
      </c>
      <c r="K198" s="56">
        <f>minimap2_new_genus_abundance[[#This Row],[Assignments]]/2419037</f>
        <v>4.1338764144574886E-7</v>
      </c>
    </row>
    <row r="199" spans="1:11" x14ac:dyDescent="0.25">
      <c r="A199" t="s">
        <v>1185</v>
      </c>
      <c r="B199">
        <v>1</v>
      </c>
      <c r="C199" s="56">
        <f>mora_filtered_genus_abundance[[#This Row],[Assignments]]/mora_filtered_genus_abundance[[#Totals],[Assignments]]</f>
        <v>4.1338764144574886E-7</v>
      </c>
      <c r="I199" t="s">
        <v>1308</v>
      </c>
      <c r="J199">
        <v>1</v>
      </c>
      <c r="K199" s="56">
        <f>minimap2_new_genus_abundance[[#This Row],[Assignments]]/2419037</f>
        <v>4.1338764144574886E-7</v>
      </c>
    </row>
    <row r="200" spans="1:11" x14ac:dyDescent="0.25">
      <c r="A200" t="s">
        <v>1339</v>
      </c>
      <c r="B200">
        <v>1</v>
      </c>
      <c r="C200" s="56">
        <f>mora_filtered_genus_abundance[[#This Row],[Assignments]]/mora_filtered_genus_abundance[[#Totals],[Assignments]]</f>
        <v>4.1338764144574886E-7</v>
      </c>
      <c r="I200" t="s">
        <v>1165</v>
      </c>
      <c r="J200">
        <v>1</v>
      </c>
      <c r="K200" s="56">
        <f>minimap2_new_genus_abundance[[#This Row],[Assignments]]/2419037</f>
        <v>4.1338764144574886E-7</v>
      </c>
    </row>
    <row r="201" spans="1:11" x14ac:dyDescent="0.25">
      <c r="A201" t="s">
        <v>1576</v>
      </c>
      <c r="B201">
        <v>1</v>
      </c>
      <c r="C201" s="56">
        <f>mora_filtered_genus_abundance[[#This Row],[Assignments]]/mora_filtered_genus_abundance[[#Totals],[Assignments]]</f>
        <v>4.1338764144574886E-7</v>
      </c>
      <c r="I201" t="s">
        <v>1385</v>
      </c>
      <c r="J201">
        <v>1</v>
      </c>
      <c r="K201" s="56">
        <f>minimap2_new_genus_abundance[[#This Row],[Assignments]]/2419037</f>
        <v>4.1338764144574886E-7</v>
      </c>
    </row>
    <row r="202" spans="1:11" x14ac:dyDescent="0.25">
      <c r="A202" t="s">
        <v>1325</v>
      </c>
      <c r="B202">
        <v>1</v>
      </c>
      <c r="C202" s="56">
        <f>mora_filtered_genus_abundance[[#This Row],[Assignments]]/mora_filtered_genus_abundance[[#Totals],[Assignments]]</f>
        <v>4.1338764144574886E-7</v>
      </c>
      <c r="I202" t="s">
        <v>1330</v>
      </c>
      <c r="J202">
        <v>1</v>
      </c>
      <c r="K202" s="56">
        <f>minimap2_new_genus_abundance[[#This Row],[Assignments]]/2419037</f>
        <v>4.1338764144574886E-7</v>
      </c>
    </row>
    <row r="203" spans="1:11" x14ac:dyDescent="0.25">
      <c r="A203" t="s">
        <v>1613</v>
      </c>
      <c r="B203">
        <v>1</v>
      </c>
      <c r="C203" s="56">
        <f>mora_filtered_genus_abundance[[#This Row],[Assignments]]/mora_filtered_genus_abundance[[#Totals],[Assignments]]</f>
        <v>4.1338764144574886E-7</v>
      </c>
      <c r="I203" t="s">
        <v>1367</v>
      </c>
      <c r="J203">
        <v>1</v>
      </c>
      <c r="K203" s="56">
        <f>minimap2_new_genus_abundance[[#This Row],[Assignments]]/2419037</f>
        <v>4.1338764144574886E-7</v>
      </c>
    </row>
    <row r="204" spans="1:11" x14ac:dyDescent="0.25">
      <c r="A204" t="s">
        <v>1344</v>
      </c>
      <c r="B204">
        <v>1</v>
      </c>
      <c r="C204" s="56">
        <f>mora_filtered_genus_abundance[[#This Row],[Assignments]]/mora_filtered_genus_abundance[[#Totals],[Assignments]]</f>
        <v>4.1338764144574886E-7</v>
      </c>
      <c r="I204" t="s">
        <v>1315</v>
      </c>
      <c r="J204">
        <v>1</v>
      </c>
      <c r="K204" s="56">
        <f>minimap2_new_genus_abundance[[#This Row],[Assignments]]/2419037</f>
        <v>4.1338764144574886E-7</v>
      </c>
    </row>
    <row r="205" spans="1:11" x14ac:dyDescent="0.25">
      <c r="A205" t="s">
        <v>1377</v>
      </c>
      <c r="B205">
        <v>1</v>
      </c>
      <c r="C205" s="56">
        <f>mora_filtered_genus_abundance[[#This Row],[Assignments]]/mora_filtered_genus_abundance[[#Totals],[Assignments]]</f>
        <v>4.1338764144574886E-7</v>
      </c>
      <c r="I205" t="s">
        <v>1373</v>
      </c>
      <c r="J205">
        <v>1</v>
      </c>
      <c r="K205" s="56">
        <f>minimap2_new_genus_abundance[[#This Row],[Assignments]]/2419037</f>
        <v>4.1338764144574886E-7</v>
      </c>
    </row>
    <row r="206" spans="1:11" x14ac:dyDescent="0.25">
      <c r="A206" t="s">
        <v>1379</v>
      </c>
      <c r="B206">
        <v>1</v>
      </c>
      <c r="C206" s="56">
        <f>mora_filtered_genus_abundance[[#This Row],[Assignments]]/mora_filtered_genus_abundance[[#Totals],[Assignments]]</f>
        <v>4.1338764144574886E-7</v>
      </c>
      <c r="I206" t="s">
        <v>1298</v>
      </c>
      <c r="J206">
        <v>1</v>
      </c>
      <c r="K206" s="56">
        <f>minimap2_new_genus_abundance[[#This Row],[Assignments]]/2419037</f>
        <v>4.1338764144574886E-7</v>
      </c>
    </row>
    <row r="207" spans="1:11" x14ac:dyDescent="0.25">
      <c r="A207" t="s">
        <v>1360</v>
      </c>
      <c r="B207">
        <v>1</v>
      </c>
      <c r="C207" s="56">
        <f>mora_filtered_genus_abundance[[#This Row],[Assignments]]/mora_filtered_genus_abundance[[#Totals],[Assignments]]</f>
        <v>4.1338764144574886E-7</v>
      </c>
      <c r="I207" t="s">
        <v>1151</v>
      </c>
      <c r="J207">
        <v>1</v>
      </c>
      <c r="K207" s="56">
        <f>minimap2_new_genus_abundance[[#This Row],[Assignments]]/2419037</f>
        <v>4.1338764144574886E-7</v>
      </c>
    </row>
    <row r="208" spans="1:11" x14ac:dyDescent="0.25">
      <c r="A208" t="s">
        <v>1257</v>
      </c>
      <c r="B208">
        <v>1</v>
      </c>
      <c r="C208" s="56">
        <f>mora_filtered_genus_abundance[[#This Row],[Assignments]]/mora_filtered_genus_abundance[[#Totals],[Assignments]]</f>
        <v>4.1338764144574886E-7</v>
      </c>
      <c r="I208" t="s">
        <v>1403</v>
      </c>
      <c r="J208">
        <v>1</v>
      </c>
      <c r="K208" s="56">
        <f>minimap2_new_genus_abundance[[#This Row],[Assignments]]/2419037</f>
        <v>4.1338764144574886E-7</v>
      </c>
    </row>
    <row r="209" spans="1:11" x14ac:dyDescent="0.25">
      <c r="A209" t="s">
        <v>1335</v>
      </c>
      <c r="B209">
        <v>1</v>
      </c>
      <c r="C209" s="56">
        <f>mora_filtered_genus_abundance[[#This Row],[Assignments]]/mora_filtered_genus_abundance[[#Totals],[Assignments]]</f>
        <v>4.1338764144574886E-7</v>
      </c>
      <c r="I209" t="s">
        <v>1371</v>
      </c>
      <c r="J209">
        <v>1</v>
      </c>
      <c r="K209" s="56">
        <f>minimap2_new_genus_abundance[[#This Row],[Assignments]]/2419037</f>
        <v>4.1338764144574886E-7</v>
      </c>
    </row>
    <row r="210" spans="1:11" x14ac:dyDescent="0.25">
      <c r="A210" t="s">
        <v>1259</v>
      </c>
      <c r="B210">
        <v>1</v>
      </c>
      <c r="C210" s="56">
        <f>mora_filtered_genus_abundance[[#This Row],[Assignments]]/mora_filtered_genus_abundance[[#Totals],[Assignments]]</f>
        <v>4.1338764144574886E-7</v>
      </c>
      <c r="I210" t="s">
        <v>1577</v>
      </c>
      <c r="J210">
        <v>1</v>
      </c>
      <c r="K210" s="56">
        <f>minimap2_new_genus_abundance[[#This Row],[Assignments]]/2419037</f>
        <v>4.1338764144574886E-7</v>
      </c>
    </row>
    <row r="211" spans="1:11" x14ac:dyDescent="0.25">
      <c r="A211" t="s">
        <v>1157</v>
      </c>
      <c r="B211">
        <v>1</v>
      </c>
      <c r="C211" s="56">
        <f>mora_filtered_genus_abundance[[#This Row],[Assignments]]/mora_filtered_genus_abundance[[#Totals],[Assignments]]</f>
        <v>4.1338764144574886E-7</v>
      </c>
      <c r="I211" t="s">
        <v>1344</v>
      </c>
      <c r="J211">
        <v>1</v>
      </c>
      <c r="K211" s="56">
        <f>minimap2_new_genus_abundance[[#This Row],[Assignments]]/2419037</f>
        <v>4.1338764144574886E-7</v>
      </c>
    </row>
    <row r="212" spans="1:11" x14ac:dyDescent="0.25">
      <c r="A212" t="s">
        <v>1574</v>
      </c>
      <c r="B212">
        <v>1</v>
      </c>
      <c r="C212" s="56">
        <f>mora_filtered_genus_abundance[[#This Row],[Assignments]]/mora_filtered_genus_abundance[[#Totals],[Assignments]]</f>
        <v>4.1338764144574886E-7</v>
      </c>
      <c r="I212" t="s">
        <v>1229</v>
      </c>
      <c r="J212">
        <v>1</v>
      </c>
      <c r="K212" s="56">
        <f>minimap2_new_genus_abundance[[#This Row],[Assignments]]/2419037</f>
        <v>4.1338764144574886E-7</v>
      </c>
    </row>
    <row r="213" spans="1:11" x14ac:dyDescent="0.25">
      <c r="A213" t="s">
        <v>1392</v>
      </c>
      <c r="B213">
        <v>1</v>
      </c>
      <c r="C213" s="56">
        <f>mora_filtered_genus_abundance[[#This Row],[Assignments]]/mora_filtered_genus_abundance[[#Totals],[Assignments]]</f>
        <v>4.1338764144574886E-7</v>
      </c>
      <c r="I213" t="s">
        <v>1256</v>
      </c>
      <c r="J213">
        <v>1</v>
      </c>
      <c r="K213" s="56">
        <f>minimap2_new_genus_abundance[[#This Row],[Assignments]]/2419037</f>
        <v>4.1338764144574886E-7</v>
      </c>
    </row>
    <row r="214" spans="1:11" x14ac:dyDescent="0.25">
      <c r="A214" t="s">
        <v>1571</v>
      </c>
      <c r="B214">
        <v>1</v>
      </c>
      <c r="C214" s="56">
        <f>mora_filtered_genus_abundance[[#This Row],[Assignments]]/mora_filtered_genus_abundance[[#Totals],[Assignments]]</f>
        <v>4.1338764144574886E-7</v>
      </c>
      <c r="I214" t="s">
        <v>1383</v>
      </c>
      <c r="J214">
        <v>1</v>
      </c>
      <c r="K214" s="56">
        <f>minimap2_new_genus_abundance[[#This Row],[Assignments]]/2419037</f>
        <v>4.1338764144574886E-7</v>
      </c>
    </row>
    <row r="215" spans="1:11" x14ac:dyDescent="0.25">
      <c r="A215" t="s">
        <v>1368</v>
      </c>
      <c r="B215">
        <v>1</v>
      </c>
      <c r="C215" s="56">
        <f>mora_filtered_genus_abundance[[#This Row],[Assignments]]/mora_filtered_genus_abundance[[#Totals],[Assignments]]</f>
        <v>4.1338764144574886E-7</v>
      </c>
      <c r="I215" t="s">
        <v>1305</v>
      </c>
      <c r="J215">
        <v>1</v>
      </c>
      <c r="K215" s="56">
        <f>minimap2_new_genus_abundance[[#This Row],[Assignments]]/2419037</f>
        <v>4.1338764144574886E-7</v>
      </c>
    </row>
    <row r="216" spans="1:11" x14ac:dyDescent="0.25">
      <c r="A216" t="s">
        <v>1381</v>
      </c>
      <c r="B216">
        <v>1</v>
      </c>
      <c r="C216" s="56">
        <f>mora_filtered_genus_abundance[[#This Row],[Assignments]]/mora_filtered_genus_abundance[[#Totals],[Assignments]]</f>
        <v>4.1338764144574886E-7</v>
      </c>
      <c r="I216" t="s">
        <v>1578</v>
      </c>
      <c r="J216">
        <v>1</v>
      </c>
      <c r="K216" s="56">
        <f>minimap2_new_genus_abundance[[#This Row],[Assignments]]/2419037</f>
        <v>4.1338764144574886E-7</v>
      </c>
    </row>
    <row r="217" spans="1:11" x14ac:dyDescent="0.25">
      <c r="A217" t="s">
        <v>1367</v>
      </c>
      <c r="B217">
        <v>1</v>
      </c>
      <c r="C217" s="56">
        <f>mora_filtered_genus_abundance[[#This Row],[Assignments]]/mora_filtered_genus_abundance[[#Totals],[Assignments]]</f>
        <v>4.1338764144574886E-7</v>
      </c>
      <c r="I217" t="s">
        <v>1352</v>
      </c>
      <c r="J217">
        <v>1</v>
      </c>
      <c r="K217" s="56">
        <f>minimap2_new_genus_abundance[[#This Row],[Assignments]]/2419037</f>
        <v>4.1338764144574886E-7</v>
      </c>
    </row>
    <row r="218" spans="1:11" x14ac:dyDescent="0.25">
      <c r="A218" t="s">
        <v>1199</v>
      </c>
      <c r="B218">
        <v>1</v>
      </c>
      <c r="C218" s="56">
        <f>mora_filtered_genus_abundance[[#This Row],[Assignments]]/mora_filtered_genus_abundance[[#Totals],[Assignments]]</f>
        <v>4.1338764144574886E-7</v>
      </c>
      <c r="I218" t="s">
        <v>1575</v>
      </c>
      <c r="J218">
        <v>1</v>
      </c>
      <c r="K218" s="56">
        <f>minimap2_new_genus_abundance[[#This Row],[Assignments]]/2419037</f>
        <v>4.1338764144574886E-7</v>
      </c>
    </row>
    <row r="219" spans="1:11" x14ac:dyDescent="0.25">
      <c r="A219" t="s">
        <v>1342</v>
      </c>
      <c r="B219">
        <v>1</v>
      </c>
      <c r="C219" s="56">
        <f>mora_filtered_genus_abundance[[#This Row],[Assignments]]/mora_filtered_genus_abundance[[#Totals],[Assignments]]</f>
        <v>4.1338764144574886E-7</v>
      </c>
      <c r="I219" t="s">
        <v>1221</v>
      </c>
      <c r="J219">
        <v>1</v>
      </c>
      <c r="K219" s="56">
        <f>minimap2_new_genus_abundance[[#This Row],[Assignments]]/2419037</f>
        <v>4.1338764144574886E-7</v>
      </c>
    </row>
    <row r="220" spans="1:11" x14ac:dyDescent="0.25">
      <c r="A220" t="s">
        <v>1226</v>
      </c>
      <c r="B220">
        <v>1</v>
      </c>
      <c r="C220" s="56">
        <f>mora_filtered_genus_abundance[[#This Row],[Assignments]]/mora_filtered_genus_abundance[[#Totals],[Assignments]]</f>
        <v>4.1338764144574886E-7</v>
      </c>
      <c r="I220" t="s">
        <v>1399</v>
      </c>
      <c r="J220">
        <v>1</v>
      </c>
      <c r="K220" s="56">
        <f>minimap2_new_genus_abundance[[#This Row],[Assignments]]/2419037</f>
        <v>4.1338764144574886E-7</v>
      </c>
    </row>
    <row r="221" spans="1:11" x14ac:dyDescent="0.25">
      <c r="A221" t="s">
        <v>1405</v>
      </c>
      <c r="B221">
        <v>1</v>
      </c>
      <c r="C221" s="56">
        <f>mora_filtered_genus_abundance[[#This Row],[Assignments]]/mora_filtered_genus_abundance[[#Totals],[Assignments]]</f>
        <v>4.1338764144574886E-7</v>
      </c>
      <c r="I221" t="s">
        <v>1312</v>
      </c>
      <c r="J221">
        <v>1</v>
      </c>
      <c r="K221" s="56">
        <f>minimap2_new_genus_abundance[[#This Row],[Assignments]]/2419037</f>
        <v>4.1338764144574886E-7</v>
      </c>
    </row>
    <row r="222" spans="1:11" x14ac:dyDescent="0.25">
      <c r="A222" t="s">
        <v>1330</v>
      </c>
      <c r="B222">
        <v>1</v>
      </c>
      <c r="C222" s="56">
        <f>mora_filtered_genus_abundance[[#This Row],[Assignments]]/mora_filtered_genus_abundance[[#Totals],[Assignments]]</f>
        <v>4.1338764144574886E-7</v>
      </c>
      <c r="I222" t="s">
        <v>1290</v>
      </c>
      <c r="J222">
        <v>1</v>
      </c>
      <c r="K222" s="56">
        <f>minimap2_new_genus_abundance[[#This Row],[Assignments]]/2419037</f>
        <v>4.1338764144574886E-7</v>
      </c>
    </row>
    <row r="223" spans="1:11" x14ac:dyDescent="0.25">
      <c r="A223" t="s">
        <v>1578</v>
      </c>
      <c r="B223">
        <v>1</v>
      </c>
      <c r="C223" s="56">
        <f>mora_filtered_genus_abundance[[#This Row],[Assignments]]/mora_filtered_genus_abundance[[#Totals],[Assignments]]</f>
        <v>4.1338764144574886E-7</v>
      </c>
      <c r="I223" t="s">
        <v>1397</v>
      </c>
      <c r="J223">
        <v>1</v>
      </c>
      <c r="K223" s="56">
        <f>minimap2_new_genus_abundance[[#This Row],[Assignments]]/2419037</f>
        <v>4.1338764144574886E-7</v>
      </c>
    </row>
    <row r="224" spans="1:11" x14ac:dyDescent="0.25">
      <c r="A224" t="s">
        <v>1305</v>
      </c>
      <c r="B224">
        <v>1</v>
      </c>
      <c r="C224" s="56">
        <f>mora_filtered_genus_abundance[[#This Row],[Assignments]]/mora_filtered_genus_abundance[[#Totals],[Assignments]]</f>
        <v>4.1338764144574886E-7</v>
      </c>
      <c r="I224" t="s">
        <v>1167</v>
      </c>
      <c r="J224">
        <v>1</v>
      </c>
      <c r="K224" s="56">
        <f>minimap2_new_genus_abundance[[#This Row],[Assignments]]/2419037</f>
        <v>4.1338764144574886E-7</v>
      </c>
    </row>
    <row r="225" spans="1:11" x14ac:dyDescent="0.25">
      <c r="A225" t="s">
        <v>1354</v>
      </c>
      <c r="B225">
        <v>1</v>
      </c>
      <c r="C225" s="56">
        <f>mora_filtered_genus_abundance[[#This Row],[Assignments]]/mora_filtered_genus_abundance[[#Totals],[Assignments]]</f>
        <v>4.1338764144574886E-7</v>
      </c>
      <c r="I225" t="s">
        <v>1294</v>
      </c>
      <c r="J225">
        <v>1</v>
      </c>
      <c r="K225" s="56">
        <f>minimap2_new_genus_abundance[[#This Row],[Assignments]]/2419037</f>
        <v>4.1338764144574886E-7</v>
      </c>
    </row>
    <row r="226" spans="1:11" x14ac:dyDescent="0.25">
      <c r="A226" t="s">
        <v>1374</v>
      </c>
      <c r="B226">
        <v>1</v>
      </c>
      <c r="C226" s="56">
        <f>mora_filtered_genus_abundance[[#This Row],[Assignments]]/mora_filtered_genus_abundance[[#Totals],[Assignments]]</f>
        <v>4.1338764144574886E-7</v>
      </c>
      <c r="I226" t="s">
        <v>1306</v>
      </c>
      <c r="J226">
        <v>1</v>
      </c>
      <c r="K226" s="56">
        <f>minimap2_new_genus_abundance[[#This Row],[Assignments]]/2419037</f>
        <v>4.1338764144574886E-7</v>
      </c>
    </row>
    <row r="227" spans="1:11" x14ac:dyDescent="0.25">
      <c r="A227" t="s">
        <v>1207</v>
      </c>
      <c r="B227">
        <v>1</v>
      </c>
      <c r="C227" s="56">
        <f>mora_filtered_genus_abundance[[#This Row],[Assignments]]/mora_filtered_genus_abundance[[#Totals],[Assignments]]</f>
        <v>4.1338764144574886E-7</v>
      </c>
      <c r="I227" t="s">
        <v>1364</v>
      </c>
      <c r="J227">
        <v>1</v>
      </c>
      <c r="K227" s="56">
        <f>minimap2_new_genus_abundance[[#This Row],[Assignments]]/2419037</f>
        <v>4.1338764144574886E-7</v>
      </c>
    </row>
    <row r="228" spans="1:11" x14ac:dyDescent="0.25">
      <c r="A228" t="s">
        <v>1286</v>
      </c>
      <c r="B228">
        <v>1</v>
      </c>
      <c r="C228" s="56">
        <f>mora_filtered_genus_abundance[[#This Row],[Assignments]]/mora_filtered_genus_abundance[[#Totals],[Assignments]]</f>
        <v>4.1338764144574886E-7</v>
      </c>
      <c r="I228" t="s">
        <v>1396</v>
      </c>
      <c r="J228">
        <v>1</v>
      </c>
      <c r="K228" s="56">
        <f>minimap2_new_genus_abundance[[#This Row],[Assignments]]/2419037</f>
        <v>4.1338764144574886E-7</v>
      </c>
    </row>
    <row r="229" spans="1:11" x14ac:dyDescent="0.25">
      <c r="A229" t="s">
        <v>1221</v>
      </c>
      <c r="B229">
        <v>1</v>
      </c>
      <c r="C229" s="56">
        <f>mora_filtered_genus_abundance[[#This Row],[Assignments]]/mora_filtered_genus_abundance[[#Totals],[Assignments]]</f>
        <v>4.1338764144574886E-7</v>
      </c>
      <c r="I229" t="s">
        <v>1389</v>
      </c>
      <c r="J229">
        <v>1</v>
      </c>
      <c r="K229" s="56">
        <f>minimap2_new_genus_abundance[[#This Row],[Assignments]]/2419037</f>
        <v>4.1338764144574886E-7</v>
      </c>
    </row>
    <row r="230" spans="1:11" x14ac:dyDescent="0.25">
      <c r="A230" t="s">
        <v>1174</v>
      </c>
      <c r="B230">
        <v>1</v>
      </c>
      <c r="C230" s="56">
        <f>mora_filtered_genus_abundance[[#This Row],[Assignments]]/mora_filtered_genus_abundance[[#Totals],[Assignments]]</f>
        <v>4.1338764144574886E-7</v>
      </c>
      <c r="I230" t="s">
        <v>1349</v>
      </c>
      <c r="J230">
        <v>1</v>
      </c>
      <c r="K230" s="56">
        <f>minimap2_new_genus_abundance[[#This Row],[Assignments]]/2419037</f>
        <v>4.1338764144574886E-7</v>
      </c>
    </row>
    <row r="231" spans="1:11" x14ac:dyDescent="0.25">
      <c r="A231" t="s">
        <v>1361</v>
      </c>
      <c r="B231">
        <v>1</v>
      </c>
      <c r="C231" s="56">
        <f>mora_filtered_genus_abundance[[#This Row],[Assignments]]/mora_filtered_genus_abundance[[#Totals],[Assignments]]</f>
        <v>4.1338764144574886E-7</v>
      </c>
      <c r="I231" t="s">
        <v>1321</v>
      </c>
      <c r="J231">
        <v>1</v>
      </c>
      <c r="K231" s="56">
        <f>minimap2_new_genus_abundance[[#This Row],[Assignments]]/2419037</f>
        <v>4.1338764144574886E-7</v>
      </c>
    </row>
    <row r="232" spans="1:11" x14ac:dyDescent="0.25">
      <c r="A232" t="s">
        <v>1375</v>
      </c>
      <c r="B232">
        <v>1</v>
      </c>
      <c r="C232" s="56">
        <f>mora_filtered_genus_abundance[[#This Row],[Assignments]]/mora_filtered_genus_abundance[[#Totals],[Assignments]]</f>
        <v>4.1338764144574886E-7</v>
      </c>
      <c r="I232" t="s">
        <v>1407</v>
      </c>
      <c r="J232">
        <v>1</v>
      </c>
      <c r="K232" s="56">
        <f>minimap2_new_genus_abundance[[#This Row],[Assignments]]/2419037</f>
        <v>4.1338764144574886E-7</v>
      </c>
    </row>
    <row r="233" spans="1:11" x14ac:dyDescent="0.25">
      <c r="A233" t="s">
        <v>1232</v>
      </c>
      <c r="B233">
        <v>1</v>
      </c>
      <c r="C233" s="56">
        <f>mora_filtered_genus_abundance[[#This Row],[Assignments]]/mora_filtered_genus_abundance[[#Totals],[Assignments]]</f>
        <v>4.1338764144574886E-7</v>
      </c>
      <c r="I233" t="s">
        <v>1300</v>
      </c>
      <c r="J233">
        <v>1</v>
      </c>
      <c r="K233" s="56">
        <f>minimap2_new_genus_abundance[[#This Row],[Assignments]]/2419037</f>
        <v>4.1338764144574886E-7</v>
      </c>
    </row>
    <row r="234" spans="1:11" x14ac:dyDescent="0.25">
      <c r="A234" t="s">
        <v>1263</v>
      </c>
      <c r="B234">
        <v>1</v>
      </c>
      <c r="C234" s="56">
        <f>mora_filtered_genus_abundance[[#This Row],[Assignments]]/mora_filtered_genus_abundance[[#Totals],[Assignments]]</f>
        <v>4.1338764144574886E-7</v>
      </c>
      <c r="I234" t="s">
        <v>1572</v>
      </c>
      <c r="J234">
        <v>1</v>
      </c>
      <c r="K234" s="56">
        <f>minimap2_new_genus_abundance[[#This Row],[Assignments]]/2419037</f>
        <v>4.1338764144574886E-7</v>
      </c>
    </row>
    <row r="235" spans="1:11" x14ac:dyDescent="0.25">
      <c r="A235" t="s">
        <v>1357</v>
      </c>
      <c r="B235">
        <v>1</v>
      </c>
      <c r="C235" s="56">
        <f>mora_filtered_genus_abundance[[#This Row],[Assignments]]/mora_filtered_genus_abundance[[#Totals],[Assignments]]</f>
        <v>4.1338764144574886E-7</v>
      </c>
      <c r="I235" t="s">
        <v>1374</v>
      </c>
      <c r="J235">
        <v>1</v>
      </c>
      <c r="K235" s="56">
        <f>minimap2_new_genus_abundance[[#This Row],[Assignments]]/2419037</f>
        <v>4.1338764144574886E-7</v>
      </c>
    </row>
    <row r="236" spans="1:11" x14ac:dyDescent="0.25">
      <c r="A236" t="s">
        <v>1340</v>
      </c>
      <c r="B236">
        <v>1</v>
      </c>
      <c r="C236" s="56">
        <f>mora_filtered_genus_abundance[[#This Row],[Assignments]]/mora_filtered_genus_abundance[[#Totals],[Assignments]]</f>
        <v>4.1338764144574886E-7</v>
      </c>
      <c r="I236" t="s">
        <v>1570</v>
      </c>
      <c r="J236">
        <v>1</v>
      </c>
      <c r="K236" s="56">
        <f>minimap2_new_genus_abundance[[#This Row],[Assignments]]/2419037</f>
        <v>4.1338764144574886E-7</v>
      </c>
    </row>
    <row r="237" spans="1:11" x14ac:dyDescent="0.25">
      <c r="A237" t="s">
        <v>1252</v>
      </c>
      <c r="B237">
        <v>1</v>
      </c>
      <c r="C237" s="56">
        <f>mora_filtered_genus_abundance[[#This Row],[Assignments]]/mora_filtered_genus_abundance[[#Totals],[Assignments]]</f>
        <v>4.1338764144574886E-7</v>
      </c>
      <c r="I237" t="s">
        <v>1392</v>
      </c>
      <c r="J237">
        <v>1</v>
      </c>
      <c r="K237" s="56">
        <f>minimap2_new_genus_abundance[[#This Row],[Assignments]]/2419037</f>
        <v>4.1338764144574886E-7</v>
      </c>
    </row>
    <row r="238" spans="1:11" x14ac:dyDescent="0.25">
      <c r="A238" t="s">
        <v>1296</v>
      </c>
      <c r="B238">
        <v>1</v>
      </c>
      <c r="C238" s="56">
        <f>mora_filtered_genus_abundance[[#This Row],[Assignments]]/mora_filtered_genus_abundance[[#Totals],[Assignments]]</f>
        <v>4.1338764144574886E-7</v>
      </c>
      <c r="I238" t="s">
        <v>1264</v>
      </c>
      <c r="J238">
        <v>1</v>
      </c>
      <c r="K238" s="56">
        <f>minimap2_new_genus_abundance[[#This Row],[Assignments]]/2419037</f>
        <v>4.1338764144574886E-7</v>
      </c>
    </row>
    <row r="239" spans="1:11" x14ac:dyDescent="0.25">
      <c r="A239" t="s">
        <v>1179</v>
      </c>
      <c r="B239">
        <v>1</v>
      </c>
      <c r="C239" s="56">
        <f>mora_filtered_genus_abundance[[#This Row],[Assignments]]/mora_filtered_genus_abundance[[#Totals],[Assignments]]</f>
        <v>4.1338764144574886E-7</v>
      </c>
      <c r="I239" t="s">
        <v>1301</v>
      </c>
      <c r="J239">
        <v>1</v>
      </c>
      <c r="K239" s="56">
        <f>minimap2_new_genus_abundance[[#This Row],[Assignments]]/2419037</f>
        <v>4.1338764144574886E-7</v>
      </c>
    </row>
    <row r="240" spans="1:11" x14ac:dyDescent="0.25">
      <c r="A240" t="s">
        <v>1201</v>
      </c>
      <c r="B240">
        <v>1</v>
      </c>
      <c r="C240" s="56">
        <f>mora_filtered_genus_abundance[[#This Row],[Assignments]]/mora_filtered_genus_abundance[[#Totals],[Assignments]]</f>
        <v>4.1338764144574886E-7</v>
      </c>
      <c r="I240" t="s">
        <v>1388</v>
      </c>
      <c r="J240">
        <v>1</v>
      </c>
      <c r="K240" s="56">
        <f>minimap2_new_genus_abundance[[#This Row],[Assignments]]/2419037</f>
        <v>4.1338764144574886E-7</v>
      </c>
    </row>
    <row r="241" spans="1:11" x14ac:dyDescent="0.25">
      <c r="A241" t="s">
        <v>1314</v>
      </c>
      <c r="B241">
        <v>1</v>
      </c>
      <c r="C241" s="56">
        <f>mora_filtered_genus_abundance[[#This Row],[Assignments]]/mora_filtered_genus_abundance[[#Totals],[Assignments]]</f>
        <v>4.1338764144574886E-7</v>
      </c>
      <c r="I241" t="s">
        <v>1263</v>
      </c>
      <c r="J241">
        <v>1</v>
      </c>
      <c r="K241" s="56">
        <f>minimap2_new_genus_abundance[[#This Row],[Assignments]]/2419037</f>
        <v>4.1338764144574886E-7</v>
      </c>
    </row>
    <row r="242" spans="1:11" x14ac:dyDescent="0.25">
      <c r="A242" t="s">
        <v>1338</v>
      </c>
      <c r="B242">
        <v>1</v>
      </c>
      <c r="C242" s="56">
        <f>mora_filtered_genus_abundance[[#This Row],[Assignments]]/mora_filtered_genus_abundance[[#Totals],[Assignments]]</f>
        <v>4.1338764144574886E-7</v>
      </c>
      <c r="I242" t="s">
        <v>1362</v>
      </c>
      <c r="J242">
        <v>1</v>
      </c>
      <c r="K242" s="56">
        <f>minimap2_new_genus_abundance[[#This Row],[Assignments]]/2419037</f>
        <v>4.1338764144574886E-7</v>
      </c>
    </row>
    <row r="243" spans="1:11" x14ac:dyDescent="0.25">
      <c r="A243" t="s">
        <v>1264</v>
      </c>
      <c r="B243">
        <v>1</v>
      </c>
      <c r="C243" s="56">
        <f>mora_filtered_genus_abundance[[#This Row],[Assignments]]/mora_filtered_genus_abundance[[#Totals],[Assignments]]</f>
        <v>4.1338764144574886E-7</v>
      </c>
      <c r="I243" t="s">
        <v>1289</v>
      </c>
      <c r="J243">
        <v>1</v>
      </c>
      <c r="K243" s="56">
        <f>minimap2_new_genus_abundance[[#This Row],[Assignments]]/2419037</f>
        <v>4.1338764144574886E-7</v>
      </c>
    </row>
    <row r="244" spans="1:11" x14ac:dyDescent="0.25">
      <c r="A244" t="s">
        <v>1347</v>
      </c>
      <c r="B244">
        <v>1</v>
      </c>
      <c r="C244" s="56">
        <f>mora_filtered_genus_abundance[[#This Row],[Assignments]]/mora_filtered_genus_abundance[[#Totals],[Assignments]]</f>
        <v>4.1338764144574886E-7</v>
      </c>
      <c r="I244" t="s">
        <v>1368</v>
      </c>
      <c r="J244">
        <v>1</v>
      </c>
      <c r="K244" s="56">
        <f>minimap2_new_genus_abundance[[#This Row],[Assignments]]/2419037</f>
        <v>4.1338764144574886E-7</v>
      </c>
    </row>
    <row r="245" spans="1:11" x14ac:dyDescent="0.25">
      <c r="A245" t="s">
        <v>1370</v>
      </c>
      <c r="B245">
        <v>1</v>
      </c>
      <c r="C245" s="56">
        <f>mora_filtered_genus_abundance[[#This Row],[Assignments]]/mora_filtered_genus_abundance[[#Totals],[Assignments]]</f>
        <v>4.1338764144574886E-7</v>
      </c>
      <c r="I245" t="s">
        <v>1372</v>
      </c>
      <c r="J245">
        <v>1</v>
      </c>
      <c r="K245" s="56">
        <f>minimap2_new_genus_abundance[[#This Row],[Assignments]]/2419037</f>
        <v>4.1338764144574886E-7</v>
      </c>
    </row>
    <row r="246" spans="1:11" x14ac:dyDescent="0.25">
      <c r="A246" t="s">
        <v>1382</v>
      </c>
      <c r="B246">
        <v>1</v>
      </c>
      <c r="C246" s="56">
        <f>mora_filtered_genus_abundance[[#This Row],[Assignments]]/mora_filtered_genus_abundance[[#Totals],[Assignments]]</f>
        <v>4.1338764144574886E-7</v>
      </c>
      <c r="I246" t="s">
        <v>1354</v>
      </c>
      <c r="J246">
        <v>1</v>
      </c>
      <c r="K246" s="56">
        <f>minimap2_new_genus_abundance[[#This Row],[Assignments]]/2419037</f>
        <v>4.1338764144574886E-7</v>
      </c>
    </row>
    <row r="247" spans="1:11" x14ac:dyDescent="0.25">
      <c r="A247" t="s">
        <v>1228</v>
      </c>
      <c r="B247">
        <v>1</v>
      </c>
      <c r="C247" s="56">
        <f>mora_filtered_genus_abundance[[#This Row],[Assignments]]/mora_filtered_genus_abundance[[#Totals],[Assignments]]</f>
        <v>4.1338764144574886E-7</v>
      </c>
      <c r="J247">
        <f>SUM(J3:J246)</f>
        <v>2419037</v>
      </c>
      <c r="K247" s="56"/>
    </row>
    <row r="248" spans="1:11" x14ac:dyDescent="0.25">
      <c r="A248" t="s">
        <v>1391</v>
      </c>
      <c r="B248">
        <v>1</v>
      </c>
      <c r="C248" s="56">
        <f>mora_filtered_genus_abundance[[#This Row],[Assignments]]/mora_filtered_genus_abundance[[#Totals],[Assignments]]</f>
        <v>4.1338764144574886E-7</v>
      </c>
      <c r="K248" s="56"/>
    </row>
    <row r="249" spans="1:11" x14ac:dyDescent="0.25">
      <c r="A249" t="s">
        <v>1273</v>
      </c>
      <c r="B249">
        <v>1</v>
      </c>
      <c r="C249" s="56">
        <f>mora_filtered_genus_abundance[[#This Row],[Assignments]]/mora_filtered_genus_abundance[[#Totals],[Assignments]]</f>
        <v>4.1338764144574886E-7</v>
      </c>
      <c r="K249" s="56"/>
    </row>
    <row r="250" spans="1:11" x14ac:dyDescent="0.25">
      <c r="A250" t="s">
        <v>1369</v>
      </c>
      <c r="B250">
        <v>1</v>
      </c>
      <c r="C250" s="56">
        <f>mora_filtered_genus_abundance[[#This Row],[Assignments]]/mora_filtered_genus_abundance[[#Totals],[Assignments]]</f>
        <v>4.1338764144574886E-7</v>
      </c>
      <c r="K250" s="56"/>
    </row>
    <row r="251" spans="1:11" x14ac:dyDescent="0.25">
      <c r="A251" t="s">
        <v>1572</v>
      </c>
      <c r="B251">
        <v>1</v>
      </c>
      <c r="C251" s="56">
        <f>mora_filtered_genus_abundance[[#This Row],[Assignments]]/mora_filtered_genus_abundance[[#Totals],[Assignments]]</f>
        <v>4.1338764144574886E-7</v>
      </c>
      <c r="K251" s="56"/>
    </row>
    <row r="252" spans="1:11" x14ac:dyDescent="0.25">
      <c r="A252" t="s">
        <v>1220</v>
      </c>
      <c r="B252">
        <v>1</v>
      </c>
      <c r="C252" s="56">
        <f>mora_filtered_genus_abundance[[#This Row],[Assignments]]/mora_filtered_genus_abundance[[#Totals],[Assignments]]</f>
        <v>4.1338764144574886E-7</v>
      </c>
      <c r="K252" s="56"/>
    </row>
    <row r="253" spans="1:11" x14ac:dyDescent="0.25">
      <c r="A253" t="s">
        <v>1364</v>
      </c>
      <c r="B253">
        <v>1</v>
      </c>
      <c r="C253" s="56">
        <f>mora_filtered_genus_abundance[[#This Row],[Assignments]]/mora_filtered_genus_abundance[[#Totals],[Assignments]]</f>
        <v>4.1338764144574886E-7</v>
      </c>
      <c r="K253" s="56"/>
    </row>
    <row r="254" spans="1:11" x14ac:dyDescent="0.25">
      <c r="A254" t="s">
        <v>1352</v>
      </c>
      <c r="B254">
        <v>1</v>
      </c>
      <c r="C254" s="56">
        <f>mora_filtered_genus_abundance[[#This Row],[Assignments]]/mora_filtered_genus_abundance[[#Totals],[Assignments]]</f>
        <v>4.1338764144574886E-7</v>
      </c>
      <c r="K254" s="56"/>
    </row>
    <row r="255" spans="1:11" x14ac:dyDescent="0.25">
      <c r="A255" t="s">
        <v>1297</v>
      </c>
      <c r="B255">
        <v>1</v>
      </c>
      <c r="C255" s="56">
        <f>mora_filtered_genus_abundance[[#This Row],[Assignments]]/mora_filtered_genus_abundance[[#Totals],[Assignments]]</f>
        <v>4.1338764144574886E-7</v>
      </c>
      <c r="K255" s="56"/>
    </row>
    <row r="256" spans="1:11" x14ac:dyDescent="0.25">
      <c r="A256" t="s">
        <v>1387</v>
      </c>
      <c r="B256">
        <v>1</v>
      </c>
      <c r="C256" s="56">
        <f>mora_filtered_genus_abundance[[#This Row],[Assignments]]/mora_filtered_genus_abundance[[#Totals],[Assignments]]</f>
        <v>4.1338764144574886E-7</v>
      </c>
      <c r="K256" s="56"/>
    </row>
    <row r="257" spans="1:11" x14ac:dyDescent="0.25">
      <c r="A257" t="s">
        <v>1348</v>
      </c>
      <c r="B257">
        <v>1</v>
      </c>
      <c r="C257" s="56">
        <f>mora_filtered_genus_abundance[[#This Row],[Assignments]]/mora_filtered_genus_abundance[[#Totals],[Assignments]]</f>
        <v>4.1338764144574886E-7</v>
      </c>
      <c r="K257" s="56"/>
    </row>
    <row r="258" spans="1:11" x14ac:dyDescent="0.25">
      <c r="A258" t="s">
        <v>1418</v>
      </c>
      <c r="B258">
        <v>1</v>
      </c>
      <c r="C258" s="56">
        <f>mora_filtered_genus_abundance[[#This Row],[Assignments]]/mora_filtered_genus_abundance[[#Totals],[Assignments]]</f>
        <v>4.1338764144574886E-7</v>
      </c>
      <c r="K258" s="56"/>
    </row>
    <row r="259" spans="1:11" x14ac:dyDescent="0.25">
      <c r="A259" t="s">
        <v>1614</v>
      </c>
      <c r="B259">
        <v>1</v>
      </c>
      <c r="C259" s="56">
        <f>mora_filtered_genus_abundance[[#This Row],[Assignments]]/mora_filtered_genus_abundance[[#Totals],[Assignments]]</f>
        <v>4.1338764144574886E-7</v>
      </c>
      <c r="K259" s="56"/>
    </row>
    <row r="260" spans="1:11" x14ac:dyDescent="0.25">
      <c r="A260" t="s">
        <v>1190</v>
      </c>
      <c r="B260">
        <v>1</v>
      </c>
      <c r="C260" s="56">
        <f>mora_filtered_genus_abundance[[#This Row],[Assignments]]/mora_filtered_genus_abundance[[#Totals],[Assignments]]</f>
        <v>4.1338764144574886E-7</v>
      </c>
      <c r="K260" s="56"/>
    </row>
    <row r="261" spans="1:11" x14ac:dyDescent="0.25">
      <c r="B261">
        <f>SUM(B3:B260)</f>
        <v>2419037</v>
      </c>
      <c r="K261" s="56"/>
    </row>
    <row r="262" spans="1:11" x14ac:dyDescent="0.25">
      <c r="C262" s="56"/>
      <c r="K262" s="56"/>
    </row>
    <row r="263" spans="1:11" x14ac:dyDescent="0.25">
      <c r="C263" s="56"/>
      <c r="K263" s="56"/>
    </row>
    <row r="264" spans="1:11" x14ac:dyDescent="0.25">
      <c r="C264" s="56"/>
      <c r="K264" s="56"/>
    </row>
    <row r="265" spans="1:11" x14ac:dyDescent="0.25">
      <c r="C265" s="56"/>
      <c r="K265" s="56"/>
    </row>
    <row r="266" spans="1:11" x14ac:dyDescent="0.25">
      <c r="C266" s="56"/>
      <c r="K266" s="56"/>
    </row>
    <row r="267" spans="1:11" x14ac:dyDescent="0.25">
      <c r="C267" s="56"/>
      <c r="K267" s="56"/>
    </row>
    <row r="268" spans="1:11" x14ac:dyDescent="0.25">
      <c r="C268" s="56"/>
      <c r="K268" s="56"/>
    </row>
    <row r="269" spans="1:11" x14ac:dyDescent="0.25">
      <c r="C269" s="56"/>
      <c r="K269" s="56"/>
    </row>
    <row r="270" spans="1:11" x14ac:dyDescent="0.25">
      <c r="C270" s="56"/>
      <c r="K270" s="56"/>
    </row>
    <row r="271" spans="1:11" x14ac:dyDescent="0.25">
      <c r="C271" s="56"/>
      <c r="K271" s="56"/>
    </row>
    <row r="272" spans="1:11" x14ac:dyDescent="0.25">
      <c r="C272" s="56"/>
      <c r="K272" s="56"/>
    </row>
    <row r="273" spans="3:11" x14ac:dyDescent="0.25">
      <c r="C273" s="56"/>
      <c r="K273" s="56"/>
    </row>
    <row r="274" spans="3:11" x14ac:dyDescent="0.25">
      <c r="C274" s="56"/>
      <c r="K274" s="56"/>
    </row>
    <row r="275" spans="3:11" x14ac:dyDescent="0.25">
      <c r="C275" s="56"/>
      <c r="K275" s="56"/>
    </row>
    <row r="276" spans="3:11" x14ac:dyDescent="0.25">
      <c r="C276" s="56"/>
      <c r="K276" s="56"/>
    </row>
    <row r="277" spans="3:11" x14ac:dyDescent="0.25">
      <c r="C277" s="56"/>
      <c r="K277" s="56"/>
    </row>
    <row r="278" spans="3:11" x14ac:dyDescent="0.25">
      <c r="C278" s="56"/>
      <c r="K278" s="56"/>
    </row>
    <row r="279" spans="3:11" x14ac:dyDescent="0.25">
      <c r="C279" s="56"/>
      <c r="K279" s="56"/>
    </row>
    <row r="280" spans="3:11" x14ac:dyDescent="0.25">
      <c r="C280" s="56"/>
      <c r="K280" s="56"/>
    </row>
    <row r="281" spans="3:11" x14ac:dyDescent="0.25">
      <c r="C281" s="56"/>
      <c r="K281" s="56"/>
    </row>
    <row r="282" spans="3:11" x14ac:dyDescent="0.25">
      <c r="C282" s="56"/>
      <c r="K282" s="56"/>
    </row>
    <row r="283" spans="3:11" x14ac:dyDescent="0.25">
      <c r="C283" s="56"/>
      <c r="K283" s="56"/>
    </row>
    <row r="284" spans="3:11" x14ac:dyDescent="0.25">
      <c r="C284" s="56"/>
      <c r="K284" s="56"/>
    </row>
    <row r="285" spans="3:11" x14ac:dyDescent="0.25">
      <c r="C285" s="56"/>
      <c r="K285" s="56"/>
    </row>
    <row r="286" spans="3:11" x14ac:dyDescent="0.25">
      <c r="C286" s="56"/>
      <c r="K286" s="56"/>
    </row>
    <row r="287" spans="3:11" x14ac:dyDescent="0.25">
      <c r="C287" s="56"/>
      <c r="K287" s="56"/>
    </row>
    <row r="288" spans="3:11" x14ac:dyDescent="0.25">
      <c r="C288" s="56"/>
      <c r="K288" s="56"/>
    </row>
    <row r="289" spans="3:11" x14ac:dyDescent="0.25">
      <c r="C289" s="56"/>
      <c r="K289" s="56"/>
    </row>
    <row r="290" spans="3:11" x14ac:dyDescent="0.25">
      <c r="C290" s="56"/>
      <c r="K290" s="56"/>
    </row>
    <row r="291" spans="3:11" x14ac:dyDescent="0.25">
      <c r="C291" s="56"/>
      <c r="K291" s="56"/>
    </row>
    <row r="292" spans="3:11" x14ac:dyDescent="0.25">
      <c r="C292" s="56"/>
    </row>
    <row r="293" spans="3:11" x14ac:dyDescent="0.25">
      <c r="C293" s="56"/>
    </row>
    <row r="294" spans="3:11" x14ac:dyDescent="0.25">
      <c r="C294" s="56"/>
    </row>
    <row r="295" spans="3:11" x14ac:dyDescent="0.25">
      <c r="C295" s="56"/>
    </row>
    <row r="296" spans="3:11" x14ac:dyDescent="0.25">
      <c r="C296" s="56"/>
    </row>
    <row r="297" spans="3:11" x14ac:dyDescent="0.25">
      <c r="C297" s="56"/>
    </row>
    <row r="298" spans="3:11" x14ac:dyDescent="0.25">
      <c r="C298" s="56"/>
    </row>
    <row r="299" spans="3:11" x14ac:dyDescent="0.25">
      <c r="C299" s="56"/>
    </row>
    <row r="300" spans="3:11" x14ac:dyDescent="0.25">
      <c r="C300" s="56"/>
    </row>
    <row r="301" spans="3:11" x14ac:dyDescent="0.25">
      <c r="C301" s="56"/>
    </row>
    <row r="302" spans="3:11" x14ac:dyDescent="0.25">
      <c r="C302" s="56"/>
    </row>
    <row r="303" spans="3:11" x14ac:dyDescent="0.25">
      <c r="C303" s="56"/>
    </row>
    <row r="304" spans="3:11" x14ac:dyDescent="0.25">
      <c r="C304" s="56"/>
    </row>
    <row r="305" spans="3:3" x14ac:dyDescent="0.25">
      <c r="C305" s="56"/>
    </row>
    <row r="306" spans="3:3" x14ac:dyDescent="0.25">
      <c r="C306" s="56"/>
    </row>
    <row r="307" spans="3:3" x14ac:dyDescent="0.25">
      <c r="C307" s="56"/>
    </row>
    <row r="308" spans="3:3" x14ac:dyDescent="0.25">
      <c r="C308" s="56"/>
    </row>
    <row r="309" spans="3:3" x14ac:dyDescent="0.25">
      <c r="C309" s="56"/>
    </row>
    <row r="310" spans="3:3" x14ac:dyDescent="0.25">
      <c r="C310" s="56"/>
    </row>
    <row r="311" spans="3:3" x14ac:dyDescent="0.25">
      <c r="C311" s="56"/>
    </row>
    <row r="312" spans="3:3" x14ac:dyDescent="0.25">
      <c r="C312" s="56"/>
    </row>
    <row r="313" spans="3:3" x14ac:dyDescent="0.25">
      <c r="C313" s="56"/>
    </row>
    <row r="314" spans="3:3" x14ac:dyDescent="0.25">
      <c r="C314" s="56"/>
    </row>
    <row r="315" spans="3:3" x14ac:dyDescent="0.25">
      <c r="C315" s="56"/>
    </row>
    <row r="316" spans="3:3" x14ac:dyDescent="0.25">
      <c r="C316" s="56"/>
    </row>
    <row r="317" spans="3:3" x14ac:dyDescent="0.25">
      <c r="C317" s="56"/>
    </row>
    <row r="318" spans="3:3" x14ac:dyDescent="0.25">
      <c r="C318" s="56"/>
    </row>
    <row r="319" spans="3:3" x14ac:dyDescent="0.25">
      <c r="C319" s="56"/>
    </row>
    <row r="320" spans="3:3" x14ac:dyDescent="0.25">
      <c r="C320" s="56"/>
    </row>
    <row r="321" spans="3:3" x14ac:dyDescent="0.25">
      <c r="C321" s="56"/>
    </row>
    <row r="322" spans="3:3" x14ac:dyDescent="0.25">
      <c r="C322" s="56"/>
    </row>
    <row r="323" spans="3:3" x14ac:dyDescent="0.25">
      <c r="C323" s="56"/>
    </row>
    <row r="324" spans="3:3" x14ac:dyDescent="0.25">
      <c r="C324" s="56"/>
    </row>
    <row r="325" spans="3:3" x14ac:dyDescent="0.25">
      <c r="C325" s="56"/>
    </row>
    <row r="326" spans="3:3" x14ac:dyDescent="0.25">
      <c r="C326" s="56"/>
    </row>
    <row r="327" spans="3:3" x14ac:dyDescent="0.25">
      <c r="C327" s="56"/>
    </row>
    <row r="328" spans="3:3" x14ac:dyDescent="0.25">
      <c r="C328" s="56"/>
    </row>
    <row r="329" spans="3:3" x14ac:dyDescent="0.25">
      <c r="C329" s="56"/>
    </row>
    <row r="330" spans="3:3" x14ac:dyDescent="0.25">
      <c r="C330" s="56"/>
    </row>
    <row r="331" spans="3:3" x14ac:dyDescent="0.25">
      <c r="C331" s="56"/>
    </row>
    <row r="332" spans="3:3" x14ac:dyDescent="0.25">
      <c r="C332" s="56"/>
    </row>
    <row r="333" spans="3:3" x14ac:dyDescent="0.25">
      <c r="C333" s="56"/>
    </row>
    <row r="334" spans="3:3" x14ac:dyDescent="0.25">
      <c r="C334" s="56"/>
    </row>
    <row r="335" spans="3:3" x14ac:dyDescent="0.25">
      <c r="C335" s="56"/>
    </row>
    <row r="336" spans="3:3" x14ac:dyDescent="0.25">
      <c r="C336" s="56"/>
    </row>
    <row r="337" spans="3:3" x14ac:dyDescent="0.25">
      <c r="C337" s="56"/>
    </row>
    <row r="338" spans="3:3" x14ac:dyDescent="0.25">
      <c r="C338" s="56"/>
    </row>
    <row r="339" spans="3:3" x14ac:dyDescent="0.25">
      <c r="C339" s="56"/>
    </row>
    <row r="340" spans="3:3" x14ac:dyDescent="0.25">
      <c r="C340" s="56"/>
    </row>
    <row r="341" spans="3:3" x14ac:dyDescent="0.25">
      <c r="C341" s="56"/>
    </row>
    <row r="342" spans="3:3" x14ac:dyDescent="0.25">
      <c r="C342" s="56"/>
    </row>
    <row r="343" spans="3:3" x14ac:dyDescent="0.25">
      <c r="C343" s="56"/>
    </row>
    <row r="344" spans="3:3" x14ac:dyDescent="0.25">
      <c r="C344" s="56"/>
    </row>
    <row r="345" spans="3:3" x14ac:dyDescent="0.25">
      <c r="C345" s="56"/>
    </row>
    <row r="346" spans="3:3" x14ac:dyDescent="0.25">
      <c r="C346" s="56"/>
    </row>
    <row r="347" spans="3:3" x14ac:dyDescent="0.25">
      <c r="C347" s="56"/>
    </row>
    <row r="348" spans="3:3" x14ac:dyDescent="0.25">
      <c r="C348" s="56"/>
    </row>
    <row r="349" spans="3:3" x14ac:dyDescent="0.25">
      <c r="C349" s="56"/>
    </row>
    <row r="350" spans="3:3" x14ac:dyDescent="0.25">
      <c r="C350" s="56"/>
    </row>
    <row r="351" spans="3:3" x14ac:dyDescent="0.25">
      <c r="C351" s="56"/>
    </row>
    <row r="352" spans="3:3" x14ac:dyDescent="0.25">
      <c r="C352" s="56"/>
    </row>
    <row r="353" spans="3:3" x14ac:dyDescent="0.25">
      <c r="C353" s="56"/>
    </row>
    <row r="354" spans="3:3" x14ac:dyDescent="0.25">
      <c r="C354" s="56"/>
    </row>
    <row r="355" spans="3:3" x14ac:dyDescent="0.25">
      <c r="C355" s="56"/>
    </row>
    <row r="356" spans="3:3" x14ac:dyDescent="0.25">
      <c r="C356" s="56"/>
    </row>
    <row r="357" spans="3:3" x14ac:dyDescent="0.25">
      <c r="C357" s="56"/>
    </row>
    <row r="358" spans="3:3" x14ac:dyDescent="0.25">
      <c r="C358" s="56"/>
    </row>
    <row r="359" spans="3:3" x14ac:dyDescent="0.25">
      <c r="C359" s="56"/>
    </row>
    <row r="360" spans="3:3" x14ac:dyDescent="0.25">
      <c r="C360" s="56"/>
    </row>
    <row r="361" spans="3:3" x14ac:dyDescent="0.25">
      <c r="C361" s="56"/>
    </row>
    <row r="362" spans="3:3" x14ac:dyDescent="0.25">
      <c r="C362" s="56"/>
    </row>
    <row r="363" spans="3:3" x14ac:dyDescent="0.25">
      <c r="C363" s="56"/>
    </row>
    <row r="364" spans="3:3" x14ac:dyDescent="0.25">
      <c r="C364" s="56"/>
    </row>
    <row r="365" spans="3:3" x14ac:dyDescent="0.25">
      <c r="C365" s="56"/>
    </row>
    <row r="366" spans="3:3" x14ac:dyDescent="0.25">
      <c r="C366" s="56"/>
    </row>
    <row r="367" spans="3:3" x14ac:dyDescent="0.25">
      <c r="C367" s="56"/>
    </row>
    <row r="368" spans="3:3" x14ac:dyDescent="0.25">
      <c r="C368" s="56"/>
    </row>
    <row r="369" spans="3:3" x14ac:dyDescent="0.25">
      <c r="C369" s="56"/>
    </row>
    <row r="370" spans="3:3" x14ac:dyDescent="0.25">
      <c r="C370" s="56"/>
    </row>
    <row r="371" spans="3:3" x14ac:dyDescent="0.25">
      <c r="C371" s="56"/>
    </row>
    <row r="372" spans="3:3" x14ac:dyDescent="0.25">
      <c r="C372" s="56"/>
    </row>
    <row r="373" spans="3:3" x14ac:dyDescent="0.25">
      <c r="C373" s="56"/>
    </row>
    <row r="374" spans="3:3" x14ac:dyDescent="0.25">
      <c r="C374" s="56"/>
    </row>
    <row r="375" spans="3:3" x14ac:dyDescent="0.25">
      <c r="C375" s="56"/>
    </row>
    <row r="376" spans="3:3" x14ac:dyDescent="0.25">
      <c r="C376" s="56"/>
    </row>
    <row r="377" spans="3:3" x14ac:dyDescent="0.25">
      <c r="C377" s="56"/>
    </row>
    <row r="378" spans="3:3" x14ac:dyDescent="0.25">
      <c r="C378" s="56"/>
    </row>
    <row r="379" spans="3:3" x14ac:dyDescent="0.25">
      <c r="C379" s="56"/>
    </row>
    <row r="380" spans="3:3" x14ac:dyDescent="0.25">
      <c r="C380" s="56"/>
    </row>
    <row r="381" spans="3:3" x14ac:dyDescent="0.25">
      <c r="C381" s="56"/>
    </row>
    <row r="382" spans="3:3" x14ac:dyDescent="0.25">
      <c r="C382" s="56"/>
    </row>
    <row r="383" spans="3:3" x14ac:dyDescent="0.25">
      <c r="C383" s="56"/>
    </row>
    <row r="384" spans="3:3" x14ac:dyDescent="0.25">
      <c r="C384" s="56"/>
    </row>
    <row r="385" spans="3:3" x14ac:dyDescent="0.25">
      <c r="C385" s="56"/>
    </row>
    <row r="386" spans="3:3" x14ac:dyDescent="0.25">
      <c r="C386" s="56"/>
    </row>
    <row r="387" spans="3:3" x14ac:dyDescent="0.25">
      <c r="C387" s="56"/>
    </row>
    <row r="388" spans="3:3" x14ac:dyDescent="0.25">
      <c r="C388" s="56"/>
    </row>
    <row r="389" spans="3:3" x14ac:dyDescent="0.25">
      <c r="C389" s="56"/>
    </row>
    <row r="390" spans="3:3" x14ac:dyDescent="0.25">
      <c r="C390" s="56"/>
    </row>
    <row r="391" spans="3:3" x14ac:dyDescent="0.25">
      <c r="C391" s="56"/>
    </row>
    <row r="392" spans="3:3" x14ac:dyDescent="0.25">
      <c r="C392" s="56"/>
    </row>
    <row r="393" spans="3:3" x14ac:dyDescent="0.25">
      <c r="C393" s="56"/>
    </row>
    <row r="394" spans="3:3" x14ac:dyDescent="0.25">
      <c r="C394" s="56"/>
    </row>
    <row r="395" spans="3:3" x14ac:dyDescent="0.25">
      <c r="C395" s="56"/>
    </row>
    <row r="396" spans="3:3" x14ac:dyDescent="0.25">
      <c r="C396" s="56"/>
    </row>
    <row r="397" spans="3:3" x14ac:dyDescent="0.25">
      <c r="C397" s="56"/>
    </row>
    <row r="398" spans="3:3" x14ac:dyDescent="0.25">
      <c r="C398" s="56"/>
    </row>
    <row r="399" spans="3:3" x14ac:dyDescent="0.25">
      <c r="C399" s="56"/>
    </row>
    <row r="400" spans="3:3" x14ac:dyDescent="0.25">
      <c r="C400" s="56"/>
    </row>
    <row r="401" spans="3:3" x14ac:dyDescent="0.25">
      <c r="C401" s="56"/>
    </row>
    <row r="402" spans="3:3" x14ac:dyDescent="0.25">
      <c r="C402" s="56"/>
    </row>
    <row r="403" spans="3:3" x14ac:dyDescent="0.25">
      <c r="C403" s="56"/>
    </row>
    <row r="404" spans="3:3" x14ac:dyDescent="0.25">
      <c r="C404" s="56"/>
    </row>
    <row r="405" spans="3:3" x14ac:dyDescent="0.25">
      <c r="C405" s="56"/>
    </row>
    <row r="406" spans="3:3" x14ac:dyDescent="0.25">
      <c r="C406" s="56"/>
    </row>
    <row r="407" spans="3:3" x14ac:dyDescent="0.25">
      <c r="C407" s="56"/>
    </row>
    <row r="408" spans="3:3" x14ac:dyDescent="0.25">
      <c r="C408" s="56"/>
    </row>
    <row r="409" spans="3:3" x14ac:dyDescent="0.25">
      <c r="C409" s="56"/>
    </row>
    <row r="410" spans="3:3" x14ac:dyDescent="0.25">
      <c r="C410" s="56"/>
    </row>
    <row r="411" spans="3:3" x14ac:dyDescent="0.25">
      <c r="C411" s="56"/>
    </row>
    <row r="412" spans="3:3" x14ac:dyDescent="0.25">
      <c r="C412" s="56"/>
    </row>
  </sheetData>
  <pageMargins left="0.7" right="0.7" top="0.75" bottom="0.75" header="0.3" footer="0.3"/>
  <tableParts count="5">
    <tablePart r:id="rId1"/>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BABD7-27A0-4910-A9EA-A50B302B830A}">
  <dimension ref="A1:P176"/>
  <sheetViews>
    <sheetView topLeftCell="A19" workbookViewId="0">
      <selection activeCell="O29" sqref="O29"/>
    </sheetView>
  </sheetViews>
  <sheetFormatPr defaultRowHeight="15" x14ac:dyDescent="0.25"/>
  <cols>
    <col min="1" max="1" width="48.28515625" bestFit="1" customWidth="1"/>
    <col min="2" max="2" width="14.85546875" bestFit="1" customWidth="1"/>
    <col min="3" max="3" width="15.42578125" bestFit="1" customWidth="1"/>
    <col min="4" max="4" width="24.28515625" bestFit="1" customWidth="1"/>
    <col min="5" max="5" width="14.7109375" bestFit="1" customWidth="1"/>
    <col min="6" max="6" width="16.85546875" bestFit="1" customWidth="1"/>
    <col min="7" max="7" width="21.42578125" bestFit="1" customWidth="1"/>
  </cols>
  <sheetData>
    <row r="1" spans="1:16" x14ac:dyDescent="0.25">
      <c r="A1" t="s">
        <v>174</v>
      </c>
      <c r="B1" t="s">
        <v>1505</v>
      </c>
      <c r="C1" t="s">
        <v>1506</v>
      </c>
      <c r="D1" t="s">
        <v>1507</v>
      </c>
      <c r="E1" t="s">
        <v>1508</v>
      </c>
      <c r="F1" t="s">
        <v>1509</v>
      </c>
      <c r="G1" t="s">
        <v>1510</v>
      </c>
      <c r="J1" t="s">
        <v>175</v>
      </c>
      <c r="K1" t="s">
        <v>1505</v>
      </c>
      <c r="L1" t="s">
        <v>1506</v>
      </c>
      <c r="M1" t="s">
        <v>1507</v>
      </c>
      <c r="N1" t="s">
        <v>1508</v>
      </c>
      <c r="O1" t="s">
        <v>1509</v>
      </c>
      <c r="P1" t="s">
        <v>1510</v>
      </c>
    </row>
    <row r="2" spans="1:16" x14ac:dyDescent="0.25">
      <c r="A2" t="s">
        <v>258</v>
      </c>
      <c r="B2">
        <v>1063</v>
      </c>
      <c r="C2" t="s">
        <v>1511</v>
      </c>
      <c r="D2">
        <v>790453</v>
      </c>
      <c r="E2">
        <v>0</v>
      </c>
      <c r="F2">
        <v>790453</v>
      </c>
      <c r="G2">
        <v>0.32694000000000001</v>
      </c>
      <c r="J2" t="s">
        <v>1135</v>
      </c>
      <c r="K2">
        <v>1653176</v>
      </c>
      <c r="L2" t="s">
        <v>1542</v>
      </c>
      <c r="M2">
        <v>797384</v>
      </c>
      <c r="N2">
        <v>0</v>
      </c>
      <c r="O2">
        <v>797384</v>
      </c>
      <c r="P2">
        <v>0.32967999999999997</v>
      </c>
    </row>
    <row r="3" spans="1:16" x14ac:dyDescent="0.25">
      <c r="A3" t="s">
        <v>79</v>
      </c>
      <c r="B3">
        <v>562</v>
      </c>
      <c r="C3" t="s">
        <v>1511</v>
      </c>
      <c r="D3">
        <v>519391</v>
      </c>
      <c r="E3">
        <v>72611</v>
      </c>
      <c r="F3">
        <v>592002</v>
      </c>
      <c r="G3">
        <v>0.24485999999999999</v>
      </c>
      <c r="J3" t="s">
        <v>1132</v>
      </c>
      <c r="K3">
        <v>561</v>
      </c>
      <c r="L3" t="s">
        <v>1542</v>
      </c>
      <c r="M3">
        <v>562922</v>
      </c>
      <c r="N3">
        <v>36927</v>
      </c>
      <c r="O3">
        <v>599849</v>
      </c>
      <c r="P3">
        <v>0.24801000000000001</v>
      </c>
    </row>
    <row r="4" spans="1:16" x14ac:dyDescent="0.25">
      <c r="A4" t="s">
        <v>263</v>
      </c>
      <c r="B4">
        <v>837</v>
      </c>
      <c r="C4" t="s">
        <v>1511</v>
      </c>
      <c r="D4">
        <v>278226</v>
      </c>
      <c r="E4">
        <v>1</v>
      </c>
      <c r="F4">
        <v>278227</v>
      </c>
      <c r="G4">
        <v>0.11508</v>
      </c>
      <c r="J4" t="s">
        <v>1134</v>
      </c>
      <c r="K4">
        <v>836</v>
      </c>
      <c r="L4" t="s">
        <v>1542</v>
      </c>
      <c r="M4">
        <v>278226</v>
      </c>
      <c r="N4">
        <v>1</v>
      </c>
      <c r="O4">
        <v>278227</v>
      </c>
      <c r="P4">
        <v>0.11502999999999999</v>
      </c>
    </row>
    <row r="5" spans="1:16" x14ac:dyDescent="0.25">
      <c r="A5" t="s">
        <v>262</v>
      </c>
      <c r="B5">
        <v>1282</v>
      </c>
      <c r="C5" t="s">
        <v>1511</v>
      </c>
      <c r="D5">
        <v>232000</v>
      </c>
      <c r="E5">
        <v>316</v>
      </c>
      <c r="F5">
        <v>232316</v>
      </c>
      <c r="G5">
        <v>9.6089999999999995E-2</v>
      </c>
      <c r="J5" t="s">
        <v>1133</v>
      </c>
      <c r="K5">
        <v>1279</v>
      </c>
      <c r="L5" t="s">
        <v>1542</v>
      </c>
      <c r="M5">
        <v>248995</v>
      </c>
      <c r="N5">
        <v>56</v>
      </c>
      <c r="O5">
        <v>249051</v>
      </c>
      <c r="P5">
        <v>0.10297000000000001</v>
      </c>
    </row>
    <row r="6" spans="1:16" x14ac:dyDescent="0.25">
      <c r="A6" t="s">
        <v>266</v>
      </c>
      <c r="B6">
        <v>1309</v>
      </c>
      <c r="C6" t="s">
        <v>1511</v>
      </c>
      <c r="D6">
        <v>227969</v>
      </c>
      <c r="E6">
        <v>0</v>
      </c>
      <c r="F6">
        <v>227969</v>
      </c>
      <c r="G6">
        <v>9.4289999999999999E-2</v>
      </c>
      <c r="J6" t="s">
        <v>1138</v>
      </c>
      <c r="K6">
        <v>1301</v>
      </c>
      <c r="L6" t="s">
        <v>1542</v>
      </c>
      <c r="M6">
        <v>245504</v>
      </c>
      <c r="N6">
        <v>20</v>
      </c>
      <c r="O6">
        <v>245524</v>
      </c>
      <c r="P6">
        <v>0.10151</v>
      </c>
    </row>
    <row r="7" spans="1:16" x14ac:dyDescent="0.25">
      <c r="A7" t="s">
        <v>297</v>
      </c>
      <c r="B7">
        <v>287</v>
      </c>
      <c r="C7" t="s">
        <v>1511</v>
      </c>
      <c r="D7">
        <v>117430</v>
      </c>
      <c r="E7">
        <v>1440</v>
      </c>
      <c r="F7">
        <v>118870</v>
      </c>
      <c r="G7">
        <v>4.9169999999999998E-2</v>
      </c>
      <c r="J7" t="s">
        <v>1139</v>
      </c>
      <c r="K7">
        <v>286</v>
      </c>
      <c r="L7" t="s">
        <v>1542</v>
      </c>
      <c r="M7">
        <v>119093</v>
      </c>
      <c r="N7">
        <v>523</v>
      </c>
      <c r="O7">
        <v>119616</v>
      </c>
      <c r="P7">
        <v>4.9459999999999997E-2</v>
      </c>
    </row>
    <row r="8" spans="1:16" x14ac:dyDescent="0.25">
      <c r="A8" t="s">
        <v>264</v>
      </c>
      <c r="B8">
        <v>2026187</v>
      </c>
      <c r="C8" t="s">
        <v>1511</v>
      </c>
      <c r="D8">
        <v>58713</v>
      </c>
      <c r="E8">
        <v>115</v>
      </c>
      <c r="F8">
        <v>58828</v>
      </c>
      <c r="G8">
        <v>2.4330000000000001E-2</v>
      </c>
      <c r="J8" t="s">
        <v>1136</v>
      </c>
      <c r="K8">
        <v>1386</v>
      </c>
      <c r="L8" t="s">
        <v>1542</v>
      </c>
      <c r="M8">
        <v>62798</v>
      </c>
      <c r="N8">
        <v>9</v>
      </c>
      <c r="O8">
        <v>62807</v>
      </c>
      <c r="P8">
        <v>2.597E-2</v>
      </c>
    </row>
    <row r="9" spans="1:16" x14ac:dyDescent="0.25">
      <c r="A9" t="s">
        <v>279</v>
      </c>
      <c r="B9">
        <v>1520</v>
      </c>
      <c r="C9" t="s">
        <v>1511</v>
      </c>
      <c r="D9">
        <v>29520</v>
      </c>
      <c r="E9">
        <v>64</v>
      </c>
      <c r="F9">
        <v>29584</v>
      </c>
      <c r="G9">
        <v>1.2239999999999999E-2</v>
      </c>
      <c r="J9" t="s">
        <v>1142</v>
      </c>
      <c r="K9">
        <v>1485</v>
      </c>
      <c r="L9" t="s">
        <v>1542</v>
      </c>
      <c r="M9">
        <v>29747</v>
      </c>
      <c r="N9">
        <v>0</v>
      </c>
      <c r="O9">
        <v>29747</v>
      </c>
      <c r="P9">
        <v>1.23E-2</v>
      </c>
    </row>
    <row r="10" spans="1:16" x14ac:dyDescent="0.25">
      <c r="A10" t="s">
        <v>274</v>
      </c>
      <c r="B10">
        <v>1280</v>
      </c>
      <c r="C10" t="s">
        <v>1511</v>
      </c>
      <c r="D10">
        <v>15917</v>
      </c>
      <c r="E10">
        <v>450</v>
      </c>
      <c r="F10">
        <v>16367</v>
      </c>
      <c r="G10">
        <v>6.77E-3</v>
      </c>
      <c r="J10" t="s">
        <v>1156</v>
      </c>
      <c r="K10">
        <v>469</v>
      </c>
      <c r="L10" t="s">
        <v>1542</v>
      </c>
      <c r="M10">
        <v>5838</v>
      </c>
      <c r="N10">
        <v>3</v>
      </c>
      <c r="O10">
        <v>5841</v>
      </c>
      <c r="P10">
        <v>2.4099999999999998E-3</v>
      </c>
    </row>
    <row r="11" spans="1:16" x14ac:dyDescent="0.25">
      <c r="A11" t="s">
        <v>270</v>
      </c>
      <c r="B11">
        <v>1311</v>
      </c>
      <c r="C11" t="s">
        <v>1511</v>
      </c>
      <c r="D11">
        <v>11974</v>
      </c>
      <c r="E11">
        <v>2566</v>
      </c>
      <c r="F11">
        <v>14540</v>
      </c>
      <c r="G11">
        <v>6.0099999999999997E-3</v>
      </c>
      <c r="J11" t="s">
        <v>1158</v>
      </c>
      <c r="K11">
        <v>1912216</v>
      </c>
      <c r="L11" t="s">
        <v>1542</v>
      </c>
      <c r="M11">
        <v>4796</v>
      </c>
      <c r="N11">
        <v>0</v>
      </c>
      <c r="O11">
        <v>4796</v>
      </c>
      <c r="P11">
        <v>1.98E-3</v>
      </c>
    </row>
    <row r="12" spans="1:16" x14ac:dyDescent="0.25">
      <c r="A12" t="s">
        <v>272</v>
      </c>
      <c r="B12">
        <v>43057</v>
      </c>
      <c r="C12" t="s">
        <v>1511</v>
      </c>
      <c r="D12">
        <v>6919</v>
      </c>
      <c r="E12">
        <v>0</v>
      </c>
      <c r="F12">
        <v>6919</v>
      </c>
      <c r="G12">
        <v>2.8600000000000001E-3</v>
      </c>
      <c r="J12" t="s">
        <v>1137</v>
      </c>
      <c r="K12">
        <v>620</v>
      </c>
      <c r="L12" t="s">
        <v>1542</v>
      </c>
      <c r="M12">
        <v>4283</v>
      </c>
      <c r="N12">
        <v>46</v>
      </c>
      <c r="O12">
        <v>4329</v>
      </c>
      <c r="P12">
        <v>1.7899999999999999E-3</v>
      </c>
    </row>
    <row r="13" spans="1:16" x14ac:dyDescent="0.25">
      <c r="A13" t="s">
        <v>315</v>
      </c>
      <c r="B13">
        <v>470</v>
      </c>
      <c r="C13" t="s">
        <v>1511</v>
      </c>
      <c r="D13">
        <v>5738</v>
      </c>
      <c r="E13">
        <v>40</v>
      </c>
      <c r="F13">
        <v>5778</v>
      </c>
      <c r="G13">
        <v>2.3900000000000002E-3</v>
      </c>
      <c r="J13" t="s">
        <v>1150</v>
      </c>
      <c r="K13">
        <v>482</v>
      </c>
      <c r="L13" t="s">
        <v>1542</v>
      </c>
      <c r="M13">
        <v>3158</v>
      </c>
      <c r="N13">
        <v>0</v>
      </c>
      <c r="O13">
        <v>3158</v>
      </c>
      <c r="P13">
        <v>1.31E-3</v>
      </c>
    </row>
    <row r="14" spans="1:16" x14ac:dyDescent="0.25">
      <c r="A14" t="s">
        <v>301</v>
      </c>
      <c r="B14">
        <v>1747</v>
      </c>
      <c r="C14" t="s">
        <v>1511</v>
      </c>
      <c r="D14">
        <v>4796</v>
      </c>
      <c r="E14">
        <v>0</v>
      </c>
      <c r="F14">
        <v>4796</v>
      </c>
      <c r="G14">
        <v>1.98E-3</v>
      </c>
      <c r="J14" t="s">
        <v>1143</v>
      </c>
      <c r="K14">
        <v>209</v>
      </c>
      <c r="L14" t="s">
        <v>1542</v>
      </c>
      <c r="M14">
        <v>1661</v>
      </c>
      <c r="N14">
        <v>0</v>
      </c>
      <c r="O14">
        <v>1661</v>
      </c>
      <c r="P14">
        <v>6.8999999999999997E-4</v>
      </c>
    </row>
    <row r="15" spans="1:16" x14ac:dyDescent="0.25">
      <c r="A15" t="s">
        <v>525</v>
      </c>
      <c r="B15">
        <v>208962</v>
      </c>
      <c r="C15" t="s">
        <v>1511</v>
      </c>
      <c r="D15">
        <v>4138</v>
      </c>
      <c r="E15">
        <v>2</v>
      </c>
      <c r="F15">
        <v>4140</v>
      </c>
      <c r="G15">
        <v>1.7099999999999999E-3</v>
      </c>
      <c r="J15" t="s">
        <v>1216</v>
      </c>
      <c r="K15">
        <v>544</v>
      </c>
      <c r="L15" t="s">
        <v>1542</v>
      </c>
      <c r="M15">
        <v>1582</v>
      </c>
      <c r="N15">
        <v>0</v>
      </c>
      <c r="O15">
        <v>1582</v>
      </c>
      <c r="P15">
        <v>6.4999999999999997E-4</v>
      </c>
    </row>
    <row r="16" spans="1:16" x14ac:dyDescent="0.25">
      <c r="A16" t="s">
        <v>310</v>
      </c>
      <c r="B16">
        <v>487</v>
      </c>
      <c r="C16" t="s">
        <v>1511</v>
      </c>
      <c r="D16">
        <v>3157</v>
      </c>
      <c r="E16">
        <v>0</v>
      </c>
      <c r="F16">
        <v>3157</v>
      </c>
      <c r="G16">
        <v>1.31E-3</v>
      </c>
      <c r="J16" t="s">
        <v>1172</v>
      </c>
      <c r="K16">
        <v>1060</v>
      </c>
      <c r="L16" t="s">
        <v>1542</v>
      </c>
      <c r="M16">
        <v>1480</v>
      </c>
      <c r="N16">
        <v>0</v>
      </c>
      <c r="O16">
        <v>1480</v>
      </c>
      <c r="P16">
        <v>6.0999999999999997E-4</v>
      </c>
    </row>
    <row r="17" spans="1:16" x14ac:dyDescent="0.25">
      <c r="A17" t="s">
        <v>339</v>
      </c>
      <c r="B17">
        <v>1396</v>
      </c>
      <c r="C17" t="s">
        <v>1511</v>
      </c>
      <c r="D17">
        <v>2299</v>
      </c>
      <c r="E17">
        <v>58</v>
      </c>
      <c r="F17">
        <v>2357</v>
      </c>
      <c r="G17">
        <v>9.7000000000000005E-4</v>
      </c>
      <c r="J17" t="s">
        <v>1152</v>
      </c>
      <c r="K17">
        <v>1578</v>
      </c>
      <c r="L17" t="s">
        <v>1542</v>
      </c>
      <c r="M17">
        <v>1428</v>
      </c>
      <c r="N17">
        <v>0</v>
      </c>
      <c r="O17">
        <v>1428</v>
      </c>
      <c r="P17">
        <v>5.9000000000000003E-4</v>
      </c>
    </row>
    <row r="18" spans="1:16" x14ac:dyDescent="0.25">
      <c r="A18" t="s">
        <v>265</v>
      </c>
      <c r="B18">
        <v>622</v>
      </c>
      <c r="C18" t="s">
        <v>1511</v>
      </c>
      <c r="D18">
        <v>1729</v>
      </c>
      <c r="E18">
        <v>12</v>
      </c>
      <c r="F18">
        <v>1741</v>
      </c>
      <c r="G18">
        <v>7.2000000000000005E-4</v>
      </c>
      <c r="J18" t="s">
        <v>1176</v>
      </c>
      <c r="K18">
        <v>1903858</v>
      </c>
      <c r="L18" t="s">
        <v>1542</v>
      </c>
      <c r="M18">
        <v>1258</v>
      </c>
      <c r="N18">
        <v>0</v>
      </c>
      <c r="O18">
        <v>1258</v>
      </c>
      <c r="P18">
        <v>5.1999999999999995E-4</v>
      </c>
    </row>
    <row r="19" spans="1:16" x14ac:dyDescent="0.25">
      <c r="A19" t="s">
        <v>278</v>
      </c>
      <c r="B19">
        <v>210</v>
      </c>
      <c r="C19" t="s">
        <v>1511</v>
      </c>
      <c r="D19">
        <v>1661</v>
      </c>
      <c r="E19">
        <v>0</v>
      </c>
      <c r="F19">
        <v>1661</v>
      </c>
      <c r="G19">
        <v>6.8999999999999997E-4</v>
      </c>
      <c r="J19" t="s">
        <v>1154</v>
      </c>
      <c r="K19">
        <v>547</v>
      </c>
      <c r="L19" t="s">
        <v>1542</v>
      </c>
      <c r="M19">
        <v>1245</v>
      </c>
      <c r="N19">
        <v>0</v>
      </c>
      <c r="O19">
        <v>1245</v>
      </c>
      <c r="P19">
        <v>5.1000000000000004E-4</v>
      </c>
    </row>
    <row r="20" spans="1:16" x14ac:dyDescent="0.25">
      <c r="A20" t="s">
        <v>1100</v>
      </c>
      <c r="B20">
        <v>1596</v>
      </c>
      <c r="C20" t="s">
        <v>1511</v>
      </c>
      <c r="D20">
        <v>1428</v>
      </c>
      <c r="E20">
        <v>0</v>
      </c>
      <c r="F20">
        <v>1428</v>
      </c>
      <c r="G20">
        <v>5.9000000000000003E-4</v>
      </c>
      <c r="J20" t="s">
        <v>1344</v>
      </c>
      <c r="K20">
        <v>570</v>
      </c>
      <c r="L20" t="s">
        <v>1542</v>
      </c>
      <c r="M20">
        <v>1045</v>
      </c>
      <c r="N20">
        <v>4</v>
      </c>
      <c r="O20">
        <v>1049</v>
      </c>
      <c r="P20">
        <v>4.2999999999999999E-4</v>
      </c>
    </row>
    <row r="21" spans="1:16" x14ac:dyDescent="0.25">
      <c r="A21" t="s">
        <v>287</v>
      </c>
      <c r="B21">
        <v>564</v>
      </c>
      <c r="C21" t="s">
        <v>1511</v>
      </c>
      <c r="D21">
        <v>1401</v>
      </c>
      <c r="E21">
        <v>1</v>
      </c>
      <c r="F21">
        <v>1402</v>
      </c>
      <c r="G21">
        <v>5.8E-4</v>
      </c>
      <c r="J21" t="s">
        <v>1168</v>
      </c>
      <c r="K21">
        <v>2831925</v>
      </c>
      <c r="L21" t="s">
        <v>1542</v>
      </c>
      <c r="M21">
        <v>883</v>
      </c>
      <c r="N21">
        <v>10</v>
      </c>
      <c r="O21">
        <v>893</v>
      </c>
      <c r="P21">
        <v>3.6999999999999999E-4</v>
      </c>
    </row>
    <row r="22" spans="1:16" x14ac:dyDescent="0.25">
      <c r="A22" t="s">
        <v>319</v>
      </c>
      <c r="B22">
        <v>623</v>
      </c>
      <c r="C22" t="s">
        <v>1511</v>
      </c>
      <c r="D22">
        <v>1213</v>
      </c>
      <c r="E22">
        <v>159</v>
      </c>
      <c r="F22">
        <v>1372</v>
      </c>
      <c r="G22">
        <v>5.6999999999999998E-4</v>
      </c>
      <c r="J22" t="s">
        <v>1145</v>
      </c>
      <c r="K22">
        <v>265</v>
      </c>
      <c r="L22" t="s">
        <v>1542</v>
      </c>
      <c r="M22">
        <v>612</v>
      </c>
      <c r="N22">
        <v>133</v>
      </c>
      <c r="O22">
        <v>745</v>
      </c>
      <c r="P22">
        <v>3.1E-4</v>
      </c>
    </row>
    <row r="23" spans="1:16" x14ac:dyDescent="0.25">
      <c r="A23" t="s">
        <v>354</v>
      </c>
      <c r="B23">
        <v>1335061</v>
      </c>
      <c r="C23" t="s">
        <v>1511</v>
      </c>
      <c r="D23">
        <v>1258</v>
      </c>
      <c r="E23">
        <v>0</v>
      </c>
      <c r="F23">
        <v>1258</v>
      </c>
      <c r="G23">
        <v>5.1999999999999995E-4</v>
      </c>
      <c r="J23" t="s">
        <v>1415</v>
      </c>
      <c r="K23">
        <v>2815296</v>
      </c>
      <c r="L23" t="s">
        <v>1542</v>
      </c>
      <c r="M23">
        <v>715</v>
      </c>
      <c r="N23">
        <v>0</v>
      </c>
      <c r="O23">
        <v>715</v>
      </c>
      <c r="P23">
        <v>2.9999999999999997E-4</v>
      </c>
    </row>
    <row r="24" spans="1:16" x14ac:dyDescent="0.25">
      <c r="A24" t="s">
        <v>1512</v>
      </c>
      <c r="B24">
        <v>2033869</v>
      </c>
      <c r="C24" t="s">
        <v>1511</v>
      </c>
      <c r="D24">
        <v>1157</v>
      </c>
      <c r="E24">
        <v>0</v>
      </c>
      <c r="F24">
        <v>1157</v>
      </c>
      <c r="G24">
        <v>4.8000000000000001E-4</v>
      </c>
      <c r="J24" t="s">
        <v>1189</v>
      </c>
      <c r="K24">
        <v>909656</v>
      </c>
      <c r="L24" t="s">
        <v>1542</v>
      </c>
      <c r="M24">
        <v>645</v>
      </c>
      <c r="N24">
        <v>1</v>
      </c>
      <c r="O24">
        <v>646</v>
      </c>
      <c r="P24">
        <v>2.7E-4</v>
      </c>
    </row>
    <row r="25" spans="1:16" x14ac:dyDescent="0.25">
      <c r="A25" t="s">
        <v>475</v>
      </c>
      <c r="B25">
        <v>57706</v>
      </c>
      <c r="C25" t="s">
        <v>1511</v>
      </c>
      <c r="D25">
        <v>56</v>
      </c>
      <c r="E25">
        <v>1002</v>
      </c>
      <c r="F25">
        <v>1058</v>
      </c>
      <c r="G25">
        <v>4.4000000000000002E-4</v>
      </c>
      <c r="J25" t="s">
        <v>1175</v>
      </c>
      <c r="K25">
        <v>1298</v>
      </c>
      <c r="L25" t="s">
        <v>1542</v>
      </c>
      <c r="M25">
        <v>543</v>
      </c>
      <c r="N25">
        <v>0</v>
      </c>
      <c r="O25">
        <v>543</v>
      </c>
      <c r="P25">
        <v>2.2000000000000001E-4</v>
      </c>
    </row>
    <row r="26" spans="1:16" x14ac:dyDescent="0.25">
      <c r="A26" t="s">
        <v>964</v>
      </c>
      <c r="B26">
        <v>621</v>
      </c>
      <c r="C26" t="s">
        <v>1511</v>
      </c>
      <c r="D26">
        <v>928</v>
      </c>
      <c r="E26">
        <v>119</v>
      </c>
      <c r="F26">
        <v>1047</v>
      </c>
      <c r="G26">
        <v>4.2999999999999999E-4</v>
      </c>
      <c r="J26" t="s">
        <v>1247</v>
      </c>
      <c r="K26">
        <v>1883</v>
      </c>
      <c r="L26" t="s">
        <v>1542</v>
      </c>
      <c r="M26">
        <v>531</v>
      </c>
      <c r="N26">
        <v>0</v>
      </c>
      <c r="O26">
        <v>531</v>
      </c>
      <c r="P26">
        <v>2.2000000000000001E-4</v>
      </c>
    </row>
    <row r="27" spans="1:16" x14ac:dyDescent="0.25">
      <c r="A27" t="s">
        <v>333</v>
      </c>
      <c r="B27">
        <v>2605946</v>
      </c>
      <c r="C27" t="s">
        <v>1511</v>
      </c>
      <c r="D27">
        <v>883</v>
      </c>
      <c r="E27">
        <v>10</v>
      </c>
      <c r="F27">
        <v>893</v>
      </c>
      <c r="G27">
        <v>3.6999999999999999E-4</v>
      </c>
      <c r="J27" t="s">
        <v>1223</v>
      </c>
      <c r="K27">
        <v>338</v>
      </c>
      <c r="L27" t="s">
        <v>1542</v>
      </c>
      <c r="M27">
        <v>466</v>
      </c>
      <c r="N27">
        <v>0</v>
      </c>
      <c r="O27">
        <v>466</v>
      </c>
      <c r="P27">
        <v>1.9000000000000001E-4</v>
      </c>
    </row>
    <row r="28" spans="1:16" x14ac:dyDescent="0.25">
      <c r="A28" t="s">
        <v>1517</v>
      </c>
      <c r="B28">
        <v>2044467</v>
      </c>
      <c r="C28" t="s">
        <v>1511</v>
      </c>
      <c r="D28">
        <v>875</v>
      </c>
      <c r="E28">
        <v>0</v>
      </c>
      <c r="F28">
        <v>875</v>
      </c>
      <c r="G28">
        <v>3.6000000000000002E-4</v>
      </c>
      <c r="J28" t="s">
        <v>1171</v>
      </c>
      <c r="K28">
        <v>92944</v>
      </c>
      <c r="L28" t="s">
        <v>1542</v>
      </c>
      <c r="M28">
        <v>425</v>
      </c>
      <c r="N28">
        <v>0</v>
      </c>
      <c r="O28">
        <v>425</v>
      </c>
      <c r="P28">
        <v>1.8000000000000001E-4</v>
      </c>
    </row>
    <row r="29" spans="1:16" x14ac:dyDescent="0.25">
      <c r="A29" t="s">
        <v>962</v>
      </c>
      <c r="B29">
        <v>1499973</v>
      </c>
      <c r="C29" t="s">
        <v>1511</v>
      </c>
      <c r="D29">
        <v>819</v>
      </c>
      <c r="E29">
        <v>0</v>
      </c>
      <c r="F29">
        <v>819</v>
      </c>
      <c r="G29">
        <v>3.4000000000000002E-4</v>
      </c>
      <c r="J29" t="s">
        <v>1392</v>
      </c>
      <c r="K29">
        <v>590</v>
      </c>
      <c r="L29" t="s">
        <v>1542</v>
      </c>
      <c r="M29">
        <v>355</v>
      </c>
      <c r="N29">
        <v>1</v>
      </c>
      <c r="O29">
        <v>356</v>
      </c>
      <c r="P29">
        <v>1.4999999999999999E-4</v>
      </c>
    </row>
    <row r="30" spans="1:16" x14ac:dyDescent="0.25">
      <c r="A30" t="s">
        <v>975</v>
      </c>
      <c r="B30">
        <v>573</v>
      </c>
      <c r="C30" t="s">
        <v>1511</v>
      </c>
      <c r="D30">
        <v>763</v>
      </c>
      <c r="E30">
        <v>68</v>
      </c>
      <c r="F30">
        <v>831</v>
      </c>
      <c r="G30">
        <v>3.4000000000000002E-4</v>
      </c>
      <c r="J30" t="s">
        <v>1413</v>
      </c>
      <c r="K30">
        <v>522</v>
      </c>
      <c r="L30" t="s">
        <v>1542</v>
      </c>
      <c r="M30">
        <v>315</v>
      </c>
      <c r="N30">
        <v>0</v>
      </c>
      <c r="O30">
        <v>315</v>
      </c>
      <c r="P30">
        <v>1.2999999999999999E-4</v>
      </c>
    </row>
    <row r="31" spans="1:16" x14ac:dyDescent="0.25">
      <c r="A31" t="s">
        <v>1530</v>
      </c>
      <c r="B31">
        <v>2420310</v>
      </c>
      <c r="C31" t="s">
        <v>1511</v>
      </c>
      <c r="D31">
        <v>667</v>
      </c>
      <c r="E31">
        <v>133</v>
      </c>
      <c r="F31">
        <v>800</v>
      </c>
      <c r="G31">
        <v>3.3E-4</v>
      </c>
      <c r="J31" t="s">
        <v>1261</v>
      </c>
      <c r="K31">
        <v>1350</v>
      </c>
      <c r="L31" t="s">
        <v>1542</v>
      </c>
      <c r="M31">
        <v>303</v>
      </c>
      <c r="N31">
        <v>0</v>
      </c>
      <c r="O31">
        <v>303</v>
      </c>
      <c r="P31">
        <v>1.2999999999999999E-4</v>
      </c>
    </row>
    <row r="32" spans="1:16" x14ac:dyDescent="0.25">
      <c r="A32" t="s">
        <v>994</v>
      </c>
      <c r="B32">
        <v>2579935</v>
      </c>
      <c r="C32" t="s">
        <v>1511</v>
      </c>
      <c r="D32">
        <v>715</v>
      </c>
      <c r="E32">
        <v>0</v>
      </c>
      <c r="F32">
        <v>715</v>
      </c>
      <c r="G32">
        <v>2.9999999999999997E-4</v>
      </c>
      <c r="J32" t="s">
        <v>1374</v>
      </c>
      <c r="K32">
        <v>160674</v>
      </c>
      <c r="L32" t="s">
        <v>1542</v>
      </c>
      <c r="M32">
        <v>293</v>
      </c>
      <c r="N32">
        <v>3</v>
      </c>
      <c r="O32">
        <v>296</v>
      </c>
      <c r="P32">
        <v>1.2E-4</v>
      </c>
    </row>
    <row r="33" spans="1:16" x14ac:dyDescent="0.25">
      <c r="A33" t="s">
        <v>1033</v>
      </c>
      <c r="B33">
        <v>294</v>
      </c>
      <c r="C33" t="s">
        <v>1511</v>
      </c>
      <c r="D33">
        <v>691</v>
      </c>
      <c r="E33">
        <v>1</v>
      </c>
      <c r="F33">
        <v>692</v>
      </c>
      <c r="G33">
        <v>2.9E-4</v>
      </c>
      <c r="J33" t="s">
        <v>1225</v>
      </c>
      <c r="K33">
        <v>48736</v>
      </c>
      <c r="L33" t="s">
        <v>1542</v>
      </c>
      <c r="M33">
        <v>47</v>
      </c>
      <c r="N33">
        <v>249</v>
      </c>
      <c r="O33">
        <v>296</v>
      </c>
      <c r="P33">
        <v>1.2E-4</v>
      </c>
    </row>
    <row r="34" spans="1:16" x14ac:dyDescent="0.25">
      <c r="A34" t="s">
        <v>1523</v>
      </c>
      <c r="B34">
        <v>2724468</v>
      </c>
      <c r="C34" t="s">
        <v>1511</v>
      </c>
      <c r="D34">
        <v>685</v>
      </c>
      <c r="E34">
        <v>0</v>
      </c>
      <c r="F34">
        <v>685</v>
      </c>
      <c r="G34">
        <v>2.7999999999999998E-4</v>
      </c>
      <c r="J34" t="s">
        <v>1497</v>
      </c>
      <c r="K34">
        <v>1813</v>
      </c>
      <c r="L34" t="s">
        <v>1542</v>
      </c>
      <c r="M34">
        <v>186</v>
      </c>
      <c r="N34">
        <v>0</v>
      </c>
      <c r="O34">
        <v>186</v>
      </c>
      <c r="P34">
        <v>8.0000000000000007E-5</v>
      </c>
    </row>
    <row r="35" spans="1:16" x14ac:dyDescent="0.25">
      <c r="A35" t="s">
        <v>271</v>
      </c>
      <c r="B35">
        <v>2026186</v>
      </c>
      <c r="C35" t="s">
        <v>1511</v>
      </c>
      <c r="D35">
        <v>665</v>
      </c>
      <c r="E35">
        <v>20</v>
      </c>
      <c r="F35">
        <v>685</v>
      </c>
      <c r="G35">
        <v>2.7999999999999998E-4</v>
      </c>
      <c r="J35" t="s">
        <v>1149</v>
      </c>
      <c r="K35">
        <v>1443919</v>
      </c>
      <c r="L35" t="s">
        <v>1542</v>
      </c>
      <c r="M35">
        <v>175</v>
      </c>
      <c r="N35">
        <v>0</v>
      </c>
      <c r="O35">
        <v>175</v>
      </c>
      <c r="P35">
        <v>6.9999999999999994E-5</v>
      </c>
    </row>
    <row r="36" spans="1:16" x14ac:dyDescent="0.25">
      <c r="A36" t="s">
        <v>1531</v>
      </c>
      <c r="B36">
        <v>2420309</v>
      </c>
      <c r="C36" t="s">
        <v>1511</v>
      </c>
      <c r="D36">
        <v>451</v>
      </c>
      <c r="E36">
        <v>213</v>
      </c>
      <c r="F36">
        <v>664</v>
      </c>
      <c r="G36">
        <v>2.7E-4</v>
      </c>
      <c r="J36" t="s">
        <v>1243</v>
      </c>
      <c r="K36">
        <v>400634</v>
      </c>
      <c r="L36" t="s">
        <v>1542</v>
      </c>
      <c r="M36">
        <v>158</v>
      </c>
      <c r="N36">
        <v>0</v>
      </c>
      <c r="O36">
        <v>158</v>
      </c>
      <c r="P36">
        <v>6.9999999999999994E-5</v>
      </c>
    </row>
    <row r="37" spans="1:16" x14ac:dyDescent="0.25">
      <c r="A37" t="s">
        <v>451</v>
      </c>
      <c r="B37">
        <v>821</v>
      </c>
      <c r="C37" t="s">
        <v>1511</v>
      </c>
      <c r="D37">
        <v>643</v>
      </c>
      <c r="E37">
        <v>1</v>
      </c>
      <c r="F37">
        <v>644</v>
      </c>
      <c r="G37">
        <v>2.7E-4</v>
      </c>
      <c r="J37" t="s">
        <v>1274</v>
      </c>
      <c r="K37">
        <v>2529408</v>
      </c>
      <c r="L37" t="s">
        <v>1542</v>
      </c>
      <c r="M37">
        <v>142</v>
      </c>
      <c r="N37">
        <v>0</v>
      </c>
      <c r="O37">
        <v>142</v>
      </c>
      <c r="P37">
        <v>6.0000000000000002E-5</v>
      </c>
    </row>
    <row r="38" spans="1:16" x14ac:dyDescent="0.25">
      <c r="A38" t="s">
        <v>1518</v>
      </c>
      <c r="B38">
        <v>2509662</v>
      </c>
      <c r="C38" t="s">
        <v>1511</v>
      </c>
      <c r="D38">
        <v>407</v>
      </c>
      <c r="E38">
        <v>176</v>
      </c>
      <c r="F38">
        <v>583</v>
      </c>
      <c r="G38">
        <v>2.4000000000000001E-4</v>
      </c>
      <c r="J38" t="s">
        <v>1262</v>
      </c>
      <c r="K38">
        <v>414371</v>
      </c>
      <c r="L38" t="s">
        <v>1542</v>
      </c>
      <c r="M38">
        <v>123</v>
      </c>
      <c r="N38">
        <v>0</v>
      </c>
      <c r="O38">
        <v>123</v>
      </c>
      <c r="P38">
        <v>5.0000000000000002E-5</v>
      </c>
    </row>
    <row r="39" spans="1:16" x14ac:dyDescent="0.25">
      <c r="A39" t="s">
        <v>348</v>
      </c>
      <c r="B39">
        <v>1299</v>
      </c>
      <c r="C39" t="s">
        <v>1511</v>
      </c>
      <c r="D39">
        <v>542</v>
      </c>
      <c r="E39">
        <v>0</v>
      </c>
      <c r="F39">
        <v>542</v>
      </c>
      <c r="G39">
        <v>2.2000000000000001E-4</v>
      </c>
      <c r="J39" t="s">
        <v>1205</v>
      </c>
      <c r="K39">
        <v>1330547</v>
      </c>
      <c r="L39" t="s">
        <v>1542</v>
      </c>
      <c r="M39">
        <v>112</v>
      </c>
      <c r="N39">
        <v>0</v>
      </c>
      <c r="O39">
        <v>112</v>
      </c>
      <c r="P39">
        <v>5.0000000000000002E-5</v>
      </c>
    </row>
    <row r="40" spans="1:16" x14ac:dyDescent="0.25">
      <c r="A40" t="s">
        <v>581</v>
      </c>
      <c r="B40">
        <v>2259622</v>
      </c>
      <c r="C40" t="s">
        <v>1511</v>
      </c>
      <c r="D40">
        <v>458</v>
      </c>
      <c r="E40">
        <v>2</v>
      </c>
      <c r="F40">
        <v>460</v>
      </c>
      <c r="G40">
        <v>1.9000000000000001E-4</v>
      </c>
      <c r="J40" t="s">
        <v>1160</v>
      </c>
      <c r="K40">
        <v>1678</v>
      </c>
      <c r="L40" t="s">
        <v>1542</v>
      </c>
      <c r="M40">
        <v>108</v>
      </c>
      <c r="N40">
        <v>0</v>
      </c>
      <c r="O40">
        <v>108</v>
      </c>
      <c r="P40">
        <v>4.0000000000000003E-5</v>
      </c>
    </row>
    <row r="41" spans="1:16" x14ac:dyDescent="0.25">
      <c r="A41" t="s">
        <v>341</v>
      </c>
      <c r="B41">
        <v>92945</v>
      </c>
      <c r="C41" t="s">
        <v>1511</v>
      </c>
      <c r="D41">
        <v>425</v>
      </c>
      <c r="E41">
        <v>0</v>
      </c>
      <c r="F41">
        <v>425</v>
      </c>
      <c r="G41">
        <v>1.8000000000000001E-4</v>
      </c>
      <c r="J41" t="s">
        <v>1253</v>
      </c>
      <c r="K41">
        <v>44249</v>
      </c>
      <c r="L41" t="s">
        <v>1542</v>
      </c>
      <c r="M41">
        <v>103</v>
      </c>
      <c r="N41">
        <v>0</v>
      </c>
      <c r="O41">
        <v>103</v>
      </c>
      <c r="P41">
        <v>4.0000000000000003E-5</v>
      </c>
    </row>
    <row r="42" spans="1:16" x14ac:dyDescent="0.25">
      <c r="A42" t="s">
        <v>1078</v>
      </c>
      <c r="B42">
        <v>1428</v>
      </c>
      <c r="C42" t="s">
        <v>1511</v>
      </c>
      <c r="D42">
        <v>390</v>
      </c>
      <c r="E42">
        <v>18</v>
      </c>
      <c r="F42">
        <v>408</v>
      </c>
      <c r="G42">
        <v>1.7000000000000001E-4</v>
      </c>
      <c r="J42" t="s">
        <v>1214</v>
      </c>
      <c r="K42">
        <v>407</v>
      </c>
      <c r="L42" t="s">
        <v>1542</v>
      </c>
      <c r="M42">
        <v>89</v>
      </c>
      <c r="N42">
        <v>0</v>
      </c>
      <c r="O42">
        <v>89</v>
      </c>
      <c r="P42">
        <v>4.0000000000000003E-5</v>
      </c>
    </row>
    <row r="43" spans="1:16" x14ac:dyDescent="0.25">
      <c r="A43" t="s">
        <v>995</v>
      </c>
      <c r="B43">
        <v>28901</v>
      </c>
      <c r="C43" t="s">
        <v>1511</v>
      </c>
      <c r="D43">
        <v>302</v>
      </c>
      <c r="E43">
        <v>47</v>
      </c>
      <c r="F43">
        <v>349</v>
      </c>
      <c r="G43">
        <v>1.3999999999999999E-4</v>
      </c>
      <c r="J43" t="s">
        <v>1161</v>
      </c>
      <c r="K43">
        <v>374</v>
      </c>
      <c r="L43" t="s">
        <v>1542</v>
      </c>
      <c r="M43">
        <v>82</v>
      </c>
      <c r="N43">
        <v>0</v>
      </c>
      <c r="O43">
        <v>82</v>
      </c>
      <c r="P43">
        <v>3.0000000000000001E-5</v>
      </c>
    </row>
    <row r="44" spans="1:16" x14ac:dyDescent="0.25">
      <c r="A44" t="s">
        <v>955</v>
      </c>
      <c r="B44">
        <v>62140</v>
      </c>
      <c r="C44" t="s">
        <v>1511</v>
      </c>
      <c r="D44">
        <v>315</v>
      </c>
      <c r="E44">
        <v>0</v>
      </c>
      <c r="F44">
        <v>315</v>
      </c>
      <c r="G44">
        <v>1.2999999999999999E-4</v>
      </c>
      <c r="J44" t="s">
        <v>1316</v>
      </c>
      <c r="K44">
        <v>60136</v>
      </c>
      <c r="L44" t="s">
        <v>1542</v>
      </c>
      <c r="M44">
        <v>51</v>
      </c>
      <c r="N44">
        <v>5</v>
      </c>
      <c r="O44">
        <v>56</v>
      </c>
      <c r="P44">
        <v>2.0000000000000002E-5</v>
      </c>
    </row>
    <row r="45" spans="1:16" x14ac:dyDescent="0.25">
      <c r="A45" t="s">
        <v>1513</v>
      </c>
      <c r="B45">
        <v>1850250</v>
      </c>
      <c r="C45" t="s">
        <v>1511</v>
      </c>
      <c r="D45">
        <v>296</v>
      </c>
      <c r="E45">
        <v>0</v>
      </c>
      <c r="F45">
        <v>296</v>
      </c>
      <c r="G45">
        <v>1.2E-4</v>
      </c>
      <c r="J45" t="s">
        <v>1229</v>
      </c>
      <c r="K45">
        <v>579</v>
      </c>
      <c r="L45" t="s">
        <v>1542</v>
      </c>
      <c r="M45">
        <v>49</v>
      </c>
      <c r="N45">
        <v>0</v>
      </c>
      <c r="O45">
        <v>49</v>
      </c>
      <c r="P45">
        <v>2.0000000000000002E-5</v>
      </c>
    </row>
    <row r="46" spans="1:16" x14ac:dyDescent="0.25">
      <c r="A46" t="s">
        <v>983</v>
      </c>
      <c r="B46">
        <v>54291</v>
      </c>
      <c r="C46" t="s">
        <v>1511</v>
      </c>
      <c r="D46">
        <v>271</v>
      </c>
      <c r="E46">
        <v>13</v>
      </c>
      <c r="F46">
        <v>284</v>
      </c>
      <c r="G46">
        <v>1.2E-4</v>
      </c>
      <c r="J46" t="s">
        <v>1276</v>
      </c>
      <c r="K46">
        <v>83654</v>
      </c>
      <c r="L46" t="s">
        <v>1542</v>
      </c>
      <c r="M46">
        <v>49</v>
      </c>
      <c r="N46">
        <v>0</v>
      </c>
      <c r="O46">
        <v>49</v>
      </c>
      <c r="P46">
        <v>2.0000000000000002E-5</v>
      </c>
    </row>
    <row r="47" spans="1:16" x14ac:dyDescent="0.25">
      <c r="A47" t="s">
        <v>931</v>
      </c>
      <c r="B47">
        <v>1310165</v>
      </c>
      <c r="C47" t="s">
        <v>1511</v>
      </c>
      <c r="D47">
        <v>44</v>
      </c>
      <c r="E47">
        <v>249</v>
      </c>
      <c r="F47">
        <v>293</v>
      </c>
      <c r="G47">
        <v>1.2E-4</v>
      </c>
      <c r="J47" t="s">
        <v>1418</v>
      </c>
      <c r="K47">
        <v>158483</v>
      </c>
      <c r="L47" t="s">
        <v>1542</v>
      </c>
      <c r="M47">
        <v>49</v>
      </c>
      <c r="N47">
        <v>0</v>
      </c>
      <c r="O47">
        <v>49</v>
      </c>
      <c r="P47">
        <v>2.0000000000000002E-5</v>
      </c>
    </row>
    <row r="48" spans="1:16" x14ac:dyDescent="0.25">
      <c r="A48" t="s">
        <v>523</v>
      </c>
      <c r="B48">
        <v>1314</v>
      </c>
      <c r="C48" t="s">
        <v>1511</v>
      </c>
      <c r="D48">
        <v>290</v>
      </c>
      <c r="E48">
        <v>0</v>
      </c>
      <c r="F48">
        <v>290</v>
      </c>
      <c r="G48">
        <v>1.2E-4</v>
      </c>
      <c r="J48" t="s">
        <v>1446</v>
      </c>
      <c r="K48">
        <v>2132</v>
      </c>
      <c r="L48" t="s">
        <v>1542</v>
      </c>
      <c r="M48">
        <v>48</v>
      </c>
      <c r="N48">
        <v>0</v>
      </c>
      <c r="O48">
        <v>48</v>
      </c>
      <c r="P48">
        <v>2.0000000000000002E-5</v>
      </c>
    </row>
    <row r="49" spans="1:16" x14ac:dyDescent="0.25">
      <c r="A49" t="s">
        <v>1101</v>
      </c>
      <c r="B49">
        <v>1351</v>
      </c>
      <c r="C49" t="s">
        <v>1511</v>
      </c>
      <c r="D49">
        <v>253</v>
      </c>
      <c r="E49">
        <v>8</v>
      </c>
      <c r="F49">
        <v>261</v>
      </c>
      <c r="G49">
        <v>1.1E-4</v>
      </c>
      <c r="J49" t="s">
        <v>1416</v>
      </c>
      <c r="K49">
        <v>1649298</v>
      </c>
      <c r="L49" t="s">
        <v>1542</v>
      </c>
      <c r="M49">
        <v>47</v>
      </c>
      <c r="N49">
        <v>0</v>
      </c>
      <c r="O49">
        <v>47</v>
      </c>
      <c r="P49">
        <v>2.0000000000000002E-5</v>
      </c>
    </row>
    <row r="50" spans="1:16" x14ac:dyDescent="0.25">
      <c r="A50" t="s">
        <v>421</v>
      </c>
      <c r="B50">
        <v>135740</v>
      </c>
      <c r="C50" t="s">
        <v>1511</v>
      </c>
      <c r="D50">
        <v>227</v>
      </c>
      <c r="E50">
        <v>0</v>
      </c>
      <c r="F50">
        <v>227</v>
      </c>
      <c r="G50">
        <v>9.0000000000000006E-5</v>
      </c>
      <c r="J50" t="s">
        <v>1419</v>
      </c>
      <c r="K50">
        <v>413496</v>
      </c>
      <c r="L50" t="s">
        <v>1542</v>
      </c>
      <c r="M50">
        <v>46</v>
      </c>
      <c r="N50">
        <v>0</v>
      </c>
      <c r="O50">
        <v>46</v>
      </c>
      <c r="P50">
        <v>2.0000000000000002E-5</v>
      </c>
    </row>
    <row r="51" spans="1:16" x14ac:dyDescent="0.25">
      <c r="A51" t="s">
        <v>1514</v>
      </c>
      <c r="B51">
        <v>3030011</v>
      </c>
      <c r="C51" t="s">
        <v>1511</v>
      </c>
      <c r="D51">
        <v>209</v>
      </c>
      <c r="E51">
        <v>17</v>
      </c>
      <c r="F51">
        <v>226</v>
      </c>
      <c r="G51">
        <v>9.0000000000000006E-5</v>
      </c>
      <c r="J51" t="s">
        <v>1208</v>
      </c>
      <c r="K51">
        <v>238749</v>
      </c>
      <c r="L51" t="s">
        <v>1542</v>
      </c>
      <c r="M51">
        <v>42</v>
      </c>
      <c r="N51">
        <v>4</v>
      </c>
      <c r="O51">
        <v>46</v>
      </c>
      <c r="P51">
        <v>2.0000000000000002E-5</v>
      </c>
    </row>
    <row r="52" spans="1:16" x14ac:dyDescent="0.25">
      <c r="A52" t="s">
        <v>1082</v>
      </c>
      <c r="B52">
        <v>1402</v>
      </c>
      <c r="C52" t="s">
        <v>1511</v>
      </c>
      <c r="D52">
        <v>179</v>
      </c>
      <c r="E52">
        <v>4</v>
      </c>
      <c r="F52">
        <v>183</v>
      </c>
      <c r="G52">
        <v>8.0000000000000007E-5</v>
      </c>
      <c r="J52" t="s">
        <v>1417</v>
      </c>
      <c r="K52">
        <v>82976</v>
      </c>
      <c r="L52" t="s">
        <v>1542</v>
      </c>
      <c r="M52">
        <v>41</v>
      </c>
      <c r="N52">
        <v>0</v>
      </c>
      <c r="O52">
        <v>41</v>
      </c>
      <c r="P52">
        <v>2.0000000000000002E-5</v>
      </c>
    </row>
    <row r="53" spans="1:16" x14ac:dyDescent="0.25">
      <c r="A53" t="s">
        <v>1536</v>
      </c>
      <c r="B53">
        <v>2932773</v>
      </c>
      <c r="C53" t="s">
        <v>1511</v>
      </c>
      <c r="D53">
        <v>185</v>
      </c>
      <c r="E53">
        <v>0</v>
      </c>
      <c r="F53">
        <v>185</v>
      </c>
      <c r="G53">
        <v>8.0000000000000007E-5</v>
      </c>
      <c r="J53" t="s">
        <v>1257</v>
      </c>
      <c r="K53">
        <v>1330546</v>
      </c>
      <c r="L53" t="s">
        <v>1542</v>
      </c>
      <c r="M53">
        <v>40</v>
      </c>
      <c r="N53">
        <v>0</v>
      </c>
      <c r="O53">
        <v>40</v>
      </c>
      <c r="P53">
        <v>2.0000000000000002E-5</v>
      </c>
    </row>
    <row r="54" spans="1:16" x14ac:dyDescent="0.25">
      <c r="A54" t="s">
        <v>284</v>
      </c>
      <c r="B54">
        <v>147645</v>
      </c>
      <c r="C54" t="s">
        <v>1511</v>
      </c>
      <c r="D54">
        <v>30</v>
      </c>
      <c r="E54">
        <v>133</v>
      </c>
      <c r="F54">
        <v>163</v>
      </c>
      <c r="G54">
        <v>6.9999999999999994E-5</v>
      </c>
      <c r="J54" t="s">
        <v>1166</v>
      </c>
      <c r="K54">
        <v>222</v>
      </c>
      <c r="L54" t="s">
        <v>1542</v>
      </c>
      <c r="M54">
        <v>31</v>
      </c>
      <c r="N54">
        <v>8</v>
      </c>
      <c r="O54">
        <v>39</v>
      </c>
      <c r="P54">
        <v>2.0000000000000002E-5</v>
      </c>
    </row>
    <row r="55" spans="1:16" x14ac:dyDescent="0.25">
      <c r="A55" t="s">
        <v>292</v>
      </c>
      <c r="B55">
        <v>2494374</v>
      </c>
      <c r="C55" t="s">
        <v>1511</v>
      </c>
      <c r="D55">
        <v>175</v>
      </c>
      <c r="E55">
        <v>0</v>
      </c>
      <c r="F55">
        <v>175</v>
      </c>
      <c r="G55">
        <v>6.9999999999999994E-5</v>
      </c>
      <c r="J55" t="s">
        <v>1263</v>
      </c>
      <c r="K55">
        <v>158851</v>
      </c>
      <c r="L55" t="s">
        <v>1542</v>
      </c>
      <c r="M55">
        <v>34</v>
      </c>
      <c r="N55">
        <v>0</v>
      </c>
      <c r="O55">
        <v>34</v>
      </c>
      <c r="P55">
        <v>1.0000000000000001E-5</v>
      </c>
    </row>
    <row r="56" spans="1:16" x14ac:dyDescent="0.25">
      <c r="A56" t="s">
        <v>302</v>
      </c>
      <c r="B56">
        <v>624</v>
      </c>
      <c r="C56" t="s">
        <v>1511</v>
      </c>
      <c r="D56">
        <v>168</v>
      </c>
      <c r="E56">
        <v>0</v>
      </c>
      <c r="F56">
        <v>168</v>
      </c>
      <c r="G56">
        <v>6.9999999999999994E-5</v>
      </c>
      <c r="J56" t="s">
        <v>1444</v>
      </c>
      <c r="K56">
        <v>1763</v>
      </c>
      <c r="L56" t="s">
        <v>1542</v>
      </c>
      <c r="M56">
        <v>30</v>
      </c>
      <c r="N56">
        <v>0</v>
      </c>
      <c r="O56">
        <v>30</v>
      </c>
      <c r="P56">
        <v>1.0000000000000001E-5</v>
      </c>
    </row>
    <row r="57" spans="1:16" x14ac:dyDescent="0.25">
      <c r="A57" t="s">
        <v>819</v>
      </c>
      <c r="B57">
        <v>158836</v>
      </c>
      <c r="C57" t="s">
        <v>1511</v>
      </c>
      <c r="D57">
        <v>56</v>
      </c>
      <c r="E57">
        <v>114</v>
      </c>
      <c r="F57">
        <v>170</v>
      </c>
      <c r="G57">
        <v>6.9999999999999994E-5</v>
      </c>
      <c r="J57" t="s">
        <v>1420</v>
      </c>
      <c r="K57">
        <v>2303321</v>
      </c>
      <c r="L57" t="s">
        <v>1542</v>
      </c>
      <c r="M57">
        <v>29</v>
      </c>
      <c r="N57">
        <v>0</v>
      </c>
      <c r="O57">
        <v>29</v>
      </c>
      <c r="P57">
        <v>1.0000000000000001E-5</v>
      </c>
    </row>
    <row r="58" spans="1:16" x14ac:dyDescent="0.25">
      <c r="A58" t="s">
        <v>1524</v>
      </c>
      <c r="B58">
        <v>2866201</v>
      </c>
      <c r="C58" t="s">
        <v>1511</v>
      </c>
      <c r="D58">
        <v>139</v>
      </c>
      <c r="E58">
        <v>1</v>
      </c>
      <c r="F58">
        <v>140</v>
      </c>
      <c r="G58">
        <v>6.0000000000000002E-5</v>
      </c>
      <c r="J58" t="s">
        <v>1187</v>
      </c>
      <c r="K58">
        <v>379</v>
      </c>
      <c r="L58" t="s">
        <v>1542</v>
      </c>
      <c r="M58">
        <v>26</v>
      </c>
      <c r="N58">
        <v>0</v>
      </c>
      <c r="O58">
        <v>26</v>
      </c>
      <c r="P58">
        <v>1.0000000000000001E-5</v>
      </c>
    </row>
    <row r="59" spans="1:16" x14ac:dyDescent="0.25">
      <c r="A59" t="s">
        <v>367</v>
      </c>
      <c r="B59">
        <v>1334</v>
      </c>
      <c r="C59" t="s">
        <v>1511</v>
      </c>
      <c r="D59">
        <v>156</v>
      </c>
      <c r="E59">
        <v>0</v>
      </c>
      <c r="F59">
        <v>156</v>
      </c>
      <c r="G59">
        <v>6.0000000000000002E-5</v>
      </c>
      <c r="J59" t="s">
        <v>1421</v>
      </c>
      <c r="K59">
        <v>1335483</v>
      </c>
      <c r="L59" t="s">
        <v>1542</v>
      </c>
      <c r="M59">
        <v>24</v>
      </c>
      <c r="N59">
        <v>0</v>
      </c>
      <c r="O59">
        <v>24</v>
      </c>
      <c r="P59">
        <v>1.0000000000000001E-5</v>
      </c>
    </row>
    <row r="60" spans="1:16" x14ac:dyDescent="0.25">
      <c r="A60" t="s">
        <v>1116</v>
      </c>
      <c r="B60">
        <v>1660</v>
      </c>
      <c r="C60" t="s">
        <v>1511</v>
      </c>
      <c r="D60">
        <v>142</v>
      </c>
      <c r="E60">
        <v>0</v>
      </c>
      <c r="F60">
        <v>142</v>
      </c>
      <c r="G60">
        <v>6.0000000000000002E-5</v>
      </c>
      <c r="J60" t="s">
        <v>1217</v>
      </c>
      <c r="K60">
        <v>1866885</v>
      </c>
      <c r="L60" t="s">
        <v>1542</v>
      </c>
      <c r="M60">
        <v>23</v>
      </c>
      <c r="N60">
        <v>0</v>
      </c>
      <c r="O60">
        <v>23</v>
      </c>
      <c r="P60">
        <v>1.0000000000000001E-5</v>
      </c>
    </row>
    <row r="61" spans="1:16" x14ac:dyDescent="0.25">
      <c r="A61" t="s">
        <v>554</v>
      </c>
      <c r="B61">
        <v>2758041</v>
      </c>
      <c r="C61" t="s">
        <v>1511</v>
      </c>
      <c r="D61">
        <v>122</v>
      </c>
      <c r="E61">
        <v>0</v>
      </c>
      <c r="F61">
        <v>122</v>
      </c>
      <c r="G61">
        <v>5.0000000000000002E-5</v>
      </c>
      <c r="J61" t="s">
        <v>1329</v>
      </c>
      <c r="K61">
        <v>1903434</v>
      </c>
      <c r="L61" t="s">
        <v>1542</v>
      </c>
      <c r="M61">
        <v>20</v>
      </c>
      <c r="N61">
        <v>0</v>
      </c>
      <c r="O61">
        <v>20</v>
      </c>
      <c r="P61">
        <v>1.0000000000000001E-5</v>
      </c>
    </row>
    <row r="62" spans="1:16" x14ac:dyDescent="0.25">
      <c r="A62" t="s">
        <v>457</v>
      </c>
      <c r="B62">
        <v>1639133</v>
      </c>
      <c r="C62" t="s">
        <v>1511</v>
      </c>
      <c r="D62">
        <v>103</v>
      </c>
      <c r="E62">
        <v>7</v>
      </c>
      <c r="F62">
        <v>110</v>
      </c>
      <c r="G62">
        <v>5.0000000000000002E-5</v>
      </c>
      <c r="J62" t="s">
        <v>1324</v>
      </c>
      <c r="K62">
        <v>1114981</v>
      </c>
      <c r="L62" t="s">
        <v>1542</v>
      </c>
      <c r="M62">
        <v>20</v>
      </c>
      <c r="N62">
        <v>0</v>
      </c>
      <c r="O62">
        <v>20</v>
      </c>
      <c r="P62">
        <v>1.0000000000000001E-5</v>
      </c>
    </row>
    <row r="63" spans="1:16" x14ac:dyDescent="0.25">
      <c r="A63" t="s">
        <v>1528</v>
      </c>
      <c r="B63">
        <v>2929796</v>
      </c>
      <c r="C63" t="s">
        <v>1511</v>
      </c>
      <c r="D63">
        <v>111</v>
      </c>
      <c r="E63">
        <v>0</v>
      </c>
      <c r="F63">
        <v>111</v>
      </c>
      <c r="G63">
        <v>5.0000000000000002E-5</v>
      </c>
      <c r="J63" t="s">
        <v>1422</v>
      </c>
      <c r="K63">
        <v>1330545</v>
      </c>
      <c r="L63" t="s">
        <v>1542</v>
      </c>
      <c r="M63">
        <v>17</v>
      </c>
      <c r="N63">
        <v>0</v>
      </c>
      <c r="O63">
        <v>17</v>
      </c>
      <c r="P63">
        <v>1.0000000000000001E-5</v>
      </c>
    </row>
    <row r="64" spans="1:16" x14ac:dyDescent="0.25">
      <c r="A64" t="s">
        <v>610</v>
      </c>
      <c r="B64">
        <v>1329</v>
      </c>
      <c r="C64" t="s">
        <v>1511</v>
      </c>
      <c r="D64">
        <v>113</v>
      </c>
      <c r="E64">
        <v>0</v>
      </c>
      <c r="F64">
        <v>113</v>
      </c>
      <c r="G64">
        <v>5.0000000000000002E-5</v>
      </c>
      <c r="J64" t="s">
        <v>1233</v>
      </c>
      <c r="K64">
        <v>2837504</v>
      </c>
      <c r="L64" t="s">
        <v>1542</v>
      </c>
      <c r="M64">
        <v>14</v>
      </c>
      <c r="N64">
        <v>0</v>
      </c>
      <c r="O64">
        <v>14</v>
      </c>
      <c r="P64">
        <v>1.0000000000000001E-5</v>
      </c>
    </row>
    <row r="65" spans="1:16" x14ac:dyDescent="0.25">
      <c r="A65" t="s">
        <v>946</v>
      </c>
      <c r="B65">
        <v>2202825</v>
      </c>
      <c r="C65" t="s">
        <v>1511</v>
      </c>
      <c r="D65">
        <v>87</v>
      </c>
      <c r="E65">
        <v>0</v>
      </c>
      <c r="F65">
        <v>87</v>
      </c>
      <c r="G65">
        <v>4.0000000000000003E-5</v>
      </c>
      <c r="J65" t="s">
        <v>1340</v>
      </c>
      <c r="K65">
        <v>1504576</v>
      </c>
      <c r="L65" t="s">
        <v>1542</v>
      </c>
      <c r="M65">
        <v>13</v>
      </c>
      <c r="N65">
        <v>0</v>
      </c>
      <c r="O65">
        <v>13</v>
      </c>
      <c r="P65">
        <v>1.0000000000000001E-5</v>
      </c>
    </row>
    <row r="66" spans="1:16" x14ac:dyDescent="0.25">
      <c r="A66" t="s">
        <v>882</v>
      </c>
      <c r="B66">
        <v>546</v>
      </c>
      <c r="C66" t="s">
        <v>1511</v>
      </c>
      <c r="D66">
        <v>54</v>
      </c>
      <c r="E66">
        <v>45</v>
      </c>
      <c r="F66">
        <v>99</v>
      </c>
      <c r="G66">
        <v>4.0000000000000003E-5</v>
      </c>
      <c r="J66" t="s">
        <v>1144</v>
      </c>
      <c r="K66">
        <v>2818469</v>
      </c>
      <c r="L66" t="s">
        <v>1542</v>
      </c>
      <c r="M66">
        <v>12</v>
      </c>
      <c r="N66">
        <v>0</v>
      </c>
      <c r="O66">
        <v>12</v>
      </c>
      <c r="P66">
        <v>0</v>
      </c>
    </row>
    <row r="67" spans="1:16" x14ac:dyDescent="0.25">
      <c r="A67" t="s">
        <v>349</v>
      </c>
      <c r="B67">
        <v>985002</v>
      </c>
      <c r="C67" t="s">
        <v>1511</v>
      </c>
      <c r="D67">
        <v>105</v>
      </c>
      <c r="E67">
        <v>0</v>
      </c>
      <c r="F67">
        <v>105</v>
      </c>
      <c r="G67">
        <v>4.0000000000000003E-5</v>
      </c>
      <c r="J67" t="s">
        <v>1423</v>
      </c>
      <c r="K67">
        <v>158876</v>
      </c>
      <c r="L67" t="s">
        <v>1542</v>
      </c>
      <c r="M67">
        <v>12</v>
      </c>
      <c r="N67">
        <v>0</v>
      </c>
      <c r="O67">
        <v>12</v>
      </c>
      <c r="P67">
        <v>0</v>
      </c>
    </row>
    <row r="68" spans="1:16" x14ac:dyDescent="0.25">
      <c r="A68" t="s">
        <v>327</v>
      </c>
      <c r="B68">
        <v>1405</v>
      </c>
      <c r="C68" t="s">
        <v>1511</v>
      </c>
      <c r="D68">
        <v>100</v>
      </c>
      <c r="E68">
        <v>0</v>
      </c>
      <c r="F68">
        <v>100</v>
      </c>
      <c r="G68">
        <v>4.0000000000000003E-5</v>
      </c>
      <c r="J68" t="s">
        <v>1498</v>
      </c>
      <c r="K68">
        <v>5820</v>
      </c>
      <c r="L68" t="s">
        <v>1542</v>
      </c>
      <c r="M68">
        <v>12</v>
      </c>
      <c r="N68">
        <v>0</v>
      </c>
      <c r="O68">
        <v>12</v>
      </c>
      <c r="P68">
        <v>0</v>
      </c>
    </row>
    <row r="69" spans="1:16" x14ac:dyDescent="0.25">
      <c r="A69" t="s">
        <v>355</v>
      </c>
      <c r="B69">
        <v>1890302</v>
      </c>
      <c r="C69" t="s">
        <v>1511</v>
      </c>
      <c r="D69">
        <v>90</v>
      </c>
      <c r="E69">
        <v>0</v>
      </c>
      <c r="F69">
        <v>90</v>
      </c>
      <c r="G69">
        <v>4.0000000000000003E-5</v>
      </c>
      <c r="J69" t="s">
        <v>1394</v>
      </c>
      <c r="K69">
        <v>642</v>
      </c>
      <c r="L69" t="s">
        <v>1542</v>
      </c>
      <c r="M69">
        <v>11</v>
      </c>
      <c r="N69">
        <v>0</v>
      </c>
      <c r="O69">
        <v>11</v>
      </c>
      <c r="P69">
        <v>0</v>
      </c>
    </row>
    <row r="70" spans="1:16" x14ac:dyDescent="0.25">
      <c r="A70" t="s">
        <v>1088</v>
      </c>
      <c r="B70">
        <v>59843</v>
      </c>
      <c r="C70" t="s">
        <v>1511</v>
      </c>
      <c r="D70">
        <v>103</v>
      </c>
      <c r="E70">
        <v>0</v>
      </c>
      <c r="F70">
        <v>103</v>
      </c>
      <c r="G70">
        <v>4.0000000000000003E-5</v>
      </c>
      <c r="J70" t="s">
        <v>1447</v>
      </c>
      <c r="K70">
        <v>1860196</v>
      </c>
      <c r="L70" t="s">
        <v>1542</v>
      </c>
      <c r="M70">
        <v>10</v>
      </c>
      <c r="N70">
        <v>0</v>
      </c>
      <c r="O70">
        <v>10</v>
      </c>
      <c r="P70">
        <v>0</v>
      </c>
    </row>
    <row r="71" spans="1:16" x14ac:dyDescent="0.25">
      <c r="A71" t="s">
        <v>1090</v>
      </c>
      <c r="B71">
        <v>1349</v>
      </c>
      <c r="C71" t="s">
        <v>1511</v>
      </c>
      <c r="D71">
        <v>93</v>
      </c>
      <c r="E71">
        <v>0</v>
      </c>
      <c r="F71">
        <v>93</v>
      </c>
      <c r="G71">
        <v>4.0000000000000003E-5</v>
      </c>
    </row>
    <row r="72" spans="1:16" x14ac:dyDescent="0.25">
      <c r="A72" t="s">
        <v>645</v>
      </c>
      <c r="B72">
        <v>1307</v>
      </c>
      <c r="C72" t="s">
        <v>1511</v>
      </c>
      <c r="D72">
        <v>92</v>
      </c>
      <c r="E72">
        <v>0</v>
      </c>
      <c r="F72">
        <v>92</v>
      </c>
      <c r="G72">
        <v>4.0000000000000003E-5</v>
      </c>
    </row>
    <row r="73" spans="1:16" x14ac:dyDescent="0.25">
      <c r="A73" t="s">
        <v>1091</v>
      </c>
      <c r="B73">
        <v>102886</v>
      </c>
      <c r="C73" t="s">
        <v>1511</v>
      </c>
      <c r="D73">
        <v>92</v>
      </c>
      <c r="E73">
        <v>0</v>
      </c>
      <c r="F73">
        <v>92</v>
      </c>
      <c r="G73">
        <v>4.0000000000000003E-5</v>
      </c>
    </row>
    <row r="74" spans="1:16" x14ac:dyDescent="0.25">
      <c r="A74" t="s">
        <v>324</v>
      </c>
      <c r="B74">
        <v>1501662</v>
      </c>
      <c r="C74" t="s">
        <v>1511</v>
      </c>
      <c r="D74">
        <v>88</v>
      </c>
      <c r="E74">
        <v>0</v>
      </c>
      <c r="F74">
        <v>88</v>
      </c>
      <c r="G74">
        <v>4.0000000000000003E-5</v>
      </c>
    </row>
    <row r="75" spans="1:16" x14ac:dyDescent="0.25">
      <c r="A75" t="s">
        <v>449</v>
      </c>
      <c r="B75">
        <v>1216932</v>
      </c>
      <c r="C75" t="s">
        <v>1511</v>
      </c>
      <c r="D75">
        <v>92</v>
      </c>
      <c r="E75">
        <v>0</v>
      </c>
      <c r="F75">
        <v>92</v>
      </c>
      <c r="G75">
        <v>4.0000000000000003E-5</v>
      </c>
    </row>
    <row r="76" spans="1:16" x14ac:dyDescent="0.25">
      <c r="A76" t="s">
        <v>304</v>
      </c>
      <c r="B76">
        <v>1680</v>
      </c>
      <c r="C76" t="s">
        <v>1511</v>
      </c>
      <c r="D76">
        <v>42</v>
      </c>
      <c r="E76">
        <v>57</v>
      </c>
      <c r="F76">
        <v>99</v>
      </c>
      <c r="G76">
        <v>4.0000000000000003E-5</v>
      </c>
    </row>
    <row r="77" spans="1:16" x14ac:dyDescent="0.25">
      <c r="A77" t="s">
        <v>386</v>
      </c>
      <c r="B77">
        <v>1077935</v>
      </c>
      <c r="C77" t="s">
        <v>1511</v>
      </c>
      <c r="D77">
        <v>61</v>
      </c>
      <c r="E77">
        <v>0</v>
      </c>
      <c r="F77">
        <v>61</v>
      </c>
      <c r="G77">
        <v>3.0000000000000001E-5</v>
      </c>
    </row>
    <row r="78" spans="1:16" x14ac:dyDescent="0.25">
      <c r="A78" t="s">
        <v>1520</v>
      </c>
      <c r="B78">
        <v>2971264</v>
      </c>
      <c r="C78" t="s">
        <v>1511</v>
      </c>
      <c r="D78">
        <v>70</v>
      </c>
      <c r="E78">
        <v>0</v>
      </c>
      <c r="F78">
        <v>70</v>
      </c>
      <c r="G78">
        <v>3.0000000000000001E-5</v>
      </c>
    </row>
    <row r="79" spans="1:16" x14ac:dyDescent="0.25">
      <c r="A79" t="s">
        <v>760</v>
      </c>
      <c r="B79">
        <v>2153354</v>
      </c>
      <c r="C79" t="s">
        <v>1511</v>
      </c>
      <c r="D79">
        <v>81</v>
      </c>
      <c r="E79">
        <v>0</v>
      </c>
      <c r="F79">
        <v>81</v>
      </c>
      <c r="G79">
        <v>3.0000000000000001E-5</v>
      </c>
    </row>
    <row r="80" spans="1:16" x14ac:dyDescent="0.25">
      <c r="A80" t="s">
        <v>987</v>
      </c>
      <c r="B80">
        <v>1812935</v>
      </c>
      <c r="C80" t="s">
        <v>1511</v>
      </c>
      <c r="D80">
        <v>76</v>
      </c>
      <c r="E80">
        <v>1</v>
      </c>
      <c r="F80">
        <v>77</v>
      </c>
      <c r="G80">
        <v>3.0000000000000001E-5</v>
      </c>
    </row>
    <row r="81" spans="1:7" x14ac:dyDescent="0.25">
      <c r="A81" t="s">
        <v>477</v>
      </c>
      <c r="B81">
        <v>1530123</v>
      </c>
      <c r="C81" t="s">
        <v>1511</v>
      </c>
      <c r="D81">
        <v>63</v>
      </c>
      <c r="E81">
        <v>0</v>
      </c>
      <c r="F81">
        <v>63</v>
      </c>
      <c r="G81">
        <v>3.0000000000000001E-5</v>
      </c>
    </row>
    <row r="82" spans="1:7" x14ac:dyDescent="0.25">
      <c r="A82" t="s">
        <v>332</v>
      </c>
      <c r="B82">
        <v>1283</v>
      </c>
      <c r="C82" t="s">
        <v>1511</v>
      </c>
      <c r="D82">
        <v>77</v>
      </c>
      <c r="E82">
        <v>0</v>
      </c>
      <c r="F82">
        <v>77</v>
      </c>
      <c r="G82">
        <v>3.0000000000000001E-5</v>
      </c>
    </row>
    <row r="83" spans="1:7" x14ac:dyDescent="0.25">
      <c r="A83" t="s">
        <v>1079</v>
      </c>
      <c r="B83">
        <v>2026188</v>
      </c>
      <c r="C83" t="s">
        <v>1511</v>
      </c>
      <c r="D83">
        <v>65</v>
      </c>
      <c r="E83">
        <v>0</v>
      </c>
      <c r="F83">
        <v>65</v>
      </c>
      <c r="G83">
        <v>3.0000000000000001E-5</v>
      </c>
    </row>
    <row r="84" spans="1:7" x14ac:dyDescent="0.25">
      <c r="A84" t="s">
        <v>467</v>
      </c>
      <c r="B84">
        <v>254785</v>
      </c>
      <c r="C84" t="s">
        <v>1511</v>
      </c>
      <c r="D84">
        <v>74</v>
      </c>
      <c r="E84">
        <v>0</v>
      </c>
      <c r="F84">
        <v>74</v>
      </c>
      <c r="G84">
        <v>3.0000000000000001E-5</v>
      </c>
    </row>
    <row r="85" spans="1:7" x14ac:dyDescent="0.25">
      <c r="A85" t="s">
        <v>396</v>
      </c>
      <c r="B85">
        <v>361101</v>
      </c>
      <c r="C85" t="s">
        <v>1511</v>
      </c>
      <c r="D85">
        <v>68</v>
      </c>
      <c r="E85">
        <v>0</v>
      </c>
      <c r="F85">
        <v>68</v>
      </c>
      <c r="G85">
        <v>3.0000000000000001E-5</v>
      </c>
    </row>
    <row r="86" spans="1:7" x14ac:dyDescent="0.25">
      <c r="A86" t="s">
        <v>1092</v>
      </c>
      <c r="B86">
        <v>1335</v>
      </c>
      <c r="C86" t="s">
        <v>1511</v>
      </c>
      <c r="D86">
        <v>61</v>
      </c>
      <c r="E86">
        <v>0</v>
      </c>
      <c r="F86">
        <v>61</v>
      </c>
      <c r="G86">
        <v>3.0000000000000001E-5</v>
      </c>
    </row>
    <row r="87" spans="1:7" x14ac:dyDescent="0.25">
      <c r="A87" t="s">
        <v>1108</v>
      </c>
      <c r="B87">
        <v>2768069</v>
      </c>
      <c r="C87" t="s">
        <v>1511</v>
      </c>
      <c r="D87">
        <v>70</v>
      </c>
      <c r="E87">
        <v>0</v>
      </c>
      <c r="F87">
        <v>70</v>
      </c>
      <c r="G87">
        <v>3.0000000000000001E-5</v>
      </c>
    </row>
    <row r="88" spans="1:7" x14ac:dyDescent="0.25">
      <c r="A88" t="s">
        <v>936</v>
      </c>
      <c r="B88">
        <v>60137</v>
      </c>
      <c r="C88" t="s">
        <v>1511</v>
      </c>
      <c r="D88">
        <v>51</v>
      </c>
      <c r="E88">
        <v>5</v>
      </c>
      <c r="F88">
        <v>56</v>
      </c>
      <c r="G88">
        <v>2.0000000000000002E-5</v>
      </c>
    </row>
    <row r="89" spans="1:7" x14ac:dyDescent="0.25">
      <c r="A89" t="s">
        <v>1515</v>
      </c>
      <c r="B89">
        <v>2057741</v>
      </c>
      <c r="C89" t="s">
        <v>1511</v>
      </c>
      <c r="D89">
        <v>44</v>
      </c>
      <c r="E89">
        <v>0</v>
      </c>
      <c r="F89">
        <v>44</v>
      </c>
      <c r="G89">
        <v>2.0000000000000002E-5</v>
      </c>
    </row>
    <row r="90" spans="1:7" x14ac:dyDescent="0.25">
      <c r="A90" t="s">
        <v>497</v>
      </c>
      <c r="B90">
        <v>35703</v>
      </c>
      <c r="C90" t="s">
        <v>1511</v>
      </c>
      <c r="D90">
        <v>18</v>
      </c>
      <c r="E90">
        <v>30</v>
      </c>
      <c r="F90">
        <v>48</v>
      </c>
      <c r="G90">
        <v>2.0000000000000002E-5</v>
      </c>
    </row>
    <row r="91" spans="1:7" x14ac:dyDescent="0.25">
      <c r="A91" t="s">
        <v>572</v>
      </c>
      <c r="B91">
        <v>545</v>
      </c>
      <c r="C91" t="s">
        <v>1511</v>
      </c>
      <c r="D91">
        <v>15</v>
      </c>
      <c r="E91">
        <v>35</v>
      </c>
      <c r="F91">
        <v>50</v>
      </c>
      <c r="G91">
        <v>2.0000000000000002E-5</v>
      </c>
    </row>
    <row r="92" spans="1:7" x14ac:dyDescent="0.25">
      <c r="A92" t="s">
        <v>988</v>
      </c>
      <c r="B92">
        <v>208224</v>
      </c>
      <c r="C92" t="s">
        <v>1511</v>
      </c>
      <c r="D92">
        <v>29</v>
      </c>
      <c r="E92">
        <v>17</v>
      </c>
      <c r="F92">
        <v>46</v>
      </c>
      <c r="G92">
        <v>2.0000000000000002E-5</v>
      </c>
    </row>
    <row r="93" spans="1:7" x14ac:dyDescent="0.25">
      <c r="A93" t="s">
        <v>1006</v>
      </c>
      <c r="B93">
        <v>1505757</v>
      </c>
      <c r="C93" t="s">
        <v>1511</v>
      </c>
      <c r="D93">
        <v>47</v>
      </c>
      <c r="E93">
        <v>0</v>
      </c>
      <c r="F93">
        <v>47</v>
      </c>
      <c r="G93">
        <v>2.0000000000000002E-5</v>
      </c>
    </row>
    <row r="94" spans="1:7" x14ac:dyDescent="0.25">
      <c r="A94" t="s">
        <v>429</v>
      </c>
      <c r="B94">
        <v>1288495</v>
      </c>
      <c r="C94" t="s">
        <v>1511</v>
      </c>
      <c r="D94">
        <v>35</v>
      </c>
      <c r="E94">
        <v>2</v>
      </c>
      <c r="F94">
        <v>37</v>
      </c>
      <c r="G94">
        <v>2.0000000000000002E-5</v>
      </c>
    </row>
    <row r="95" spans="1:7" x14ac:dyDescent="0.25">
      <c r="A95" t="s">
        <v>440</v>
      </c>
      <c r="B95">
        <v>85698</v>
      </c>
      <c r="C95" t="s">
        <v>1511</v>
      </c>
      <c r="D95">
        <v>28</v>
      </c>
      <c r="E95">
        <v>9</v>
      </c>
      <c r="F95">
        <v>37</v>
      </c>
      <c r="G95">
        <v>2.0000000000000002E-5</v>
      </c>
    </row>
    <row r="96" spans="1:7" x14ac:dyDescent="0.25">
      <c r="A96" t="s">
        <v>277</v>
      </c>
      <c r="B96">
        <v>29388</v>
      </c>
      <c r="C96" t="s">
        <v>1511</v>
      </c>
      <c r="D96">
        <v>41</v>
      </c>
      <c r="E96">
        <v>0</v>
      </c>
      <c r="F96">
        <v>41</v>
      </c>
      <c r="G96">
        <v>2.0000000000000002E-5</v>
      </c>
    </row>
    <row r="97" spans="1:7" x14ac:dyDescent="0.25">
      <c r="A97" t="s">
        <v>285</v>
      </c>
      <c r="B97">
        <v>1290</v>
      </c>
      <c r="C97" t="s">
        <v>1511</v>
      </c>
      <c r="D97">
        <v>39</v>
      </c>
      <c r="E97">
        <v>0</v>
      </c>
      <c r="F97">
        <v>39</v>
      </c>
      <c r="G97">
        <v>2.0000000000000002E-5</v>
      </c>
    </row>
    <row r="98" spans="1:7" x14ac:dyDescent="0.25">
      <c r="A98" t="s">
        <v>1080</v>
      </c>
      <c r="B98">
        <v>64104</v>
      </c>
      <c r="C98" t="s">
        <v>1511</v>
      </c>
      <c r="D98">
        <v>42</v>
      </c>
      <c r="E98">
        <v>0</v>
      </c>
      <c r="F98">
        <v>42</v>
      </c>
      <c r="G98">
        <v>2.0000000000000002E-5</v>
      </c>
    </row>
    <row r="99" spans="1:7" x14ac:dyDescent="0.25">
      <c r="A99" t="s">
        <v>1529</v>
      </c>
      <c r="B99">
        <v>3026425</v>
      </c>
      <c r="C99" t="s">
        <v>1511</v>
      </c>
      <c r="D99">
        <v>47</v>
      </c>
      <c r="E99">
        <v>0</v>
      </c>
      <c r="F99">
        <v>47</v>
      </c>
      <c r="G99">
        <v>2.0000000000000002E-5</v>
      </c>
    </row>
    <row r="100" spans="1:7" x14ac:dyDescent="0.25">
      <c r="A100" t="s">
        <v>311</v>
      </c>
      <c r="B100">
        <v>1340</v>
      </c>
      <c r="C100" t="s">
        <v>1511</v>
      </c>
      <c r="D100">
        <v>57</v>
      </c>
      <c r="E100">
        <v>0</v>
      </c>
      <c r="F100">
        <v>57</v>
      </c>
      <c r="G100">
        <v>2.0000000000000002E-5</v>
      </c>
    </row>
    <row r="101" spans="1:7" x14ac:dyDescent="0.25">
      <c r="A101" t="s">
        <v>741</v>
      </c>
      <c r="B101">
        <v>29389</v>
      </c>
      <c r="C101" t="s">
        <v>1511</v>
      </c>
      <c r="D101">
        <v>46</v>
      </c>
      <c r="E101">
        <v>0</v>
      </c>
      <c r="F101">
        <v>46</v>
      </c>
      <c r="G101">
        <v>2.0000000000000002E-5</v>
      </c>
    </row>
    <row r="102" spans="1:7" x14ac:dyDescent="0.25">
      <c r="A102" t="s">
        <v>670</v>
      </c>
      <c r="B102">
        <v>400065</v>
      </c>
      <c r="C102" t="s">
        <v>1511</v>
      </c>
      <c r="D102">
        <v>43</v>
      </c>
      <c r="E102">
        <v>0</v>
      </c>
      <c r="F102">
        <v>43</v>
      </c>
      <c r="G102">
        <v>2.0000000000000002E-5</v>
      </c>
    </row>
    <row r="103" spans="1:7" x14ac:dyDescent="0.25">
      <c r="A103" t="s">
        <v>1538</v>
      </c>
      <c r="B103">
        <v>2886375</v>
      </c>
      <c r="C103" t="s">
        <v>1511</v>
      </c>
      <c r="D103">
        <v>48</v>
      </c>
      <c r="E103">
        <v>0</v>
      </c>
      <c r="F103">
        <v>48</v>
      </c>
      <c r="G103">
        <v>2.0000000000000002E-5</v>
      </c>
    </row>
    <row r="104" spans="1:7" x14ac:dyDescent="0.25">
      <c r="A104" t="s">
        <v>344</v>
      </c>
      <c r="B104">
        <v>1061</v>
      </c>
      <c r="C104" t="s">
        <v>1511</v>
      </c>
      <c r="D104">
        <v>27</v>
      </c>
      <c r="E104">
        <v>0</v>
      </c>
      <c r="F104">
        <v>27</v>
      </c>
      <c r="G104">
        <v>1.0000000000000001E-5</v>
      </c>
    </row>
    <row r="105" spans="1:7" x14ac:dyDescent="0.25">
      <c r="A105" t="s">
        <v>402</v>
      </c>
      <c r="B105">
        <v>2065379</v>
      </c>
      <c r="C105" t="s">
        <v>1511</v>
      </c>
      <c r="D105">
        <v>27</v>
      </c>
      <c r="E105">
        <v>0</v>
      </c>
      <c r="F105">
        <v>27</v>
      </c>
      <c r="G105">
        <v>1.0000000000000001E-5</v>
      </c>
    </row>
    <row r="106" spans="1:7" x14ac:dyDescent="0.25">
      <c r="A106" t="s">
        <v>281</v>
      </c>
      <c r="B106">
        <v>2560053</v>
      </c>
      <c r="C106" t="s">
        <v>1511</v>
      </c>
      <c r="D106">
        <v>26</v>
      </c>
      <c r="E106">
        <v>0</v>
      </c>
      <c r="F106">
        <v>26</v>
      </c>
      <c r="G106">
        <v>1.0000000000000001E-5</v>
      </c>
    </row>
    <row r="107" spans="1:7" x14ac:dyDescent="0.25">
      <c r="A107" t="s">
        <v>940</v>
      </c>
      <c r="B107">
        <v>384</v>
      </c>
      <c r="C107" t="s">
        <v>1511</v>
      </c>
      <c r="D107">
        <v>23</v>
      </c>
      <c r="E107">
        <v>0</v>
      </c>
      <c r="F107">
        <v>23</v>
      </c>
      <c r="G107">
        <v>1.0000000000000001E-5</v>
      </c>
    </row>
    <row r="108" spans="1:7" x14ac:dyDescent="0.25">
      <c r="A108" t="s">
        <v>1516</v>
      </c>
      <c r="B108">
        <v>1325120</v>
      </c>
      <c r="C108" t="s">
        <v>1511</v>
      </c>
      <c r="D108">
        <v>23</v>
      </c>
      <c r="E108">
        <v>0</v>
      </c>
      <c r="F108">
        <v>23</v>
      </c>
      <c r="G108">
        <v>1.0000000000000001E-5</v>
      </c>
    </row>
    <row r="109" spans="1:7" x14ac:dyDescent="0.25">
      <c r="A109" t="s">
        <v>1519</v>
      </c>
      <c r="B109">
        <v>2725997</v>
      </c>
      <c r="C109" t="s">
        <v>1511</v>
      </c>
      <c r="D109">
        <v>14</v>
      </c>
      <c r="E109">
        <v>0</v>
      </c>
      <c r="F109">
        <v>14</v>
      </c>
      <c r="G109">
        <v>1.0000000000000001E-5</v>
      </c>
    </row>
    <row r="110" spans="1:7" x14ac:dyDescent="0.25">
      <c r="A110" t="s">
        <v>965</v>
      </c>
      <c r="B110">
        <v>133448</v>
      </c>
      <c r="C110" t="s">
        <v>1511</v>
      </c>
      <c r="D110">
        <v>10</v>
      </c>
      <c r="E110">
        <v>10</v>
      </c>
      <c r="F110">
        <v>20</v>
      </c>
      <c r="G110">
        <v>1.0000000000000001E-5</v>
      </c>
    </row>
    <row r="111" spans="1:7" x14ac:dyDescent="0.25">
      <c r="A111" t="s">
        <v>970</v>
      </c>
      <c r="B111">
        <v>67824</v>
      </c>
      <c r="C111" t="s">
        <v>1511</v>
      </c>
      <c r="D111">
        <v>19</v>
      </c>
      <c r="E111">
        <v>5</v>
      </c>
      <c r="F111">
        <v>24</v>
      </c>
      <c r="G111">
        <v>1.0000000000000001E-5</v>
      </c>
    </row>
    <row r="112" spans="1:7" x14ac:dyDescent="0.25">
      <c r="A112" t="s">
        <v>969</v>
      </c>
      <c r="B112">
        <v>67825</v>
      </c>
      <c r="C112" t="s">
        <v>1511</v>
      </c>
      <c r="D112">
        <v>16</v>
      </c>
      <c r="E112">
        <v>0</v>
      </c>
      <c r="F112">
        <v>16</v>
      </c>
      <c r="G112">
        <v>1.0000000000000001E-5</v>
      </c>
    </row>
    <row r="113" spans="1:7" x14ac:dyDescent="0.25">
      <c r="A113" t="s">
        <v>976</v>
      </c>
      <c r="B113">
        <v>571</v>
      </c>
      <c r="C113" t="s">
        <v>1511</v>
      </c>
      <c r="D113">
        <v>33</v>
      </c>
      <c r="E113">
        <v>0</v>
      </c>
      <c r="F113">
        <v>33</v>
      </c>
      <c r="G113">
        <v>1.0000000000000001E-5</v>
      </c>
    </row>
    <row r="114" spans="1:7" x14ac:dyDescent="0.25">
      <c r="A114" t="s">
        <v>977</v>
      </c>
      <c r="B114">
        <v>548</v>
      </c>
      <c r="C114" t="s">
        <v>1511</v>
      </c>
      <c r="D114">
        <v>25</v>
      </c>
      <c r="E114">
        <v>0</v>
      </c>
      <c r="F114">
        <v>25</v>
      </c>
      <c r="G114">
        <v>1.0000000000000001E-5</v>
      </c>
    </row>
    <row r="115" spans="1:7" x14ac:dyDescent="0.25">
      <c r="A115" t="s">
        <v>978</v>
      </c>
      <c r="B115">
        <v>244366</v>
      </c>
      <c r="C115" t="s">
        <v>1511</v>
      </c>
      <c r="D115">
        <v>20</v>
      </c>
      <c r="E115">
        <v>0</v>
      </c>
      <c r="F115">
        <v>20</v>
      </c>
      <c r="G115">
        <v>1.0000000000000001E-5</v>
      </c>
    </row>
    <row r="116" spans="1:7" x14ac:dyDescent="0.25">
      <c r="A116" t="s">
        <v>777</v>
      </c>
      <c r="B116">
        <v>1134687</v>
      </c>
      <c r="C116" t="s">
        <v>1511</v>
      </c>
      <c r="D116">
        <v>19</v>
      </c>
      <c r="E116">
        <v>0</v>
      </c>
      <c r="F116">
        <v>19</v>
      </c>
      <c r="G116">
        <v>1.0000000000000001E-5</v>
      </c>
    </row>
    <row r="117" spans="1:7" x14ac:dyDescent="0.25">
      <c r="A117" t="s">
        <v>979</v>
      </c>
      <c r="B117">
        <v>1463165</v>
      </c>
      <c r="C117" t="s">
        <v>1511</v>
      </c>
      <c r="D117">
        <v>16</v>
      </c>
      <c r="E117">
        <v>0</v>
      </c>
      <c r="F117">
        <v>16</v>
      </c>
      <c r="G117">
        <v>1.0000000000000001E-5</v>
      </c>
    </row>
    <row r="118" spans="1:7" x14ac:dyDescent="0.25">
      <c r="A118" t="s">
        <v>605</v>
      </c>
      <c r="B118">
        <v>550</v>
      </c>
      <c r="C118" t="s">
        <v>1511</v>
      </c>
      <c r="D118">
        <v>15</v>
      </c>
      <c r="E118">
        <v>1</v>
      </c>
      <c r="F118">
        <v>16</v>
      </c>
      <c r="G118">
        <v>1.0000000000000001E-5</v>
      </c>
    </row>
    <row r="119" spans="1:7" x14ac:dyDescent="0.25">
      <c r="A119" t="s">
        <v>651</v>
      </c>
      <c r="B119">
        <v>299767</v>
      </c>
      <c r="C119" t="s">
        <v>1511</v>
      </c>
      <c r="D119">
        <v>12</v>
      </c>
      <c r="E119">
        <v>4</v>
      </c>
      <c r="F119">
        <v>16</v>
      </c>
      <c r="G119">
        <v>1.0000000000000001E-5</v>
      </c>
    </row>
    <row r="120" spans="1:7" x14ac:dyDescent="0.25">
      <c r="A120" t="s">
        <v>636</v>
      </c>
      <c r="B120">
        <v>61645</v>
      </c>
      <c r="C120" t="s">
        <v>1511</v>
      </c>
      <c r="D120">
        <v>11</v>
      </c>
      <c r="E120">
        <v>3</v>
      </c>
      <c r="F120">
        <v>14</v>
      </c>
      <c r="G120">
        <v>1.0000000000000001E-5</v>
      </c>
    </row>
    <row r="121" spans="1:7" x14ac:dyDescent="0.25">
      <c r="A121" t="s">
        <v>991</v>
      </c>
      <c r="B121">
        <v>539813</v>
      </c>
      <c r="C121" t="s">
        <v>1511</v>
      </c>
      <c r="D121">
        <v>17</v>
      </c>
      <c r="E121">
        <v>0</v>
      </c>
      <c r="F121">
        <v>17</v>
      </c>
      <c r="G121">
        <v>1.0000000000000001E-5</v>
      </c>
    </row>
    <row r="122" spans="1:7" x14ac:dyDescent="0.25">
      <c r="A122" t="s">
        <v>996</v>
      </c>
      <c r="B122">
        <v>283686</v>
      </c>
      <c r="C122" t="s">
        <v>1511</v>
      </c>
      <c r="D122">
        <v>32</v>
      </c>
      <c r="E122">
        <v>0</v>
      </c>
      <c r="F122">
        <v>32</v>
      </c>
      <c r="G122">
        <v>1.0000000000000001E-5</v>
      </c>
    </row>
    <row r="123" spans="1:7" x14ac:dyDescent="0.25">
      <c r="A123" t="s">
        <v>417</v>
      </c>
      <c r="B123">
        <v>208223</v>
      </c>
      <c r="C123" t="s">
        <v>1511</v>
      </c>
      <c r="D123">
        <v>15</v>
      </c>
      <c r="E123">
        <v>0</v>
      </c>
      <c r="F123">
        <v>15</v>
      </c>
      <c r="G123">
        <v>1.0000000000000001E-5</v>
      </c>
    </row>
    <row r="124" spans="1:7" x14ac:dyDescent="0.25">
      <c r="A124" t="s">
        <v>999</v>
      </c>
      <c r="B124">
        <v>1158459</v>
      </c>
      <c r="C124" t="s">
        <v>1511</v>
      </c>
      <c r="D124">
        <v>10</v>
      </c>
      <c r="E124">
        <v>19</v>
      </c>
      <c r="F124">
        <v>29</v>
      </c>
      <c r="G124">
        <v>1.0000000000000001E-5</v>
      </c>
    </row>
    <row r="125" spans="1:7" x14ac:dyDescent="0.25">
      <c r="A125" t="s">
        <v>898</v>
      </c>
      <c r="B125">
        <v>61648</v>
      </c>
      <c r="C125" t="s">
        <v>1511</v>
      </c>
      <c r="D125">
        <v>24</v>
      </c>
      <c r="E125">
        <v>0</v>
      </c>
      <c r="F125">
        <v>24</v>
      </c>
      <c r="G125">
        <v>1.0000000000000001E-5</v>
      </c>
    </row>
    <row r="126" spans="1:7" x14ac:dyDescent="0.25">
      <c r="A126" t="s">
        <v>489</v>
      </c>
      <c r="B126">
        <v>51288</v>
      </c>
      <c r="C126" t="s">
        <v>1511</v>
      </c>
      <c r="D126">
        <v>13</v>
      </c>
      <c r="E126">
        <v>5</v>
      </c>
      <c r="F126">
        <v>18</v>
      </c>
      <c r="G126">
        <v>1.0000000000000001E-5</v>
      </c>
    </row>
    <row r="127" spans="1:7" x14ac:dyDescent="0.25">
      <c r="A127" t="s">
        <v>1003</v>
      </c>
      <c r="B127">
        <v>83655</v>
      </c>
      <c r="C127" t="s">
        <v>1511</v>
      </c>
      <c r="D127">
        <v>12</v>
      </c>
      <c r="E127">
        <v>17</v>
      </c>
      <c r="F127">
        <v>29</v>
      </c>
      <c r="G127">
        <v>1.0000000000000001E-5</v>
      </c>
    </row>
    <row r="128" spans="1:7" x14ac:dyDescent="0.25">
      <c r="A128" t="s">
        <v>1011</v>
      </c>
      <c r="B128">
        <v>158822</v>
      </c>
      <c r="C128" t="s">
        <v>1511</v>
      </c>
      <c r="D128">
        <v>17</v>
      </c>
      <c r="E128">
        <v>0</v>
      </c>
      <c r="F128">
        <v>17</v>
      </c>
      <c r="G128">
        <v>1.0000000000000001E-5</v>
      </c>
    </row>
    <row r="129" spans="1:7" x14ac:dyDescent="0.25">
      <c r="A129" t="s">
        <v>1010</v>
      </c>
      <c r="B129">
        <v>158823</v>
      </c>
      <c r="C129" t="s">
        <v>1511</v>
      </c>
      <c r="D129">
        <v>15</v>
      </c>
      <c r="E129">
        <v>0</v>
      </c>
      <c r="F129">
        <v>15</v>
      </c>
      <c r="G129">
        <v>1.0000000000000001E-5</v>
      </c>
    </row>
    <row r="130" spans="1:7" x14ac:dyDescent="0.25">
      <c r="A130" t="s">
        <v>1013</v>
      </c>
      <c r="B130">
        <v>28141</v>
      </c>
      <c r="C130" t="s">
        <v>1511</v>
      </c>
      <c r="D130">
        <v>10</v>
      </c>
      <c r="E130">
        <v>20</v>
      </c>
      <c r="F130">
        <v>30</v>
      </c>
      <c r="G130">
        <v>1.0000000000000001E-5</v>
      </c>
    </row>
    <row r="131" spans="1:7" x14ac:dyDescent="0.25">
      <c r="A131" t="s">
        <v>1525</v>
      </c>
      <c r="B131">
        <v>2986951</v>
      </c>
      <c r="C131" t="s">
        <v>1511</v>
      </c>
      <c r="D131">
        <v>23</v>
      </c>
      <c r="E131">
        <v>0</v>
      </c>
      <c r="F131">
        <v>23</v>
      </c>
      <c r="G131">
        <v>1.0000000000000001E-5</v>
      </c>
    </row>
    <row r="132" spans="1:7" x14ac:dyDescent="0.25">
      <c r="A132" t="s">
        <v>1009</v>
      </c>
      <c r="B132">
        <v>61647</v>
      </c>
      <c r="C132" t="s">
        <v>1511</v>
      </c>
      <c r="D132">
        <v>23</v>
      </c>
      <c r="E132">
        <v>0</v>
      </c>
      <c r="F132">
        <v>23</v>
      </c>
      <c r="G132">
        <v>1.0000000000000001E-5</v>
      </c>
    </row>
    <row r="133" spans="1:7" x14ac:dyDescent="0.25">
      <c r="A133" t="s">
        <v>543</v>
      </c>
      <c r="B133">
        <v>1334193</v>
      </c>
      <c r="C133" t="s">
        <v>1511</v>
      </c>
      <c r="D133">
        <v>17</v>
      </c>
      <c r="E133">
        <v>0</v>
      </c>
      <c r="F133">
        <v>17</v>
      </c>
      <c r="G133">
        <v>1.0000000000000001E-5</v>
      </c>
    </row>
    <row r="134" spans="1:7" x14ac:dyDescent="0.25">
      <c r="A134" t="s">
        <v>557</v>
      </c>
      <c r="B134">
        <v>379893</v>
      </c>
      <c r="C134" t="s">
        <v>1511</v>
      </c>
      <c r="D134">
        <v>34</v>
      </c>
      <c r="E134">
        <v>0</v>
      </c>
      <c r="F134">
        <v>34</v>
      </c>
      <c r="G134">
        <v>1.0000000000000001E-5</v>
      </c>
    </row>
    <row r="135" spans="1:7" x14ac:dyDescent="0.25">
      <c r="A135" t="s">
        <v>1526</v>
      </c>
      <c r="B135">
        <v>3031919</v>
      </c>
      <c r="C135" t="s">
        <v>1511</v>
      </c>
      <c r="D135">
        <v>29</v>
      </c>
      <c r="E135">
        <v>0</v>
      </c>
      <c r="F135">
        <v>29</v>
      </c>
      <c r="G135">
        <v>1.0000000000000001E-5</v>
      </c>
    </row>
    <row r="136" spans="1:7" x14ac:dyDescent="0.25">
      <c r="A136" t="s">
        <v>1019</v>
      </c>
      <c r="B136">
        <v>563</v>
      </c>
      <c r="C136" t="s">
        <v>1511</v>
      </c>
      <c r="D136">
        <v>24</v>
      </c>
      <c r="E136">
        <v>0</v>
      </c>
      <c r="F136">
        <v>24</v>
      </c>
      <c r="G136">
        <v>1.0000000000000001E-5</v>
      </c>
    </row>
    <row r="137" spans="1:7" x14ac:dyDescent="0.25">
      <c r="A137" t="s">
        <v>754</v>
      </c>
      <c r="B137">
        <v>2891570</v>
      </c>
      <c r="C137" t="s">
        <v>1511</v>
      </c>
      <c r="D137">
        <v>13</v>
      </c>
      <c r="E137">
        <v>0</v>
      </c>
      <c r="F137">
        <v>13</v>
      </c>
      <c r="G137">
        <v>1.0000000000000001E-5</v>
      </c>
    </row>
    <row r="138" spans="1:7" x14ac:dyDescent="0.25">
      <c r="A138" t="s">
        <v>267</v>
      </c>
      <c r="B138">
        <v>2994495</v>
      </c>
      <c r="C138" t="s">
        <v>1511</v>
      </c>
      <c r="D138">
        <v>10</v>
      </c>
      <c r="E138">
        <v>12</v>
      </c>
      <c r="F138">
        <v>22</v>
      </c>
      <c r="G138">
        <v>1.0000000000000001E-5</v>
      </c>
    </row>
    <row r="139" spans="1:7" x14ac:dyDescent="0.25">
      <c r="A139" t="s">
        <v>1527</v>
      </c>
      <c r="B139">
        <v>3037797</v>
      </c>
      <c r="C139" t="s">
        <v>1511</v>
      </c>
      <c r="D139">
        <v>20</v>
      </c>
      <c r="E139">
        <v>0</v>
      </c>
      <c r="F139">
        <v>20</v>
      </c>
      <c r="G139">
        <v>1.0000000000000001E-5</v>
      </c>
    </row>
    <row r="140" spans="1:7" x14ac:dyDescent="0.25">
      <c r="A140" t="s">
        <v>337</v>
      </c>
      <c r="B140">
        <v>308354</v>
      </c>
      <c r="C140" t="s">
        <v>1511</v>
      </c>
      <c r="D140">
        <v>18</v>
      </c>
      <c r="E140">
        <v>0</v>
      </c>
      <c r="F140">
        <v>18</v>
      </c>
      <c r="G140">
        <v>1.0000000000000001E-5</v>
      </c>
    </row>
    <row r="141" spans="1:7" x14ac:dyDescent="0.25">
      <c r="A141" t="s">
        <v>360</v>
      </c>
      <c r="B141">
        <v>1654388</v>
      </c>
      <c r="C141" t="s">
        <v>1511</v>
      </c>
      <c r="D141">
        <v>17</v>
      </c>
      <c r="E141">
        <v>0</v>
      </c>
      <c r="F141">
        <v>17</v>
      </c>
      <c r="G141">
        <v>1.0000000000000001E-5</v>
      </c>
    </row>
    <row r="142" spans="1:7" x14ac:dyDescent="0.25">
      <c r="A142" t="s">
        <v>1073</v>
      </c>
      <c r="B142">
        <v>1281</v>
      </c>
      <c r="C142" t="s">
        <v>1511</v>
      </c>
      <c r="D142">
        <v>13</v>
      </c>
      <c r="E142">
        <v>0</v>
      </c>
      <c r="F142">
        <v>13</v>
      </c>
      <c r="G142">
        <v>1.0000000000000001E-5</v>
      </c>
    </row>
    <row r="143" spans="1:7" x14ac:dyDescent="0.25">
      <c r="A143" t="s">
        <v>288</v>
      </c>
      <c r="B143">
        <v>1392</v>
      </c>
      <c r="C143" t="s">
        <v>1511</v>
      </c>
      <c r="D143">
        <v>17</v>
      </c>
      <c r="E143">
        <v>0</v>
      </c>
      <c r="F143">
        <v>17</v>
      </c>
      <c r="G143">
        <v>1.0000000000000001E-5</v>
      </c>
    </row>
    <row r="144" spans="1:7" x14ac:dyDescent="0.25">
      <c r="A144" t="s">
        <v>1086</v>
      </c>
      <c r="B144">
        <v>38875</v>
      </c>
      <c r="C144" t="s">
        <v>1511</v>
      </c>
      <c r="D144">
        <v>14</v>
      </c>
      <c r="E144">
        <v>0</v>
      </c>
      <c r="F144">
        <v>14</v>
      </c>
      <c r="G144">
        <v>1.0000000000000001E-5</v>
      </c>
    </row>
    <row r="145" spans="1:7" x14ac:dyDescent="0.25">
      <c r="A145" t="s">
        <v>1532</v>
      </c>
      <c r="B145">
        <v>2420308</v>
      </c>
      <c r="C145" t="s">
        <v>1511</v>
      </c>
      <c r="D145">
        <v>14</v>
      </c>
      <c r="E145">
        <v>7</v>
      </c>
      <c r="F145">
        <v>21</v>
      </c>
      <c r="G145">
        <v>1.0000000000000001E-5</v>
      </c>
    </row>
    <row r="146" spans="1:7" x14ac:dyDescent="0.25">
      <c r="A146" t="s">
        <v>276</v>
      </c>
      <c r="B146">
        <v>1111760</v>
      </c>
      <c r="C146" t="s">
        <v>1511</v>
      </c>
      <c r="D146">
        <v>36</v>
      </c>
      <c r="E146">
        <v>0</v>
      </c>
      <c r="F146">
        <v>36</v>
      </c>
      <c r="G146">
        <v>1.0000000000000001E-5</v>
      </c>
    </row>
    <row r="147" spans="1:7" x14ac:dyDescent="0.25">
      <c r="A147" t="s">
        <v>1093</v>
      </c>
      <c r="B147">
        <v>1304</v>
      </c>
      <c r="C147" t="s">
        <v>1511</v>
      </c>
      <c r="D147">
        <v>31</v>
      </c>
      <c r="E147">
        <v>0</v>
      </c>
      <c r="F147">
        <v>31</v>
      </c>
      <c r="G147">
        <v>1.0000000000000001E-5</v>
      </c>
    </row>
    <row r="148" spans="1:7" x14ac:dyDescent="0.25">
      <c r="A148" t="s">
        <v>289</v>
      </c>
      <c r="B148">
        <v>1338</v>
      </c>
      <c r="C148" t="s">
        <v>1511</v>
      </c>
      <c r="D148">
        <v>16</v>
      </c>
      <c r="E148">
        <v>0</v>
      </c>
      <c r="F148">
        <v>16</v>
      </c>
      <c r="G148">
        <v>1.0000000000000001E-5</v>
      </c>
    </row>
    <row r="149" spans="1:7" x14ac:dyDescent="0.25">
      <c r="A149" t="s">
        <v>410</v>
      </c>
      <c r="B149">
        <v>1328</v>
      </c>
      <c r="C149" t="s">
        <v>1511</v>
      </c>
      <c r="D149">
        <v>15</v>
      </c>
      <c r="E149">
        <v>0</v>
      </c>
      <c r="F149">
        <v>15</v>
      </c>
      <c r="G149">
        <v>1.0000000000000001E-5</v>
      </c>
    </row>
    <row r="150" spans="1:7" x14ac:dyDescent="0.25">
      <c r="A150" t="s">
        <v>621</v>
      </c>
      <c r="B150">
        <v>150055</v>
      </c>
      <c r="C150" t="s">
        <v>1511</v>
      </c>
      <c r="D150">
        <v>30</v>
      </c>
      <c r="E150">
        <v>0</v>
      </c>
      <c r="F150">
        <v>30</v>
      </c>
      <c r="G150">
        <v>1.0000000000000001E-5</v>
      </c>
    </row>
    <row r="151" spans="1:7" x14ac:dyDescent="0.25">
      <c r="A151" t="s">
        <v>470</v>
      </c>
      <c r="B151">
        <v>1302</v>
      </c>
      <c r="C151" t="s">
        <v>1511</v>
      </c>
      <c r="D151">
        <v>20</v>
      </c>
      <c r="E151">
        <v>0</v>
      </c>
      <c r="F151">
        <v>20</v>
      </c>
      <c r="G151">
        <v>1.0000000000000001E-5</v>
      </c>
    </row>
    <row r="152" spans="1:7" x14ac:dyDescent="0.25">
      <c r="A152" t="s">
        <v>515</v>
      </c>
      <c r="B152">
        <v>1348</v>
      </c>
      <c r="C152" t="s">
        <v>1511</v>
      </c>
      <c r="D152">
        <v>17</v>
      </c>
      <c r="E152">
        <v>0</v>
      </c>
      <c r="F152">
        <v>17</v>
      </c>
      <c r="G152">
        <v>1.0000000000000001E-5</v>
      </c>
    </row>
    <row r="153" spans="1:7" x14ac:dyDescent="0.25">
      <c r="A153" t="s">
        <v>395</v>
      </c>
      <c r="B153">
        <v>1308</v>
      </c>
      <c r="C153" t="s">
        <v>1511</v>
      </c>
      <c r="D153">
        <v>13</v>
      </c>
      <c r="E153">
        <v>0</v>
      </c>
      <c r="F153">
        <v>13</v>
      </c>
      <c r="G153">
        <v>1.0000000000000001E-5</v>
      </c>
    </row>
    <row r="154" spans="1:7" x14ac:dyDescent="0.25">
      <c r="A154" t="s">
        <v>728</v>
      </c>
      <c r="B154">
        <v>1354</v>
      </c>
      <c r="C154" t="s">
        <v>1511</v>
      </c>
      <c r="D154">
        <v>30</v>
      </c>
      <c r="E154">
        <v>0</v>
      </c>
      <c r="F154">
        <v>30</v>
      </c>
      <c r="G154">
        <v>1.0000000000000001E-5</v>
      </c>
    </row>
    <row r="155" spans="1:7" x14ac:dyDescent="0.25">
      <c r="A155" t="s">
        <v>275</v>
      </c>
      <c r="B155">
        <v>223919</v>
      </c>
      <c r="C155" t="s">
        <v>1511</v>
      </c>
      <c r="D155">
        <v>27</v>
      </c>
      <c r="E155">
        <v>0</v>
      </c>
      <c r="F155">
        <v>27</v>
      </c>
      <c r="G155">
        <v>1.0000000000000001E-5</v>
      </c>
    </row>
    <row r="156" spans="1:7" x14ac:dyDescent="0.25">
      <c r="A156" t="s">
        <v>472</v>
      </c>
      <c r="B156">
        <v>1491</v>
      </c>
      <c r="C156" t="s">
        <v>1511</v>
      </c>
      <c r="D156">
        <v>18</v>
      </c>
      <c r="E156">
        <v>0</v>
      </c>
      <c r="F156">
        <v>18</v>
      </c>
      <c r="G156">
        <v>1.0000000000000001E-5</v>
      </c>
    </row>
    <row r="157" spans="1:7" x14ac:dyDescent="0.25">
      <c r="A157" t="s">
        <v>1109</v>
      </c>
      <c r="B157">
        <v>1888</v>
      </c>
      <c r="C157" t="s">
        <v>1511</v>
      </c>
      <c r="D157">
        <v>32</v>
      </c>
      <c r="E157">
        <v>0</v>
      </c>
      <c r="F157">
        <v>32</v>
      </c>
      <c r="G157">
        <v>1.0000000000000001E-5</v>
      </c>
    </row>
    <row r="158" spans="1:7" x14ac:dyDescent="0.25">
      <c r="A158" t="s">
        <v>1537</v>
      </c>
      <c r="B158">
        <v>3073562</v>
      </c>
      <c r="C158" t="s">
        <v>1511</v>
      </c>
      <c r="D158">
        <v>26</v>
      </c>
      <c r="E158">
        <v>0</v>
      </c>
      <c r="F158">
        <v>26</v>
      </c>
      <c r="G158">
        <v>1.0000000000000001E-5</v>
      </c>
    </row>
    <row r="159" spans="1:7" x14ac:dyDescent="0.25">
      <c r="A159" t="s">
        <v>883</v>
      </c>
      <c r="B159">
        <v>53462</v>
      </c>
      <c r="C159" t="s">
        <v>1511</v>
      </c>
      <c r="D159">
        <v>23</v>
      </c>
      <c r="E159">
        <v>0</v>
      </c>
      <c r="F159">
        <v>23</v>
      </c>
      <c r="G159">
        <v>1.0000000000000001E-5</v>
      </c>
    </row>
    <row r="160" spans="1:7" x14ac:dyDescent="0.25">
      <c r="A160" t="s">
        <v>298</v>
      </c>
      <c r="B160">
        <v>59779</v>
      </c>
      <c r="C160" t="s">
        <v>1511</v>
      </c>
      <c r="D160">
        <v>10</v>
      </c>
      <c r="E160">
        <v>0</v>
      </c>
      <c r="F160">
        <v>10</v>
      </c>
      <c r="G160">
        <v>0</v>
      </c>
    </row>
    <row r="161" spans="1:7" x14ac:dyDescent="0.25">
      <c r="A161" t="s">
        <v>280</v>
      </c>
      <c r="B161">
        <v>1075</v>
      </c>
      <c r="C161" t="s">
        <v>1511</v>
      </c>
      <c r="D161">
        <v>12</v>
      </c>
      <c r="E161">
        <v>0</v>
      </c>
      <c r="F161">
        <v>12</v>
      </c>
      <c r="G161">
        <v>0</v>
      </c>
    </row>
    <row r="162" spans="1:7" x14ac:dyDescent="0.25">
      <c r="A162" t="s">
        <v>1521</v>
      </c>
      <c r="B162">
        <v>2742624</v>
      </c>
      <c r="C162" t="s">
        <v>1511</v>
      </c>
      <c r="D162">
        <v>12</v>
      </c>
      <c r="E162">
        <v>0</v>
      </c>
      <c r="F162">
        <v>12</v>
      </c>
      <c r="G162">
        <v>0</v>
      </c>
    </row>
    <row r="163" spans="1:7" x14ac:dyDescent="0.25">
      <c r="A163" t="s">
        <v>1522</v>
      </c>
      <c r="B163">
        <v>1573676</v>
      </c>
      <c r="C163" t="s">
        <v>1511</v>
      </c>
      <c r="D163">
        <v>10</v>
      </c>
      <c r="E163">
        <v>0</v>
      </c>
      <c r="F163">
        <v>10</v>
      </c>
      <c r="G163">
        <v>0</v>
      </c>
    </row>
    <row r="164" spans="1:7" x14ac:dyDescent="0.25">
      <c r="A164" t="s">
        <v>1022</v>
      </c>
      <c r="B164">
        <v>565</v>
      </c>
      <c r="C164" t="s">
        <v>1511</v>
      </c>
      <c r="D164">
        <v>11</v>
      </c>
      <c r="E164">
        <v>0</v>
      </c>
      <c r="F164">
        <v>11</v>
      </c>
      <c r="G164">
        <v>0</v>
      </c>
    </row>
    <row r="165" spans="1:7" x14ac:dyDescent="0.25">
      <c r="A165" t="s">
        <v>1020</v>
      </c>
      <c r="B165">
        <v>61646</v>
      </c>
      <c r="C165" t="s">
        <v>1511</v>
      </c>
      <c r="D165">
        <v>12</v>
      </c>
      <c r="E165">
        <v>0</v>
      </c>
      <c r="F165">
        <v>12</v>
      </c>
      <c r="G165">
        <v>0</v>
      </c>
    </row>
    <row r="166" spans="1:7" x14ac:dyDescent="0.25">
      <c r="A166" t="s">
        <v>1023</v>
      </c>
      <c r="B166">
        <v>158877</v>
      </c>
      <c r="C166" t="s">
        <v>1511</v>
      </c>
      <c r="D166">
        <v>12</v>
      </c>
      <c r="E166">
        <v>0</v>
      </c>
      <c r="F166">
        <v>12</v>
      </c>
      <c r="G166">
        <v>0</v>
      </c>
    </row>
    <row r="167" spans="1:7" x14ac:dyDescent="0.25">
      <c r="A167" t="s">
        <v>1035</v>
      </c>
      <c r="B167">
        <v>296</v>
      </c>
      <c r="C167" t="s">
        <v>1511</v>
      </c>
      <c r="D167">
        <v>12</v>
      </c>
      <c r="E167">
        <v>0</v>
      </c>
      <c r="F167">
        <v>12</v>
      </c>
      <c r="G167">
        <v>0</v>
      </c>
    </row>
    <row r="168" spans="1:7" x14ac:dyDescent="0.25">
      <c r="A168" t="s">
        <v>1048</v>
      </c>
      <c r="B168">
        <v>651</v>
      </c>
      <c r="C168" t="s">
        <v>1511</v>
      </c>
      <c r="D168">
        <v>10</v>
      </c>
      <c r="E168">
        <v>0</v>
      </c>
      <c r="F168">
        <v>10</v>
      </c>
      <c r="G168">
        <v>0</v>
      </c>
    </row>
    <row r="169" spans="1:7" x14ac:dyDescent="0.25">
      <c r="A169" t="s">
        <v>380</v>
      </c>
      <c r="B169">
        <v>53344</v>
      </c>
      <c r="C169" t="s">
        <v>1511</v>
      </c>
      <c r="D169">
        <v>10</v>
      </c>
      <c r="E169">
        <v>0</v>
      </c>
      <c r="F169">
        <v>10</v>
      </c>
      <c r="G169">
        <v>0</v>
      </c>
    </row>
    <row r="170" spans="1:7" x14ac:dyDescent="0.25">
      <c r="A170" t="s">
        <v>431</v>
      </c>
      <c r="B170">
        <v>1292</v>
      </c>
      <c r="C170" t="s">
        <v>1511</v>
      </c>
      <c r="D170">
        <v>10</v>
      </c>
      <c r="E170">
        <v>0</v>
      </c>
      <c r="F170">
        <v>10</v>
      </c>
      <c r="G170">
        <v>0</v>
      </c>
    </row>
    <row r="171" spans="1:7" x14ac:dyDescent="0.25">
      <c r="A171" t="s">
        <v>574</v>
      </c>
      <c r="B171">
        <v>580165</v>
      </c>
      <c r="C171" t="s">
        <v>1511</v>
      </c>
      <c r="D171">
        <v>11</v>
      </c>
      <c r="E171">
        <v>0</v>
      </c>
      <c r="F171">
        <v>11</v>
      </c>
      <c r="G171">
        <v>0</v>
      </c>
    </row>
    <row r="172" spans="1:7" x14ac:dyDescent="0.25">
      <c r="A172" t="s">
        <v>1533</v>
      </c>
      <c r="B172">
        <v>1759399</v>
      </c>
      <c r="C172" t="s">
        <v>1511</v>
      </c>
      <c r="D172">
        <v>11</v>
      </c>
      <c r="E172">
        <v>0</v>
      </c>
      <c r="F172">
        <v>11</v>
      </c>
      <c r="G172">
        <v>0</v>
      </c>
    </row>
    <row r="173" spans="1:7" x14ac:dyDescent="0.25">
      <c r="A173" t="s">
        <v>1534</v>
      </c>
      <c r="B173">
        <v>1940319</v>
      </c>
      <c r="C173" t="s">
        <v>1511</v>
      </c>
      <c r="D173">
        <v>10</v>
      </c>
      <c r="E173">
        <v>0</v>
      </c>
      <c r="F173">
        <v>10</v>
      </c>
      <c r="G173">
        <v>0</v>
      </c>
    </row>
    <row r="174" spans="1:7" x14ac:dyDescent="0.25">
      <c r="A174" t="s">
        <v>667</v>
      </c>
      <c r="B174">
        <v>36839</v>
      </c>
      <c r="C174" t="s">
        <v>1511</v>
      </c>
      <c r="D174">
        <v>10</v>
      </c>
      <c r="E174">
        <v>0</v>
      </c>
      <c r="F174">
        <v>10</v>
      </c>
      <c r="G174">
        <v>0</v>
      </c>
    </row>
    <row r="175" spans="1:7" x14ac:dyDescent="0.25">
      <c r="A175" t="s">
        <v>1535</v>
      </c>
      <c r="B175">
        <v>2825844</v>
      </c>
      <c r="C175" t="s">
        <v>1511</v>
      </c>
      <c r="D175">
        <v>12</v>
      </c>
      <c r="E175">
        <v>0</v>
      </c>
      <c r="F175">
        <v>12</v>
      </c>
      <c r="G175">
        <v>0</v>
      </c>
    </row>
    <row r="176" spans="1:7" x14ac:dyDescent="0.25">
      <c r="A176" t="s">
        <v>1124</v>
      </c>
      <c r="B176">
        <v>661488</v>
      </c>
      <c r="C176" t="s">
        <v>1511</v>
      </c>
      <c r="D176">
        <v>10</v>
      </c>
      <c r="E176">
        <v>0</v>
      </c>
      <c r="F176">
        <v>10</v>
      </c>
      <c r="G176">
        <v>0</v>
      </c>
    </row>
  </sheetData>
  <pageMargins left="0.7" right="0.7" top="0.75" bottom="0.75" header="0.3" footer="0.3"/>
  <tableParts count="2">
    <tablePart r:id="rId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7B07-0FC9-4F7E-9216-CE588EAC46FC}">
  <dimension ref="A1:AJ55"/>
  <sheetViews>
    <sheetView topLeftCell="D1" workbookViewId="0">
      <selection activeCell="Z5" sqref="Z5"/>
    </sheetView>
  </sheetViews>
  <sheetFormatPr defaultRowHeight="15" x14ac:dyDescent="0.25"/>
  <cols>
    <col min="1" max="1" width="30.140625" customWidth="1"/>
    <col min="25" max="25" width="13.5703125" customWidth="1"/>
    <col min="30" max="30" width="16.28515625" customWidth="1"/>
  </cols>
  <sheetData>
    <row r="1" spans="1:36" x14ac:dyDescent="0.25">
      <c r="A1" t="s">
        <v>174</v>
      </c>
      <c r="B1" t="s">
        <v>1458</v>
      </c>
      <c r="J1" t="s">
        <v>1459</v>
      </c>
      <c r="Z1" t="s">
        <v>1466</v>
      </c>
      <c r="AA1">
        <v>1E-4</v>
      </c>
      <c r="AB1">
        <f>B29*AA1</f>
        <v>241.9037000000001</v>
      </c>
      <c r="AD1" t="s">
        <v>1616</v>
      </c>
    </row>
    <row r="2" spans="1:36" x14ac:dyDescent="0.25">
      <c r="A2" s="14"/>
      <c r="B2" s="14" t="s">
        <v>1453</v>
      </c>
      <c r="C2" s="20" t="s">
        <v>0</v>
      </c>
      <c r="D2" s="14" t="s">
        <v>241</v>
      </c>
      <c r="E2" s="20" t="s">
        <v>135</v>
      </c>
      <c r="F2" s="14" t="s">
        <v>1504</v>
      </c>
      <c r="G2" s="20" t="s">
        <v>1539</v>
      </c>
      <c r="H2" s="14" t="s">
        <v>1489</v>
      </c>
      <c r="J2" s="14" t="s">
        <v>1453</v>
      </c>
      <c r="K2" s="20" t="s">
        <v>0</v>
      </c>
      <c r="L2" s="14" t="s">
        <v>241</v>
      </c>
      <c r="M2" s="20" t="s">
        <v>135</v>
      </c>
      <c r="N2" s="14" t="s">
        <v>1504</v>
      </c>
      <c r="O2" s="20" t="s">
        <v>1540</v>
      </c>
      <c r="P2" s="14" t="s">
        <v>1489</v>
      </c>
      <c r="R2" t="s">
        <v>1581</v>
      </c>
      <c r="AE2" s="20" t="s">
        <v>0</v>
      </c>
      <c r="AF2" s="14" t="s">
        <v>1582</v>
      </c>
      <c r="AG2" s="20" t="s">
        <v>135</v>
      </c>
      <c r="AH2" s="14" t="s">
        <v>209</v>
      </c>
      <c r="AI2" s="20" t="s">
        <v>1539</v>
      </c>
      <c r="AJ2" s="14" t="s">
        <v>1489</v>
      </c>
    </row>
    <row r="3" spans="1:36" x14ac:dyDescent="0.25">
      <c r="A3" s="14" t="s">
        <v>79</v>
      </c>
      <c r="B3" s="14">
        <f t="shared" ref="B3:B27" si="0">J3*2419037</f>
        <v>435426.66</v>
      </c>
      <c r="C3" s="20">
        <v>609189</v>
      </c>
      <c r="D3" s="14">
        <v>609544</v>
      </c>
      <c r="E3" s="20">
        <v>608813</v>
      </c>
      <c r="F3" s="14">
        <v>519391</v>
      </c>
      <c r="G3" s="20">
        <v>592002</v>
      </c>
      <c r="H3" s="14">
        <v>518212</v>
      </c>
      <c r="J3" s="14">
        <v>0.18</v>
      </c>
      <c r="K3" s="20">
        <f t="shared" ref="K3:P28" si="1">C3/2419037</f>
        <v>0.25183120390469432</v>
      </c>
      <c r="L3" s="14">
        <f t="shared" si="1"/>
        <v>0.25197795651740756</v>
      </c>
      <c r="M3" s="20">
        <f t="shared" si="1"/>
        <v>0.25167577015151071</v>
      </c>
      <c r="N3" s="14">
        <f t="shared" si="1"/>
        <v>0.21470982047814896</v>
      </c>
      <c r="O3" s="20">
        <f t="shared" si="1"/>
        <v>0.24472631051116622</v>
      </c>
      <c r="P3" s="14">
        <f t="shared" si="1"/>
        <v>0.21422243644888442</v>
      </c>
      <c r="R3" t="s">
        <v>174</v>
      </c>
      <c r="AE3" s="20">
        <f>ABS($J3-K3)</f>
        <v>7.183120390469433E-2</v>
      </c>
      <c r="AF3" s="14">
        <f t="shared" ref="AF3:AJ4" si="2">ABS($J3-L3)</f>
        <v>7.1977956517407571E-2</v>
      </c>
      <c r="AG3" s="20">
        <f t="shared" si="2"/>
        <v>7.167577015151072E-2</v>
      </c>
      <c r="AH3" s="14">
        <f t="shared" si="2"/>
        <v>3.4709820478148967E-2</v>
      </c>
      <c r="AI3" s="20">
        <f t="shared" si="2"/>
        <v>6.472631051116623E-2</v>
      </c>
      <c r="AJ3" s="14">
        <f t="shared" si="2"/>
        <v>3.4222436448884425E-2</v>
      </c>
    </row>
    <row r="4" spans="1:36" x14ac:dyDescent="0.25">
      <c r="A4" s="14" t="s">
        <v>263</v>
      </c>
      <c r="B4" s="14">
        <f t="shared" si="0"/>
        <v>435426.66</v>
      </c>
      <c r="C4" s="20">
        <v>273825</v>
      </c>
      <c r="D4" s="14">
        <v>273951</v>
      </c>
      <c r="E4" s="20">
        <v>273691</v>
      </c>
      <c r="F4" s="14">
        <v>278226</v>
      </c>
      <c r="G4" s="20">
        <v>278227</v>
      </c>
      <c r="H4" s="14">
        <v>278226</v>
      </c>
      <c r="J4" s="14">
        <v>0.18</v>
      </c>
      <c r="K4" s="20">
        <f t="shared" si="1"/>
        <v>0.11319587091888218</v>
      </c>
      <c r="L4" s="14">
        <f t="shared" si="1"/>
        <v>0.11324795776170435</v>
      </c>
      <c r="M4" s="20">
        <f t="shared" si="1"/>
        <v>0.11314047697492845</v>
      </c>
      <c r="N4" s="14">
        <f t="shared" si="1"/>
        <v>0.11501518992888492</v>
      </c>
      <c r="O4" s="20">
        <f t="shared" si="1"/>
        <v>0.11501560331652637</v>
      </c>
      <c r="P4" s="14">
        <f t="shared" si="1"/>
        <v>0.11501518992888492</v>
      </c>
      <c r="S4" s="14" t="s">
        <v>165</v>
      </c>
      <c r="T4" s="14" t="s">
        <v>1463</v>
      </c>
      <c r="U4" s="14" t="s">
        <v>1464</v>
      </c>
      <c r="V4" s="14" t="s">
        <v>1465</v>
      </c>
      <c r="W4" s="14" t="s">
        <v>176</v>
      </c>
      <c r="X4" s="14" t="s">
        <v>172</v>
      </c>
      <c r="Y4" s="14" t="s">
        <v>178</v>
      </c>
      <c r="AE4" s="20">
        <f>ABS($J4-K4)</f>
        <v>6.6804129081117811E-2</v>
      </c>
      <c r="AF4" s="14">
        <f t="shared" si="2"/>
        <v>6.6752042238295645E-2</v>
      </c>
      <c r="AG4" s="20">
        <f t="shared" si="2"/>
        <v>6.6859523025071546E-2</v>
      </c>
      <c r="AH4" s="14">
        <f t="shared" si="2"/>
        <v>6.4984810071115076E-2</v>
      </c>
      <c r="AI4" s="20">
        <f t="shared" si="2"/>
        <v>6.4984396683473625E-2</v>
      </c>
      <c r="AJ4" s="14">
        <f t="shared" si="2"/>
        <v>6.4984810071115076E-2</v>
      </c>
    </row>
    <row r="5" spans="1:36" x14ac:dyDescent="0.25">
      <c r="A5" s="14" t="s">
        <v>1454</v>
      </c>
      <c r="B5" s="14">
        <f t="shared" si="0"/>
        <v>435426.66</v>
      </c>
      <c r="C5" s="20">
        <v>758231</v>
      </c>
      <c r="D5" s="14">
        <v>764596</v>
      </c>
      <c r="E5" s="20">
        <v>734212</v>
      </c>
      <c r="F5" s="14">
        <v>790453</v>
      </c>
      <c r="G5" s="20">
        <v>790453</v>
      </c>
      <c r="H5" s="14">
        <v>790438</v>
      </c>
      <c r="J5" s="14">
        <v>0.18</v>
      </c>
      <c r="K5" s="20">
        <f t="shared" si="1"/>
        <v>0.31344332476105163</v>
      </c>
      <c r="L5" s="14">
        <f t="shared" si="1"/>
        <v>0.3160745370988538</v>
      </c>
      <c r="M5" s="20">
        <f t="shared" si="1"/>
        <v>0.30351416700116618</v>
      </c>
      <c r="N5" s="14">
        <f t="shared" si="1"/>
        <v>0.32676350134371651</v>
      </c>
      <c r="O5" s="20">
        <f t="shared" si="1"/>
        <v>0.32676350134371651</v>
      </c>
      <c r="P5" s="14">
        <f t="shared" si="1"/>
        <v>0.32675730052909485</v>
      </c>
      <c r="S5" s="20" t="s">
        <v>0</v>
      </c>
      <c r="T5" s="20">
        <v>16</v>
      </c>
      <c r="U5" s="20">
        <v>49</v>
      </c>
      <c r="V5" s="20">
        <v>4</v>
      </c>
      <c r="W5" s="20">
        <f>T5/(T5+U5)</f>
        <v>0.24615384615384617</v>
      </c>
      <c r="X5" s="20">
        <f>T5/(T5+V5)</f>
        <v>0.8</v>
      </c>
      <c r="Y5" s="20">
        <f>2*W5*X5/(W5+X5)</f>
        <v>0.37647058823529417</v>
      </c>
      <c r="AE5" s="20">
        <f t="shared" ref="AE5:AE27" si="3">ABS($J5-K5)</f>
        <v>0.13344332476105164</v>
      </c>
      <c r="AF5" s="14">
        <f t="shared" ref="AF5:AF27" si="4">ABS($J5-L5)</f>
        <v>0.13607453709885381</v>
      </c>
      <c r="AG5" s="20">
        <f t="shared" ref="AG5:AG27" si="5">ABS($J5-M5)</f>
        <v>0.12351416700116619</v>
      </c>
      <c r="AH5" s="14">
        <f t="shared" ref="AH5:AH27" si="6">ABS($J5-N5)</f>
        <v>0.14676350134371652</v>
      </c>
      <c r="AI5" s="20">
        <f t="shared" ref="AI5:AI27" si="7">ABS($J5-O5)</f>
        <v>0.14676350134371652</v>
      </c>
      <c r="AJ5" s="14">
        <f t="shared" ref="AJ5:AJ27" si="8">ABS($J5-P5)</f>
        <v>0.14675730052909486</v>
      </c>
    </row>
    <row r="6" spans="1:36" x14ac:dyDescent="0.25">
      <c r="A6" s="14" t="s">
        <v>262</v>
      </c>
      <c r="B6" s="14">
        <f t="shared" si="0"/>
        <v>435426.66</v>
      </c>
      <c r="C6" s="20">
        <v>207154</v>
      </c>
      <c r="D6" s="14">
        <v>298939</v>
      </c>
      <c r="E6" s="20">
        <v>203253</v>
      </c>
      <c r="F6" s="14">
        <v>232000</v>
      </c>
      <c r="G6" s="20">
        <v>232316</v>
      </c>
      <c r="H6" s="14">
        <v>231494</v>
      </c>
      <c r="J6" s="14">
        <v>0.18</v>
      </c>
      <c r="K6" s="20">
        <f t="shared" si="1"/>
        <v>8.5634903476052654E-2</v>
      </c>
      <c r="L6" s="14">
        <f t="shared" si="1"/>
        <v>0.12357768814615072</v>
      </c>
      <c r="M6" s="20">
        <f t="shared" si="1"/>
        <v>8.4022278286772792E-2</v>
      </c>
      <c r="N6" s="14">
        <f t="shared" si="1"/>
        <v>9.5905932815413736E-2</v>
      </c>
      <c r="O6" s="20">
        <f t="shared" si="1"/>
        <v>9.6036563310110595E-2</v>
      </c>
      <c r="P6" s="14">
        <f t="shared" si="1"/>
        <v>9.5696758668842183E-2</v>
      </c>
      <c r="S6" s="14" t="s">
        <v>241</v>
      </c>
      <c r="T6" s="14">
        <v>16</v>
      </c>
      <c r="U6" s="14">
        <v>42</v>
      </c>
      <c r="V6" s="14">
        <v>4</v>
      </c>
      <c r="W6" s="14">
        <f t="shared" ref="W6:W7" si="9">T6/(T6+U6)</f>
        <v>0.27586206896551724</v>
      </c>
      <c r="X6" s="14">
        <f t="shared" ref="X6:X7" si="10">T6/(T6+V6)</f>
        <v>0.8</v>
      </c>
      <c r="Y6" s="14">
        <f t="shared" ref="Y6:Y7" si="11">2*W6*X6/(W6+X6)</f>
        <v>0.4102564102564103</v>
      </c>
      <c r="AE6" s="20">
        <f t="shared" si="3"/>
        <v>9.4365096523947339E-2</v>
      </c>
      <c r="AF6" s="14">
        <f t="shared" si="4"/>
        <v>5.6422311853849272E-2</v>
      </c>
      <c r="AG6" s="20">
        <f t="shared" si="5"/>
        <v>9.5977721713227201E-2</v>
      </c>
      <c r="AH6" s="14">
        <f t="shared" si="6"/>
        <v>8.4094067184586258E-2</v>
      </c>
      <c r="AI6" s="20">
        <f t="shared" si="7"/>
        <v>8.3963436689889398E-2</v>
      </c>
      <c r="AJ6" s="14">
        <f t="shared" si="8"/>
        <v>8.430324133115781E-2</v>
      </c>
    </row>
    <row r="7" spans="1:36" x14ac:dyDescent="0.25">
      <c r="A7" s="14" t="s">
        <v>266</v>
      </c>
      <c r="B7" s="14">
        <f t="shared" si="0"/>
        <v>435426.66</v>
      </c>
      <c r="C7" s="20">
        <v>223818</v>
      </c>
      <c r="D7" s="14">
        <v>224217</v>
      </c>
      <c r="E7" s="20">
        <v>213537</v>
      </c>
      <c r="F7" s="14">
        <v>227969</v>
      </c>
      <c r="G7" s="20">
        <v>227969</v>
      </c>
      <c r="H7" s="14">
        <v>227968</v>
      </c>
      <c r="J7" s="14">
        <v>0.18</v>
      </c>
      <c r="K7" s="20">
        <f t="shared" si="1"/>
        <v>9.2523595133104625E-2</v>
      </c>
      <c r="L7" s="14">
        <f t="shared" si="1"/>
        <v>9.2688536802041477E-2</v>
      </c>
      <c r="M7" s="20">
        <f t="shared" si="1"/>
        <v>8.8273556791400878E-2</v>
      </c>
      <c r="N7" s="14">
        <f t="shared" si="1"/>
        <v>9.423956723274593E-2</v>
      </c>
      <c r="O7" s="20">
        <f t="shared" si="1"/>
        <v>9.423956723274593E-2</v>
      </c>
      <c r="P7" s="14">
        <f t="shared" si="1"/>
        <v>9.4239153845104479E-2</v>
      </c>
      <c r="S7" s="20" t="s">
        <v>135</v>
      </c>
      <c r="T7" s="20">
        <v>16</v>
      </c>
      <c r="U7" s="20">
        <v>84</v>
      </c>
      <c r="V7" s="20">
        <v>4</v>
      </c>
      <c r="W7" s="20">
        <f t="shared" si="9"/>
        <v>0.16</v>
      </c>
      <c r="X7" s="20">
        <f t="shared" si="10"/>
        <v>0.8</v>
      </c>
      <c r="Y7" s="20">
        <f t="shared" si="11"/>
        <v>0.26666666666666666</v>
      </c>
      <c r="AE7" s="20">
        <f t="shared" si="3"/>
        <v>8.7476404866895369E-2</v>
      </c>
      <c r="AF7" s="14">
        <f t="shared" si="4"/>
        <v>8.7311463197958517E-2</v>
      </c>
      <c r="AG7" s="20">
        <f t="shared" si="5"/>
        <v>9.1726443208599115E-2</v>
      </c>
      <c r="AH7" s="14">
        <f t="shared" si="6"/>
        <v>8.5760432767254063E-2</v>
      </c>
      <c r="AI7" s="20">
        <f t="shared" si="7"/>
        <v>8.5760432767254063E-2</v>
      </c>
      <c r="AJ7" s="14">
        <f t="shared" si="8"/>
        <v>8.5760846154895515E-2</v>
      </c>
    </row>
    <row r="8" spans="1:36" x14ac:dyDescent="0.25">
      <c r="A8" s="14" t="s">
        <v>339</v>
      </c>
      <c r="B8" s="14">
        <f t="shared" si="0"/>
        <v>43542.665999999997</v>
      </c>
      <c r="C8" s="20">
        <v>0</v>
      </c>
      <c r="D8" s="14">
        <v>0</v>
      </c>
      <c r="E8" s="20">
        <v>0</v>
      </c>
      <c r="F8" s="14">
        <v>2299</v>
      </c>
      <c r="G8" s="20">
        <v>2357</v>
      </c>
      <c r="H8" s="14">
        <v>2428</v>
      </c>
      <c r="J8" s="14">
        <v>1.7999999999999999E-2</v>
      </c>
      <c r="K8" s="20">
        <f t="shared" si="1"/>
        <v>0</v>
      </c>
      <c r="L8" s="14">
        <f t="shared" si="1"/>
        <v>0</v>
      </c>
      <c r="M8" s="20">
        <f t="shared" si="1"/>
        <v>0</v>
      </c>
      <c r="N8" s="14">
        <f t="shared" si="1"/>
        <v>9.503781876837766E-4</v>
      </c>
      <c r="O8" s="20">
        <f t="shared" si="1"/>
        <v>9.7435467088763004E-4</v>
      </c>
      <c r="P8" s="14">
        <f t="shared" si="1"/>
        <v>1.0037051934302782E-3</v>
      </c>
      <c r="S8" s="14" t="s">
        <v>209</v>
      </c>
      <c r="T8" s="14">
        <v>18</v>
      </c>
      <c r="U8" s="14">
        <v>27</v>
      </c>
      <c r="V8" s="14">
        <v>2</v>
      </c>
      <c r="W8" s="14">
        <f>T8/(T8+U8)</f>
        <v>0.4</v>
      </c>
      <c r="X8" s="14">
        <f>T8/(T8+V8)</f>
        <v>0.9</v>
      </c>
      <c r="Y8" s="14">
        <f>2*W8*X8/(W8+X8)</f>
        <v>0.55384615384615388</v>
      </c>
      <c r="AE8" s="20">
        <f t="shared" si="3"/>
        <v>1.7999999999999999E-2</v>
      </c>
      <c r="AF8" s="14">
        <f t="shared" si="4"/>
        <v>1.7999999999999999E-2</v>
      </c>
      <c r="AG8" s="20">
        <f t="shared" si="5"/>
        <v>1.7999999999999999E-2</v>
      </c>
      <c r="AH8" s="14">
        <f t="shared" si="6"/>
        <v>1.7049621812316222E-2</v>
      </c>
      <c r="AI8" s="20">
        <f t="shared" si="7"/>
        <v>1.7025645329112368E-2</v>
      </c>
      <c r="AJ8" s="14">
        <f t="shared" si="8"/>
        <v>1.6996294806569719E-2</v>
      </c>
    </row>
    <row r="9" spans="1:36" x14ac:dyDescent="0.25">
      <c r="A9" s="14" t="s">
        <v>264</v>
      </c>
      <c r="B9" s="14">
        <f t="shared" si="0"/>
        <v>0</v>
      </c>
      <c r="C9" s="20">
        <v>51421</v>
      </c>
      <c r="D9" s="14">
        <v>52022</v>
      </c>
      <c r="E9" s="20">
        <v>49585</v>
      </c>
      <c r="F9" s="14">
        <v>58713</v>
      </c>
      <c r="G9" s="20">
        <v>58828</v>
      </c>
      <c r="H9" s="14">
        <v>58729</v>
      </c>
      <c r="J9" s="14">
        <v>0</v>
      </c>
      <c r="K9" s="20">
        <f t="shared" si="1"/>
        <v>2.1256805910781853E-2</v>
      </c>
      <c r="L9" s="14">
        <f t="shared" si="1"/>
        <v>2.1505251883290749E-2</v>
      </c>
      <c r="M9" s="20">
        <f t="shared" si="1"/>
        <v>2.0497826201087456E-2</v>
      </c>
      <c r="N9" s="14">
        <f t="shared" si="1"/>
        <v>2.4271228592204253E-2</v>
      </c>
      <c r="O9" s="20">
        <f t="shared" si="1"/>
        <v>2.4318768170970513E-2</v>
      </c>
      <c r="P9" s="14">
        <f t="shared" si="1"/>
        <v>2.4277842794467385E-2</v>
      </c>
      <c r="S9" s="20" t="s">
        <v>1539</v>
      </c>
      <c r="T9" s="20">
        <v>18</v>
      </c>
      <c r="U9" s="20">
        <v>30</v>
      </c>
      <c r="V9" s="20">
        <v>2</v>
      </c>
      <c r="W9" s="20">
        <f>T9/(T9+U9)</f>
        <v>0.375</v>
      </c>
      <c r="X9" s="20">
        <f>T9/(T9+V9)</f>
        <v>0.9</v>
      </c>
      <c r="Y9" s="20">
        <f>2*W9*X9/(W9+X9)</f>
        <v>0.52941176470588247</v>
      </c>
      <c r="AE9" s="20">
        <f t="shared" si="3"/>
        <v>2.1256805910781853E-2</v>
      </c>
      <c r="AF9" s="14">
        <f t="shared" si="4"/>
        <v>2.1505251883290749E-2</v>
      </c>
      <c r="AG9" s="20">
        <f t="shared" si="5"/>
        <v>2.0497826201087456E-2</v>
      </c>
      <c r="AH9" s="14">
        <f t="shared" si="6"/>
        <v>2.4271228592204253E-2</v>
      </c>
      <c r="AI9" s="20">
        <f t="shared" si="7"/>
        <v>2.4318768170970513E-2</v>
      </c>
      <c r="AJ9" s="14">
        <f t="shared" si="8"/>
        <v>2.4277842794467385E-2</v>
      </c>
    </row>
    <row r="10" spans="1:36" x14ac:dyDescent="0.25">
      <c r="A10" s="14" t="s">
        <v>271</v>
      </c>
      <c r="B10" s="14">
        <f t="shared" si="0"/>
        <v>0</v>
      </c>
      <c r="C10" s="20">
        <v>6077</v>
      </c>
      <c r="D10" s="14">
        <v>5987</v>
      </c>
      <c r="E10" s="20">
        <v>5653</v>
      </c>
      <c r="F10" s="14">
        <v>665</v>
      </c>
      <c r="G10" s="20">
        <v>685</v>
      </c>
      <c r="H10" s="14">
        <v>623</v>
      </c>
      <c r="J10" s="14">
        <v>0</v>
      </c>
      <c r="K10" s="20">
        <f t="shared" si="1"/>
        <v>2.5121566970658159E-3</v>
      </c>
      <c r="L10" s="14">
        <f t="shared" si="1"/>
        <v>2.4749518093356983E-3</v>
      </c>
      <c r="M10" s="20">
        <f t="shared" si="1"/>
        <v>2.3368803370928184E-3</v>
      </c>
      <c r="N10" s="14">
        <f t="shared" si="1"/>
        <v>2.7490278156142299E-4</v>
      </c>
      <c r="O10" s="20">
        <f t="shared" si="1"/>
        <v>2.8317053439033798E-4</v>
      </c>
      <c r="P10" s="14">
        <f t="shared" si="1"/>
        <v>2.5754050062070153E-4</v>
      </c>
      <c r="S10" s="14" t="s">
        <v>1489</v>
      </c>
      <c r="T10" s="14">
        <v>17</v>
      </c>
      <c r="U10" s="14">
        <v>28</v>
      </c>
      <c r="V10" s="14">
        <v>3</v>
      </c>
      <c r="W10" s="14">
        <f>T10/(T10+U10)</f>
        <v>0.37777777777777777</v>
      </c>
      <c r="X10" s="14">
        <f>T10/(T10+V10)</f>
        <v>0.85</v>
      </c>
      <c r="Y10" s="14">
        <f>2*W10*X10/(W10+X10)</f>
        <v>0.52307692307692299</v>
      </c>
      <c r="AE10" s="20">
        <f t="shared" si="3"/>
        <v>2.5121566970658159E-3</v>
      </c>
      <c r="AF10" s="14">
        <f t="shared" si="4"/>
        <v>2.4749518093356983E-3</v>
      </c>
      <c r="AG10" s="20">
        <f t="shared" si="5"/>
        <v>2.3368803370928184E-3</v>
      </c>
      <c r="AH10" s="14">
        <f t="shared" si="6"/>
        <v>2.7490278156142299E-4</v>
      </c>
      <c r="AI10" s="20">
        <f t="shared" si="7"/>
        <v>2.8317053439033798E-4</v>
      </c>
      <c r="AJ10" s="14">
        <f t="shared" si="8"/>
        <v>2.5754050062070153E-4</v>
      </c>
    </row>
    <row r="11" spans="1:36" x14ac:dyDescent="0.25">
      <c r="A11" s="14" t="s">
        <v>279</v>
      </c>
      <c r="B11" s="14">
        <f t="shared" si="0"/>
        <v>43542.665999999997</v>
      </c>
      <c r="C11" s="20">
        <v>10746</v>
      </c>
      <c r="D11" s="14">
        <v>10890</v>
      </c>
      <c r="E11" s="20">
        <v>10441</v>
      </c>
      <c r="F11" s="14">
        <v>29520</v>
      </c>
      <c r="G11" s="20">
        <v>29584</v>
      </c>
      <c r="H11" s="14">
        <v>29520</v>
      </c>
      <c r="J11" s="14">
        <v>1.7999999999999999E-2</v>
      </c>
      <c r="K11" s="20">
        <f t="shared" si="1"/>
        <v>4.4422635949760174E-3</v>
      </c>
      <c r="L11" s="14">
        <f t="shared" si="1"/>
        <v>4.501791415344205E-3</v>
      </c>
      <c r="M11" s="20">
        <f t="shared" si="1"/>
        <v>4.316180364335064E-3</v>
      </c>
      <c r="N11" s="14">
        <f t="shared" si="1"/>
        <v>1.2203203175478506E-2</v>
      </c>
      <c r="O11" s="20">
        <f t="shared" si="1"/>
        <v>1.2229659984531035E-2</v>
      </c>
      <c r="P11" s="14">
        <f t="shared" si="1"/>
        <v>1.2203203175478506E-2</v>
      </c>
      <c r="R11" t="s">
        <v>175</v>
      </c>
      <c r="AE11" s="20">
        <f t="shared" si="3"/>
        <v>1.355773640502398E-2</v>
      </c>
      <c r="AF11" s="14">
        <f t="shared" si="4"/>
        <v>1.3498208584655794E-2</v>
      </c>
      <c r="AG11" s="20">
        <f t="shared" si="5"/>
        <v>1.3683819635664934E-2</v>
      </c>
      <c r="AH11" s="14">
        <f t="shared" si="6"/>
        <v>5.7967968245214926E-3</v>
      </c>
      <c r="AI11" s="20">
        <f t="shared" si="7"/>
        <v>5.7703400154689635E-3</v>
      </c>
      <c r="AJ11" s="14">
        <f t="shared" si="8"/>
        <v>5.7967968245214926E-3</v>
      </c>
    </row>
    <row r="12" spans="1:36" x14ac:dyDescent="0.25">
      <c r="A12" s="14" t="s">
        <v>275</v>
      </c>
      <c r="B12" s="14">
        <f t="shared" si="0"/>
        <v>0</v>
      </c>
      <c r="C12" s="20">
        <v>13672</v>
      </c>
      <c r="D12" s="14">
        <v>13699</v>
      </c>
      <c r="E12" s="20">
        <v>13192</v>
      </c>
      <c r="F12" s="14">
        <v>27</v>
      </c>
      <c r="G12" s="20">
        <v>27</v>
      </c>
      <c r="H12" s="14">
        <v>27</v>
      </c>
      <c r="J12" s="14">
        <v>0</v>
      </c>
      <c r="K12" s="20">
        <f t="shared" si="1"/>
        <v>5.6518358338462785E-3</v>
      </c>
      <c r="L12" s="14">
        <f t="shared" si="1"/>
        <v>5.662997300165314E-3</v>
      </c>
      <c r="M12" s="20">
        <f t="shared" si="1"/>
        <v>5.4534097659523191E-3</v>
      </c>
      <c r="N12" s="14">
        <f t="shared" si="1"/>
        <v>1.1161466319035219E-5</v>
      </c>
      <c r="O12" s="20">
        <f t="shared" si="1"/>
        <v>1.1161466319035219E-5</v>
      </c>
      <c r="P12" s="14">
        <f t="shared" si="1"/>
        <v>1.1161466319035219E-5</v>
      </c>
      <c r="S12" s="14" t="s">
        <v>165</v>
      </c>
      <c r="T12" s="14" t="s">
        <v>1463</v>
      </c>
      <c r="U12" s="14" t="s">
        <v>1464</v>
      </c>
      <c r="V12" s="14" t="s">
        <v>1465</v>
      </c>
      <c r="W12" s="14" t="s">
        <v>176</v>
      </c>
      <c r="X12" s="14" t="s">
        <v>172</v>
      </c>
      <c r="Y12" s="14" t="s">
        <v>178</v>
      </c>
      <c r="AE12" s="20">
        <f t="shared" si="3"/>
        <v>5.6518358338462785E-3</v>
      </c>
      <c r="AF12" s="14">
        <f t="shared" si="4"/>
        <v>5.662997300165314E-3</v>
      </c>
      <c r="AG12" s="20">
        <f t="shared" si="5"/>
        <v>5.4534097659523191E-3</v>
      </c>
      <c r="AH12" s="14">
        <f t="shared" si="6"/>
        <v>1.1161466319035219E-5</v>
      </c>
      <c r="AI12" s="20">
        <f t="shared" si="7"/>
        <v>1.1161466319035219E-5</v>
      </c>
      <c r="AJ12" s="14">
        <f t="shared" si="8"/>
        <v>1.1161466319035219E-5</v>
      </c>
    </row>
    <row r="13" spans="1:36" x14ac:dyDescent="0.25">
      <c r="A13" s="14" t="s">
        <v>297</v>
      </c>
      <c r="B13" s="14">
        <f t="shared" si="0"/>
        <v>43542.665999999997</v>
      </c>
      <c r="C13" s="20">
        <v>1353</v>
      </c>
      <c r="D13" s="14">
        <v>1255</v>
      </c>
      <c r="E13" s="20">
        <v>1466</v>
      </c>
      <c r="F13" s="14">
        <v>117430</v>
      </c>
      <c r="G13" s="20">
        <v>118870</v>
      </c>
      <c r="H13" s="14">
        <v>117546</v>
      </c>
      <c r="J13" s="14">
        <v>1.7999999999999999E-2</v>
      </c>
      <c r="K13" s="20">
        <f t="shared" si="1"/>
        <v>5.5931347887609826E-4</v>
      </c>
      <c r="L13" s="14">
        <f t="shared" si="1"/>
        <v>5.1880149001441484E-4</v>
      </c>
      <c r="M13" s="20">
        <f t="shared" si="1"/>
        <v>6.060262823594678E-4</v>
      </c>
      <c r="N13" s="14">
        <f t="shared" si="1"/>
        <v>4.8544110734974291E-2</v>
      </c>
      <c r="O13" s="20">
        <f t="shared" si="1"/>
        <v>4.9139388938656166E-2</v>
      </c>
      <c r="P13" s="14">
        <f t="shared" si="1"/>
        <v>4.8592063701381999E-2</v>
      </c>
      <c r="S13" s="20" t="s">
        <v>0</v>
      </c>
      <c r="T13" s="20">
        <v>15</v>
      </c>
      <c r="U13" s="20">
        <v>21</v>
      </c>
      <c r="V13" s="20">
        <v>3</v>
      </c>
      <c r="W13" s="20">
        <f>T13/(T13+U13)</f>
        <v>0.41666666666666669</v>
      </c>
      <c r="X13" s="20">
        <f>T13/(T13+V13)</f>
        <v>0.83333333333333337</v>
      </c>
      <c r="Y13" s="20">
        <f>2*W13*X13/(W13+X13)</f>
        <v>0.55555555555555558</v>
      </c>
      <c r="AE13" s="20">
        <f t="shared" si="3"/>
        <v>1.7440686521123901E-2</v>
      </c>
      <c r="AF13" s="14">
        <f t="shared" si="4"/>
        <v>1.7481198509985585E-2</v>
      </c>
      <c r="AG13" s="20">
        <f t="shared" si="5"/>
        <v>1.739397371764053E-2</v>
      </c>
      <c r="AH13" s="14">
        <f t="shared" si="6"/>
        <v>3.0544110734974293E-2</v>
      </c>
      <c r="AI13" s="20">
        <f t="shared" si="7"/>
        <v>3.1139388938656167E-2</v>
      </c>
      <c r="AJ13" s="14">
        <f t="shared" si="8"/>
        <v>3.0592063701382E-2</v>
      </c>
    </row>
    <row r="14" spans="1:36" x14ac:dyDescent="0.25">
      <c r="A14" s="14" t="s">
        <v>267</v>
      </c>
      <c r="B14" s="14">
        <f t="shared" si="0"/>
        <v>0</v>
      </c>
      <c r="C14" s="20">
        <v>111058</v>
      </c>
      <c r="D14" s="14">
        <v>111544</v>
      </c>
      <c r="E14" s="20">
        <v>109308</v>
      </c>
      <c r="F14" s="14">
        <v>10</v>
      </c>
      <c r="G14" s="20">
        <v>22</v>
      </c>
      <c r="H14" s="14">
        <v>9</v>
      </c>
      <c r="J14" s="14">
        <v>0</v>
      </c>
      <c r="K14" s="20">
        <f t="shared" si="1"/>
        <v>4.5910004683681976E-2</v>
      </c>
      <c r="L14" s="14">
        <f t="shared" si="1"/>
        <v>4.6110911077424613E-2</v>
      </c>
      <c r="M14" s="20">
        <f t="shared" si="1"/>
        <v>4.5186576311151916E-2</v>
      </c>
      <c r="N14" s="14">
        <f t="shared" si="1"/>
        <v>4.133876414457489E-6</v>
      </c>
      <c r="O14" s="20">
        <f t="shared" si="1"/>
        <v>9.0945281118064744E-6</v>
      </c>
      <c r="P14" s="14">
        <f t="shared" si="1"/>
        <v>3.7204887730117399E-6</v>
      </c>
      <c r="S14" s="14" t="s">
        <v>241</v>
      </c>
      <c r="T14" s="14">
        <v>15</v>
      </c>
      <c r="U14" s="14">
        <v>18</v>
      </c>
      <c r="V14" s="14">
        <v>3</v>
      </c>
      <c r="W14" s="14">
        <f t="shared" ref="W14:W17" si="12">T14/(T14+U14)</f>
        <v>0.45454545454545453</v>
      </c>
      <c r="X14" s="14">
        <f t="shared" ref="X14:X17" si="13">T14/(T14+V14)</f>
        <v>0.83333333333333337</v>
      </c>
      <c r="Y14" s="14">
        <f t="shared" ref="Y14:Y17" si="14">2*W14*X14/(W14+X14)</f>
        <v>0.58823529411764708</v>
      </c>
      <c r="AE14" s="20">
        <f t="shared" si="3"/>
        <v>4.5910004683681976E-2</v>
      </c>
      <c r="AF14" s="14">
        <f t="shared" si="4"/>
        <v>4.6110911077424613E-2</v>
      </c>
      <c r="AG14" s="20">
        <f t="shared" si="5"/>
        <v>4.5186576311151916E-2</v>
      </c>
      <c r="AH14" s="14">
        <f t="shared" si="6"/>
        <v>4.133876414457489E-6</v>
      </c>
      <c r="AI14" s="20">
        <f t="shared" si="7"/>
        <v>9.0945281118064744E-6</v>
      </c>
      <c r="AJ14" s="14">
        <f t="shared" si="8"/>
        <v>3.7204887730117399E-6</v>
      </c>
    </row>
    <row r="15" spans="1:36" x14ac:dyDescent="0.25">
      <c r="A15" s="14" t="s">
        <v>274</v>
      </c>
      <c r="B15" s="14">
        <f t="shared" si="0"/>
        <v>43542.665999999997</v>
      </c>
      <c r="C15" s="20">
        <v>13985</v>
      </c>
      <c r="D15" s="14">
        <v>13949</v>
      </c>
      <c r="E15" s="20">
        <v>13914</v>
      </c>
      <c r="F15" s="14">
        <v>15917</v>
      </c>
      <c r="G15" s="20">
        <v>16367</v>
      </c>
      <c r="H15" s="14">
        <v>16366</v>
      </c>
      <c r="J15" s="14">
        <v>1.7999999999999999E-2</v>
      </c>
      <c r="K15" s="20">
        <f t="shared" si="1"/>
        <v>5.7812261656187977E-3</v>
      </c>
      <c r="L15" s="14">
        <f t="shared" si="1"/>
        <v>5.7663442105267511E-3</v>
      </c>
      <c r="M15" s="20">
        <f t="shared" si="1"/>
        <v>5.7518756430761497E-3</v>
      </c>
      <c r="N15" s="14">
        <f t="shared" si="1"/>
        <v>6.579891088891985E-3</v>
      </c>
      <c r="O15" s="20">
        <f t="shared" si="1"/>
        <v>6.7659155275425721E-3</v>
      </c>
      <c r="P15" s="14">
        <f t="shared" si="1"/>
        <v>6.7655021399011259E-3</v>
      </c>
      <c r="S15" s="20" t="s">
        <v>135</v>
      </c>
      <c r="T15" s="20">
        <v>15</v>
      </c>
      <c r="U15" s="20">
        <v>30</v>
      </c>
      <c r="V15" s="20">
        <v>3</v>
      </c>
      <c r="W15" s="20">
        <f t="shared" si="12"/>
        <v>0.33333333333333331</v>
      </c>
      <c r="X15" s="20">
        <f t="shared" si="13"/>
        <v>0.83333333333333337</v>
      </c>
      <c r="Y15" s="20">
        <f t="shared" si="14"/>
        <v>0.47619047619047616</v>
      </c>
      <c r="AE15" s="20">
        <f t="shared" si="3"/>
        <v>1.2218773834381202E-2</v>
      </c>
      <c r="AF15" s="14">
        <f t="shared" si="4"/>
        <v>1.2233655789473247E-2</v>
      </c>
      <c r="AG15" s="20">
        <f t="shared" si="5"/>
        <v>1.2248124356923849E-2</v>
      </c>
      <c r="AH15" s="14">
        <f t="shared" si="6"/>
        <v>1.1420108911108014E-2</v>
      </c>
      <c r="AI15" s="20">
        <f t="shared" si="7"/>
        <v>1.1234084472457426E-2</v>
      </c>
      <c r="AJ15" s="14">
        <f t="shared" si="8"/>
        <v>1.1234497860098874E-2</v>
      </c>
    </row>
    <row r="16" spans="1:36" x14ac:dyDescent="0.25">
      <c r="A16" s="14" t="s">
        <v>270</v>
      </c>
      <c r="B16" s="14">
        <f t="shared" si="0"/>
        <v>43542.665999999997</v>
      </c>
      <c r="C16" s="20">
        <v>15813</v>
      </c>
      <c r="D16" s="14">
        <v>15936</v>
      </c>
      <c r="E16" s="20">
        <v>15363</v>
      </c>
      <c r="F16" s="14">
        <v>11974</v>
      </c>
      <c r="G16" s="20">
        <v>14540</v>
      </c>
      <c r="H16" s="14">
        <v>11865</v>
      </c>
      <c r="J16" s="14">
        <v>1.7999999999999999E-2</v>
      </c>
      <c r="K16" s="20">
        <f t="shared" si="1"/>
        <v>6.536898774181627E-3</v>
      </c>
      <c r="L16" s="14">
        <f t="shared" si="1"/>
        <v>6.5877454540794536E-3</v>
      </c>
      <c r="M16" s="20">
        <f t="shared" si="1"/>
        <v>6.3508743355310399E-3</v>
      </c>
      <c r="N16" s="14">
        <f t="shared" si="1"/>
        <v>4.9499036186713965E-3</v>
      </c>
      <c r="O16" s="20">
        <f t="shared" si="1"/>
        <v>6.0106563066211881E-3</v>
      </c>
      <c r="P16" s="14">
        <f t="shared" si="1"/>
        <v>4.9048443657538103E-3</v>
      </c>
      <c r="S16" s="14" t="s">
        <v>209</v>
      </c>
      <c r="T16" s="14">
        <v>16</v>
      </c>
      <c r="U16" s="14">
        <v>15</v>
      </c>
      <c r="V16" s="14">
        <v>3</v>
      </c>
      <c r="W16" s="14">
        <f>T16/(T16+U16)</f>
        <v>0.5161290322580645</v>
      </c>
      <c r="X16" s="14">
        <f>T16/(T16+V16)</f>
        <v>0.84210526315789469</v>
      </c>
      <c r="Y16" s="14">
        <f>2*W16*X16/(W16+X16)</f>
        <v>0.6399999999999999</v>
      </c>
      <c r="AE16" s="20">
        <f t="shared" si="3"/>
        <v>1.1463101225818371E-2</v>
      </c>
      <c r="AF16" s="14">
        <f t="shared" si="4"/>
        <v>1.1412254545920545E-2</v>
      </c>
      <c r="AG16" s="20">
        <f t="shared" si="5"/>
        <v>1.1649125664468959E-2</v>
      </c>
      <c r="AH16" s="14">
        <f t="shared" si="6"/>
        <v>1.3050096381328601E-2</v>
      </c>
      <c r="AI16" s="20">
        <f t="shared" si="7"/>
        <v>1.198934369337881E-2</v>
      </c>
      <c r="AJ16" s="14">
        <f t="shared" si="8"/>
        <v>1.3095155634246188E-2</v>
      </c>
    </row>
    <row r="17" spans="1:36" x14ac:dyDescent="0.25">
      <c r="A17" s="14" t="s">
        <v>315</v>
      </c>
      <c r="B17" s="14">
        <f t="shared" si="0"/>
        <v>4354.2665999999999</v>
      </c>
      <c r="C17" s="20">
        <v>5133</v>
      </c>
      <c r="D17" s="14">
        <v>5200</v>
      </c>
      <c r="E17" s="20">
        <v>4958</v>
      </c>
      <c r="F17" s="14">
        <v>5738</v>
      </c>
      <c r="G17" s="20">
        <v>5778</v>
      </c>
      <c r="H17" s="14">
        <v>5746</v>
      </c>
      <c r="J17" s="14">
        <v>1.8E-3</v>
      </c>
      <c r="K17" s="20">
        <f t="shared" si="1"/>
        <v>2.121918763541029E-3</v>
      </c>
      <c r="L17" s="14">
        <f t="shared" si="1"/>
        <v>2.1496157355178941E-3</v>
      </c>
      <c r="M17" s="20">
        <f t="shared" si="1"/>
        <v>2.0495759262880229E-3</v>
      </c>
      <c r="N17" s="14">
        <f t="shared" si="1"/>
        <v>2.3720182866157069E-3</v>
      </c>
      <c r="O17" s="20">
        <f t="shared" si="1"/>
        <v>2.388553792273537E-3</v>
      </c>
      <c r="P17" s="14">
        <f t="shared" si="1"/>
        <v>2.3753253877472728E-3</v>
      </c>
      <c r="S17" s="20" t="s">
        <v>1539</v>
      </c>
      <c r="T17" s="20">
        <v>16</v>
      </c>
      <c r="U17" s="20">
        <v>16</v>
      </c>
      <c r="V17" s="20">
        <v>2</v>
      </c>
      <c r="W17" s="20">
        <f t="shared" si="12"/>
        <v>0.5</v>
      </c>
      <c r="X17" s="20">
        <f t="shared" si="13"/>
        <v>0.88888888888888884</v>
      </c>
      <c r="Y17" s="20">
        <f t="shared" si="14"/>
        <v>0.64</v>
      </c>
      <c r="AE17" s="20">
        <f t="shared" si="3"/>
        <v>3.2191876354102904E-4</v>
      </c>
      <c r="AF17" s="14">
        <f t="shared" si="4"/>
        <v>3.4961573551789416E-4</v>
      </c>
      <c r="AG17" s="20">
        <f t="shared" si="5"/>
        <v>2.4957592628802299E-4</v>
      </c>
      <c r="AH17" s="14">
        <f t="shared" si="6"/>
        <v>5.7201828661570695E-4</v>
      </c>
      <c r="AI17" s="20">
        <f t="shared" si="7"/>
        <v>5.8855379227353705E-4</v>
      </c>
      <c r="AJ17" s="14">
        <f t="shared" si="8"/>
        <v>5.7532538774727289E-4</v>
      </c>
    </row>
    <row r="18" spans="1:36" x14ac:dyDescent="0.25">
      <c r="A18" s="14" t="s">
        <v>301</v>
      </c>
      <c r="B18" s="14">
        <f t="shared" si="0"/>
        <v>4354.2665999999999</v>
      </c>
      <c r="C18" s="20">
        <v>4556</v>
      </c>
      <c r="D18" s="14">
        <v>4578</v>
      </c>
      <c r="E18" s="20">
        <v>4472</v>
      </c>
      <c r="F18" s="14">
        <v>4796</v>
      </c>
      <c r="G18" s="20">
        <v>4796</v>
      </c>
      <c r="H18" s="14">
        <v>4796</v>
      </c>
      <c r="J18" s="14">
        <v>1.8E-3</v>
      </c>
      <c r="K18" s="20">
        <f t="shared" si="1"/>
        <v>1.8833940944268318E-3</v>
      </c>
      <c r="L18" s="14">
        <f t="shared" si="1"/>
        <v>1.8924886225386384E-3</v>
      </c>
      <c r="M18" s="20">
        <f t="shared" si="1"/>
        <v>1.8486695325453889E-3</v>
      </c>
      <c r="N18" s="14">
        <f t="shared" si="1"/>
        <v>1.9826071283738115E-3</v>
      </c>
      <c r="O18" s="20">
        <f t="shared" si="1"/>
        <v>1.9826071283738115E-3</v>
      </c>
      <c r="P18" s="14">
        <f t="shared" si="1"/>
        <v>1.9826071283738115E-3</v>
      </c>
      <c r="S18" s="14" t="s">
        <v>1489</v>
      </c>
      <c r="T18" s="14">
        <v>16</v>
      </c>
      <c r="U18" s="14">
        <v>15</v>
      </c>
      <c r="V18" s="14">
        <v>2</v>
      </c>
      <c r="W18" s="14">
        <f>T18/(T18+U18)</f>
        <v>0.5161290322580645</v>
      </c>
      <c r="X18" s="14">
        <f>T18/(T18+V18)</f>
        <v>0.88888888888888884</v>
      </c>
      <c r="Y18" s="14">
        <f>2*W18*X18/(W18+X18)</f>
        <v>0.65306122448979587</v>
      </c>
      <c r="AE18" s="20">
        <f t="shared" si="3"/>
        <v>8.3394094426831895E-5</v>
      </c>
      <c r="AF18" s="14">
        <f t="shared" si="4"/>
        <v>9.2488622538638423E-5</v>
      </c>
      <c r="AG18" s="20">
        <f t="shared" si="5"/>
        <v>4.8669532545388963E-5</v>
      </c>
      <c r="AH18" s="14">
        <f t="shared" si="6"/>
        <v>1.8260712837381158E-4</v>
      </c>
      <c r="AI18" s="20">
        <f t="shared" si="7"/>
        <v>1.8260712837381158E-4</v>
      </c>
      <c r="AJ18" s="14">
        <f t="shared" si="8"/>
        <v>1.8260712837381158E-4</v>
      </c>
    </row>
    <row r="19" spans="1:36" x14ac:dyDescent="0.25">
      <c r="A19" s="14" t="s">
        <v>278</v>
      </c>
      <c r="B19" s="14">
        <f t="shared" si="0"/>
        <v>4354.2665999999999</v>
      </c>
      <c r="C19" s="20">
        <v>1558</v>
      </c>
      <c r="D19" s="14">
        <v>1581</v>
      </c>
      <c r="E19" s="20">
        <v>1492</v>
      </c>
      <c r="F19" s="14">
        <v>1661</v>
      </c>
      <c r="G19" s="20">
        <v>1661</v>
      </c>
      <c r="H19" s="14">
        <v>1661</v>
      </c>
      <c r="J19" s="14">
        <v>1.8E-3</v>
      </c>
      <c r="K19" s="20">
        <f t="shared" si="1"/>
        <v>6.4405794537247677E-4</v>
      </c>
      <c r="L19" s="14">
        <f t="shared" si="1"/>
        <v>6.5356586112572893E-4</v>
      </c>
      <c r="M19" s="20">
        <f t="shared" si="1"/>
        <v>6.1677436103705729E-4</v>
      </c>
      <c r="N19" s="14">
        <f t="shared" si="1"/>
        <v>6.866368724413889E-4</v>
      </c>
      <c r="O19" s="20">
        <f t="shared" si="1"/>
        <v>6.866368724413889E-4</v>
      </c>
      <c r="P19" s="14">
        <f t="shared" si="1"/>
        <v>6.866368724413889E-4</v>
      </c>
      <c r="AE19" s="20">
        <f t="shared" si="3"/>
        <v>1.1559420546275231E-3</v>
      </c>
      <c r="AF19" s="14">
        <f t="shared" si="4"/>
        <v>1.146434138874271E-3</v>
      </c>
      <c r="AG19" s="20">
        <f t="shared" si="5"/>
        <v>1.1832256389629427E-3</v>
      </c>
      <c r="AH19" s="14">
        <f t="shared" si="6"/>
        <v>1.1133631275586111E-3</v>
      </c>
      <c r="AI19" s="20">
        <f t="shared" si="7"/>
        <v>1.1133631275586111E-3</v>
      </c>
      <c r="AJ19" s="14">
        <f t="shared" si="8"/>
        <v>1.1133631275586111E-3</v>
      </c>
    </row>
    <row r="20" spans="1:36" x14ac:dyDescent="0.25">
      <c r="A20" s="14" t="s">
        <v>1100</v>
      </c>
      <c r="B20" s="14">
        <f t="shared" si="0"/>
        <v>4354.2665999999999</v>
      </c>
      <c r="C20" s="20">
        <v>1356</v>
      </c>
      <c r="D20" s="14">
        <v>1373</v>
      </c>
      <c r="E20" s="20">
        <v>1321</v>
      </c>
      <c r="F20" s="14">
        <v>1428</v>
      </c>
      <c r="G20" s="20">
        <v>1428</v>
      </c>
      <c r="H20" s="14">
        <v>1428</v>
      </c>
      <c r="J20" s="14">
        <v>1.8E-3</v>
      </c>
      <c r="K20" s="20">
        <f t="shared" si="1"/>
        <v>5.6055364180043548E-4</v>
      </c>
      <c r="L20" s="14">
        <f t="shared" si="1"/>
        <v>5.6758123170501319E-4</v>
      </c>
      <c r="M20" s="20">
        <f t="shared" si="1"/>
        <v>5.4608507434983421E-4</v>
      </c>
      <c r="N20" s="14">
        <f t="shared" si="1"/>
        <v>5.9031755198452941E-4</v>
      </c>
      <c r="O20" s="20">
        <f t="shared" si="1"/>
        <v>5.9031755198452941E-4</v>
      </c>
      <c r="P20" s="14">
        <f t="shared" si="1"/>
        <v>5.9031755198452941E-4</v>
      </c>
      <c r="Z20" t="s">
        <v>1466</v>
      </c>
      <c r="AA20">
        <v>1.4999999999999999E-4</v>
      </c>
      <c r="AB20">
        <f>B29*AA20</f>
        <v>362.85555000000011</v>
      </c>
      <c r="AE20" s="20">
        <f t="shared" si="3"/>
        <v>1.2394463581995646E-3</v>
      </c>
      <c r="AF20" s="14">
        <f t="shared" si="4"/>
        <v>1.2324187682949868E-3</v>
      </c>
      <c r="AG20" s="20">
        <f t="shared" si="5"/>
        <v>1.2539149256501657E-3</v>
      </c>
      <c r="AH20" s="14">
        <f t="shared" si="6"/>
        <v>1.2096824480154705E-3</v>
      </c>
      <c r="AI20" s="20">
        <f t="shared" si="7"/>
        <v>1.2096824480154705E-3</v>
      </c>
      <c r="AJ20" s="14">
        <f t="shared" si="8"/>
        <v>1.2096824480154705E-3</v>
      </c>
    </row>
    <row r="21" spans="1:36" x14ac:dyDescent="0.25">
      <c r="A21" s="14" t="s">
        <v>310</v>
      </c>
      <c r="B21" s="14">
        <f t="shared" si="0"/>
        <v>4354.2665999999999</v>
      </c>
      <c r="C21" s="20">
        <v>2887</v>
      </c>
      <c r="D21" s="14">
        <v>2939</v>
      </c>
      <c r="E21" s="20">
        <v>2708</v>
      </c>
      <c r="F21" s="14">
        <v>3157</v>
      </c>
      <c r="G21" s="20">
        <v>3157</v>
      </c>
      <c r="H21" s="14">
        <v>3157</v>
      </c>
      <c r="J21" s="14">
        <v>1.8E-3</v>
      </c>
      <c r="K21" s="20">
        <f t="shared" si="1"/>
        <v>1.193450120853877E-3</v>
      </c>
      <c r="L21" s="14">
        <f t="shared" si="1"/>
        <v>1.214946278209056E-3</v>
      </c>
      <c r="M21" s="20">
        <f t="shared" si="1"/>
        <v>1.119453733035088E-3</v>
      </c>
      <c r="N21" s="14">
        <f t="shared" si="1"/>
        <v>1.3050647840442292E-3</v>
      </c>
      <c r="O21" s="20">
        <f t="shared" si="1"/>
        <v>1.3050647840442292E-3</v>
      </c>
      <c r="P21" s="14">
        <f t="shared" si="1"/>
        <v>1.3050647840442292E-3</v>
      </c>
      <c r="R21" t="s">
        <v>174</v>
      </c>
      <c r="AE21" s="20">
        <f t="shared" si="3"/>
        <v>6.0654987914612294E-4</v>
      </c>
      <c r="AF21" s="14">
        <f t="shared" si="4"/>
        <v>5.8505372179094395E-4</v>
      </c>
      <c r="AG21" s="20">
        <f t="shared" si="5"/>
        <v>6.8054626696491195E-4</v>
      </c>
      <c r="AH21" s="14">
        <f t="shared" si="6"/>
        <v>4.9493521595577079E-4</v>
      </c>
      <c r="AI21" s="20">
        <f t="shared" si="7"/>
        <v>4.9493521595577079E-4</v>
      </c>
      <c r="AJ21" s="14">
        <f t="shared" si="8"/>
        <v>4.9493521595577079E-4</v>
      </c>
    </row>
    <row r="22" spans="1:36" x14ac:dyDescent="0.25">
      <c r="A22" s="14" t="s">
        <v>451</v>
      </c>
      <c r="B22" s="14">
        <f t="shared" si="0"/>
        <v>483.80740000000003</v>
      </c>
      <c r="C22" s="20">
        <v>463</v>
      </c>
      <c r="D22" s="14">
        <v>494</v>
      </c>
      <c r="E22" s="20">
        <v>479</v>
      </c>
      <c r="F22" s="14">
        <v>643</v>
      </c>
      <c r="G22" s="20">
        <v>644</v>
      </c>
      <c r="H22" s="14">
        <v>643</v>
      </c>
      <c r="J22" s="14">
        <v>2.0000000000000001E-4</v>
      </c>
      <c r="K22" s="20">
        <f t="shared" si="1"/>
        <v>1.9139847798938173E-4</v>
      </c>
      <c r="L22" s="14">
        <f t="shared" si="1"/>
        <v>2.0421349487419993E-4</v>
      </c>
      <c r="M22" s="20">
        <f t="shared" si="1"/>
        <v>1.980126802525137E-4</v>
      </c>
      <c r="N22" s="14">
        <f t="shared" si="1"/>
        <v>2.6580825344961652E-4</v>
      </c>
      <c r="O22" s="20">
        <f t="shared" si="1"/>
        <v>2.6622164109106226E-4</v>
      </c>
      <c r="P22" s="14">
        <f t="shared" si="1"/>
        <v>2.6580825344961652E-4</v>
      </c>
      <c r="S22" s="14" t="s">
        <v>165</v>
      </c>
      <c r="T22" s="14" t="s">
        <v>1463</v>
      </c>
      <c r="U22" s="14" t="s">
        <v>1464</v>
      </c>
      <c r="V22" s="14" t="s">
        <v>1465</v>
      </c>
      <c r="W22" s="14" t="s">
        <v>176</v>
      </c>
      <c r="X22" s="14" t="s">
        <v>172</v>
      </c>
      <c r="Y22" s="14" t="s">
        <v>178</v>
      </c>
      <c r="AE22" s="20">
        <f t="shared" si="3"/>
        <v>8.6015220106182787E-6</v>
      </c>
      <c r="AF22" s="14">
        <f t="shared" si="4"/>
        <v>4.2134948741999229E-6</v>
      </c>
      <c r="AG22" s="20">
        <f t="shared" si="5"/>
        <v>1.9873197474863072E-6</v>
      </c>
      <c r="AH22" s="14">
        <f t="shared" si="6"/>
        <v>6.5808253449616509E-5</v>
      </c>
      <c r="AI22" s="20">
        <f t="shared" si="7"/>
        <v>6.6221641091062251E-5</v>
      </c>
      <c r="AJ22" s="14">
        <f t="shared" si="8"/>
        <v>6.5808253449616509E-5</v>
      </c>
    </row>
    <row r="23" spans="1:36" x14ac:dyDescent="0.25">
      <c r="A23" s="14" t="s">
        <v>304</v>
      </c>
      <c r="B23" s="14">
        <f t="shared" si="0"/>
        <v>483.80740000000003</v>
      </c>
      <c r="C23" s="20">
        <v>99</v>
      </c>
      <c r="D23" s="14">
        <v>99</v>
      </c>
      <c r="E23" s="20">
        <v>99</v>
      </c>
      <c r="F23" s="14">
        <v>42</v>
      </c>
      <c r="G23" s="20">
        <v>99</v>
      </c>
      <c r="H23" s="14">
        <v>42</v>
      </c>
      <c r="J23" s="14">
        <v>2.0000000000000001E-4</v>
      </c>
      <c r="K23" s="20">
        <f t="shared" si="1"/>
        <v>4.0925376503129135E-5</v>
      </c>
      <c r="L23" s="14">
        <f t="shared" si="1"/>
        <v>4.0925376503129135E-5</v>
      </c>
      <c r="M23" s="20">
        <f t="shared" si="1"/>
        <v>4.0925376503129135E-5</v>
      </c>
      <c r="N23" s="14">
        <f t="shared" si="1"/>
        <v>1.7362280940721452E-5</v>
      </c>
      <c r="O23" s="20">
        <f t="shared" si="1"/>
        <v>4.0925376503129135E-5</v>
      </c>
      <c r="P23" s="14">
        <f t="shared" si="1"/>
        <v>1.7362280940721452E-5</v>
      </c>
      <c r="S23" s="20" t="s">
        <v>0</v>
      </c>
      <c r="T23" s="20">
        <v>16</v>
      </c>
      <c r="U23" s="20">
        <v>38</v>
      </c>
      <c r="V23" s="20">
        <v>4</v>
      </c>
      <c r="W23" s="20">
        <f>T23/(T23+U23)</f>
        <v>0.29629629629629628</v>
      </c>
      <c r="X23" s="20">
        <f>T23/(T23+V23)</f>
        <v>0.8</v>
      </c>
      <c r="Y23" s="20">
        <f>2*W23*X23/(W23+X23)</f>
        <v>0.43243243243243246</v>
      </c>
      <c r="AE23" s="20">
        <f t="shared" si="3"/>
        <v>1.5907462349687087E-4</v>
      </c>
      <c r="AF23" s="14">
        <f t="shared" si="4"/>
        <v>1.5907462349687087E-4</v>
      </c>
      <c r="AG23" s="20">
        <f t="shared" si="5"/>
        <v>1.5907462349687087E-4</v>
      </c>
      <c r="AH23" s="14">
        <f t="shared" si="6"/>
        <v>1.8263771905927857E-4</v>
      </c>
      <c r="AI23" s="20">
        <f t="shared" si="7"/>
        <v>1.5907462349687087E-4</v>
      </c>
      <c r="AJ23" s="14">
        <f t="shared" si="8"/>
        <v>1.8263771905927857E-4</v>
      </c>
    </row>
    <row r="24" spans="1:36" x14ac:dyDescent="0.25">
      <c r="A24" s="14" t="s">
        <v>348</v>
      </c>
      <c r="B24" s="14">
        <f t="shared" si="0"/>
        <v>483.80740000000003</v>
      </c>
      <c r="C24" s="20">
        <v>542</v>
      </c>
      <c r="D24" s="14">
        <v>542</v>
      </c>
      <c r="E24" s="20">
        <v>542</v>
      </c>
      <c r="F24" s="14">
        <v>542</v>
      </c>
      <c r="G24" s="20">
        <v>542</v>
      </c>
      <c r="H24" s="14">
        <v>542</v>
      </c>
      <c r="J24" s="14">
        <v>2.0000000000000001E-4</v>
      </c>
      <c r="K24" s="20">
        <f t="shared" si="1"/>
        <v>2.2405610166359587E-4</v>
      </c>
      <c r="L24" s="14">
        <f t="shared" si="1"/>
        <v>2.2405610166359587E-4</v>
      </c>
      <c r="M24" s="20">
        <f t="shared" si="1"/>
        <v>2.2405610166359587E-4</v>
      </c>
      <c r="N24" s="14">
        <f t="shared" si="1"/>
        <v>2.2405610166359587E-4</v>
      </c>
      <c r="O24" s="20">
        <f t="shared" si="1"/>
        <v>2.2405610166359587E-4</v>
      </c>
      <c r="P24" s="14">
        <f t="shared" si="1"/>
        <v>2.2405610166359587E-4</v>
      </c>
      <c r="S24" s="14" t="s">
        <v>241</v>
      </c>
      <c r="T24" s="14">
        <v>16</v>
      </c>
      <c r="U24" s="14">
        <v>34</v>
      </c>
      <c r="V24" s="14">
        <v>4</v>
      </c>
      <c r="W24" s="14">
        <f t="shared" ref="W24:W27" si="15">T24/(T24+U24)</f>
        <v>0.32</v>
      </c>
      <c r="X24" s="14">
        <f t="shared" ref="X24:X27" si="16">T24/(T24+V24)</f>
        <v>0.8</v>
      </c>
      <c r="Y24" s="14">
        <f t="shared" ref="Y24:Y27" si="17">2*W24*X24/(W24+X24)</f>
        <v>0.45714285714285713</v>
      </c>
      <c r="AE24" s="20">
        <f t="shared" si="3"/>
        <v>2.4056101663595865E-5</v>
      </c>
      <c r="AF24" s="14">
        <f t="shared" si="4"/>
        <v>2.4056101663595865E-5</v>
      </c>
      <c r="AG24" s="20">
        <f t="shared" si="5"/>
        <v>2.4056101663595865E-5</v>
      </c>
      <c r="AH24" s="14">
        <f t="shared" si="6"/>
        <v>2.4056101663595865E-5</v>
      </c>
      <c r="AI24" s="20">
        <f t="shared" si="7"/>
        <v>2.4056101663595865E-5</v>
      </c>
      <c r="AJ24" s="14">
        <f t="shared" si="8"/>
        <v>2.4056101663595865E-5</v>
      </c>
    </row>
    <row r="25" spans="1:36" x14ac:dyDescent="0.25">
      <c r="A25" s="14" t="s">
        <v>1101</v>
      </c>
      <c r="B25" s="14">
        <f t="shared" si="0"/>
        <v>483.80740000000003</v>
      </c>
      <c r="C25" s="20">
        <v>0</v>
      </c>
      <c r="D25" s="14">
        <v>0</v>
      </c>
      <c r="E25" s="20">
        <v>0</v>
      </c>
      <c r="F25" s="14">
        <v>253</v>
      </c>
      <c r="G25" s="20">
        <v>261</v>
      </c>
      <c r="H25" s="14">
        <v>240</v>
      </c>
      <c r="J25" s="14">
        <v>2.0000000000000001E-4</v>
      </c>
      <c r="K25" s="20">
        <f t="shared" si="1"/>
        <v>0</v>
      </c>
      <c r="L25" s="14">
        <f t="shared" si="1"/>
        <v>0</v>
      </c>
      <c r="M25" s="20">
        <f t="shared" si="1"/>
        <v>0</v>
      </c>
      <c r="N25" s="14">
        <f t="shared" si="1"/>
        <v>1.0458707328577447E-4</v>
      </c>
      <c r="O25" s="20">
        <f t="shared" si="1"/>
        <v>1.0789417441734045E-4</v>
      </c>
      <c r="P25" s="14">
        <f t="shared" si="1"/>
        <v>9.9213033946979722E-5</v>
      </c>
      <c r="S25" s="20" t="s">
        <v>135</v>
      </c>
      <c r="T25" s="20">
        <v>16</v>
      </c>
      <c r="U25" s="20">
        <v>74</v>
      </c>
      <c r="V25" s="20">
        <v>4</v>
      </c>
      <c r="W25" s="20">
        <f t="shared" si="15"/>
        <v>0.17777777777777778</v>
      </c>
      <c r="X25" s="20">
        <f t="shared" si="16"/>
        <v>0.8</v>
      </c>
      <c r="Y25" s="20">
        <f t="shared" si="17"/>
        <v>0.29090909090909089</v>
      </c>
      <c r="AE25" s="20">
        <f t="shared" si="3"/>
        <v>2.0000000000000001E-4</v>
      </c>
      <c r="AF25" s="14">
        <f t="shared" si="4"/>
        <v>2.0000000000000001E-4</v>
      </c>
      <c r="AG25" s="20">
        <f t="shared" si="5"/>
        <v>2.0000000000000001E-4</v>
      </c>
      <c r="AH25" s="14">
        <f t="shared" si="6"/>
        <v>9.541292671422554E-5</v>
      </c>
      <c r="AI25" s="20">
        <f t="shared" si="7"/>
        <v>9.2105825582659555E-5</v>
      </c>
      <c r="AJ25" s="14">
        <f t="shared" si="8"/>
        <v>1.0078696605302029E-4</v>
      </c>
    </row>
    <row r="26" spans="1:36" x14ac:dyDescent="0.25">
      <c r="A26" s="14" t="s">
        <v>1116</v>
      </c>
      <c r="B26" s="14">
        <f t="shared" si="0"/>
        <v>483.80740000000003</v>
      </c>
      <c r="C26" s="20">
        <v>0</v>
      </c>
      <c r="D26" s="14">
        <v>0</v>
      </c>
      <c r="E26" s="20">
        <v>0</v>
      </c>
      <c r="F26" s="14">
        <v>142</v>
      </c>
      <c r="G26" s="20">
        <v>142</v>
      </c>
      <c r="H26" s="14">
        <v>142</v>
      </c>
      <c r="J26" s="14">
        <v>2.0000000000000001E-4</v>
      </c>
      <c r="K26" s="20">
        <f t="shared" si="1"/>
        <v>0</v>
      </c>
      <c r="L26" s="14">
        <f t="shared" si="1"/>
        <v>0</v>
      </c>
      <c r="M26" s="20">
        <f t="shared" si="1"/>
        <v>0</v>
      </c>
      <c r="N26" s="14">
        <f t="shared" si="1"/>
        <v>5.8701045085296342E-5</v>
      </c>
      <c r="O26" s="20">
        <f t="shared" si="1"/>
        <v>5.8701045085296342E-5</v>
      </c>
      <c r="P26" s="14">
        <f t="shared" si="1"/>
        <v>5.8701045085296342E-5</v>
      </c>
      <c r="S26" s="14" t="s">
        <v>1489</v>
      </c>
      <c r="T26" s="14">
        <v>17</v>
      </c>
      <c r="U26" s="14">
        <v>22</v>
      </c>
      <c r="V26" s="14">
        <v>3</v>
      </c>
      <c r="W26" s="14">
        <f t="shared" si="15"/>
        <v>0.4358974358974359</v>
      </c>
      <c r="X26" s="14">
        <f t="shared" si="16"/>
        <v>0.85</v>
      </c>
      <c r="Y26" s="14">
        <f t="shared" si="17"/>
        <v>0.5762711864406781</v>
      </c>
      <c r="AE26" s="20">
        <f t="shared" si="3"/>
        <v>2.0000000000000001E-4</v>
      </c>
      <c r="AF26" s="14">
        <f t="shared" si="4"/>
        <v>2.0000000000000001E-4</v>
      </c>
      <c r="AG26" s="20">
        <f t="shared" si="5"/>
        <v>2.0000000000000001E-4</v>
      </c>
      <c r="AH26" s="14">
        <f t="shared" si="6"/>
        <v>1.4129895491470367E-4</v>
      </c>
      <c r="AI26" s="20">
        <f t="shared" si="7"/>
        <v>1.4129895491470367E-4</v>
      </c>
      <c r="AJ26" s="14">
        <f t="shared" si="8"/>
        <v>1.4129895491470367E-4</v>
      </c>
    </row>
    <row r="27" spans="1:36" x14ac:dyDescent="0.25">
      <c r="A27" s="14" t="s">
        <v>1460</v>
      </c>
      <c r="B27" s="14">
        <f t="shared" si="0"/>
        <v>0</v>
      </c>
      <c r="C27" s="20">
        <v>119</v>
      </c>
      <c r="D27" s="14">
        <v>121</v>
      </c>
      <c r="E27" s="20">
        <v>113</v>
      </c>
      <c r="F27" s="14">
        <v>0</v>
      </c>
      <c r="G27" s="20">
        <v>0</v>
      </c>
      <c r="H27" s="14">
        <v>0</v>
      </c>
      <c r="J27" s="14">
        <v>0</v>
      </c>
      <c r="K27" s="20">
        <f t="shared" si="1"/>
        <v>4.9193129332044113E-5</v>
      </c>
      <c r="L27" s="14">
        <f t="shared" si="1"/>
        <v>5.0019904614935616E-5</v>
      </c>
      <c r="M27" s="20">
        <f t="shared" si="1"/>
        <v>4.6712803483369623E-5</v>
      </c>
      <c r="N27" s="14">
        <f t="shared" si="1"/>
        <v>0</v>
      </c>
      <c r="O27" s="20">
        <f t="shared" si="1"/>
        <v>0</v>
      </c>
      <c r="P27" s="14">
        <f t="shared" si="1"/>
        <v>0</v>
      </c>
      <c r="S27" s="20" t="s">
        <v>1540</v>
      </c>
      <c r="T27" s="20">
        <v>17</v>
      </c>
      <c r="U27" s="20">
        <v>24</v>
      </c>
      <c r="V27" s="20">
        <v>3</v>
      </c>
      <c r="W27" s="20">
        <f t="shared" si="15"/>
        <v>0.41463414634146339</v>
      </c>
      <c r="X27" s="20">
        <f t="shared" si="16"/>
        <v>0.85</v>
      </c>
      <c r="Y27" s="20">
        <f t="shared" si="17"/>
        <v>0.55737704918032782</v>
      </c>
      <c r="AE27" s="20">
        <f t="shared" si="3"/>
        <v>4.9193129332044113E-5</v>
      </c>
      <c r="AF27" s="14">
        <f t="shared" si="4"/>
        <v>5.0019904614935616E-5</v>
      </c>
      <c r="AG27" s="20">
        <f t="shared" si="5"/>
        <v>4.6712803483369623E-5</v>
      </c>
      <c r="AH27" s="14">
        <f t="shared" si="6"/>
        <v>0</v>
      </c>
      <c r="AI27" s="20">
        <f t="shared" si="7"/>
        <v>0</v>
      </c>
      <c r="AJ27" s="14">
        <f t="shared" si="8"/>
        <v>0</v>
      </c>
    </row>
    <row r="28" spans="1:36" ht="15.75" thickBot="1" x14ac:dyDescent="0.3">
      <c r="A28" s="14" t="s">
        <v>1457</v>
      </c>
      <c r="B28" s="14">
        <v>0</v>
      </c>
      <c r="C28" s="20">
        <v>105982</v>
      </c>
      <c r="D28" s="14">
        <v>5581</v>
      </c>
      <c r="E28" s="20">
        <v>150463</v>
      </c>
      <c r="F28" s="14">
        <v>116041</v>
      </c>
      <c r="G28" s="20">
        <v>38282</v>
      </c>
      <c r="H28" s="14">
        <v>117189</v>
      </c>
      <c r="J28" s="14">
        <v>0</v>
      </c>
      <c r="K28" s="20">
        <f t="shared" si="1"/>
        <v>4.3811649015703356E-2</v>
      </c>
      <c r="L28" s="14">
        <f t="shared" si="1"/>
        <v>2.3071164269087246E-3</v>
      </c>
      <c r="M28" s="20">
        <f t="shared" si="1"/>
        <v>6.2199544694851713E-2</v>
      </c>
      <c r="N28" s="14">
        <f t="shared" si="1"/>
        <v>4.7969915301006145E-2</v>
      </c>
      <c r="O28" s="20">
        <f t="shared" si="1"/>
        <v>1.5825305689826159E-2</v>
      </c>
      <c r="P28" s="14">
        <f t="shared" si="1"/>
        <v>4.8444484313385862E-2</v>
      </c>
      <c r="S28" s="14" t="s">
        <v>1504</v>
      </c>
      <c r="T28" s="14">
        <v>16</v>
      </c>
      <c r="U28" s="14">
        <v>22</v>
      </c>
      <c r="V28" s="14">
        <v>4</v>
      </c>
      <c r="W28" s="14">
        <f>T28/(T28+U28)</f>
        <v>0.42105263157894735</v>
      </c>
      <c r="X28" s="14">
        <f>T28/(T28+V28)</f>
        <v>0.8</v>
      </c>
      <c r="Y28" s="14">
        <f>2*W28*X28/(W28+X28)</f>
        <v>0.55172413793103448</v>
      </c>
      <c r="AE28" s="80">
        <f>ABS($J28-K28)</f>
        <v>4.3811649015703356E-2</v>
      </c>
      <c r="AF28" s="81">
        <f>ABS($J28-L28)</f>
        <v>2.3071164269087246E-3</v>
      </c>
      <c r="AG28" s="80">
        <f>ABS($J28-M28)</f>
        <v>6.2199544694851713E-2</v>
      </c>
      <c r="AH28" s="81">
        <f>ABS($J28-N28)</f>
        <v>4.7969915301006145E-2</v>
      </c>
      <c r="AI28" s="80">
        <f>ABS($J28-O28)</f>
        <v>1.5825305689826159E-2</v>
      </c>
      <c r="AJ28" s="81">
        <f>ABS($J28-P28)</f>
        <v>4.8444484313385862E-2</v>
      </c>
    </row>
    <row r="29" spans="1:36" ht="15.75" thickTop="1" x14ac:dyDescent="0.25">
      <c r="A29" s="14" t="s">
        <v>65</v>
      </c>
      <c r="B29" s="14">
        <f t="shared" ref="B29:H29" si="18">SUM(B3:B28)</f>
        <v>2419037.0000000009</v>
      </c>
      <c r="C29" s="20">
        <f t="shared" si="18"/>
        <v>2419037</v>
      </c>
      <c r="D29" s="14">
        <f t="shared" si="18"/>
        <v>2419037</v>
      </c>
      <c r="E29" s="20">
        <f t="shared" si="18"/>
        <v>2419075</v>
      </c>
      <c r="F29" s="14">
        <f t="shared" si="18"/>
        <v>2419037</v>
      </c>
      <c r="G29" s="20">
        <f t="shared" si="18"/>
        <v>2419037</v>
      </c>
      <c r="H29" s="14">
        <f t="shared" si="18"/>
        <v>2419037</v>
      </c>
      <c r="J29" s="14"/>
      <c r="K29" s="20">
        <f t="shared" ref="K29:P29" si="19">SUM(K3:K28)</f>
        <v>1.0000000000000002</v>
      </c>
      <c r="L29" s="14">
        <f t="shared" si="19"/>
        <v>1</v>
      </c>
      <c r="M29" s="20">
        <f t="shared" si="19"/>
        <v>1.0000157087303749</v>
      </c>
      <c r="N29" s="14">
        <f t="shared" si="19"/>
        <v>1.0000000000000002</v>
      </c>
      <c r="O29" s="20">
        <f t="shared" si="19"/>
        <v>1.0000000000000004</v>
      </c>
      <c r="P29" s="14">
        <f t="shared" si="19"/>
        <v>1.0000000000000002</v>
      </c>
      <c r="R29" t="s">
        <v>175</v>
      </c>
      <c r="AD29" t="s">
        <v>1617</v>
      </c>
      <c r="AE29" s="63">
        <f>SUM(AE3:AE28)</f>
        <v>0.64979108579157741</v>
      </c>
      <c r="AF29" s="65">
        <f t="shared" ref="AF29:AJ29" si="20">SUM(AF3:AF28)</f>
        <v>0.57326823194519128</v>
      </c>
      <c r="AG29" s="63">
        <f t="shared" si="20"/>
        <v>0.66245066892321181</v>
      </c>
      <c r="AH29" s="65">
        <f t="shared" si="20"/>
        <v>0.57078652868889557</v>
      </c>
      <c r="AI29" s="63">
        <f t="shared" si="20"/>
        <v>0.56787627969311738</v>
      </c>
      <c r="AJ29" s="65">
        <f t="shared" si="20"/>
        <v>0.57082869422832305</v>
      </c>
    </row>
    <row r="30" spans="1:36" x14ac:dyDescent="0.25">
      <c r="S30" s="14" t="s">
        <v>165</v>
      </c>
      <c r="T30" s="14" t="s">
        <v>1463</v>
      </c>
      <c r="U30" s="14" t="s">
        <v>1464</v>
      </c>
      <c r="V30" s="14" t="s">
        <v>1465</v>
      </c>
      <c r="W30" s="14" t="s">
        <v>176</v>
      </c>
      <c r="X30" s="14" t="s">
        <v>172</v>
      </c>
      <c r="Y30" s="14" t="s">
        <v>178</v>
      </c>
    </row>
    <row r="31" spans="1:36" x14ac:dyDescent="0.25">
      <c r="A31" t="s">
        <v>175</v>
      </c>
      <c r="S31" s="20" t="s">
        <v>0</v>
      </c>
      <c r="T31" s="20">
        <v>15</v>
      </c>
      <c r="U31" s="20">
        <v>15</v>
      </c>
      <c r="V31" s="20">
        <v>3</v>
      </c>
      <c r="W31" s="20">
        <f>T31/(T31+U31)</f>
        <v>0.5</v>
      </c>
      <c r="X31" s="20">
        <f>T31/(T31+V31)</f>
        <v>0.83333333333333337</v>
      </c>
      <c r="Y31" s="20">
        <f>2*W31*X31/(W31+X31)</f>
        <v>0.625</v>
      </c>
    </row>
    <row r="32" spans="1:36" x14ac:dyDescent="0.25">
      <c r="B32" t="s">
        <v>1458</v>
      </c>
      <c r="J32" t="s">
        <v>1459</v>
      </c>
      <c r="S32" s="14" t="s">
        <v>241</v>
      </c>
      <c r="T32" s="14">
        <v>15</v>
      </c>
      <c r="U32" s="14">
        <v>13</v>
      </c>
      <c r="V32" s="14">
        <v>3</v>
      </c>
      <c r="W32" s="14">
        <f t="shared" ref="W32:W35" si="21">T32/(T32+U32)</f>
        <v>0.5357142857142857</v>
      </c>
      <c r="X32" s="14">
        <f t="shared" ref="X32:X35" si="22">T32/(T32+V32)</f>
        <v>0.83333333333333337</v>
      </c>
      <c r="Y32" s="14">
        <f t="shared" ref="Y32:Y35" si="23">2*W32*X32/(W32+X32)</f>
        <v>0.65217391304347827</v>
      </c>
    </row>
    <row r="33" spans="1:36" x14ac:dyDescent="0.25">
      <c r="A33" s="14"/>
      <c r="B33" s="14" t="s">
        <v>1453</v>
      </c>
      <c r="C33" s="20" t="s">
        <v>0</v>
      </c>
      <c r="D33" s="14" t="s">
        <v>241</v>
      </c>
      <c r="E33" s="20" t="s">
        <v>135</v>
      </c>
      <c r="F33" s="14" t="s">
        <v>1504</v>
      </c>
      <c r="G33" s="20" t="s">
        <v>1539</v>
      </c>
      <c r="H33" s="14" t="s">
        <v>1489</v>
      </c>
      <c r="J33" s="14" t="s">
        <v>1453</v>
      </c>
      <c r="K33" s="20" t="s">
        <v>0</v>
      </c>
      <c r="L33" s="14" t="s">
        <v>241</v>
      </c>
      <c r="M33" s="20" t="s">
        <v>135</v>
      </c>
      <c r="N33" s="14" t="s">
        <v>1504</v>
      </c>
      <c r="O33" s="20" t="s">
        <v>1540</v>
      </c>
      <c r="P33" s="14" t="s">
        <v>1489</v>
      </c>
      <c r="S33" s="20" t="s">
        <v>135</v>
      </c>
      <c r="T33" s="20">
        <v>15</v>
      </c>
      <c r="U33" s="20">
        <v>26</v>
      </c>
      <c r="V33" s="20">
        <v>3</v>
      </c>
      <c r="W33" s="20">
        <f t="shared" si="21"/>
        <v>0.36585365853658536</v>
      </c>
      <c r="X33" s="20">
        <f t="shared" si="22"/>
        <v>0.83333333333333337</v>
      </c>
      <c r="Y33" s="20">
        <f t="shared" si="23"/>
        <v>0.50847457627118642</v>
      </c>
      <c r="AE33" s="20" t="s">
        <v>0</v>
      </c>
      <c r="AF33" s="14" t="s">
        <v>1583</v>
      </c>
      <c r="AG33" s="20" t="s">
        <v>135</v>
      </c>
      <c r="AH33" s="14" t="s">
        <v>209</v>
      </c>
      <c r="AI33" s="20" t="s">
        <v>1539</v>
      </c>
      <c r="AJ33" s="14" t="s">
        <v>1489</v>
      </c>
    </row>
    <row r="34" spans="1:36" x14ac:dyDescent="0.25">
      <c r="A34" s="14" t="s">
        <v>1132</v>
      </c>
      <c r="B34" s="14">
        <f t="shared" ref="B34:B52" si="24">J34*2419037</f>
        <v>435426.66</v>
      </c>
      <c r="C34" s="20">
        <v>609190</v>
      </c>
      <c r="D34" s="14">
        <v>609849</v>
      </c>
      <c r="E34" s="20">
        <v>609544</v>
      </c>
      <c r="F34" s="14">
        <v>562922</v>
      </c>
      <c r="G34" s="20">
        <v>599849</v>
      </c>
      <c r="H34" s="14">
        <v>562865</v>
      </c>
      <c r="J34" s="14">
        <v>0.18</v>
      </c>
      <c r="K34" s="20">
        <f t="shared" ref="K34:P52" si="25">C34/2419037</f>
        <v>0.25183161729233577</v>
      </c>
      <c r="L34" s="14">
        <f t="shared" si="25"/>
        <v>0.25210403974804851</v>
      </c>
      <c r="M34" s="20">
        <f t="shared" si="25"/>
        <v>0.25197795651740756</v>
      </c>
      <c r="N34" s="14">
        <f t="shared" si="25"/>
        <v>0.23270499789792384</v>
      </c>
      <c r="O34" s="20">
        <f t="shared" si="25"/>
        <v>0.24797016333359101</v>
      </c>
      <c r="P34" s="14">
        <f t="shared" si="25"/>
        <v>0.23268143480236145</v>
      </c>
      <c r="S34" s="14" t="s">
        <v>1489</v>
      </c>
      <c r="T34" s="14">
        <v>15</v>
      </c>
      <c r="U34" s="14">
        <v>14</v>
      </c>
      <c r="V34" s="14">
        <v>3</v>
      </c>
      <c r="W34" s="14">
        <f t="shared" si="21"/>
        <v>0.51724137931034486</v>
      </c>
      <c r="X34" s="14">
        <f t="shared" si="22"/>
        <v>0.83333333333333337</v>
      </c>
      <c r="Y34" s="14">
        <f t="shared" si="23"/>
        <v>0.63829787234042556</v>
      </c>
      <c r="AE34" s="20">
        <f>ABS($J34-K34)</f>
        <v>7.1831617292335781E-2</v>
      </c>
      <c r="AF34" s="14">
        <f t="shared" ref="AF34:AJ34" si="26">ABS($J34-L34)</f>
        <v>7.2104039748048521E-2</v>
      </c>
      <c r="AG34" s="20">
        <f t="shared" si="26"/>
        <v>7.1977956517407571E-2</v>
      </c>
      <c r="AH34" s="14">
        <f t="shared" si="26"/>
        <v>5.270499789792385E-2</v>
      </c>
      <c r="AI34" s="20">
        <f t="shared" si="26"/>
        <v>6.7970163333591016E-2</v>
      </c>
      <c r="AJ34" s="14">
        <f t="shared" si="26"/>
        <v>5.2681434802361454E-2</v>
      </c>
    </row>
    <row r="35" spans="1:36" x14ac:dyDescent="0.25">
      <c r="A35" s="14" t="s">
        <v>1134</v>
      </c>
      <c r="B35" s="14">
        <f t="shared" si="24"/>
        <v>435426.66</v>
      </c>
      <c r="C35" s="20">
        <v>273826</v>
      </c>
      <c r="D35" s="14">
        <v>275227</v>
      </c>
      <c r="E35" s="20">
        <v>273952</v>
      </c>
      <c r="F35" s="14">
        <v>278226</v>
      </c>
      <c r="G35" s="20">
        <v>278227</v>
      </c>
      <c r="H35" s="14">
        <v>278226</v>
      </c>
      <c r="J35" s="14">
        <v>0.18</v>
      </c>
      <c r="K35" s="20">
        <f t="shared" si="25"/>
        <v>0.11319628430652363</v>
      </c>
      <c r="L35" s="14">
        <f t="shared" si="25"/>
        <v>0.11377544039218912</v>
      </c>
      <c r="M35" s="20">
        <f t="shared" si="25"/>
        <v>0.1132483711493458</v>
      </c>
      <c r="N35" s="14">
        <f t="shared" si="25"/>
        <v>0.11501518992888492</v>
      </c>
      <c r="O35" s="20">
        <f t="shared" si="25"/>
        <v>0.11501560331652637</v>
      </c>
      <c r="P35" s="14">
        <f t="shared" si="25"/>
        <v>0.11501518992888492</v>
      </c>
      <c r="S35" s="20" t="s">
        <v>1540</v>
      </c>
      <c r="T35" s="20">
        <v>15</v>
      </c>
      <c r="U35" s="20">
        <v>12</v>
      </c>
      <c r="V35" s="20">
        <v>3</v>
      </c>
      <c r="W35" s="20">
        <f t="shared" si="21"/>
        <v>0.55555555555555558</v>
      </c>
      <c r="X35" s="20">
        <f t="shared" si="22"/>
        <v>0.83333333333333337</v>
      </c>
      <c r="Y35" s="20">
        <f t="shared" si="23"/>
        <v>0.66666666666666674</v>
      </c>
      <c r="AE35" s="20">
        <f t="shared" ref="AE35:AE51" si="27">ABS($J35-K35)</f>
        <v>6.6803715693476359E-2</v>
      </c>
      <c r="AF35" s="14">
        <f t="shared" ref="AF35:AF52" si="28">ABS($J35-L35)</f>
        <v>6.6224559607810873E-2</v>
      </c>
      <c r="AG35" s="20">
        <f t="shared" ref="AG35:AG52" si="29">ABS($J35-M35)</f>
        <v>6.6751628850654193E-2</v>
      </c>
      <c r="AH35" s="14">
        <f t="shared" ref="AH35:AH52" si="30">ABS($J35-N35)</f>
        <v>6.4984810071115076E-2</v>
      </c>
      <c r="AI35" s="20">
        <f t="shared" ref="AI35:AI52" si="31">ABS($J35-O35)</f>
        <v>6.4984396683473625E-2</v>
      </c>
      <c r="AJ35" s="14">
        <f t="shared" ref="AJ35:AJ52" si="32">ABS($J35-P35)</f>
        <v>6.4984810071115076E-2</v>
      </c>
    </row>
    <row r="36" spans="1:36" x14ac:dyDescent="0.25">
      <c r="A36" s="14" t="s">
        <v>1461</v>
      </c>
      <c r="B36" s="14">
        <f t="shared" si="24"/>
        <v>435426.66</v>
      </c>
      <c r="C36" s="20">
        <v>774169</v>
      </c>
      <c r="D36" s="14">
        <v>784393</v>
      </c>
      <c r="E36" s="20">
        <v>777336</v>
      </c>
      <c r="F36" s="14">
        <v>797384</v>
      </c>
      <c r="G36" s="20">
        <v>797384</v>
      </c>
      <c r="H36" s="14">
        <v>797369</v>
      </c>
      <c r="J36" s="14">
        <v>0.18</v>
      </c>
      <c r="K36" s="20">
        <f t="shared" si="25"/>
        <v>0.32003189699041396</v>
      </c>
      <c r="L36" s="14">
        <f t="shared" si="25"/>
        <v>0.32425837223655529</v>
      </c>
      <c r="M36" s="20">
        <f t="shared" si="25"/>
        <v>0.32134109565087265</v>
      </c>
      <c r="N36" s="14">
        <f t="shared" si="25"/>
        <v>0.329628691086577</v>
      </c>
      <c r="O36" s="20">
        <f t="shared" si="25"/>
        <v>0.329628691086577</v>
      </c>
      <c r="P36" s="14">
        <f t="shared" si="25"/>
        <v>0.32962249027195534</v>
      </c>
      <c r="S36" s="14" t="s">
        <v>1504</v>
      </c>
      <c r="T36" s="14">
        <v>15</v>
      </c>
      <c r="U36" s="14">
        <v>12</v>
      </c>
      <c r="V36" s="14">
        <v>3</v>
      </c>
      <c r="W36" s="14">
        <f>T36/(T36+U36)</f>
        <v>0.55555555555555558</v>
      </c>
      <c r="X36" s="14">
        <f>T36/(T36+V36)</f>
        <v>0.83333333333333337</v>
      </c>
      <c r="Y36" s="14">
        <f>2*W36*X36/(W36+X36)</f>
        <v>0.66666666666666674</v>
      </c>
      <c r="AE36" s="20">
        <f t="shared" si="27"/>
        <v>0.14003189699041396</v>
      </c>
      <c r="AF36" s="14">
        <f t="shared" si="28"/>
        <v>0.1442583722365553</v>
      </c>
      <c r="AG36" s="20">
        <f t="shared" si="29"/>
        <v>0.14134109565087266</v>
      </c>
      <c r="AH36" s="14">
        <f t="shared" si="30"/>
        <v>0.149628691086577</v>
      </c>
      <c r="AI36" s="20">
        <f t="shared" si="31"/>
        <v>0.149628691086577</v>
      </c>
      <c r="AJ36" s="14">
        <f t="shared" si="32"/>
        <v>0.14962249027195534</v>
      </c>
    </row>
    <row r="37" spans="1:36" x14ac:dyDescent="0.25">
      <c r="A37" s="14" t="s">
        <v>1133</v>
      </c>
      <c r="B37" s="14">
        <f t="shared" si="24"/>
        <v>478969.326</v>
      </c>
      <c r="C37" s="20">
        <v>241621</v>
      </c>
      <c r="D37" s="14">
        <v>246739</v>
      </c>
      <c r="E37" s="20">
        <v>242987</v>
      </c>
      <c r="F37" s="14">
        <v>248995</v>
      </c>
      <c r="G37" s="20">
        <v>249051</v>
      </c>
      <c r="H37" s="14">
        <v>249004</v>
      </c>
      <c r="J37" s="14">
        <v>0.19800000000000001</v>
      </c>
      <c r="K37" s="20">
        <f t="shared" si="25"/>
        <v>9.9883135313763291E-2</v>
      </c>
      <c r="L37" s="14">
        <f t="shared" si="25"/>
        <v>0.10199885326268263</v>
      </c>
      <c r="M37" s="20">
        <f t="shared" si="25"/>
        <v>0.10044782283197817</v>
      </c>
      <c r="N37" s="14">
        <f t="shared" si="25"/>
        <v>0.10293145578178424</v>
      </c>
      <c r="O37" s="20">
        <f t="shared" si="25"/>
        <v>0.1029546054897052</v>
      </c>
      <c r="P37" s="14">
        <f t="shared" si="25"/>
        <v>0.10293517627055725</v>
      </c>
      <c r="AE37" s="20">
        <f t="shared" si="27"/>
        <v>9.8116864686236718E-2</v>
      </c>
      <c r="AF37" s="14">
        <f t="shared" si="28"/>
        <v>9.6001146737317383E-2</v>
      </c>
      <c r="AG37" s="20">
        <f t="shared" si="29"/>
        <v>9.7552177168021836E-2</v>
      </c>
      <c r="AH37" s="14">
        <f t="shared" si="30"/>
        <v>9.506854421821577E-2</v>
      </c>
      <c r="AI37" s="20">
        <f t="shared" si="31"/>
        <v>9.5045394510294812E-2</v>
      </c>
      <c r="AJ37" s="14">
        <f t="shared" si="32"/>
        <v>9.5064823729442763E-2</v>
      </c>
    </row>
    <row r="38" spans="1:36" x14ac:dyDescent="0.25">
      <c r="A38" s="14" t="s">
        <v>1138</v>
      </c>
      <c r="B38" s="14">
        <f t="shared" si="24"/>
        <v>478969.326</v>
      </c>
      <c r="C38" s="20">
        <v>244003</v>
      </c>
      <c r="D38" s="14">
        <v>244931</v>
      </c>
      <c r="E38" s="20">
        <v>244067</v>
      </c>
      <c r="F38" s="14">
        <v>245504</v>
      </c>
      <c r="G38" s="20">
        <v>245524</v>
      </c>
      <c r="H38" s="14">
        <v>245511</v>
      </c>
      <c r="J38" s="14">
        <v>0.19800000000000001</v>
      </c>
      <c r="K38" s="20">
        <f t="shared" si="25"/>
        <v>0.10086782467568706</v>
      </c>
      <c r="L38" s="14">
        <f t="shared" si="25"/>
        <v>0.10125144840694872</v>
      </c>
      <c r="M38" s="20">
        <f t="shared" si="25"/>
        <v>0.10089428148473958</v>
      </c>
      <c r="N38" s="14">
        <f t="shared" si="25"/>
        <v>0.10148831952549713</v>
      </c>
      <c r="O38" s="20">
        <f t="shared" si="25"/>
        <v>0.10149658727832604</v>
      </c>
      <c r="P38" s="14">
        <f t="shared" si="25"/>
        <v>0.10149121323898724</v>
      </c>
      <c r="AE38" s="20">
        <f t="shared" si="27"/>
        <v>9.7132175324312953E-2</v>
      </c>
      <c r="AF38" s="14">
        <f t="shared" si="28"/>
        <v>9.6748551593051291E-2</v>
      </c>
      <c r="AG38" s="20">
        <f t="shared" si="29"/>
        <v>9.7105718515260425E-2</v>
      </c>
      <c r="AH38" s="14">
        <f t="shared" si="30"/>
        <v>9.6511680474502884E-2</v>
      </c>
      <c r="AI38" s="20">
        <f t="shared" si="31"/>
        <v>9.6503412721673967E-2</v>
      </c>
      <c r="AJ38" s="14">
        <f t="shared" si="32"/>
        <v>9.6508786761012766E-2</v>
      </c>
    </row>
    <row r="39" spans="1:36" x14ac:dyDescent="0.25">
      <c r="A39" s="14" t="s">
        <v>1136</v>
      </c>
      <c r="B39" s="14">
        <f t="shared" si="24"/>
        <v>43542.665999999997</v>
      </c>
      <c r="C39" s="20">
        <v>60354</v>
      </c>
      <c r="D39" s="14">
        <v>63018</v>
      </c>
      <c r="E39" s="20">
        <v>60706</v>
      </c>
      <c r="F39" s="14">
        <v>62798</v>
      </c>
      <c r="G39" s="20">
        <v>62807</v>
      </c>
      <c r="H39" s="14">
        <v>62828</v>
      </c>
      <c r="J39" s="14">
        <v>1.7999999999999999E-2</v>
      </c>
      <c r="K39" s="20">
        <f t="shared" si="25"/>
        <v>2.4949597711816728E-2</v>
      </c>
      <c r="L39" s="14">
        <f t="shared" si="25"/>
        <v>2.6050862388628204E-2</v>
      </c>
      <c r="M39" s="20">
        <f t="shared" si="25"/>
        <v>2.5095110161605632E-2</v>
      </c>
      <c r="N39" s="14">
        <f t="shared" si="25"/>
        <v>2.5959917107510139E-2</v>
      </c>
      <c r="O39" s="20">
        <f t="shared" si="25"/>
        <v>2.5963637596283149E-2</v>
      </c>
      <c r="P39" s="14">
        <f t="shared" si="25"/>
        <v>2.597231873675351E-2</v>
      </c>
      <c r="AE39" s="20">
        <f t="shared" si="27"/>
        <v>6.9495977118167289E-3</v>
      </c>
      <c r="AF39" s="14">
        <f t="shared" si="28"/>
        <v>8.0508623886282049E-3</v>
      </c>
      <c r="AG39" s="20">
        <f t="shared" si="29"/>
        <v>7.0951101616056333E-3</v>
      </c>
      <c r="AH39" s="14">
        <f t="shared" si="30"/>
        <v>7.9599171075101401E-3</v>
      </c>
      <c r="AI39" s="20">
        <f t="shared" si="31"/>
        <v>7.9636375962831504E-3</v>
      </c>
      <c r="AJ39" s="14">
        <f t="shared" si="32"/>
        <v>7.9723187367535114E-3</v>
      </c>
    </row>
    <row r="40" spans="1:36" x14ac:dyDescent="0.25">
      <c r="A40" s="14" t="s">
        <v>1455</v>
      </c>
      <c r="B40" s="14">
        <f t="shared" si="24"/>
        <v>43542.665999999997</v>
      </c>
      <c r="C40" s="20">
        <v>26135</v>
      </c>
      <c r="D40" s="14">
        <v>29860</v>
      </c>
      <c r="E40" s="20">
        <v>26092</v>
      </c>
      <c r="F40" s="14">
        <v>29747</v>
      </c>
      <c r="G40" s="20">
        <v>29747</v>
      </c>
      <c r="H40" s="14">
        <v>29721</v>
      </c>
      <c r="J40" s="14">
        <v>1.7999999999999999E-2</v>
      </c>
      <c r="K40" s="20">
        <f t="shared" si="25"/>
        <v>1.0803886009184646E-2</v>
      </c>
      <c r="L40" s="14">
        <f t="shared" si="25"/>
        <v>1.2343754973570062E-2</v>
      </c>
      <c r="M40" s="20">
        <f t="shared" si="25"/>
        <v>1.078611034060248E-2</v>
      </c>
      <c r="N40" s="14">
        <f t="shared" si="25"/>
        <v>1.2297042170086692E-2</v>
      </c>
      <c r="O40" s="20">
        <f t="shared" si="25"/>
        <v>1.2297042170086692E-2</v>
      </c>
      <c r="P40" s="14">
        <f t="shared" si="25"/>
        <v>1.2286294091409102E-2</v>
      </c>
      <c r="AE40" s="20">
        <f t="shared" si="27"/>
        <v>7.1961139908153521E-3</v>
      </c>
      <c r="AF40" s="14">
        <f t="shared" si="28"/>
        <v>5.6562450264299371E-3</v>
      </c>
      <c r="AG40" s="20">
        <f t="shared" si="29"/>
        <v>7.2138896593975186E-3</v>
      </c>
      <c r="AH40" s="14">
        <f t="shared" si="30"/>
        <v>5.7029578299133063E-3</v>
      </c>
      <c r="AI40" s="20">
        <f t="shared" si="31"/>
        <v>5.7029578299133063E-3</v>
      </c>
      <c r="AJ40" s="14">
        <f t="shared" si="32"/>
        <v>5.7137059085908964E-3</v>
      </c>
    </row>
    <row r="41" spans="1:36" x14ac:dyDescent="0.25">
      <c r="A41" s="14" t="s">
        <v>1139</v>
      </c>
      <c r="B41" s="14">
        <f t="shared" si="24"/>
        <v>43542.665999999997</v>
      </c>
      <c r="C41" s="20">
        <v>113967</v>
      </c>
      <c r="D41" s="14">
        <v>115295</v>
      </c>
      <c r="E41" s="20">
        <v>114114</v>
      </c>
      <c r="F41" s="14">
        <v>119093</v>
      </c>
      <c r="G41" s="20">
        <v>119616</v>
      </c>
      <c r="H41" s="14">
        <v>119114</v>
      </c>
      <c r="J41" s="14">
        <v>1.7999999999999999E-2</v>
      </c>
      <c r="K41" s="20">
        <f t="shared" si="25"/>
        <v>4.7112549332647663E-2</v>
      </c>
      <c r="L41" s="14">
        <f t="shared" si="25"/>
        <v>4.7661528120487615E-2</v>
      </c>
      <c r="M41" s="20">
        <f t="shared" si="25"/>
        <v>4.7173317315940183E-2</v>
      </c>
      <c r="N41" s="14">
        <f t="shared" si="25"/>
        <v>4.9231574382698567E-2</v>
      </c>
      <c r="O41" s="20">
        <f t="shared" si="25"/>
        <v>4.9447776119174697E-2</v>
      </c>
      <c r="P41" s="14">
        <f t="shared" si="25"/>
        <v>4.9240255523168928E-2</v>
      </c>
      <c r="AE41" s="20">
        <f t="shared" si="27"/>
        <v>2.9112549332647664E-2</v>
      </c>
      <c r="AF41" s="14">
        <f t="shared" si="28"/>
        <v>2.9661528120487616E-2</v>
      </c>
      <c r="AG41" s="20">
        <f t="shared" si="29"/>
        <v>2.9173317315940184E-2</v>
      </c>
      <c r="AH41" s="14">
        <f t="shared" si="30"/>
        <v>3.1231574382698569E-2</v>
      </c>
      <c r="AI41" s="20">
        <f t="shared" si="31"/>
        <v>3.1447776119174695E-2</v>
      </c>
      <c r="AJ41" s="14">
        <f t="shared" si="32"/>
        <v>3.124025552316893E-2</v>
      </c>
    </row>
    <row r="42" spans="1:36" x14ac:dyDescent="0.25">
      <c r="A42" s="14" t="s">
        <v>1156</v>
      </c>
      <c r="B42" s="14">
        <f t="shared" si="24"/>
        <v>4354.2665999999999</v>
      </c>
      <c r="C42" s="20">
        <v>5579</v>
      </c>
      <c r="D42" s="14">
        <v>5698</v>
      </c>
      <c r="E42" s="20">
        <v>5602</v>
      </c>
      <c r="F42" s="14">
        <v>5838</v>
      </c>
      <c r="G42" s="20">
        <v>5841</v>
      </c>
      <c r="H42" s="14">
        <v>5838</v>
      </c>
      <c r="J42" s="14">
        <v>1.8E-3</v>
      </c>
      <c r="K42" s="20">
        <f t="shared" si="25"/>
        <v>2.3062896516258327E-3</v>
      </c>
      <c r="L42" s="14">
        <f t="shared" si="25"/>
        <v>2.3554827809578772E-3</v>
      </c>
      <c r="M42" s="20">
        <f t="shared" si="25"/>
        <v>2.3157975673790852E-3</v>
      </c>
      <c r="N42" s="14">
        <f t="shared" si="25"/>
        <v>2.4133570507602819E-3</v>
      </c>
      <c r="O42" s="20">
        <f t="shared" si="25"/>
        <v>2.4145972136846191E-3</v>
      </c>
      <c r="P42" s="14">
        <f t="shared" si="25"/>
        <v>2.4133570507602819E-3</v>
      </c>
      <c r="AE42" s="20">
        <f t="shared" si="27"/>
        <v>5.0628965162583276E-4</v>
      </c>
      <c r="AF42" s="14">
        <f t="shared" si="28"/>
        <v>5.554827809578773E-4</v>
      </c>
      <c r="AG42" s="20">
        <f t="shared" si="29"/>
        <v>5.1579756737908525E-4</v>
      </c>
      <c r="AH42" s="14">
        <f t="shared" si="30"/>
        <v>6.1335705076028197E-4</v>
      </c>
      <c r="AI42" s="20">
        <f t="shared" si="31"/>
        <v>6.1459721368461919E-4</v>
      </c>
      <c r="AJ42" s="14">
        <f t="shared" si="32"/>
        <v>6.1335705076028197E-4</v>
      </c>
    </row>
    <row r="43" spans="1:36" x14ac:dyDescent="0.25">
      <c r="A43" s="14" t="s">
        <v>1158</v>
      </c>
      <c r="B43" s="14">
        <f t="shared" si="24"/>
        <v>4354.2665999999999</v>
      </c>
      <c r="C43" s="20">
        <v>4771</v>
      </c>
      <c r="D43" s="14">
        <v>4793</v>
      </c>
      <c r="E43" s="20">
        <v>4781</v>
      </c>
      <c r="F43" s="14">
        <v>4796</v>
      </c>
      <c r="G43" s="20">
        <v>4796</v>
      </c>
      <c r="H43" s="14">
        <v>4706</v>
      </c>
      <c r="J43" s="14">
        <v>1.8E-3</v>
      </c>
      <c r="K43" s="20">
        <f t="shared" si="25"/>
        <v>1.972272437337668E-3</v>
      </c>
      <c r="L43" s="14">
        <f t="shared" si="25"/>
        <v>1.9813669654494743E-3</v>
      </c>
      <c r="M43" s="20">
        <f t="shared" si="25"/>
        <v>1.9764063137521254E-3</v>
      </c>
      <c r="N43" s="14">
        <f t="shared" si="25"/>
        <v>1.9826071283738115E-3</v>
      </c>
      <c r="O43" s="20">
        <f t="shared" si="25"/>
        <v>1.9826071283738115E-3</v>
      </c>
      <c r="P43" s="14">
        <f t="shared" si="25"/>
        <v>1.9454022406436941E-3</v>
      </c>
      <c r="AE43" s="20">
        <f t="shared" si="27"/>
        <v>1.7227243733766804E-4</v>
      </c>
      <c r="AF43" s="14">
        <f t="shared" si="28"/>
        <v>1.8136696544947435E-4</v>
      </c>
      <c r="AG43" s="20">
        <f t="shared" si="29"/>
        <v>1.7640631375212545E-4</v>
      </c>
      <c r="AH43" s="14">
        <f t="shared" si="30"/>
        <v>1.8260712837381158E-4</v>
      </c>
      <c r="AI43" s="20">
        <f t="shared" si="31"/>
        <v>1.8260712837381158E-4</v>
      </c>
      <c r="AJ43" s="14">
        <f t="shared" si="32"/>
        <v>1.454022406436942E-4</v>
      </c>
    </row>
    <row r="44" spans="1:36" x14ac:dyDescent="0.25">
      <c r="A44" s="14" t="s">
        <v>1143</v>
      </c>
      <c r="B44" s="14">
        <f t="shared" si="24"/>
        <v>4354.2665999999999</v>
      </c>
      <c r="C44" s="20">
        <v>1632</v>
      </c>
      <c r="D44" s="14">
        <v>1655</v>
      </c>
      <c r="E44" s="20">
        <v>1639</v>
      </c>
      <c r="F44" s="14">
        <v>1661</v>
      </c>
      <c r="G44" s="20">
        <v>1661</v>
      </c>
      <c r="H44" s="14">
        <v>1661</v>
      </c>
      <c r="J44" s="14">
        <v>1.8E-3</v>
      </c>
      <c r="K44" s="20">
        <f t="shared" si="25"/>
        <v>6.7464863083946218E-4</v>
      </c>
      <c r="L44" s="14">
        <f t="shared" si="25"/>
        <v>6.8415654659271434E-4</v>
      </c>
      <c r="M44" s="20">
        <f t="shared" si="25"/>
        <v>6.7754234432958237E-4</v>
      </c>
      <c r="N44" s="14">
        <f t="shared" si="25"/>
        <v>6.866368724413889E-4</v>
      </c>
      <c r="O44" s="20">
        <f t="shared" si="25"/>
        <v>6.866368724413889E-4</v>
      </c>
      <c r="P44" s="14">
        <f t="shared" si="25"/>
        <v>6.866368724413889E-4</v>
      </c>
      <c r="AE44" s="20">
        <f t="shared" si="27"/>
        <v>1.1253513691605378E-3</v>
      </c>
      <c r="AF44" s="14">
        <f t="shared" si="28"/>
        <v>1.1158434534072857E-3</v>
      </c>
      <c r="AG44" s="20">
        <f t="shared" si="29"/>
        <v>1.1224576556704176E-3</v>
      </c>
      <c r="AH44" s="14">
        <f t="shared" si="30"/>
        <v>1.1133631275586111E-3</v>
      </c>
      <c r="AI44" s="20">
        <f t="shared" si="31"/>
        <v>1.1133631275586111E-3</v>
      </c>
      <c r="AJ44" s="14">
        <f t="shared" si="32"/>
        <v>1.1133631275586111E-3</v>
      </c>
    </row>
    <row r="45" spans="1:36" x14ac:dyDescent="0.25">
      <c r="A45" s="14" t="s">
        <v>1152</v>
      </c>
      <c r="B45" s="14">
        <f t="shared" si="24"/>
        <v>4354.2665999999999</v>
      </c>
      <c r="C45" s="20">
        <v>1414</v>
      </c>
      <c r="D45" s="14">
        <v>1417</v>
      </c>
      <c r="E45" s="20">
        <v>1411</v>
      </c>
      <c r="F45" s="14">
        <v>1428</v>
      </c>
      <c r="G45" s="20">
        <v>1428</v>
      </c>
      <c r="H45" s="14">
        <v>1428</v>
      </c>
      <c r="J45" s="14">
        <v>1.8E-3</v>
      </c>
      <c r="K45" s="20">
        <f t="shared" si="25"/>
        <v>5.8453012500428892E-4</v>
      </c>
      <c r="L45" s="14">
        <f t="shared" si="25"/>
        <v>5.8577028792862614E-4</v>
      </c>
      <c r="M45" s="20">
        <f t="shared" si="25"/>
        <v>5.8328996207995169E-4</v>
      </c>
      <c r="N45" s="14">
        <f t="shared" si="25"/>
        <v>5.9031755198452941E-4</v>
      </c>
      <c r="O45" s="20">
        <f t="shared" si="25"/>
        <v>5.9031755198452941E-4</v>
      </c>
      <c r="P45" s="14">
        <f t="shared" si="25"/>
        <v>5.9031755198452941E-4</v>
      </c>
      <c r="AE45" s="20">
        <f t="shared" si="27"/>
        <v>1.2154698749957111E-3</v>
      </c>
      <c r="AF45" s="14">
        <f t="shared" si="28"/>
        <v>1.2142297120713739E-3</v>
      </c>
      <c r="AG45" s="20">
        <f t="shared" si="29"/>
        <v>1.2167100379200484E-3</v>
      </c>
      <c r="AH45" s="14">
        <f t="shared" si="30"/>
        <v>1.2096824480154705E-3</v>
      </c>
      <c r="AI45" s="20">
        <f t="shared" si="31"/>
        <v>1.2096824480154705E-3</v>
      </c>
      <c r="AJ45" s="14">
        <f t="shared" si="32"/>
        <v>1.2096824480154705E-3</v>
      </c>
    </row>
    <row r="46" spans="1:36" x14ac:dyDescent="0.25">
      <c r="A46" s="14" t="s">
        <v>1150</v>
      </c>
      <c r="B46" s="14">
        <f t="shared" si="24"/>
        <v>4354.2665999999999</v>
      </c>
      <c r="C46" s="20">
        <v>3095</v>
      </c>
      <c r="D46" s="14">
        <v>3154</v>
      </c>
      <c r="E46" s="20">
        <v>3133</v>
      </c>
      <c r="F46" s="14">
        <v>3158</v>
      </c>
      <c r="G46" s="20">
        <v>3158</v>
      </c>
      <c r="H46" s="14">
        <v>3158</v>
      </c>
      <c r="J46" s="14">
        <v>1.8E-3</v>
      </c>
      <c r="K46" s="20">
        <f t="shared" si="25"/>
        <v>1.2794347502745928E-3</v>
      </c>
      <c r="L46" s="14">
        <f t="shared" si="25"/>
        <v>1.3038246211198919E-3</v>
      </c>
      <c r="M46" s="20">
        <f t="shared" si="25"/>
        <v>1.2951434806495311E-3</v>
      </c>
      <c r="N46" s="14">
        <f t="shared" si="25"/>
        <v>1.3054781716856749E-3</v>
      </c>
      <c r="O46" s="20">
        <f t="shared" si="25"/>
        <v>1.3054781716856749E-3</v>
      </c>
      <c r="P46" s="14">
        <f t="shared" si="25"/>
        <v>1.3054781716856749E-3</v>
      </c>
      <c r="AE46" s="20">
        <f t="shared" si="27"/>
        <v>5.205652497254072E-4</v>
      </c>
      <c r="AF46" s="14">
        <f t="shared" si="28"/>
        <v>4.9617537888010802E-4</v>
      </c>
      <c r="AG46" s="20">
        <f t="shared" si="29"/>
        <v>5.0485651935046881E-4</v>
      </c>
      <c r="AH46" s="14">
        <f t="shared" si="30"/>
        <v>4.9452182831432505E-4</v>
      </c>
      <c r="AI46" s="20">
        <f t="shared" si="31"/>
        <v>4.9452182831432505E-4</v>
      </c>
      <c r="AJ46" s="14">
        <f t="shared" si="32"/>
        <v>4.9452182831432505E-4</v>
      </c>
    </row>
    <row r="47" spans="1:36" x14ac:dyDescent="0.25">
      <c r="A47" s="14" t="s">
        <v>1189</v>
      </c>
      <c r="B47" s="14">
        <f t="shared" si="24"/>
        <v>483.80740000000003</v>
      </c>
      <c r="C47" s="20">
        <v>564</v>
      </c>
      <c r="D47" s="14">
        <v>601</v>
      </c>
      <c r="E47" s="20">
        <v>583</v>
      </c>
      <c r="F47" s="14">
        <v>645</v>
      </c>
      <c r="G47" s="20">
        <v>646</v>
      </c>
      <c r="H47" s="14">
        <v>645</v>
      </c>
      <c r="J47" s="14">
        <v>2.0000000000000001E-4</v>
      </c>
      <c r="K47" s="20">
        <f t="shared" si="25"/>
        <v>2.3315062977540235E-4</v>
      </c>
      <c r="L47" s="14">
        <f t="shared" si="25"/>
        <v>2.4844597250889505E-4</v>
      </c>
      <c r="M47" s="20">
        <f t="shared" si="25"/>
        <v>2.410049949628716E-4</v>
      </c>
      <c r="N47" s="14">
        <f t="shared" si="25"/>
        <v>2.66635028732508E-4</v>
      </c>
      <c r="O47" s="20">
        <f t="shared" si="25"/>
        <v>2.6704841637395374E-4</v>
      </c>
      <c r="P47" s="14">
        <f t="shared" si="25"/>
        <v>2.66635028732508E-4</v>
      </c>
      <c r="AE47" s="20">
        <f t="shared" si="27"/>
        <v>3.3150629775402339E-5</v>
      </c>
      <c r="AF47" s="14">
        <f t="shared" si="28"/>
        <v>4.8445972508895043E-5</v>
      </c>
      <c r="AG47" s="20">
        <f t="shared" si="29"/>
        <v>4.1004994962871589E-5</v>
      </c>
      <c r="AH47" s="14">
        <f t="shared" si="30"/>
        <v>6.6635028732507992E-5</v>
      </c>
      <c r="AI47" s="20">
        <f t="shared" si="31"/>
        <v>6.7048416373953734E-5</v>
      </c>
      <c r="AJ47" s="14">
        <f t="shared" si="32"/>
        <v>6.6635028732507992E-5</v>
      </c>
    </row>
    <row r="48" spans="1:36" x14ac:dyDescent="0.25">
      <c r="A48" s="14" t="s">
        <v>1160</v>
      </c>
      <c r="B48" s="14">
        <f t="shared" si="24"/>
        <v>483.80740000000003</v>
      </c>
      <c r="C48" s="20">
        <v>103</v>
      </c>
      <c r="D48" s="14">
        <v>105</v>
      </c>
      <c r="E48" s="20">
        <v>103</v>
      </c>
      <c r="F48" s="14">
        <v>108</v>
      </c>
      <c r="G48" s="20">
        <v>108</v>
      </c>
      <c r="H48" s="14">
        <v>108</v>
      </c>
      <c r="J48" s="14">
        <v>2.0000000000000001E-4</v>
      </c>
      <c r="K48" s="20">
        <f t="shared" si="25"/>
        <v>4.2578927068912134E-5</v>
      </c>
      <c r="L48" s="14">
        <f t="shared" si="25"/>
        <v>4.3405702351803631E-5</v>
      </c>
      <c r="M48" s="20">
        <f t="shared" si="25"/>
        <v>4.2578927068912134E-5</v>
      </c>
      <c r="N48" s="14">
        <f t="shared" si="25"/>
        <v>4.4645865276140876E-5</v>
      </c>
      <c r="O48" s="20">
        <f t="shared" si="25"/>
        <v>4.4645865276140876E-5</v>
      </c>
      <c r="P48" s="14">
        <f t="shared" si="25"/>
        <v>4.4645865276140876E-5</v>
      </c>
      <c r="AE48" s="20">
        <f t="shared" si="27"/>
        <v>1.5742107293108788E-4</v>
      </c>
      <c r="AF48" s="14">
        <f t="shared" si="28"/>
        <v>1.5659429764819637E-4</v>
      </c>
      <c r="AG48" s="20">
        <f t="shared" si="29"/>
        <v>1.5742107293108788E-4</v>
      </c>
      <c r="AH48" s="14">
        <f t="shared" si="30"/>
        <v>1.5535413472385915E-4</v>
      </c>
      <c r="AI48" s="20">
        <f t="shared" si="31"/>
        <v>1.5535413472385915E-4</v>
      </c>
      <c r="AJ48" s="14">
        <f t="shared" si="32"/>
        <v>1.5535413472385915E-4</v>
      </c>
    </row>
    <row r="49" spans="1:36" x14ac:dyDescent="0.25">
      <c r="A49" s="14" t="s">
        <v>1175</v>
      </c>
      <c r="B49" s="14">
        <f t="shared" si="24"/>
        <v>483.80740000000003</v>
      </c>
      <c r="C49" s="20">
        <v>542</v>
      </c>
      <c r="D49" s="14">
        <v>541</v>
      </c>
      <c r="E49" s="20">
        <v>542</v>
      </c>
      <c r="F49" s="14">
        <v>543</v>
      </c>
      <c r="G49" s="20">
        <v>543</v>
      </c>
      <c r="H49" s="14">
        <v>543</v>
      </c>
      <c r="J49" s="14">
        <v>2.0000000000000001E-4</v>
      </c>
      <c r="K49" s="20">
        <f t="shared" si="25"/>
        <v>2.2405610166359587E-4</v>
      </c>
      <c r="L49" s="14">
        <f t="shared" si="25"/>
        <v>2.2364271402215013E-4</v>
      </c>
      <c r="M49" s="20">
        <f t="shared" si="25"/>
        <v>2.2405610166359587E-4</v>
      </c>
      <c r="N49" s="14">
        <f t="shared" si="25"/>
        <v>2.2446948930504164E-4</v>
      </c>
      <c r="O49" s="20">
        <f t="shared" si="25"/>
        <v>2.2446948930504164E-4</v>
      </c>
      <c r="P49" s="14">
        <f t="shared" si="25"/>
        <v>2.2446948930504164E-4</v>
      </c>
      <c r="AE49" s="20">
        <f t="shared" si="27"/>
        <v>2.4056101663595865E-5</v>
      </c>
      <c r="AF49" s="14">
        <f t="shared" si="28"/>
        <v>2.3642714022150123E-5</v>
      </c>
      <c r="AG49" s="20">
        <f t="shared" si="29"/>
        <v>2.4056101663595865E-5</v>
      </c>
      <c r="AH49" s="14">
        <f t="shared" si="30"/>
        <v>2.4469489305041633E-5</v>
      </c>
      <c r="AI49" s="20">
        <f t="shared" si="31"/>
        <v>2.4469489305041633E-5</v>
      </c>
      <c r="AJ49" s="14">
        <f t="shared" si="32"/>
        <v>2.4469489305041633E-5</v>
      </c>
    </row>
    <row r="50" spans="1:36" x14ac:dyDescent="0.25">
      <c r="A50" s="14" t="s">
        <v>1261</v>
      </c>
      <c r="B50" s="14">
        <f t="shared" si="24"/>
        <v>483.80740000000003</v>
      </c>
      <c r="C50" s="20">
        <v>132</v>
      </c>
      <c r="D50" s="14">
        <v>175</v>
      </c>
      <c r="E50" s="20">
        <v>148</v>
      </c>
      <c r="F50" s="14">
        <v>303</v>
      </c>
      <c r="G50" s="20">
        <v>303</v>
      </c>
      <c r="H50" s="14">
        <v>283</v>
      </c>
      <c r="J50" s="14">
        <v>2.0000000000000001E-4</v>
      </c>
      <c r="K50" s="20">
        <f t="shared" si="25"/>
        <v>5.4567168670838853E-5</v>
      </c>
      <c r="L50" s="14">
        <f t="shared" si="25"/>
        <v>7.2342837253006054E-5</v>
      </c>
      <c r="M50" s="20">
        <f t="shared" si="25"/>
        <v>6.1181370933970831E-5</v>
      </c>
      <c r="N50" s="14">
        <f t="shared" si="25"/>
        <v>1.2525645535806191E-4</v>
      </c>
      <c r="O50" s="20">
        <f t="shared" si="25"/>
        <v>1.2525645535806191E-4</v>
      </c>
      <c r="P50" s="14">
        <f t="shared" si="25"/>
        <v>1.1698870252914693E-4</v>
      </c>
      <c r="AE50" s="20">
        <f t="shared" si="27"/>
        <v>1.4543283132916116E-4</v>
      </c>
      <c r="AF50" s="14">
        <f t="shared" si="28"/>
        <v>1.2765716274699396E-4</v>
      </c>
      <c r="AG50" s="20">
        <f t="shared" si="29"/>
        <v>1.3881862906602916E-4</v>
      </c>
      <c r="AH50" s="14">
        <f t="shared" si="30"/>
        <v>7.4743544641938102E-5</v>
      </c>
      <c r="AI50" s="20">
        <f t="shared" si="31"/>
        <v>7.4743544641938102E-5</v>
      </c>
      <c r="AJ50" s="14">
        <f t="shared" si="32"/>
        <v>8.301129747085308E-5</v>
      </c>
    </row>
    <row r="51" spans="1:36" x14ac:dyDescent="0.25">
      <c r="A51" s="14" t="s">
        <v>1274</v>
      </c>
      <c r="B51" s="14">
        <f t="shared" si="24"/>
        <v>483.80740000000003</v>
      </c>
      <c r="C51" s="20">
        <v>120</v>
      </c>
      <c r="D51" s="14">
        <v>124</v>
      </c>
      <c r="E51" s="20">
        <v>122</v>
      </c>
      <c r="F51" s="14">
        <v>142</v>
      </c>
      <c r="G51" s="20">
        <v>142</v>
      </c>
      <c r="H51" s="14">
        <v>142</v>
      </c>
      <c r="J51" s="14">
        <v>2.0000000000000001E-4</v>
      </c>
      <c r="K51" s="20">
        <f t="shared" si="25"/>
        <v>4.9606516973489861E-5</v>
      </c>
      <c r="L51" s="14">
        <f t="shared" si="25"/>
        <v>5.1260067539272861E-5</v>
      </c>
      <c r="M51" s="20">
        <f t="shared" si="25"/>
        <v>5.0433292256381364E-5</v>
      </c>
      <c r="N51" s="14">
        <f t="shared" si="25"/>
        <v>5.8701045085296342E-5</v>
      </c>
      <c r="O51" s="20">
        <f t="shared" si="25"/>
        <v>5.8701045085296342E-5</v>
      </c>
      <c r="P51" s="14">
        <f t="shared" si="25"/>
        <v>5.8701045085296342E-5</v>
      </c>
      <c r="AE51" s="20">
        <f t="shared" si="27"/>
        <v>1.5039348302651014E-4</v>
      </c>
      <c r="AF51" s="14">
        <f t="shared" si="28"/>
        <v>1.4873993246072715E-4</v>
      </c>
      <c r="AG51" s="20">
        <f t="shared" si="29"/>
        <v>1.4956670774361866E-4</v>
      </c>
      <c r="AH51" s="14">
        <f t="shared" si="30"/>
        <v>1.4129895491470367E-4</v>
      </c>
      <c r="AI51" s="20">
        <f t="shared" si="31"/>
        <v>1.4129895491470367E-4</v>
      </c>
      <c r="AJ51" s="14">
        <f t="shared" si="32"/>
        <v>1.4129895491470367E-4</v>
      </c>
    </row>
    <row r="52" spans="1:36" ht="15.75" thickBot="1" x14ac:dyDescent="0.3">
      <c r="A52" s="14" t="s">
        <v>1462</v>
      </c>
      <c r="B52" s="14">
        <f t="shared" si="24"/>
        <v>0</v>
      </c>
      <c r="C52" s="20">
        <v>57820</v>
      </c>
      <c r="D52" s="14">
        <v>31462</v>
      </c>
      <c r="E52" s="20">
        <v>52175</v>
      </c>
      <c r="F52" s="14">
        <v>55746</v>
      </c>
      <c r="G52" s="20">
        <v>18206</v>
      </c>
      <c r="H52" s="14">
        <v>55887</v>
      </c>
      <c r="J52" s="14">
        <v>0</v>
      </c>
      <c r="K52" s="20">
        <f t="shared" si="25"/>
        <v>2.3902073428393199E-2</v>
      </c>
      <c r="L52" s="14">
        <f t="shared" si="25"/>
        <v>1.3006001975166151E-2</v>
      </c>
      <c r="M52" s="20">
        <f t="shared" si="25"/>
        <v>2.1568500192431946E-2</v>
      </c>
      <c r="N52" s="14">
        <f t="shared" si="25"/>
        <v>2.3044707460034716E-2</v>
      </c>
      <c r="O52" s="20">
        <f t="shared" si="25"/>
        <v>7.526135400161304E-3</v>
      </c>
      <c r="P52" s="14">
        <f t="shared" si="25"/>
        <v>2.3102995117478566E-2</v>
      </c>
      <c r="AE52" s="80">
        <f>ABS($J52-K52)</f>
        <v>2.3902073428393199E-2</v>
      </c>
      <c r="AF52" s="81">
        <f t="shared" si="28"/>
        <v>1.3006001975166151E-2</v>
      </c>
      <c r="AG52" s="80">
        <f t="shared" si="29"/>
        <v>2.1568500192431946E-2</v>
      </c>
      <c r="AH52" s="81">
        <f t="shared" si="30"/>
        <v>2.3044707460034716E-2</v>
      </c>
      <c r="AI52" s="80">
        <f t="shared" si="31"/>
        <v>7.526135400161304E-3</v>
      </c>
      <c r="AJ52" s="81">
        <f t="shared" si="32"/>
        <v>2.3102995117478566E-2</v>
      </c>
    </row>
    <row r="53" spans="1:36" ht="15.75" thickTop="1" x14ac:dyDescent="0.25">
      <c r="A53" s="57" t="s">
        <v>65</v>
      </c>
      <c r="B53" s="57">
        <f t="shared" ref="B53:H53" si="33">SUM(B34:B52)</f>
        <v>2419037.0000000005</v>
      </c>
      <c r="C53" s="57">
        <f t="shared" si="33"/>
        <v>2419037</v>
      </c>
      <c r="D53" s="57">
        <f t="shared" si="33"/>
        <v>2419037</v>
      </c>
      <c r="E53" s="57">
        <f t="shared" si="33"/>
        <v>2419037</v>
      </c>
      <c r="F53" s="57">
        <f t="shared" si="33"/>
        <v>2419037</v>
      </c>
      <c r="G53" s="57">
        <f t="shared" si="33"/>
        <v>2419037</v>
      </c>
      <c r="H53" s="57">
        <f t="shared" si="33"/>
        <v>2419037</v>
      </c>
      <c r="J53" s="14">
        <f t="shared" ref="J53:P53" si="34">SUM(J34:J52)</f>
        <v>1</v>
      </c>
      <c r="K53" s="20">
        <f t="shared" si="34"/>
        <v>0.99999999999999989</v>
      </c>
      <c r="L53" s="14">
        <f t="shared" si="34"/>
        <v>1.0000000000000002</v>
      </c>
      <c r="M53" s="20">
        <f t="shared" si="34"/>
        <v>1</v>
      </c>
      <c r="N53" s="14">
        <f t="shared" si="34"/>
        <v>0.99999999999999989</v>
      </c>
      <c r="O53" s="20">
        <f t="shared" si="34"/>
        <v>1.0000000000000002</v>
      </c>
      <c r="P53" s="14">
        <f t="shared" si="34"/>
        <v>1</v>
      </c>
      <c r="AD53" t="s">
        <v>1617</v>
      </c>
      <c r="AE53" s="63">
        <f>SUM(AE34:AE52)</f>
        <v>0.54512700715201956</v>
      </c>
      <c r="AF53" s="65">
        <f t="shared" ref="AF53:AJ53" si="35">SUM(AF34:AF52)</f>
        <v>0.5357794858036482</v>
      </c>
      <c r="AG53" s="63">
        <f t="shared" si="35"/>
        <v>0.54382648963203117</v>
      </c>
      <c r="AH53" s="65">
        <f t="shared" si="35"/>
        <v>0.53091391326383186</v>
      </c>
      <c r="AI53" s="63">
        <f t="shared" si="35"/>
        <v>0.53085025156704924</v>
      </c>
      <c r="AJ53" s="65">
        <f t="shared" si="35"/>
        <v>0.53093871652231872</v>
      </c>
    </row>
    <row r="55" spans="1:36" x14ac:dyDescent="0.25">
      <c r="A55" t="s">
        <v>1543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2780A-FA6D-42E4-BF82-830F38984A4D}">
  <dimension ref="A1:I20"/>
  <sheetViews>
    <sheetView workbookViewId="0">
      <selection activeCell="A21" sqref="A21"/>
    </sheetView>
  </sheetViews>
  <sheetFormatPr defaultRowHeight="15" x14ac:dyDescent="0.25"/>
  <cols>
    <col min="1" max="1" width="16" customWidth="1"/>
    <col min="2" max="2" width="16.7109375" customWidth="1"/>
    <col min="3" max="3" width="14" customWidth="1"/>
    <col min="4" max="4" width="13.140625" customWidth="1"/>
    <col min="5" max="5" width="14.140625" customWidth="1"/>
    <col min="6" max="6" width="13.28515625" customWidth="1"/>
    <col min="7" max="7" width="11.85546875" customWidth="1"/>
  </cols>
  <sheetData>
    <row r="1" spans="1:9" x14ac:dyDescent="0.25">
      <c r="B1" t="s">
        <v>207</v>
      </c>
      <c r="E1" t="s">
        <v>208</v>
      </c>
    </row>
    <row r="2" spans="1:9" x14ac:dyDescent="0.25">
      <c r="A2" s="14"/>
      <c r="B2" s="20" t="s">
        <v>153</v>
      </c>
      <c r="C2" s="14" t="s">
        <v>135</v>
      </c>
      <c r="D2" s="14" t="s">
        <v>206</v>
      </c>
      <c r="E2" s="20" t="s">
        <v>153</v>
      </c>
      <c r="F2" s="14" t="s">
        <v>135</v>
      </c>
    </row>
    <row r="3" spans="1:9" x14ac:dyDescent="0.25">
      <c r="A3" s="14" t="s">
        <v>190</v>
      </c>
      <c r="B3" s="20">
        <v>0.18886326203853998</v>
      </c>
      <c r="C3" s="14">
        <v>0.17739078238667003</v>
      </c>
      <c r="D3" s="14">
        <v>7.26</v>
      </c>
      <c r="E3" s="20">
        <v>457533040</v>
      </c>
      <c r="F3" s="14">
        <v>429740242</v>
      </c>
    </row>
    <row r="4" spans="1:9" x14ac:dyDescent="0.25">
      <c r="A4" s="14" t="s">
        <v>191</v>
      </c>
      <c r="B4" s="20">
        <v>0.16853865751423319</v>
      </c>
      <c r="C4" s="14">
        <v>0.17729583498772139</v>
      </c>
      <c r="D4" s="14">
        <v>7.42</v>
      </c>
      <c r="E4" s="20">
        <v>408295417</v>
      </c>
      <c r="F4" s="14">
        <v>429510226</v>
      </c>
      <c r="I4" t="s">
        <v>251</v>
      </c>
    </row>
    <row r="5" spans="1:9" x14ac:dyDescent="0.25">
      <c r="A5" s="14" t="s">
        <v>192</v>
      </c>
      <c r="B5" s="20">
        <v>0.17808503859665678</v>
      </c>
      <c r="C5" s="14">
        <v>0.18174135801646266</v>
      </c>
      <c r="D5" s="14">
        <v>5.95</v>
      </c>
      <c r="E5" s="20">
        <v>431422121</v>
      </c>
      <c r="F5" s="14">
        <v>440279783</v>
      </c>
      <c r="I5" t="s">
        <v>249</v>
      </c>
    </row>
    <row r="6" spans="1:9" x14ac:dyDescent="0.25">
      <c r="A6" s="14" t="s">
        <v>193</v>
      </c>
      <c r="B6" s="20">
        <v>0.12468887457939401</v>
      </c>
      <c r="C6" s="14">
        <v>0.12861802453441351</v>
      </c>
      <c r="D6" s="14">
        <v>7.1</v>
      </c>
      <c r="E6" s="20">
        <v>302066581</v>
      </c>
      <c r="F6" s="14">
        <v>311585192</v>
      </c>
    </row>
    <row r="7" spans="1:9" x14ac:dyDescent="0.25">
      <c r="A7" s="14" t="s">
        <v>194</v>
      </c>
      <c r="B7" s="20">
        <v>4.3193633482996818E-2</v>
      </c>
      <c r="C7" s="14">
        <v>4.4703379105591953E-2</v>
      </c>
      <c r="D7" s="14">
        <v>3.37</v>
      </c>
      <c r="E7" s="20">
        <v>104639273</v>
      </c>
      <c r="F7" s="14">
        <v>108296726</v>
      </c>
      <c r="I7" t="s">
        <v>252</v>
      </c>
    </row>
    <row r="8" spans="1:9" x14ac:dyDescent="0.25">
      <c r="A8" s="14" t="s">
        <v>195</v>
      </c>
      <c r="B8" s="20">
        <v>7.3946954664508388E-2</v>
      </c>
      <c r="C8" s="14">
        <v>7.5408413399086119E-2</v>
      </c>
      <c r="D8" s="14">
        <v>3.06</v>
      </c>
      <c r="E8" s="20">
        <v>179141113</v>
      </c>
      <c r="F8" s="14">
        <v>182681588</v>
      </c>
      <c r="I8" t="s">
        <v>253</v>
      </c>
    </row>
    <row r="9" spans="1:9" x14ac:dyDescent="0.25">
      <c r="A9" s="14" t="s">
        <v>196</v>
      </c>
      <c r="B9" s="20">
        <v>3.8949669760706525E-2</v>
      </c>
      <c r="C9" s="14">
        <v>3.9815651577264174E-2</v>
      </c>
      <c r="D9" s="14">
        <v>1.61</v>
      </c>
      <c r="E9" s="20">
        <v>94358006</v>
      </c>
      <c r="F9" s="14">
        <v>96455901</v>
      </c>
      <c r="I9" t="s">
        <v>254</v>
      </c>
    </row>
    <row r="10" spans="1:9" x14ac:dyDescent="0.25">
      <c r="A10" s="14" t="s">
        <v>197</v>
      </c>
      <c r="B10" s="20">
        <v>1.3609843779240604E-2</v>
      </c>
      <c r="C10" s="14">
        <v>1.3921325950201091E-2</v>
      </c>
      <c r="D10" s="14">
        <v>0.74</v>
      </c>
      <c r="E10" s="20">
        <v>32970696</v>
      </c>
      <c r="F10" s="14">
        <v>33725281</v>
      </c>
      <c r="I10" t="s">
        <v>250</v>
      </c>
    </row>
    <row r="11" spans="1:9" x14ac:dyDescent="0.25">
      <c r="A11" s="14" t="s">
        <v>198</v>
      </c>
      <c r="B11" s="20">
        <v>1.8261628573256649E-2</v>
      </c>
      <c r="C11" s="14">
        <v>1.8346841651279745E-2</v>
      </c>
      <c r="D11" s="14">
        <v>0.43</v>
      </c>
      <c r="E11" s="20">
        <v>44239935</v>
      </c>
      <c r="F11" s="14">
        <v>44446369</v>
      </c>
    </row>
    <row r="12" spans="1:9" x14ac:dyDescent="0.25">
      <c r="A12" s="14" t="s">
        <v>199</v>
      </c>
      <c r="B12" s="20">
        <v>1.2881805570686114E-2</v>
      </c>
      <c r="C12" s="14">
        <v>1.3128261966009351E-2</v>
      </c>
      <c r="D12" s="14">
        <v>0.43</v>
      </c>
      <c r="E12" s="20">
        <v>31206978</v>
      </c>
      <c r="F12" s="14">
        <v>31804034</v>
      </c>
    </row>
    <row r="13" spans="1:9" x14ac:dyDescent="0.25">
      <c r="A13" s="14" t="s">
        <v>200</v>
      </c>
      <c r="B13" s="20">
        <v>7.716333701856897E-5</v>
      </c>
      <c r="C13" s="14">
        <v>0</v>
      </c>
      <c r="D13" s="14">
        <v>0.77</v>
      </c>
      <c r="E13" s="20">
        <v>186933</v>
      </c>
      <c r="F13" s="14">
        <v>0</v>
      </c>
    </row>
    <row r="14" spans="1:9" x14ac:dyDescent="0.25">
      <c r="A14" s="14" t="s">
        <v>201</v>
      </c>
      <c r="B14" s="20">
        <v>3.1989952684868164E-2</v>
      </c>
      <c r="C14" s="14">
        <v>3.065412456283572E-2</v>
      </c>
      <c r="D14" s="14">
        <v>0</v>
      </c>
      <c r="E14" s="20">
        <v>77497657</v>
      </c>
      <c r="F14" s="14">
        <v>74261530</v>
      </c>
    </row>
    <row r="15" spans="1:9" x14ac:dyDescent="0.25">
      <c r="A15" s="14" t="s">
        <v>202</v>
      </c>
      <c r="B15" s="20">
        <v>1.6518763260231113E-2</v>
      </c>
      <c r="C15" s="14">
        <v>1.5749674303334585E-2</v>
      </c>
      <c r="D15" s="14">
        <v>0</v>
      </c>
      <c r="E15" s="20">
        <v>40017735</v>
      </c>
      <c r="F15" s="14">
        <v>38154569</v>
      </c>
    </row>
    <row r="16" spans="1:9" x14ac:dyDescent="0.25">
      <c r="A16" s="14" t="s">
        <v>203</v>
      </c>
      <c r="B16" s="20">
        <v>5.2757022589552983E-3</v>
      </c>
      <c r="C16" s="14">
        <v>5.2079950250561429E-3</v>
      </c>
      <c r="D16" s="14">
        <v>0</v>
      </c>
      <c r="E16" s="20">
        <v>12780718</v>
      </c>
      <c r="F16" s="14">
        <v>12616693</v>
      </c>
    </row>
    <row r="17" spans="1:6" x14ac:dyDescent="0.25">
      <c r="A17" s="14" t="s">
        <v>134</v>
      </c>
      <c r="B17" s="20">
        <v>1.9025846241829788E-2</v>
      </c>
      <c r="C17" s="14">
        <v>1.8402712244837131E-2</v>
      </c>
      <c r="D17" s="14">
        <v>0</v>
      </c>
      <c r="E17" s="20">
        <v>46091300</v>
      </c>
      <c r="F17" s="14">
        <v>44581719</v>
      </c>
    </row>
    <row r="18" spans="1:6" x14ac:dyDescent="0.25">
      <c r="A18" s="14" t="s">
        <v>204</v>
      </c>
      <c r="B18" s="20">
        <v>0</v>
      </c>
      <c r="C18" s="14">
        <v>0</v>
      </c>
      <c r="D18" s="14">
        <v>7.18</v>
      </c>
      <c r="E18" s="20">
        <v>0</v>
      </c>
      <c r="F18" s="14">
        <v>0</v>
      </c>
    </row>
    <row r="19" spans="1:6" x14ac:dyDescent="0.25">
      <c r="A19" s="14" t="s">
        <v>205</v>
      </c>
      <c r="B19" s="20">
        <v>6.6093203656878E-2</v>
      </c>
      <c r="C19" s="14">
        <v>5.9615620289236435E-2</v>
      </c>
      <c r="D19" s="14">
        <v>0</v>
      </c>
      <c r="E19" s="20">
        <v>160114911</v>
      </c>
      <c r="F19" s="14">
        <v>144422561</v>
      </c>
    </row>
    <row r="20" spans="1:6" x14ac:dyDescent="0.25">
      <c r="D20" t="s">
        <v>65</v>
      </c>
      <c r="E20" s="14">
        <v>2422562414</v>
      </c>
      <c r="F20" s="14">
        <v>2422562414</v>
      </c>
    </row>
  </sheetData>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7B2109-F2ED-4FB1-9C75-ABA616507A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A.1 Ecoli short reads</vt:lpstr>
      <vt:lpstr>A.2 Ecoli References</vt:lpstr>
      <vt:lpstr>A.3 Time and Memory</vt:lpstr>
      <vt:lpstr>A.4 Simulated Data Scores</vt:lpstr>
      <vt:lpstr>A.5 Abundance Comparisons</vt:lpstr>
      <vt:lpstr>Sheet1</vt:lpstr>
      <vt:lpstr>A.6 Real Short E.coli</vt:lpstr>
      <vt:lpstr>A.7 Mock Community Species</vt:lpstr>
      <vt:lpstr>A.8 Mock Community Genus</vt:lpstr>
      <vt:lpstr>A.9 Bracken abundance</vt:lpstr>
      <vt:lpstr>A.10 Mock Community Analysis</vt:lpstr>
      <vt:lpstr>A.11 Sevim Real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zheng</dc:creator>
  <cp:lastModifiedBy>Andrew Zheng</cp:lastModifiedBy>
  <dcterms:created xsi:type="dcterms:W3CDTF">2022-10-04T18:41:12Z</dcterms:created>
  <dcterms:modified xsi:type="dcterms:W3CDTF">2024-02-05T21:19:45Z</dcterms:modified>
</cp:coreProperties>
</file>