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Metagenomics Project\"/>
    </mc:Choice>
  </mc:AlternateContent>
  <xr:revisionPtr revIDLastSave="0" documentId="13_ncr:1_{894A6DB8-DF31-409D-A62A-22CC793699B6}" xr6:coauthVersionLast="47" xr6:coauthVersionMax="47" xr10:uidLastSave="{00000000-0000-0000-0000-000000000000}"/>
  <bookViews>
    <workbookView xWindow="-120" yWindow="-120" windowWidth="29040" windowHeight="15720" firstSheet="1" activeTab="5" xr2:uid="{4967EA6C-997E-4E43-AD60-FEFE8549756F}"/>
  </bookViews>
  <sheets>
    <sheet name="A.1 Ecoli short reads" sheetId="1" r:id="rId1"/>
    <sheet name="A.2 Ecoli References" sheetId="2" r:id="rId2"/>
    <sheet name="A.3 Sevim Real Data" sheetId="4" r:id="rId3"/>
    <sheet name="A.4 Time and Memory" sheetId="5" r:id="rId4"/>
    <sheet name="A.5 Abundance Comparisons" sheetId="6" r:id="rId5"/>
    <sheet name="A.6 Simulated Data Scores" sheetId="8" r:id="rId6"/>
  </sheets>
  <definedNames>
    <definedName name="ExternalData_1" localSheetId="0" hidden="1">'A.1 Ecoli short reads'!$J$2:$K$34</definedName>
    <definedName name="ExternalData_1" localSheetId="1" hidden="1">'A.2 Ecoli References'!$A$1:$L$31</definedName>
    <definedName name="ExternalData_10" localSheetId="0" hidden="1">'A.1 Ecoli short reads'!$M$2:$N$50</definedName>
    <definedName name="ExternalData_9" localSheetId="0" hidden="1">'A.1 Ecoli short reads'!$G$2:$H$35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6" i="5" l="1"/>
  <c r="P33" i="5"/>
  <c r="P60" i="5"/>
  <c r="P46" i="5"/>
  <c r="M57" i="8"/>
  <c r="F57" i="8"/>
  <c r="L57" i="8" s="1"/>
  <c r="M56" i="8"/>
  <c r="F56" i="8"/>
  <c r="L56" i="8" s="1"/>
  <c r="M55" i="8"/>
  <c r="F55" i="8"/>
  <c r="L55" i="8" s="1"/>
  <c r="K55" i="8" s="1"/>
  <c r="M60" i="8"/>
  <c r="F60" i="8"/>
  <c r="L60" i="8" s="1"/>
  <c r="K60" i="8" s="1"/>
  <c r="M59" i="8"/>
  <c r="F59" i="8"/>
  <c r="L59" i="8" s="1"/>
  <c r="M58" i="8"/>
  <c r="F58" i="8"/>
  <c r="L58" i="8" s="1"/>
  <c r="K58" i="8" s="1"/>
  <c r="M42" i="8"/>
  <c r="F42" i="8"/>
  <c r="L42" i="8" s="1"/>
  <c r="K42" i="8" s="1"/>
  <c r="M41" i="8"/>
  <c r="F41" i="8"/>
  <c r="L41" i="8" s="1"/>
  <c r="M40" i="8"/>
  <c r="F40" i="8"/>
  <c r="L40" i="8" s="1"/>
  <c r="K40" i="8" s="1"/>
  <c r="M39" i="8"/>
  <c r="F39" i="8"/>
  <c r="L39" i="8" s="1"/>
  <c r="K39" i="8" s="1"/>
  <c r="M38" i="8"/>
  <c r="F38" i="8"/>
  <c r="L38" i="8" s="1"/>
  <c r="M37" i="8"/>
  <c r="F37" i="8"/>
  <c r="L37" i="8" s="1"/>
  <c r="K37" i="8" s="1"/>
  <c r="M36" i="8"/>
  <c r="F36" i="8"/>
  <c r="L36" i="8" s="1"/>
  <c r="K36" i="8" s="1"/>
  <c r="M35" i="8"/>
  <c r="F35" i="8"/>
  <c r="L35" i="8" s="1"/>
  <c r="K35" i="8" s="1"/>
  <c r="M21" i="8"/>
  <c r="F21" i="8"/>
  <c r="L21" i="8" s="1"/>
  <c r="M20" i="8"/>
  <c r="F20" i="8"/>
  <c r="L20" i="8" s="1"/>
  <c r="M19" i="8"/>
  <c r="F19" i="8"/>
  <c r="L19" i="8" s="1"/>
  <c r="K19" i="8" s="1"/>
  <c r="M8" i="8"/>
  <c r="F8" i="8"/>
  <c r="L8" i="8" s="1"/>
  <c r="M7" i="8"/>
  <c r="F7" i="8"/>
  <c r="L7" i="8" s="1"/>
  <c r="K7" i="8" s="1"/>
  <c r="N51" i="1"/>
  <c r="K35" i="1"/>
  <c r="K56" i="8" l="1"/>
  <c r="K59" i="8"/>
  <c r="K41" i="8"/>
  <c r="K57" i="8"/>
  <c r="K38" i="8"/>
  <c r="K8" i="8"/>
  <c r="K20" i="8"/>
  <c r="K21" i="8"/>
  <c r="M69" i="8" l="1"/>
  <c r="F69" i="8"/>
  <c r="L69" i="8" s="1"/>
  <c r="D45" i="5"/>
  <c r="M70" i="8"/>
  <c r="F70" i="8"/>
  <c r="L70" i="8" s="1"/>
  <c r="M68" i="8"/>
  <c r="F68" i="8"/>
  <c r="L68" i="8" s="1"/>
  <c r="M67" i="8"/>
  <c r="F67" i="8"/>
  <c r="L67" i="8" s="1"/>
  <c r="M66" i="8"/>
  <c r="F66" i="8"/>
  <c r="L66" i="8" s="1"/>
  <c r="D67" i="5"/>
  <c r="D68" i="5"/>
  <c r="K68" i="8" l="1"/>
  <c r="K67" i="8"/>
  <c r="K69" i="8"/>
  <c r="K66" i="8"/>
  <c r="K70" i="8"/>
  <c r="F53" i="8"/>
  <c r="L53" i="8" s="1"/>
  <c r="F54" i="8"/>
  <c r="L54" i="8" s="1"/>
  <c r="F52" i="8"/>
  <c r="F50" i="8"/>
  <c r="L50" i="8" s="1"/>
  <c r="K50" i="8" s="1"/>
  <c r="F51" i="8"/>
  <c r="L51" i="8" s="1"/>
  <c r="K51" i="8" s="1"/>
  <c r="F49" i="8"/>
  <c r="F47" i="8"/>
  <c r="L47" i="8" s="1"/>
  <c r="F48" i="8"/>
  <c r="L48" i="8" s="1"/>
  <c r="K48" i="8" s="1"/>
  <c r="F46" i="8"/>
  <c r="F44" i="8"/>
  <c r="L44" i="8" s="1"/>
  <c r="F45" i="8"/>
  <c r="L45" i="8" s="1"/>
  <c r="F43" i="8"/>
  <c r="L43" i="8" s="1"/>
  <c r="M65" i="8"/>
  <c r="F65" i="8"/>
  <c r="L65" i="8" s="1"/>
  <c r="M64" i="8"/>
  <c r="F64" i="8"/>
  <c r="L64" i="8" s="1"/>
  <c r="M63" i="8"/>
  <c r="F63" i="8"/>
  <c r="L63" i="8" s="1"/>
  <c r="M62" i="8"/>
  <c r="F62" i="8"/>
  <c r="L62" i="8" s="1"/>
  <c r="M61" i="8"/>
  <c r="F61" i="8"/>
  <c r="L61" i="8" s="1"/>
  <c r="M54" i="8"/>
  <c r="M53" i="8"/>
  <c r="M52" i="8"/>
  <c r="M51" i="8"/>
  <c r="M50" i="8"/>
  <c r="M49" i="8"/>
  <c r="M48" i="8"/>
  <c r="M47" i="8"/>
  <c r="M46" i="8"/>
  <c r="M45" i="8"/>
  <c r="M44" i="8"/>
  <c r="M43" i="8"/>
  <c r="M26" i="8"/>
  <c r="F26" i="8"/>
  <c r="L26" i="8" s="1"/>
  <c r="M25" i="8"/>
  <c r="F25" i="8"/>
  <c r="L25" i="8" s="1"/>
  <c r="M24" i="8"/>
  <c r="F24" i="8"/>
  <c r="L24" i="8" s="1"/>
  <c r="M23" i="8"/>
  <c r="F23" i="8"/>
  <c r="L23" i="8" s="1"/>
  <c r="M22" i="8"/>
  <c r="F22" i="8"/>
  <c r="L22" i="8" s="1"/>
  <c r="M18" i="8"/>
  <c r="M17" i="8"/>
  <c r="M16" i="8"/>
  <c r="M15" i="8"/>
  <c r="M14" i="8"/>
  <c r="F14" i="8"/>
  <c r="L14" i="8" s="1"/>
  <c r="M13" i="8"/>
  <c r="M12" i="8"/>
  <c r="F12" i="8"/>
  <c r="L12" i="8" s="1"/>
  <c r="M11" i="8"/>
  <c r="F11" i="8"/>
  <c r="L11" i="8" s="1"/>
  <c r="M10" i="8"/>
  <c r="F10" i="8"/>
  <c r="L10" i="8" s="1"/>
  <c r="M9" i="8"/>
  <c r="F9" i="8"/>
  <c r="L9" i="8" s="1"/>
  <c r="F32" i="8"/>
  <c r="L32" i="8" s="1"/>
  <c r="F33" i="8"/>
  <c r="L33" i="8" s="1"/>
  <c r="F34" i="8"/>
  <c r="L34" i="8" s="1"/>
  <c r="F31" i="8"/>
  <c r="L31" i="8" s="1"/>
  <c r="M34" i="8"/>
  <c r="M33" i="8"/>
  <c r="M32" i="8"/>
  <c r="M31" i="8"/>
  <c r="F4" i="8"/>
  <c r="L4" i="8" s="1"/>
  <c r="F3" i="8"/>
  <c r="L3" i="8" s="1"/>
  <c r="M6" i="8"/>
  <c r="M5" i="8"/>
  <c r="M4" i="8"/>
  <c r="M3" i="8"/>
  <c r="F28" i="8"/>
  <c r="L28" i="8" s="1"/>
  <c r="F29" i="8"/>
  <c r="L29" i="8" s="1"/>
  <c r="F30" i="8"/>
  <c r="L30" i="8" s="1"/>
  <c r="F27" i="8"/>
  <c r="L27" i="8" s="1"/>
  <c r="M30" i="8"/>
  <c r="M29" i="8"/>
  <c r="M28" i="8"/>
  <c r="M27" i="8"/>
  <c r="D60" i="5"/>
  <c r="D59" i="5"/>
  <c r="D15" i="5"/>
  <c r="D16" i="5"/>
  <c r="D46" i="5"/>
  <c r="D33" i="5"/>
  <c r="D32" i="5"/>
  <c r="K28" i="8" l="1"/>
  <c r="K14" i="8"/>
  <c r="K26" i="8"/>
  <c r="K9" i="8"/>
  <c r="K25" i="8"/>
  <c r="K64" i="8"/>
  <c r="K61" i="8"/>
  <c r="K43" i="8"/>
  <c r="K45" i="8"/>
  <c r="K44" i="8"/>
  <c r="K10" i="8"/>
  <c r="K22" i="8"/>
  <c r="K23" i="8"/>
  <c r="K47" i="8"/>
  <c r="K65" i="8"/>
  <c r="K12" i="8"/>
  <c r="K24" i="8"/>
  <c r="K62" i="8"/>
  <c r="K54" i="8"/>
  <c r="K30" i="8"/>
  <c r="K11" i="8"/>
  <c r="K63" i="8"/>
  <c r="K53" i="8"/>
  <c r="L52" i="8"/>
  <c r="K52" i="8" s="1"/>
  <c r="L49" i="8"/>
  <c r="K49" i="8" s="1"/>
  <c r="L46" i="8"/>
  <c r="K46" i="8" s="1"/>
  <c r="F15" i="8"/>
  <c r="L15" i="8" s="1"/>
  <c r="K15" i="8" s="1"/>
  <c r="F13" i="8"/>
  <c r="L13" i="8" s="1"/>
  <c r="K13" i="8" s="1"/>
  <c r="K4" i="8"/>
  <c r="K29" i="8"/>
  <c r="K34" i="8"/>
  <c r="K27" i="8"/>
  <c r="K31" i="8"/>
  <c r="K32" i="8"/>
  <c r="K33" i="8"/>
  <c r="K3" i="8"/>
  <c r="D44" i="5"/>
  <c r="D58" i="5"/>
  <c r="D57" i="5"/>
  <c r="D56" i="5"/>
  <c r="D55" i="5"/>
  <c r="D43" i="5"/>
  <c r="D42" i="5"/>
  <c r="D41" i="5"/>
  <c r="D54" i="5"/>
  <c r="D66" i="5"/>
  <c r="D64" i="5"/>
  <c r="D65" i="5"/>
  <c r="D14" i="5"/>
  <c r="D13" i="5"/>
  <c r="D12" i="5"/>
  <c r="D11" i="5"/>
  <c r="D31" i="5"/>
  <c r="D30" i="5"/>
  <c r="D29" i="5"/>
  <c r="D28" i="5"/>
  <c r="D25" i="5"/>
  <c r="D27" i="5"/>
  <c r="D8" i="5"/>
  <c r="D10" i="5"/>
  <c r="D9" i="5"/>
  <c r="D7" i="5"/>
  <c r="D6" i="5"/>
  <c r="D5" i="5"/>
  <c r="D4" i="5"/>
  <c r="D3" i="5"/>
  <c r="F5" i="8"/>
  <c r="L5" i="8" s="1"/>
  <c r="K5" i="8" s="1"/>
  <c r="D20" i="5"/>
  <c r="D52" i="5"/>
  <c r="D51" i="5"/>
  <c r="D40" i="5"/>
  <c r="D39" i="5"/>
  <c r="D38" i="5"/>
  <c r="D37" i="5"/>
  <c r="D50" i="5"/>
  <c r="D53" i="5"/>
  <c r="D26" i="5"/>
  <c r="D24" i="5"/>
  <c r="D23" i="5"/>
  <c r="D22" i="5"/>
  <c r="D21" i="5"/>
  <c r="H36" i="1"/>
  <c r="E11" i="1"/>
  <c r="B53" i="1"/>
  <c r="F17" i="8" l="1"/>
  <c r="L17" i="8" s="1"/>
  <c r="K17" i="8" s="1"/>
  <c r="F6" i="8"/>
  <c r="L6" i="8" s="1"/>
  <c r="K6" i="8" s="1"/>
  <c r="F18" i="8"/>
  <c r="L18" i="8" s="1"/>
  <c r="K18" i="8" s="1"/>
  <c r="F16" i="8"/>
  <c r="L16" i="8" s="1"/>
  <c r="K16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53F4FD-C2C5-4E5D-A9A0-06F025C6DEA8}" keepAlive="1" name="Query - bowtie_abund (2)" description="Connection to the 'bowtie_abund (2)' query in the workbook." type="5" refreshedVersion="8" background="1" saveData="1">
    <dbPr connection="Provider=Microsoft.Mashup.OleDb.1;Data Source=$Workbook$;Location=&quot;bowtie_abund (2)&quot;;Extended Properties=&quot;&quot;" command="SELECT * FROM [bowtie_abund (2)]"/>
  </connection>
  <connection id="2" xr16:uid="{0698CB70-DAA7-4E52-AF03-157AD67EC403}" keepAlive="1" name="Query - clark_ecoli_abund" description="Connection to the 'clark_ecoli_abund' query in the workbook." type="5" refreshedVersion="8" background="1" saveData="1">
    <dbPr connection="Provider=Microsoft.Mashup.OleDb.1;Data Source=$Workbook$;Location=clark_ecoli_abund;Extended Properties=&quot;&quot;" command="SELECT * FROM [clark_ecoli_abund]"/>
  </connection>
  <connection id="3" xr16:uid="{D27EEFFB-9AB7-4D08-AFC2-AABB19E075B4}" keepAlive="1" name="Query - ecoli" description="Connection to the 'ecoli' query in the workbook." type="5" refreshedVersion="8" background="1" saveData="1">
    <dbPr connection="Provider=Microsoft.Mashup.OleDb.1;Data Source=$Workbook$;Location=ecoli;Extended Properties=&quot;&quot;" command="SELECT * FROM [ecoli]"/>
  </connection>
  <connection id="4" xr16:uid="{9351EF37-35EC-487A-9635-A82339D71D7B}" keepAlive="1" name="Query - final_bases_SRR8073714_microbial" description="Connection to the 'final_bases_SRR8073714_microbial' query in the workbook." type="5" refreshedVersion="8" background="1" saveData="1">
    <dbPr connection="Provider=Microsoft.Mashup.OleDb.1;Data Source=$Workbook$;Location=final_bases_SRR8073714_microbial;Extended Properties=&quot;&quot;" command="SELECT * FROM [final_bases_SRR8073714_microbial]"/>
  </connection>
  <connection id="5" xr16:uid="{803D8B71-0374-4703-92DA-68318982AEC8}" keepAlive="1" name="Query - final_bases_SRR8073714_microbial (2)" description="Connection to the 'final_bases_SRR8073714_microbial (2)' query in the workbook." type="5" refreshedVersion="8" background="1" saveData="1">
    <dbPr connection="Provider=Microsoft.Mashup.OleDb.1;Data Source=$Workbook$;Location=&quot;final_bases_SRR8073714_microbial (2)&quot;;Extended Properties=&quot;&quot;" command="SELECT * FROM [final_bases_SRR8073714_microbial (2)]"/>
  </connection>
  <connection id="6" xr16:uid="{8D32D388-07A4-4705-A974-B64B8FFF9E08}" keepAlive="1" name="Query - minimap2_400_abund_bases" description="Connection to the 'minimap2_400_abund_bases' query in the workbook." type="5" refreshedVersion="8" background="1" saveData="1">
    <dbPr connection="Provider=Microsoft.Mashup.OleDb.1;Data Source=$Workbook$;Location=minimap2_400_abund_bases;Extended Properties=&quot;&quot;" command="SELECT * FROM [minimap2_400_abund_bases]"/>
  </connection>
  <connection id="7" xr16:uid="{981DBE79-278C-4F53-9EDE-F65E42B01F3C}" keepAlive="1" name="Query - minimap2_400_microbial_abund" description="Connection to the 'minimap2_400_microbial_abund' query in the workbook." type="5" refreshedVersion="8" background="1" saveData="1">
    <dbPr connection="Provider=Microsoft.Mashup.OleDb.1;Data Source=$Workbook$;Location=minimap2_400_microbial_abund;Extended Properties=&quot;&quot;" command="SELECT * FROM [minimap2_400_microbial_abund]"/>
  </connection>
  <connection id="8" xr16:uid="{9EB5087E-7FF3-4900-A3EE-066A77405D66}" keepAlive="1" name="Query - puffer_ecoli_abund" description="Connection to the 'puffer_ecoli_abund' query in the workbook." type="5" refreshedVersion="8" background="1" saveData="1">
    <dbPr connection="Provider=Microsoft.Mashup.OleDb.1;Data Source=$Workbook$;Location=puffer_ecoli_abund;Extended Properties=&quot;&quot;" command="SELECT * FROM [puffer_ecoli_abund]"/>
  </connection>
</connections>
</file>

<file path=xl/sharedStrings.xml><?xml version="1.0" encoding="utf-8"?>
<sst xmlns="http://schemas.openxmlformats.org/spreadsheetml/2006/main" count="981" uniqueCount="239">
  <si>
    <t>MORA</t>
  </si>
  <si>
    <t>Pathoscope2</t>
  </si>
  <si>
    <t>Pufferfish</t>
  </si>
  <si>
    <t>CP013025.1</t>
  </si>
  <si>
    <t>CP011322.1</t>
  </si>
  <si>
    <t>CP011938.1</t>
  </si>
  <si>
    <t>LM995446.1</t>
  </si>
  <si>
    <t>CP007392.1</t>
  </si>
  <si>
    <t>CP013835.1</t>
  </si>
  <si>
    <t>CP012635.1</t>
  </si>
  <si>
    <t>CP007265.1</t>
  </si>
  <si>
    <t>CP009859.1</t>
  </si>
  <si>
    <t>CP007275.1</t>
  </si>
  <si>
    <t>CP010876.1</t>
  </si>
  <si>
    <t>2009C-3133</t>
  </si>
  <si>
    <t>SQ110</t>
  </si>
  <si>
    <t>ST2747</t>
  </si>
  <si>
    <t>JJ2434</t>
  </si>
  <si>
    <t>SF-088</t>
  </si>
  <si>
    <t>ST540</t>
  </si>
  <si>
    <t>ECONIH1</t>
  </si>
  <si>
    <t>NMEC O18</t>
  </si>
  <si>
    <t>MNCRE44</t>
  </si>
  <si>
    <t>CP010585.1</t>
  </si>
  <si>
    <t>CP011018.1</t>
  </si>
  <si>
    <t>CP012125.1</t>
  </si>
  <si>
    <t>CP007594.1</t>
  </si>
  <si>
    <t>CP010816.1</t>
  </si>
  <si>
    <t>CP010372.1</t>
  </si>
  <si>
    <t>CP011113.2</t>
  </si>
  <si>
    <t>CP010371.1</t>
  </si>
  <si>
    <t>CP011124.1</t>
  </si>
  <si>
    <t>CP013112.1</t>
  </si>
  <si>
    <t>CP010315.1</t>
  </si>
  <si>
    <t>CP009104.1</t>
  </si>
  <si>
    <t>CP011416.1</t>
  </si>
  <si>
    <t>CP013029.1</t>
  </si>
  <si>
    <t>CP007491.1</t>
  </si>
  <si>
    <t>CP011321.1</t>
  </si>
  <si>
    <t>CP013028.1</t>
  </si>
  <si>
    <t>CP009106.2</t>
  </si>
  <si>
    <t>CP010882.1</t>
  </si>
  <si>
    <t>CP013027.1</t>
  </si>
  <si>
    <t>CP009860.1</t>
  </si>
  <si>
    <t>CP010317.1</t>
  </si>
  <si>
    <t>Accession Numbers</t>
  </si>
  <si>
    <t>Assignments</t>
  </si>
  <si>
    <t>Pufferfish Data</t>
  </si>
  <si>
    <t>Pathoscope2 Data</t>
  </si>
  <si>
    <t>CP011324.1</t>
  </si>
  <si>
    <t>CP011320.1</t>
  </si>
  <si>
    <t>CP012636.1</t>
  </si>
  <si>
    <t>CP011417.1</t>
  </si>
  <si>
    <t>CP013024.1</t>
  </si>
  <si>
    <t>CP010373.2</t>
  </si>
  <si>
    <t>CP009862.1</t>
  </si>
  <si>
    <t>CP013833.1</t>
  </si>
  <si>
    <t>CP010316.1</t>
  </si>
  <si>
    <t>CP011019.1</t>
  </si>
  <si>
    <t>CP009107.1</t>
  </si>
  <si>
    <t>CP009105.1</t>
  </si>
  <si>
    <t>CP010881.1</t>
  </si>
  <si>
    <t>CP011418.1</t>
  </si>
  <si>
    <t>CP013030.1</t>
  </si>
  <si>
    <t>CP013834.1</t>
  </si>
  <si>
    <t>CP010880.1</t>
  </si>
  <si>
    <t>MORA Data</t>
  </si>
  <si>
    <t>Total</t>
  </si>
  <si>
    <t>Assembly Accession</t>
  </si>
  <si>
    <t>Organism Name</t>
  </si>
  <si>
    <t>Organism Infraspecific Names Breed</t>
  </si>
  <si>
    <t>Organism Infraspecific Names Strain</t>
  </si>
  <si>
    <t>Organism Infraspecific Names Cultivar</t>
  </si>
  <si>
    <t>Organism Infraspecific Names Isolate</t>
  </si>
  <si>
    <t>Organism Infraspecific Names Ecotype</t>
  </si>
  <si>
    <t>Annotation Name</t>
  </si>
  <si>
    <t>Assembly Stats Total Sequence Length</t>
  </si>
  <si>
    <t>Assembly Level</t>
  </si>
  <si>
    <t>Assembly Submission Date</t>
  </si>
  <si>
    <t>WGS project accession</t>
  </si>
  <si>
    <t>GCF_000597845.1</t>
  </si>
  <si>
    <t>Escherichia coli</t>
  </si>
  <si>
    <t/>
  </si>
  <si>
    <t>NCBI Prokaryotic Genome Annotation Pipeline (PGAP)</t>
  </si>
  <si>
    <t>Complete Genome</t>
  </si>
  <si>
    <t>GCF_000599665.1</t>
  </si>
  <si>
    <t>GCF_000784925.1</t>
  </si>
  <si>
    <t>GCF_000801165.1</t>
  </si>
  <si>
    <t>RM9387</t>
  </si>
  <si>
    <t>GCF_000801185.2</t>
  </si>
  <si>
    <t>94-3024</t>
  </si>
  <si>
    <t>GCF_000814145.2</t>
  </si>
  <si>
    <t>6409</t>
  </si>
  <si>
    <t>GCF_000819645.1</t>
  </si>
  <si>
    <t>789</t>
  </si>
  <si>
    <t>GCF_000830035.1</t>
  </si>
  <si>
    <t>C41(DE3)</t>
  </si>
  <si>
    <t>GCF_000833145.1</t>
  </si>
  <si>
    <t>BL21 (TaKaRa)</t>
  </si>
  <si>
    <t>GCF_000833635.2</t>
  </si>
  <si>
    <t>USML2</t>
  </si>
  <si>
    <t>GCF_000931565.1</t>
  </si>
  <si>
    <t>GCF_000952955.1</t>
  </si>
  <si>
    <t>K-12 substr. RV308</t>
  </si>
  <si>
    <t>GCF_000967155.2</t>
  </si>
  <si>
    <t>HUSEC2011</t>
  </si>
  <si>
    <t>GCF_000971615.1</t>
  </si>
  <si>
    <t>CI5</t>
  </si>
  <si>
    <t>GCF_000987875.1</t>
  </si>
  <si>
    <t>SEC470</t>
  </si>
  <si>
    <t>GCF_000988355.1</t>
  </si>
  <si>
    <t>SQ37</t>
  </si>
  <si>
    <t>GCF_000988385.1</t>
  </si>
  <si>
    <t>SQ88</t>
  </si>
  <si>
    <t>GCF_000988425.1</t>
  </si>
  <si>
    <t>GCF_000988465.1</t>
  </si>
  <si>
    <t>SQ2203</t>
  </si>
  <si>
    <t>GCF_001007915.1</t>
  </si>
  <si>
    <t>CFSAN029787</t>
  </si>
  <si>
    <t>GCF_001021595.1</t>
  </si>
  <si>
    <t>GCF_001039415.1</t>
  </si>
  <si>
    <t>C43(DE3)</t>
  </si>
  <si>
    <t>GCF_001183645.1</t>
  </si>
  <si>
    <t>DH1Ec095</t>
  </si>
  <si>
    <t>GCF_001276585.2</t>
  </si>
  <si>
    <t>RR1</t>
  </si>
  <si>
    <t>GCF_001280325.1</t>
  </si>
  <si>
    <t>GCF_001420935.1</t>
  </si>
  <si>
    <t>2012C-4227</t>
  </si>
  <si>
    <t>GCF_001420955.1</t>
  </si>
  <si>
    <t>GCF_001442495.1</t>
  </si>
  <si>
    <t>YD786</t>
  </si>
  <si>
    <t>GCF_001513635.1</t>
  </si>
  <si>
    <t>GCF_001515725.1</t>
  </si>
  <si>
    <t>ACN002</t>
  </si>
  <si>
    <t>Simulated References</t>
  </si>
  <si>
    <t>Psychrobacter arcticus</t>
  </si>
  <si>
    <t>Minimap2</t>
  </si>
  <si>
    <t>Seconds</t>
  </si>
  <si>
    <t>Time</t>
  </si>
  <si>
    <t>MAX_RSS</t>
  </si>
  <si>
    <t>MAX_VMS</t>
  </si>
  <si>
    <t>MAX_USS</t>
  </si>
  <si>
    <t>MAX_PSS</t>
  </si>
  <si>
    <t>IO IN</t>
  </si>
  <si>
    <t>IO OUT</t>
  </si>
  <si>
    <t>MEAN LOAD</t>
  </si>
  <si>
    <t>Mapping</t>
  </si>
  <si>
    <t>Quantification</t>
  </si>
  <si>
    <t>Pathoscope</t>
  </si>
  <si>
    <t>MAP</t>
  </si>
  <si>
    <t>ID</t>
  </si>
  <si>
    <t>REP</t>
  </si>
  <si>
    <t>Bowtie2</t>
  </si>
  <si>
    <t>Index</t>
  </si>
  <si>
    <t>Mora</t>
  </si>
  <si>
    <t>Pathoscop2</t>
  </si>
  <si>
    <t>Long Reads</t>
  </si>
  <si>
    <t>Assigned Abundance vs Abundance Estimator</t>
  </si>
  <si>
    <t>Assigned Abundance vs Real</t>
  </si>
  <si>
    <t>Abundance Estimator vs Real</t>
  </si>
  <si>
    <t>Assigner</t>
  </si>
  <si>
    <t>Everything</t>
  </si>
  <si>
    <t>Program</t>
  </si>
  <si>
    <t>Filtered</t>
  </si>
  <si>
    <t>RMSE</t>
  </si>
  <si>
    <t>RMSLE</t>
  </si>
  <si>
    <t>SAMPLE</t>
  </si>
  <si>
    <t>Method</t>
  </si>
  <si>
    <t>MAPPER</t>
  </si>
  <si>
    <t>Taxa</t>
  </si>
  <si>
    <t>TP</t>
  </si>
  <si>
    <t>FP</t>
  </si>
  <si>
    <t>FN</t>
  </si>
  <si>
    <t>TN</t>
  </si>
  <si>
    <t>Sensitivity</t>
  </si>
  <si>
    <t>minimap2</t>
  </si>
  <si>
    <t>Species</t>
  </si>
  <si>
    <t>Genus</t>
  </si>
  <si>
    <t>Precision</t>
  </si>
  <si>
    <t>Strain</t>
  </si>
  <si>
    <t>F1</t>
  </si>
  <si>
    <t>Ecoli Short Reads</t>
  </si>
  <si>
    <t>58 Ecoli References</t>
  </si>
  <si>
    <t>Short Reads</t>
  </si>
  <si>
    <t>Reference = REF-2</t>
  </si>
  <si>
    <t>Reference = REF-1</t>
  </si>
  <si>
    <t>Short Reads on REF-1</t>
  </si>
  <si>
    <t>Short Reads on REF-2</t>
  </si>
  <si>
    <t>Long Reads on REF-1</t>
  </si>
  <si>
    <t>Long Reads on REF-2</t>
  </si>
  <si>
    <t>REF-2</t>
  </si>
  <si>
    <t>REF-1</t>
  </si>
  <si>
    <t>Halomonas sp. HL-4</t>
  </si>
  <si>
    <t>Halomonas sp. HL-93</t>
  </si>
  <si>
    <t>Muricauda sp.</t>
  </si>
  <si>
    <t>Marinobacter sp.8</t>
  </si>
  <si>
    <t>Marinobacter sp.1</t>
  </si>
  <si>
    <t>Cohaesibacter sp.</t>
  </si>
  <si>
    <t>Thioclava sp.</t>
  </si>
  <si>
    <t>Propionibacteriaceae b.</t>
  </si>
  <si>
    <t>M. echinofusca</t>
  </si>
  <si>
    <t>M. echinaurantiaca</t>
  </si>
  <si>
    <t>M. coxensis</t>
  </si>
  <si>
    <t>Psychrobacter urativorans</t>
  </si>
  <si>
    <t>Psychrobacter cryohalolentis</t>
  </si>
  <si>
    <t>Psychrobacter alimentarius</t>
  </si>
  <si>
    <t>Psychrobacter sp.</t>
  </si>
  <si>
    <t>others</t>
  </si>
  <si>
    <t>Molarity (10⁻¹⁵)</t>
  </si>
  <si>
    <t>Percent of Bases Assigned to each Reference</t>
  </si>
  <si>
    <t>Basses Assigned to each Reference</t>
  </si>
  <si>
    <t>Kraken2</t>
  </si>
  <si>
    <t>build taxonomy</t>
  </si>
  <si>
    <t>add reference</t>
  </si>
  <si>
    <t>build database</t>
  </si>
  <si>
    <t>Ecoli Reads</t>
  </si>
  <si>
    <t>CPU TIME</t>
  </si>
  <si>
    <t>Simulated Long Reads</t>
  </si>
  <si>
    <t>Simulated Short Reads</t>
  </si>
  <si>
    <t>Build Taxonomy</t>
  </si>
  <si>
    <t>Add Reference</t>
  </si>
  <si>
    <t>Build Database</t>
  </si>
  <si>
    <t>Agamemnon</t>
  </si>
  <si>
    <t>Clark</t>
  </si>
  <si>
    <t>Setting Database</t>
  </si>
  <si>
    <t>Classify</t>
  </si>
  <si>
    <t>Set Database</t>
  </si>
  <si>
    <t>NOT ALIGNED</t>
  </si>
  <si>
    <t>Clark Data</t>
  </si>
  <si>
    <t>Accession Number</t>
  </si>
  <si>
    <t>REFERENCE</t>
  </si>
  <si>
    <t>Note:</t>
  </si>
  <si>
    <t>7793,43</t>
  </si>
  <si>
    <t>Bowtie2 Data</t>
  </si>
  <si>
    <t>Pathoscope2 needs 3 steps to output results: pathoMAP, pathoID, and pathoREP</t>
  </si>
  <si>
    <t>As Pathoscope2 has some parts that is written in python2, it was incompatible with new versions of SnakeMake. Hence we were unable to get CPU time.</t>
  </si>
  <si>
    <t>Clark classifies and then aligns reads in a single step. When the user uses a different reference database, Clark has to rebuild the Hash files, adding an extra 20 minutes for REF-1 and 4 hours for REF-2. Here we included not only the first run, but also the second run of Clark to showcase the different runtimes.</t>
  </si>
  <si>
    <t>2nd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</si>
</sst>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double">
        <color theme="9"/>
      </bottom>
      <diagonal/>
    </border>
    <border>
      <left/>
      <right/>
      <top style="thin">
        <color theme="9" tint="0.39997558519241921"/>
      </top>
      <bottom style="double">
        <color theme="9"/>
      </bottom>
      <diagonal/>
    </border>
    <border>
      <left style="thin">
        <color theme="9" tint="0.39997558519241921"/>
      </left>
      <right/>
      <top style="thin">
        <color theme="9"/>
      </top>
      <bottom style="double">
        <color theme="9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9"/>
      </top>
      <bottom style="double">
        <color theme="9"/>
      </bottom>
      <diagonal/>
    </border>
    <border>
      <left style="thin">
        <color theme="9"/>
      </left>
      <right/>
      <top/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 style="thin">
        <color theme="9"/>
      </left>
      <right/>
      <top style="double">
        <color theme="9"/>
      </top>
      <bottom style="thin">
        <color theme="9"/>
      </bottom>
      <diagonal/>
    </border>
    <border>
      <left/>
      <right style="thin">
        <color theme="9"/>
      </right>
      <top style="double">
        <color theme="9"/>
      </top>
      <bottom style="thin">
        <color theme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0" borderId="3" xfId="0" applyBorder="1"/>
    <xf numFmtId="0" fontId="0" fillId="0" borderId="4" xfId="0" applyBorder="1"/>
    <xf numFmtId="0" fontId="0" fillId="2" borderId="6" xfId="0" applyFill="1" applyBorder="1"/>
    <xf numFmtId="0" fontId="0" fillId="2" borderId="7" xfId="0" applyFill="1" applyBorder="1"/>
    <xf numFmtId="0" fontId="0" fillId="0" borderId="5" xfId="0" applyBorder="1"/>
    <xf numFmtId="0" fontId="0" fillId="0" borderId="8" xfId="0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14" fontId="0" fillId="0" borderId="0" xfId="0" applyNumberFormat="1"/>
    <xf numFmtId="0" fontId="0" fillId="0" borderId="13" xfId="0" applyBorder="1"/>
    <xf numFmtId="164" fontId="0" fillId="0" borderId="13" xfId="0" applyNumberFormat="1" applyBorder="1"/>
    <xf numFmtId="0" fontId="0" fillId="0" borderId="17" xfId="0" applyBorder="1"/>
    <xf numFmtId="0" fontId="0" fillId="0" borderId="21" xfId="0" applyBorder="1"/>
    <xf numFmtId="11" fontId="0" fillId="0" borderId="13" xfId="0" applyNumberFormat="1" applyBorder="1"/>
    <xf numFmtId="0" fontId="0" fillId="4" borderId="0" xfId="0" applyFill="1"/>
    <xf numFmtId="0" fontId="0" fillId="4" borderId="13" xfId="0" applyFill="1" applyBorder="1"/>
    <xf numFmtId="11" fontId="0" fillId="4" borderId="13" xfId="0" applyNumberFormat="1" applyFill="1" applyBorder="1"/>
    <xf numFmtId="0" fontId="0" fillId="4" borderId="19" xfId="0" applyFill="1" applyBorder="1"/>
    <xf numFmtId="0" fontId="0" fillId="4" borderId="22" xfId="0" applyFill="1" applyBorder="1"/>
    <xf numFmtId="0" fontId="0" fillId="4" borderId="20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21" xfId="0" applyFill="1" applyBorder="1"/>
    <xf numFmtId="0" fontId="0" fillId="4" borderId="26" xfId="0" applyFill="1" applyBorder="1"/>
    <xf numFmtId="0" fontId="0" fillId="4" borderId="29" xfId="0" applyFill="1" applyBorder="1"/>
    <xf numFmtId="0" fontId="0" fillId="4" borderId="28" xfId="0" applyFill="1" applyBorder="1"/>
    <xf numFmtId="0" fontId="0" fillId="4" borderId="27" xfId="0" applyFill="1" applyBorder="1"/>
    <xf numFmtId="0" fontId="2" fillId="4" borderId="25" xfId="0" applyFont="1" applyFill="1" applyBorder="1"/>
    <xf numFmtId="0" fontId="2" fillId="4" borderId="24" xfId="0" applyFont="1" applyFill="1" applyBorder="1"/>
    <xf numFmtId="0" fontId="2" fillId="4" borderId="0" xfId="0" applyFont="1" applyFill="1"/>
    <xf numFmtId="0" fontId="2" fillId="4" borderId="26" xfId="0" applyFont="1" applyFill="1" applyBorder="1"/>
    <xf numFmtId="2" fontId="0" fillId="0" borderId="13" xfId="0" applyNumberFormat="1" applyBorder="1"/>
    <xf numFmtId="2" fontId="0" fillId="0" borderId="0" xfId="0" applyNumberFormat="1"/>
    <xf numFmtId="164" fontId="0" fillId="4" borderId="13" xfId="0" applyNumberFormat="1" applyFill="1" applyBorder="1"/>
    <xf numFmtId="2" fontId="0" fillId="4" borderId="13" xfId="0" applyNumberFormat="1" applyFill="1" applyBorder="1"/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0" borderId="19" xfId="0" applyBorder="1"/>
    <xf numFmtId="0" fontId="0" fillId="0" borderId="22" xfId="0" applyBorder="1"/>
    <xf numFmtId="0" fontId="0" fillId="0" borderId="20" xfId="0" applyBorder="1"/>
    <xf numFmtId="0" fontId="2" fillId="0" borderId="22" xfId="0" applyFont="1" applyBorder="1"/>
    <xf numFmtId="0" fontId="2" fillId="0" borderId="20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2" fillId="0" borderId="24" xfId="0" applyFont="1" applyBorder="1"/>
    <xf numFmtId="0" fontId="2" fillId="0" borderId="25" xfId="0" applyFont="1" applyBorder="1"/>
    <xf numFmtId="0" fontId="0" fillId="0" borderId="26" xfId="0" applyBorder="1"/>
    <xf numFmtId="0" fontId="0" fillId="0" borderId="29" xfId="0" applyBorder="1"/>
    <xf numFmtId="0" fontId="0" fillId="0" borderId="28" xfId="0" applyBorder="1"/>
    <xf numFmtId="0" fontId="0" fillId="0" borderId="27" xfId="0" applyBorder="1"/>
    <xf numFmtId="0" fontId="2" fillId="0" borderId="0" xfId="0" applyFont="1"/>
    <xf numFmtId="0" fontId="2" fillId="0" borderId="26" xfId="0" applyFont="1" applyBorder="1"/>
    <xf numFmtId="164" fontId="0" fillId="0" borderId="0" xfId="0" applyNumberForma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16"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8" xr16:uid="{35CE4D6F-D490-4A98-96A5-D6A859D0484D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F294AB0-FBC1-41C7-9A51-12EBCAF36A74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" xr16:uid="{1502578D-EA42-4586-91B1-897435FFE54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1ACE840-67C4-4AD5-ACF3-3D7A79017266}" autoFormatId="16" applyNumberFormats="0" applyBorderFormats="0" applyFontFormats="0" applyPatternFormats="0" applyAlignmentFormats="0" applyWidthHeightFormats="0">
  <queryTableRefresh nextId="13">
    <queryTableFields count="12">
      <queryTableField id="1" name="Assembly Accession" tableColumnId="1"/>
      <queryTableField id="2" name="Organism Name" tableColumnId="2"/>
      <queryTableField id="3" name="Organism Infraspecific Names Breed" tableColumnId="3"/>
      <queryTableField id="4" name="Organism Infraspecific Names Strain" tableColumnId="4"/>
      <queryTableField id="5" name="Organism Infraspecific Names Cultivar" tableColumnId="5"/>
      <queryTableField id="6" name="Organism Infraspecific Names Isolate" tableColumnId="6"/>
      <queryTableField id="7" name="Organism Infraspecific Names Ecotype" tableColumnId="7"/>
      <queryTableField id="8" name="Annotation Name" tableColumnId="8"/>
      <queryTableField id="9" name="Assembly Stats Total Sequence Length" tableColumnId="9"/>
      <queryTableField id="10" name="Assembly Level" tableColumnId="10"/>
      <queryTableField id="11" name="Assembly Submission Date" tableColumnId="11"/>
      <queryTableField id="12" name="WGS project accessi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65D155-9D57-4CFA-A1B6-A15ACBB2BD09}" name="puffer_ecoli_abund" displayName="puffer_ecoli_abund" ref="G2:H36" tableType="queryTable" totalsRowCount="1">
  <autoFilter ref="G2:H35" xr:uid="{3465D155-9D57-4CFA-A1B6-A15ACBB2BD09}"/>
  <sortState xmlns:xlrd2="http://schemas.microsoft.com/office/spreadsheetml/2017/richdata2" ref="G3:H35">
    <sortCondition descending="1" ref="H2:H35"/>
  </sortState>
  <tableColumns count="2">
    <tableColumn id="1" xr3:uid="{41F133F6-F133-4CB1-8D81-31B7FDD1281B}" uniqueName="1" name="Accession Numbers" totalsRowLabel="Total" queryTableFieldId="1" dataDxfId="15"/>
    <tableColumn id="2" xr3:uid="{1AA98152-7BF9-4808-A450-214D3D4382CD}" uniqueName="2" name="Assignments" totalsRowFunction="custom" queryTableFieldId="2">
      <totalsRowFormula>SUM(puffer_ecoli_abund[Assignments])</totalsRow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31233C6-A492-4B00-B58B-B9B7871CA6E6}" name="clark_ecoli_abund" displayName="clark_ecoli_abund" ref="J2:K35" tableType="queryTable" totalsRowCount="1">
  <autoFilter ref="J2:K34" xr:uid="{731233C6-A492-4B00-B58B-B9B7871CA6E6}"/>
  <sortState xmlns:xlrd2="http://schemas.microsoft.com/office/spreadsheetml/2017/richdata2" ref="J3:K34">
    <sortCondition descending="1" ref="K2:K34"/>
  </sortState>
  <tableColumns count="2">
    <tableColumn id="1" xr3:uid="{4659213F-F32F-4A62-9648-A1603595518B}" uniqueName="1" name="Accession Number" totalsRowLabel="Total" queryTableFieldId="1" dataDxfId="14" totalsRowDxfId="13"/>
    <tableColumn id="2" xr3:uid="{FBCB6A66-5DD3-4337-9ED2-9060FE272579}" uniqueName="2" name="Assignments" totalsRowFunction="custom" queryTableFieldId="2">
      <totalsRowFormula>SUM(clark_ecoli_abund[Assignments])</totalsRow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AF8AAB-B394-49D4-A976-6092424B588E}" name="bowtie_abund3" displayName="bowtie_abund3" ref="M2:N51" tableType="queryTable" totalsRowCount="1">
  <autoFilter ref="M2:N50" xr:uid="{B7AF8AAB-B394-49D4-A976-6092424B588E}"/>
  <sortState xmlns:xlrd2="http://schemas.microsoft.com/office/spreadsheetml/2017/richdata2" ref="M3:N49">
    <sortCondition descending="1" ref="N19:N66"/>
  </sortState>
  <tableColumns count="2">
    <tableColumn id="1" xr3:uid="{1D1F080A-E096-492E-B569-0BA19C07489C}" uniqueName="1" name="Accession Number" totalsRowLabel="Total" queryTableFieldId="1" dataDxfId="12" totalsRowDxfId="11"/>
    <tableColumn id="2" xr3:uid="{3A2FA36E-46EC-4BFB-8B3D-A6AF7ED37D81}" uniqueName="2" name="Assignments" totalsRowFunction="custom" queryTableFieldId="2">
      <totalsRowFormula>SUM(bowtie_abund3[Assignments])</totalsRow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E508E4-0F63-4093-A5FC-B01ED4075A7C}" name="ecoli" displayName="ecoli" ref="A1:L31" tableType="queryTable" totalsRowShown="0">
  <autoFilter ref="A1:L31" xr:uid="{03E508E4-0F63-4093-A5FC-B01ED4075A7C}"/>
  <tableColumns count="12">
    <tableColumn id="1" xr3:uid="{BB62C68F-C88F-4C77-A444-FBBE97785B99}" uniqueName="1" name="Assembly Accession" queryTableFieldId="1" dataDxfId="10"/>
    <tableColumn id="2" xr3:uid="{DCF18D9D-3C8C-4246-A500-1B21D067114B}" uniqueName="2" name="Organism Name" queryTableFieldId="2" dataDxfId="9"/>
    <tableColumn id="3" xr3:uid="{0AE48684-F23A-404A-BEF2-CF56CFEB7886}" uniqueName="3" name="Organism Infraspecific Names Breed" queryTableFieldId="3" dataDxfId="8"/>
    <tableColumn id="4" xr3:uid="{E23A9D58-2285-4A78-9902-864AC61E567B}" uniqueName="4" name="Organism Infraspecific Names Strain" queryTableFieldId="4" dataDxfId="7"/>
    <tableColumn id="5" xr3:uid="{166581B8-4D93-4AE3-A786-3928553EEA4B}" uniqueName="5" name="Organism Infraspecific Names Cultivar" queryTableFieldId="5" dataDxfId="6"/>
    <tableColumn id="6" xr3:uid="{F61DBBF3-B0EA-4FCA-B1CF-00DAE7E0CA79}" uniqueName="6" name="Organism Infraspecific Names Isolate" queryTableFieldId="6" dataDxfId="5"/>
    <tableColumn id="7" xr3:uid="{F5A9A267-91F7-42B3-A0EF-A92B3A38C20A}" uniqueName="7" name="Organism Infraspecific Names Ecotype" queryTableFieldId="7" dataDxfId="4"/>
    <tableColumn id="8" xr3:uid="{8E773E75-8391-4A9F-9700-A04C47010C2C}" uniqueName="8" name="Annotation Name" queryTableFieldId="8" dataDxfId="3"/>
    <tableColumn id="9" xr3:uid="{32BC807D-E83D-48F6-981B-605EC04CBB51}" uniqueName="9" name="Assembly Stats Total Sequence Length" queryTableFieldId="9"/>
    <tableColumn id="10" xr3:uid="{F1C69E9E-AEDA-4A49-AC36-33B09698FDAD}" uniqueName="10" name="Assembly Level" queryTableFieldId="10" dataDxfId="2"/>
    <tableColumn id="11" xr3:uid="{426EA8DA-D0B6-4599-9D1B-AB529943F428}" uniqueName="11" name="Assembly Submission Date" queryTableFieldId="11" dataDxfId="1"/>
    <tableColumn id="12" xr3:uid="{6420C074-2FE2-4055-BF60-25AB447101BC}" uniqueName="12" name="WGS project accession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367D8-E884-4D0A-881E-7989336A8D17}">
  <dimension ref="A1:N53"/>
  <sheetViews>
    <sheetView topLeftCell="A15" workbookViewId="0">
      <selection activeCell="M52" sqref="M52"/>
    </sheetView>
  </sheetViews>
  <sheetFormatPr defaultRowHeight="15" x14ac:dyDescent="0.25"/>
  <cols>
    <col min="1" max="1" width="15.42578125" customWidth="1"/>
    <col min="2" max="2" width="9.5703125" customWidth="1"/>
    <col min="4" max="4" width="13.5703125" customWidth="1"/>
    <col min="7" max="7" width="13.7109375" customWidth="1"/>
    <col min="10" max="10" width="15.140625" customWidth="1"/>
  </cols>
  <sheetData>
    <row r="1" spans="1:14" x14ac:dyDescent="0.25">
      <c r="A1" t="s">
        <v>66</v>
      </c>
      <c r="D1" t="s">
        <v>48</v>
      </c>
      <c r="G1" t="s">
        <v>47</v>
      </c>
      <c r="J1" t="s">
        <v>229</v>
      </c>
      <c r="M1" t="s">
        <v>234</v>
      </c>
    </row>
    <row r="2" spans="1:14" x14ac:dyDescent="0.25">
      <c r="A2" s="5" t="s">
        <v>45</v>
      </c>
      <c r="B2" s="6" t="s">
        <v>46</v>
      </c>
      <c r="D2" s="5" t="s">
        <v>45</v>
      </c>
      <c r="E2" s="6" t="s">
        <v>46</v>
      </c>
      <c r="G2" t="s">
        <v>45</v>
      </c>
      <c r="H2" t="s">
        <v>46</v>
      </c>
      <c r="J2" t="s">
        <v>230</v>
      </c>
      <c r="K2" t="s">
        <v>46</v>
      </c>
      <c r="M2" t="s">
        <v>230</v>
      </c>
      <c r="N2" t="s">
        <v>46</v>
      </c>
    </row>
    <row r="3" spans="1:14" x14ac:dyDescent="0.25">
      <c r="A3" s="1" t="s">
        <v>3</v>
      </c>
      <c r="B3" s="3">
        <v>332007</v>
      </c>
      <c r="D3" s="1" t="s">
        <v>23</v>
      </c>
      <c r="E3" s="3">
        <v>661696</v>
      </c>
      <c r="G3" t="s">
        <v>3</v>
      </c>
      <c r="H3">
        <v>310088</v>
      </c>
      <c r="J3" t="s">
        <v>228</v>
      </c>
      <c r="K3">
        <v>773820</v>
      </c>
      <c r="M3" t="s">
        <v>3</v>
      </c>
      <c r="N3">
        <v>238050</v>
      </c>
    </row>
    <row r="4" spans="1:14" x14ac:dyDescent="0.25">
      <c r="A4" s="2" t="s">
        <v>4</v>
      </c>
      <c r="B4" s="4">
        <v>303230</v>
      </c>
      <c r="D4" s="2" t="s">
        <v>3</v>
      </c>
      <c r="E4" s="4">
        <v>239941</v>
      </c>
      <c r="G4" t="s">
        <v>24</v>
      </c>
      <c r="H4">
        <v>200562</v>
      </c>
      <c r="J4" t="s">
        <v>3</v>
      </c>
      <c r="K4">
        <v>174650</v>
      </c>
      <c r="M4" t="s">
        <v>5</v>
      </c>
      <c r="N4">
        <v>57127</v>
      </c>
    </row>
    <row r="5" spans="1:14" x14ac:dyDescent="0.25">
      <c r="A5" s="1" t="s">
        <v>5</v>
      </c>
      <c r="B5" s="3">
        <v>284848</v>
      </c>
      <c r="D5" s="1" t="s">
        <v>4</v>
      </c>
      <c r="E5" s="3">
        <v>49109</v>
      </c>
      <c r="G5" t="s">
        <v>25</v>
      </c>
      <c r="H5">
        <v>172707</v>
      </c>
      <c r="J5" t="s">
        <v>7</v>
      </c>
      <c r="K5">
        <v>542</v>
      </c>
      <c r="M5" t="s">
        <v>23</v>
      </c>
      <c r="N5">
        <v>56992</v>
      </c>
    </row>
    <row r="6" spans="1:14" x14ac:dyDescent="0.25">
      <c r="A6" s="2" t="s">
        <v>6</v>
      </c>
      <c r="B6" s="4">
        <v>2034</v>
      </c>
      <c r="D6" s="2" t="s">
        <v>5</v>
      </c>
      <c r="E6" s="4">
        <v>30</v>
      </c>
      <c r="G6" t="s">
        <v>26</v>
      </c>
      <c r="H6">
        <v>152050</v>
      </c>
      <c r="J6" t="s">
        <v>11</v>
      </c>
      <c r="K6">
        <v>492</v>
      </c>
      <c r="M6" t="s">
        <v>27</v>
      </c>
      <c r="N6">
        <v>55783</v>
      </c>
    </row>
    <row r="7" spans="1:14" x14ac:dyDescent="0.25">
      <c r="A7" s="1" t="s">
        <v>7</v>
      </c>
      <c r="B7" s="3">
        <v>1115</v>
      </c>
      <c r="D7" s="1" t="s">
        <v>6</v>
      </c>
      <c r="E7" s="3">
        <v>1</v>
      </c>
      <c r="G7" t="s">
        <v>27</v>
      </c>
      <c r="H7">
        <v>106957</v>
      </c>
      <c r="J7" t="s">
        <v>36</v>
      </c>
      <c r="K7">
        <v>260</v>
      </c>
      <c r="M7" t="s">
        <v>38</v>
      </c>
      <c r="N7">
        <v>38499</v>
      </c>
    </row>
    <row r="8" spans="1:14" x14ac:dyDescent="0.25">
      <c r="A8" s="2" t="s">
        <v>8</v>
      </c>
      <c r="B8" s="4">
        <v>1094</v>
      </c>
      <c r="D8" s="2" t="s">
        <v>7</v>
      </c>
      <c r="E8" s="4">
        <v>1</v>
      </c>
      <c r="G8" t="s">
        <v>5</v>
      </c>
      <c r="H8">
        <v>2167</v>
      </c>
      <c r="J8" t="s">
        <v>5</v>
      </c>
      <c r="K8">
        <v>149</v>
      </c>
      <c r="M8" t="s">
        <v>50</v>
      </c>
      <c r="N8">
        <v>38388</v>
      </c>
    </row>
    <row r="9" spans="1:14" x14ac:dyDescent="0.25">
      <c r="A9" s="1" t="s">
        <v>9</v>
      </c>
      <c r="B9" s="3">
        <v>1083</v>
      </c>
      <c r="D9" s="9" t="s">
        <v>8</v>
      </c>
      <c r="E9" s="10">
        <v>1</v>
      </c>
      <c r="G9" t="s">
        <v>28</v>
      </c>
      <c r="H9">
        <v>1633</v>
      </c>
      <c r="J9" t="s">
        <v>10</v>
      </c>
      <c r="K9">
        <v>116</v>
      </c>
      <c r="M9" t="s">
        <v>49</v>
      </c>
      <c r="N9">
        <v>38033</v>
      </c>
    </row>
    <row r="10" spans="1:14" ht="15.75" thickBot="1" x14ac:dyDescent="0.3">
      <c r="A10" s="2" t="s">
        <v>10</v>
      </c>
      <c r="B10" s="4">
        <v>1058</v>
      </c>
      <c r="D10" s="11" t="s">
        <v>10</v>
      </c>
      <c r="E10" s="12">
        <v>1</v>
      </c>
      <c r="G10" t="s">
        <v>29</v>
      </c>
      <c r="H10">
        <v>1364</v>
      </c>
      <c r="J10" t="s">
        <v>26</v>
      </c>
      <c r="K10">
        <v>101</v>
      </c>
      <c r="M10" t="s">
        <v>4</v>
      </c>
      <c r="N10">
        <v>37998</v>
      </c>
    </row>
    <row r="11" spans="1:14" ht="15.75" thickTop="1" x14ac:dyDescent="0.25">
      <c r="A11" s="1" t="s">
        <v>11</v>
      </c>
      <c r="B11" s="3">
        <v>1049</v>
      </c>
      <c r="D11" s="13" t="s">
        <v>67</v>
      </c>
      <c r="E11" s="14">
        <f>SUM(E3:E10)</f>
        <v>950780</v>
      </c>
      <c r="G11" t="s">
        <v>228</v>
      </c>
      <c r="H11">
        <v>1129</v>
      </c>
      <c r="J11" t="s">
        <v>35</v>
      </c>
      <c r="K11">
        <v>99</v>
      </c>
      <c r="M11" t="s">
        <v>25</v>
      </c>
      <c r="N11">
        <v>37443</v>
      </c>
    </row>
    <row r="12" spans="1:14" x14ac:dyDescent="0.25">
      <c r="A12" s="2" t="s">
        <v>12</v>
      </c>
      <c r="B12" s="4">
        <v>1040</v>
      </c>
      <c r="G12" t="s">
        <v>4</v>
      </c>
      <c r="H12">
        <v>1089</v>
      </c>
      <c r="J12" t="s">
        <v>40</v>
      </c>
      <c r="K12">
        <v>97</v>
      </c>
      <c r="M12" t="s">
        <v>6</v>
      </c>
      <c r="N12">
        <v>37275</v>
      </c>
    </row>
    <row r="13" spans="1:14" x14ac:dyDescent="0.25">
      <c r="A13" s="1" t="s">
        <v>13</v>
      </c>
      <c r="B13" s="3">
        <v>1014</v>
      </c>
      <c r="G13" t="s">
        <v>30</v>
      </c>
      <c r="H13">
        <v>235</v>
      </c>
      <c r="J13" t="s">
        <v>30</v>
      </c>
      <c r="K13">
        <v>84</v>
      </c>
      <c r="M13" t="s">
        <v>29</v>
      </c>
      <c r="N13">
        <v>37228</v>
      </c>
    </row>
    <row r="14" spans="1:14" x14ac:dyDescent="0.25">
      <c r="A14" s="2" t="s">
        <v>26</v>
      </c>
      <c r="B14" s="4">
        <v>981</v>
      </c>
      <c r="G14" t="s">
        <v>31</v>
      </c>
      <c r="H14">
        <v>157</v>
      </c>
      <c r="J14" t="s">
        <v>24</v>
      </c>
      <c r="K14">
        <v>66</v>
      </c>
      <c r="M14" t="s">
        <v>30</v>
      </c>
      <c r="N14">
        <v>32148</v>
      </c>
    </row>
    <row r="15" spans="1:14" x14ac:dyDescent="0.25">
      <c r="A15" s="1" t="s">
        <v>33</v>
      </c>
      <c r="B15" s="3">
        <v>979</v>
      </c>
      <c r="G15" t="s">
        <v>10</v>
      </c>
      <c r="H15">
        <v>121</v>
      </c>
      <c r="J15" t="s">
        <v>33</v>
      </c>
      <c r="K15">
        <v>54</v>
      </c>
      <c r="M15" t="s">
        <v>26</v>
      </c>
      <c r="N15">
        <v>30363</v>
      </c>
    </row>
    <row r="16" spans="1:14" x14ac:dyDescent="0.25">
      <c r="A16" s="2" t="s">
        <v>37</v>
      </c>
      <c r="B16" s="4">
        <v>978</v>
      </c>
      <c r="G16" t="s">
        <v>9</v>
      </c>
      <c r="H16">
        <v>82</v>
      </c>
      <c r="J16" t="s">
        <v>32</v>
      </c>
      <c r="K16">
        <v>50</v>
      </c>
      <c r="M16" t="s">
        <v>33</v>
      </c>
      <c r="N16">
        <v>17148</v>
      </c>
    </row>
    <row r="17" spans="1:14" x14ac:dyDescent="0.25">
      <c r="A17" s="1" t="s">
        <v>32</v>
      </c>
      <c r="B17" s="3">
        <v>971</v>
      </c>
      <c r="G17" t="s">
        <v>12</v>
      </c>
      <c r="H17">
        <v>69</v>
      </c>
      <c r="J17" t="s">
        <v>4</v>
      </c>
      <c r="K17">
        <v>50</v>
      </c>
      <c r="M17" t="s">
        <v>10</v>
      </c>
      <c r="N17">
        <v>16739</v>
      </c>
    </row>
    <row r="18" spans="1:14" x14ac:dyDescent="0.25">
      <c r="A18" s="2" t="s">
        <v>36</v>
      </c>
      <c r="B18" s="4">
        <v>964</v>
      </c>
      <c r="G18" t="s">
        <v>7</v>
      </c>
      <c r="H18">
        <v>40</v>
      </c>
      <c r="J18" t="s">
        <v>37</v>
      </c>
      <c r="K18">
        <v>32</v>
      </c>
      <c r="M18" t="s">
        <v>11</v>
      </c>
      <c r="N18">
        <v>16660</v>
      </c>
    </row>
    <row r="19" spans="1:14" x14ac:dyDescent="0.25">
      <c r="A19" s="1" t="s">
        <v>30</v>
      </c>
      <c r="B19" s="3">
        <v>963</v>
      </c>
      <c r="G19" t="s">
        <v>8</v>
      </c>
      <c r="H19">
        <v>38</v>
      </c>
      <c r="J19" t="s">
        <v>34</v>
      </c>
      <c r="K19">
        <v>32</v>
      </c>
      <c r="M19" t="s">
        <v>7</v>
      </c>
      <c r="N19">
        <v>15413</v>
      </c>
    </row>
    <row r="20" spans="1:14" x14ac:dyDescent="0.25">
      <c r="A20" s="2" t="s">
        <v>24</v>
      </c>
      <c r="B20" s="4">
        <v>962</v>
      </c>
      <c r="G20" t="s">
        <v>32</v>
      </c>
      <c r="H20">
        <v>37</v>
      </c>
      <c r="J20" t="s">
        <v>12</v>
      </c>
      <c r="K20">
        <v>28</v>
      </c>
      <c r="M20" t="s">
        <v>32</v>
      </c>
      <c r="N20">
        <v>14767</v>
      </c>
    </row>
    <row r="21" spans="1:14" x14ac:dyDescent="0.25">
      <c r="A21" s="1" t="s">
        <v>35</v>
      </c>
      <c r="B21" s="3">
        <v>962</v>
      </c>
      <c r="G21" t="s">
        <v>33</v>
      </c>
      <c r="H21">
        <v>37</v>
      </c>
      <c r="J21" t="s">
        <v>9</v>
      </c>
      <c r="K21">
        <v>22</v>
      </c>
      <c r="M21" t="s">
        <v>31</v>
      </c>
      <c r="N21">
        <v>14190</v>
      </c>
    </row>
    <row r="22" spans="1:14" x14ac:dyDescent="0.25">
      <c r="A22" s="2" t="s">
        <v>40</v>
      </c>
      <c r="B22" s="4">
        <v>957</v>
      </c>
      <c r="G22" t="s">
        <v>34</v>
      </c>
      <c r="H22">
        <v>36</v>
      </c>
      <c r="J22" t="s">
        <v>8</v>
      </c>
      <c r="K22">
        <v>12</v>
      </c>
      <c r="M22" t="s">
        <v>37</v>
      </c>
      <c r="N22">
        <v>13912</v>
      </c>
    </row>
    <row r="23" spans="1:14" x14ac:dyDescent="0.25">
      <c r="A23" s="1" t="s">
        <v>34</v>
      </c>
      <c r="B23" s="3">
        <v>956</v>
      </c>
      <c r="G23" t="s">
        <v>35</v>
      </c>
      <c r="H23">
        <v>35</v>
      </c>
      <c r="J23" t="s">
        <v>29</v>
      </c>
      <c r="K23">
        <v>4</v>
      </c>
      <c r="M23" t="s">
        <v>40</v>
      </c>
      <c r="N23">
        <v>13668</v>
      </c>
    </row>
    <row r="24" spans="1:14" x14ac:dyDescent="0.25">
      <c r="A24" s="2" t="s">
        <v>23</v>
      </c>
      <c r="B24" s="4">
        <v>951</v>
      </c>
      <c r="G24" t="s">
        <v>36</v>
      </c>
      <c r="H24">
        <v>34</v>
      </c>
      <c r="J24" t="s">
        <v>42</v>
      </c>
      <c r="K24">
        <v>4</v>
      </c>
      <c r="M24" t="s">
        <v>12</v>
      </c>
      <c r="N24">
        <v>13318</v>
      </c>
    </row>
    <row r="25" spans="1:14" x14ac:dyDescent="0.25">
      <c r="A25" s="1" t="s">
        <v>38</v>
      </c>
      <c r="B25" s="3">
        <v>951</v>
      </c>
      <c r="G25" t="s">
        <v>11</v>
      </c>
      <c r="H25">
        <v>32</v>
      </c>
      <c r="J25" t="s">
        <v>25</v>
      </c>
      <c r="K25">
        <v>3</v>
      </c>
      <c r="M25" t="s">
        <v>34</v>
      </c>
      <c r="N25">
        <v>13287</v>
      </c>
    </row>
    <row r="26" spans="1:14" x14ac:dyDescent="0.25">
      <c r="A26" s="2" t="s">
        <v>25</v>
      </c>
      <c r="B26" s="4">
        <v>951</v>
      </c>
      <c r="G26" t="s">
        <v>37</v>
      </c>
      <c r="H26">
        <v>31</v>
      </c>
      <c r="J26" t="s">
        <v>58</v>
      </c>
      <c r="K26">
        <v>3</v>
      </c>
      <c r="M26" t="s">
        <v>35</v>
      </c>
      <c r="N26">
        <v>13132</v>
      </c>
    </row>
    <row r="27" spans="1:14" x14ac:dyDescent="0.25">
      <c r="A27" s="1" t="s">
        <v>31</v>
      </c>
      <c r="B27" s="3">
        <v>951</v>
      </c>
      <c r="G27" t="s">
        <v>38</v>
      </c>
      <c r="H27">
        <v>19</v>
      </c>
      <c r="J27" t="s">
        <v>13</v>
      </c>
      <c r="K27">
        <v>3</v>
      </c>
      <c r="M27" t="s">
        <v>9</v>
      </c>
      <c r="N27">
        <v>12253</v>
      </c>
    </row>
    <row r="28" spans="1:14" x14ac:dyDescent="0.25">
      <c r="A28" s="2" t="s">
        <v>29</v>
      </c>
      <c r="B28" s="4">
        <v>951</v>
      </c>
      <c r="G28" t="s">
        <v>39</v>
      </c>
      <c r="H28">
        <v>12</v>
      </c>
      <c r="J28" t="s">
        <v>54</v>
      </c>
      <c r="K28">
        <v>1</v>
      </c>
      <c r="M28" t="s">
        <v>36</v>
      </c>
      <c r="N28">
        <v>11818</v>
      </c>
    </row>
    <row r="29" spans="1:14" x14ac:dyDescent="0.25">
      <c r="A29" s="1" t="s">
        <v>27</v>
      </c>
      <c r="B29" s="3">
        <v>951</v>
      </c>
      <c r="G29" t="s">
        <v>40</v>
      </c>
      <c r="H29">
        <v>10</v>
      </c>
      <c r="J29" t="s">
        <v>52</v>
      </c>
      <c r="K29">
        <v>1</v>
      </c>
      <c r="M29" t="s">
        <v>8</v>
      </c>
      <c r="N29">
        <v>10057</v>
      </c>
    </row>
    <row r="30" spans="1:14" x14ac:dyDescent="0.25">
      <c r="A30" s="2" t="s">
        <v>49</v>
      </c>
      <c r="B30" s="4">
        <v>951</v>
      </c>
      <c r="G30" t="s">
        <v>41</v>
      </c>
      <c r="H30">
        <v>3</v>
      </c>
      <c r="J30" t="s">
        <v>31</v>
      </c>
      <c r="K30">
        <v>1</v>
      </c>
      <c r="M30" t="s">
        <v>13</v>
      </c>
      <c r="N30">
        <v>9740</v>
      </c>
    </row>
    <row r="31" spans="1:14" x14ac:dyDescent="0.25">
      <c r="A31" s="1" t="s">
        <v>50</v>
      </c>
      <c r="B31" s="3">
        <v>951</v>
      </c>
      <c r="G31" t="s">
        <v>42</v>
      </c>
      <c r="H31">
        <v>2</v>
      </c>
      <c r="J31" t="s">
        <v>6</v>
      </c>
      <c r="K31">
        <v>1</v>
      </c>
      <c r="M31" t="s">
        <v>24</v>
      </c>
      <c r="N31">
        <v>8121</v>
      </c>
    </row>
    <row r="32" spans="1:14" x14ac:dyDescent="0.25">
      <c r="A32" s="2" t="s">
        <v>41</v>
      </c>
      <c r="B32" s="4">
        <v>578</v>
      </c>
      <c r="G32" t="s">
        <v>43</v>
      </c>
      <c r="H32">
        <v>1</v>
      </c>
      <c r="J32" t="s">
        <v>44</v>
      </c>
      <c r="K32">
        <v>1</v>
      </c>
      <c r="M32" t="s">
        <v>55</v>
      </c>
      <c r="N32">
        <v>219</v>
      </c>
    </row>
    <row r="33" spans="1:14" x14ac:dyDescent="0.25">
      <c r="A33" s="1" t="s">
        <v>28</v>
      </c>
      <c r="B33" s="3">
        <v>423</v>
      </c>
      <c r="G33" t="s">
        <v>44</v>
      </c>
      <c r="H33">
        <v>1</v>
      </c>
      <c r="J33" t="s">
        <v>60</v>
      </c>
      <c r="K33">
        <v>1</v>
      </c>
      <c r="M33" t="s">
        <v>28</v>
      </c>
      <c r="N33">
        <v>144</v>
      </c>
    </row>
    <row r="34" spans="1:14" x14ac:dyDescent="0.25">
      <c r="A34" s="2" t="s">
        <v>42</v>
      </c>
      <c r="B34" s="4">
        <v>413</v>
      </c>
      <c r="G34" t="s">
        <v>13</v>
      </c>
      <c r="H34">
        <v>1</v>
      </c>
      <c r="J34" t="s">
        <v>39</v>
      </c>
      <c r="K34">
        <v>1</v>
      </c>
      <c r="M34" t="s">
        <v>51</v>
      </c>
      <c r="N34">
        <v>141</v>
      </c>
    </row>
    <row r="35" spans="1:14" x14ac:dyDescent="0.25">
      <c r="A35" s="1" t="s">
        <v>51</v>
      </c>
      <c r="B35" s="3">
        <v>294</v>
      </c>
      <c r="G35" t="s">
        <v>6</v>
      </c>
      <c r="H35">
        <v>1</v>
      </c>
      <c r="J35" t="s">
        <v>67</v>
      </c>
      <c r="K35">
        <f>SUM(clark_ecoli_abund[Assignments])</f>
        <v>950780</v>
      </c>
      <c r="M35" t="s">
        <v>42</v>
      </c>
      <c r="N35">
        <v>131</v>
      </c>
    </row>
    <row r="36" spans="1:14" x14ac:dyDescent="0.25">
      <c r="A36" s="2" t="s">
        <v>43</v>
      </c>
      <c r="B36" s="4">
        <v>288</v>
      </c>
      <c r="G36" t="s">
        <v>67</v>
      </c>
      <c r="H36">
        <f>SUM(puffer_ecoli_abund[Assignments])</f>
        <v>950780</v>
      </c>
      <c r="M36" t="s">
        <v>53</v>
      </c>
      <c r="N36">
        <v>95</v>
      </c>
    </row>
    <row r="37" spans="1:14" x14ac:dyDescent="0.25">
      <c r="A37" s="1" t="s">
        <v>52</v>
      </c>
      <c r="B37" s="3">
        <v>246</v>
      </c>
      <c r="M37" t="s">
        <v>54</v>
      </c>
      <c r="N37">
        <v>75</v>
      </c>
    </row>
    <row r="38" spans="1:14" x14ac:dyDescent="0.25">
      <c r="A38" s="2" t="s">
        <v>53</v>
      </c>
      <c r="B38" s="4">
        <v>210</v>
      </c>
      <c r="M38" t="s">
        <v>52</v>
      </c>
      <c r="N38">
        <v>65</v>
      </c>
    </row>
    <row r="39" spans="1:14" x14ac:dyDescent="0.25">
      <c r="A39" s="1" t="s">
        <v>54</v>
      </c>
      <c r="B39" s="3">
        <v>193</v>
      </c>
      <c r="M39" t="s">
        <v>43</v>
      </c>
      <c r="N39">
        <v>65</v>
      </c>
    </row>
    <row r="40" spans="1:14" x14ac:dyDescent="0.25">
      <c r="A40" s="2" t="s">
        <v>55</v>
      </c>
      <c r="B40" s="4">
        <v>180</v>
      </c>
      <c r="M40" t="s">
        <v>58</v>
      </c>
      <c r="N40">
        <v>64</v>
      </c>
    </row>
    <row r="41" spans="1:14" x14ac:dyDescent="0.25">
      <c r="A41" s="1" t="s">
        <v>56</v>
      </c>
      <c r="B41" s="3">
        <v>169</v>
      </c>
      <c r="M41" t="s">
        <v>41</v>
      </c>
      <c r="N41">
        <v>64</v>
      </c>
    </row>
    <row r="42" spans="1:14" x14ac:dyDescent="0.25">
      <c r="A42" s="2" t="s">
        <v>57</v>
      </c>
      <c r="B42" s="4">
        <v>169</v>
      </c>
      <c r="M42" t="s">
        <v>61</v>
      </c>
      <c r="N42">
        <v>43</v>
      </c>
    </row>
    <row r="43" spans="1:14" x14ac:dyDescent="0.25">
      <c r="A43" s="1" t="s">
        <v>39</v>
      </c>
      <c r="B43" s="3">
        <v>159</v>
      </c>
      <c r="M43" t="s">
        <v>56</v>
      </c>
      <c r="N43">
        <v>34</v>
      </c>
    </row>
    <row r="44" spans="1:14" x14ac:dyDescent="0.25">
      <c r="A44" s="2" t="s">
        <v>58</v>
      </c>
      <c r="B44" s="4">
        <v>138</v>
      </c>
      <c r="M44" t="s">
        <v>59</v>
      </c>
      <c r="N44">
        <v>22</v>
      </c>
    </row>
    <row r="45" spans="1:14" x14ac:dyDescent="0.25">
      <c r="A45" s="1" t="s">
        <v>59</v>
      </c>
      <c r="B45" s="3">
        <v>134</v>
      </c>
      <c r="M45" t="s">
        <v>60</v>
      </c>
      <c r="N45">
        <v>20</v>
      </c>
    </row>
    <row r="46" spans="1:14" x14ac:dyDescent="0.25">
      <c r="A46" s="2" t="s">
        <v>44</v>
      </c>
      <c r="B46" s="4">
        <v>114</v>
      </c>
      <c r="M46" t="s">
        <v>39</v>
      </c>
      <c r="N46">
        <v>18</v>
      </c>
    </row>
    <row r="47" spans="1:14" x14ac:dyDescent="0.25">
      <c r="A47" s="1" t="s">
        <v>60</v>
      </c>
      <c r="B47" s="3">
        <v>96</v>
      </c>
      <c r="M47" t="s">
        <v>57</v>
      </c>
      <c r="N47">
        <v>14</v>
      </c>
    </row>
    <row r="48" spans="1:14" x14ac:dyDescent="0.25">
      <c r="A48" s="2" t="s">
        <v>61</v>
      </c>
      <c r="B48" s="4">
        <v>83</v>
      </c>
      <c r="M48" t="s">
        <v>62</v>
      </c>
      <c r="N48">
        <v>9</v>
      </c>
    </row>
    <row r="49" spans="1:14" x14ac:dyDescent="0.25">
      <c r="A49" s="1" t="s">
        <v>62</v>
      </c>
      <c r="B49" s="3">
        <v>36</v>
      </c>
      <c r="M49" t="s">
        <v>44</v>
      </c>
      <c r="N49">
        <v>6</v>
      </c>
    </row>
    <row r="50" spans="1:14" x14ac:dyDescent="0.25">
      <c r="A50" s="2" t="s">
        <v>63</v>
      </c>
      <c r="B50" s="4">
        <v>2</v>
      </c>
      <c r="M50" t="s">
        <v>228</v>
      </c>
      <c r="N50">
        <v>1</v>
      </c>
    </row>
    <row r="51" spans="1:14" x14ac:dyDescent="0.25">
      <c r="A51" s="1" t="s">
        <v>64</v>
      </c>
      <c r="B51" s="3">
        <v>1</v>
      </c>
      <c r="M51" t="s">
        <v>67</v>
      </c>
      <c r="N51">
        <f>SUM(bowtie_abund3[Assignments])</f>
        <v>950780</v>
      </c>
    </row>
    <row r="52" spans="1:14" ht="15.75" thickBot="1" x14ac:dyDescent="0.3">
      <c r="A52" s="7" t="s">
        <v>65</v>
      </c>
      <c r="B52" s="8">
        <v>1</v>
      </c>
    </row>
    <row r="53" spans="1:14" ht="15.75" thickTop="1" x14ac:dyDescent="0.25">
      <c r="A53" s="15" t="s">
        <v>67</v>
      </c>
      <c r="B53" s="16">
        <f>SUM(B3:B52)</f>
        <v>950780</v>
      </c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5E03-778C-4047-A74B-ED1876A0C98E}">
  <dimension ref="A1:L37"/>
  <sheetViews>
    <sheetView workbookViewId="0">
      <selection activeCell="H21" sqref="H21"/>
    </sheetView>
  </sheetViews>
  <sheetFormatPr defaultRowHeight="15" x14ac:dyDescent="0.25"/>
  <cols>
    <col min="1" max="1" width="18.5703125" customWidth="1"/>
    <col min="2" max="2" width="14.5703125" customWidth="1"/>
    <col min="8" max="8" width="52" customWidth="1"/>
    <col min="9" max="9" width="16.28515625" customWidth="1"/>
    <col min="10" max="10" width="18" bestFit="1" customWidth="1"/>
    <col min="11" max="11" width="13.28515625" customWidth="1"/>
  </cols>
  <sheetData>
    <row r="1" spans="1:12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</row>
    <row r="2" spans="1:12" x14ac:dyDescent="0.25">
      <c r="A2" t="s">
        <v>80</v>
      </c>
      <c r="B2" t="s">
        <v>81</v>
      </c>
      <c r="C2" t="s">
        <v>82</v>
      </c>
      <c r="D2" t="s">
        <v>19</v>
      </c>
      <c r="E2" t="s">
        <v>82</v>
      </c>
      <c r="F2" t="s">
        <v>82</v>
      </c>
      <c r="G2" t="s">
        <v>82</v>
      </c>
      <c r="H2" t="s">
        <v>83</v>
      </c>
      <c r="I2">
        <v>4758629</v>
      </c>
      <c r="J2" t="s">
        <v>84</v>
      </c>
      <c r="K2" s="17">
        <v>41717</v>
      </c>
      <c r="L2" t="s">
        <v>82</v>
      </c>
    </row>
    <row r="3" spans="1:12" x14ac:dyDescent="0.25">
      <c r="A3" t="s">
        <v>85</v>
      </c>
      <c r="B3" t="s">
        <v>81</v>
      </c>
      <c r="C3" t="s">
        <v>82</v>
      </c>
      <c r="D3" t="s">
        <v>16</v>
      </c>
      <c r="E3" t="s">
        <v>82</v>
      </c>
      <c r="F3" t="s">
        <v>82</v>
      </c>
      <c r="G3" t="s">
        <v>82</v>
      </c>
      <c r="H3" t="s">
        <v>83</v>
      </c>
      <c r="I3">
        <v>5054509</v>
      </c>
      <c r="J3" t="s">
        <v>84</v>
      </c>
      <c r="K3" s="17">
        <v>41717</v>
      </c>
      <c r="L3" t="s">
        <v>82</v>
      </c>
    </row>
    <row r="4" spans="1:12" x14ac:dyDescent="0.25">
      <c r="A4" t="s">
        <v>86</v>
      </c>
      <c r="B4" t="s">
        <v>81</v>
      </c>
      <c r="C4" t="s">
        <v>82</v>
      </c>
      <c r="D4" t="s">
        <v>20</v>
      </c>
      <c r="E4" t="s">
        <v>82</v>
      </c>
      <c r="F4" t="s">
        <v>82</v>
      </c>
      <c r="G4" t="s">
        <v>82</v>
      </c>
      <c r="H4" t="s">
        <v>83</v>
      </c>
      <c r="I4">
        <v>5559642</v>
      </c>
      <c r="J4" t="s">
        <v>84</v>
      </c>
      <c r="K4" s="17">
        <v>41960</v>
      </c>
      <c r="L4" t="s">
        <v>82</v>
      </c>
    </row>
    <row r="5" spans="1:12" x14ac:dyDescent="0.25">
      <c r="A5" t="s">
        <v>87</v>
      </c>
      <c r="B5" t="s">
        <v>81</v>
      </c>
      <c r="C5" t="s">
        <v>82</v>
      </c>
      <c r="D5" t="s">
        <v>88</v>
      </c>
      <c r="E5" t="s">
        <v>82</v>
      </c>
      <c r="F5" t="s">
        <v>82</v>
      </c>
      <c r="G5" t="s">
        <v>82</v>
      </c>
      <c r="H5" t="s">
        <v>83</v>
      </c>
      <c r="I5">
        <v>4995948</v>
      </c>
      <c r="J5" t="s">
        <v>84</v>
      </c>
      <c r="K5" s="17">
        <v>41988</v>
      </c>
      <c r="L5" t="s">
        <v>82</v>
      </c>
    </row>
    <row r="6" spans="1:12" x14ac:dyDescent="0.25">
      <c r="A6" t="s">
        <v>89</v>
      </c>
      <c r="B6" t="s">
        <v>81</v>
      </c>
      <c r="C6" t="s">
        <v>82</v>
      </c>
      <c r="D6" t="s">
        <v>90</v>
      </c>
      <c r="E6" t="s">
        <v>82</v>
      </c>
      <c r="F6" t="s">
        <v>82</v>
      </c>
      <c r="G6" t="s">
        <v>82</v>
      </c>
      <c r="H6" t="s">
        <v>83</v>
      </c>
      <c r="I6">
        <v>5045911</v>
      </c>
      <c r="J6" t="s">
        <v>84</v>
      </c>
      <c r="K6" s="17">
        <v>42173</v>
      </c>
      <c r="L6" t="s">
        <v>82</v>
      </c>
    </row>
    <row r="7" spans="1:12" x14ac:dyDescent="0.25">
      <c r="A7" t="s">
        <v>91</v>
      </c>
      <c r="B7" t="s">
        <v>81</v>
      </c>
      <c r="C7" t="s">
        <v>82</v>
      </c>
      <c r="D7" t="s">
        <v>92</v>
      </c>
      <c r="E7" t="s">
        <v>82</v>
      </c>
      <c r="F7" t="s">
        <v>82</v>
      </c>
      <c r="G7" t="s">
        <v>82</v>
      </c>
      <c r="H7" t="s">
        <v>83</v>
      </c>
      <c r="I7">
        <v>5106503</v>
      </c>
      <c r="J7" t="s">
        <v>84</v>
      </c>
      <c r="K7" s="17">
        <v>42062</v>
      </c>
      <c r="L7" t="s">
        <v>82</v>
      </c>
    </row>
    <row r="8" spans="1:12" x14ac:dyDescent="0.25">
      <c r="A8" t="s">
        <v>93</v>
      </c>
      <c r="B8" t="s">
        <v>81</v>
      </c>
      <c r="C8" t="s">
        <v>82</v>
      </c>
      <c r="D8" t="s">
        <v>94</v>
      </c>
      <c r="E8" t="s">
        <v>82</v>
      </c>
      <c r="F8" t="s">
        <v>82</v>
      </c>
      <c r="G8" t="s">
        <v>82</v>
      </c>
      <c r="H8" t="s">
        <v>83</v>
      </c>
      <c r="I8">
        <v>5273074</v>
      </c>
      <c r="J8" t="s">
        <v>84</v>
      </c>
      <c r="K8" s="17">
        <v>42020</v>
      </c>
      <c r="L8" t="s">
        <v>82</v>
      </c>
    </row>
    <row r="9" spans="1:12" x14ac:dyDescent="0.25">
      <c r="A9" t="s">
        <v>95</v>
      </c>
      <c r="B9" t="s">
        <v>81</v>
      </c>
      <c r="C9" t="s">
        <v>82</v>
      </c>
      <c r="D9" t="s">
        <v>96</v>
      </c>
      <c r="E9" t="s">
        <v>82</v>
      </c>
      <c r="F9" t="s">
        <v>82</v>
      </c>
      <c r="G9" t="s">
        <v>82</v>
      </c>
      <c r="H9" t="s">
        <v>83</v>
      </c>
      <c r="I9">
        <v>4557511</v>
      </c>
      <c r="J9" t="s">
        <v>84</v>
      </c>
      <c r="K9" s="17">
        <v>42033</v>
      </c>
      <c r="L9" t="s">
        <v>82</v>
      </c>
    </row>
    <row r="10" spans="1:12" x14ac:dyDescent="0.25">
      <c r="A10" t="s">
        <v>97</v>
      </c>
      <c r="B10" t="s">
        <v>81</v>
      </c>
      <c r="C10" t="s">
        <v>82</v>
      </c>
      <c r="D10" t="s">
        <v>98</v>
      </c>
      <c r="E10" t="s">
        <v>82</v>
      </c>
      <c r="F10" t="s">
        <v>82</v>
      </c>
      <c r="G10" t="s">
        <v>82</v>
      </c>
      <c r="H10" t="s">
        <v>83</v>
      </c>
      <c r="I10">
        <v>4528118</v>
      </c>
      <c r="J10" t="s">
        <v>84</v>
      </c>
      <c r="K10" s="17">
        <v>42040</v>
      </c>
      <c r="L10" t="s">
        <v>82</v>
      </c>
    </row>
    <row r="11" spans="1:12" x14ac:dyDescent="0.25">
      <c r="A11" t="s">
        <v>99</v>
      </c>
      <c r="B11" t="s">
        <v>81</v>
      </c>
      <c r="C11" t="s">
        <v>82</v>
      </c>
      <c r="D11" t="s">
        <v>100</v>
      </c>
      <c r="E11" t="s">
        <v>82</v>
      </c>
      <c r="F11" t="s">
        <v>82</v>
      </c>
      <c r="G11" t="s">
        <v>82</v>
      </c>
      <c r="H11" t="s">
        <v>83</v>
      </c>
      <c r="I11">
        <v>4502758</v>
      </c>
      <c r="J11" t="s">
        <v>84</v>
      </c>
      <c r="K11" s="17">
        <v>42811</v>
      </c>
      <c r="L11" t="s">
        <v>82</v>
      </c>
    </row>
    <row r="12" spans="1:12" x14ac:dyDescent="0.25">
      <c r="A12" t="s">
        <v>101</v>
      </c>
      <c r="B12" t="s">
        <v>81</v>
      </c>
      <c r="C12" t="s">
        <v>82</v>
      </c>
      <c r="D12" t="s">
        <v>22</v>
      </c>
      <c r="E12" t="s">
        <v>82</v>
      </c>
      <c r="F12" t="s">
        <v>82</v>
      </c>
      <c r="G12" t="s">
        <v>82</v>
      </c>
      <c r="H12" t="s">
        <v>83</v>
      </c>
      <c r="I12">
        <v>5292269</v>
      </c>
      <c r="J12" t="s">
        <v>84</v>
      </c>
      <c r="K12" s="17">
        <v>42058</v>
      </c>
      <c r="L12" t="s">
        <v>82</v>
      </c>
    </row>
    <row r="13" spans="1:12" x14ac:dyDescent="0.25">
      <c r="A13" t="s">
        <v>102</v>
      </c>
      <c r="B13" t="s">
        <v>81</v>
      </c>
      <c r="C13" t="s">
        <v>82</v>
      </c>
      <c r="D13" t="s">
        <v>103</v>
      </c>
      <c r="E13" t="s">
        <v>82</v>
      </c>
      <c r="F13" t="s">
        <v>82</v>
      </c>
      <c r="G13" t="s">
        <v>82</v>
      </c>
      <c r="H13" t="s">
        <v>83</v>
      </c>
      <c r="I13">
        <v>4585620</v>
      </c>
      <c r="J13" t="s">
        <v>84</v>
      </c>
      <c r="K13" s="17">
        <v>41906</v>
      </c>
      <c r="L13" t="s">
        <v>82</v>
      </c>
    </row>
    <row r="14" spans="1:12" x14ac:dyDescent="0.25">
      <c r="A14" t="s">
        <v>104</v>
      </c>
      <c r="B14" t="s">
        <v>81</v>
      </c>
      <c r="C14" t="s">
        <v>82</v>
      </c>
      <c r="D14" t="s">
        <v>105</v>
      </c>
      <c r="E14" t="s">
        <v>82</v>
      </c>
      <c r="F14" t="s">
        <v>82</v>
      </c>
      <c r="G14" t="s">
        <v>82</v>
      </c>
      <c r="H14" t="s">
        <v>83</v>
      </c>
      <c r="I14">
        <v>5443340</v>
      </c>
      <c r="J14" t="s">
        <v>84</v>
      </c>
      <c r="K14" s="17">
        <v>42011</v>
      </c>
      <c r="L14" t="s">
        <v>82</v>
      </c>
    </row>
    <row r="15" spans="1:12" x14ac:dyDescent="0.25">
      <c r="A15" t="s">
        <v>106</v>
      </c>
      <c r="B15" t="s">
        <v>81</v>
      </c>
      <c r="C15" t="s">
        <v>82</v>
      </c>
      <c r="D15" t="s">
        <v>107</v>
      </c>
      <c r="E15" t="s">
        <v>82</v>
      </c>
      <c r="F15" t="s">
        <v>82</v>
      </c>
      <c r="G15" t="s">
        <v>82</v>
      </c>
      <c r="H15" t="s">
        <v>83</v>
      </c>
      <c r="I15">
        <v>5092643</v>
      </c>
      <c r="J15" t="s">
        <v>84</v>
      </c>
      <c r="K15" s="17">
        <v>42107</v>
      </c>
      <c r="L15" t="s">
        <v>82</v>
      </c>
    </row>
    <row r="16" spans="1:12" x14ac:dyDescent="0.25">
      <c r="A16" t="s">
        <v>108</v>
      </c>
      <c r="B16" t="s">
        <v>81</v>
      </c>
      <c r="C16" t="s">
        <v>82</v>
      </c>
      <c r="D16" t="s">
        <v>109</v>
      </c>
      <c r="E16" t="s">
        <v>82</v>
      </c>
      <c r="F16" t="s">
        <v>82</v>
      </c>
      <c r="G16" t="s">
        <v>82</v>
      </c>
      <c r="H16" t="s">
        <v>83</v>
      </c>
      <c r="I16">
        <v>5153435</v>
      </c>
      <c r="J16" t="s">
        <v>84</v>
      </c>
      <c r="K16" s="17">
        <v>42128</v>
      </c>
      <c r="L16" t="s">
        <v>82</v>
      </c>
    </row>
    <row r="17" spans="1:12" x14ac:dyDescent="0.25">
      <c r="A17" t="s">
        <v>110</v>
      </c>
      <c r="B17" t="s">
        <v>81</v>
      </c>
      <c r="C17" t="s">
        <v>82</v>
      </c>
      <c r="D17" t="s">
        <v>111</v>
      </c>
      <c r="E17" t="s">
        <v>82</v>
      </c>
      <c r="F17" t="s">
        <v>82</v>
      </c>
      <c r="G17" t="s">
        <v>82</v>
      </c>
      <c r="H17" t="s">
        <v>83</v>
      </c>
      <c r="I17">
        <v>4633461</v>
      </c>
      <c r="J17" t="s">
        <v>84</v>
      </c>
      <c r="K17" s="17">
        <v>42130</v>
      </c>
      <c r="L17" t="s">
        <v>82</v>
      </c>
    </row>
    <row r="18" spans="1:12" x14ac:dyDescent="0.25">
      <c r="A18" t="s">
        <v>112</v>
      </c>
      <c r="B18" t="s">
        <v>81</v>
      </c>
      <c r="C18" t="s">
        <v>82</v>
      </c>
      <c r="D18" t="s">
        <v>113</v>
      </c>
      <c r="E18" t="s">
        <v>82</v>
      </c>
      <c r="F18" t="s">
        <v>82</v>
      </c>
      <c r="G18" t="s">
        <v>82</v>
      </c>
      <c r="H18" t="s">
        <v>83</v>
      </c>
      <c r="I18">
        <v>4610881</v>
      </c>
      <c r="J18" t="s">
        <v>84</v>
      </c>
      <c r="K18" s="17">
        <v>42130</v>
      </c>
      <c r="L18" t="s">
        <v>82</v>
      </c>
    </row>
    <row r="19" spans="1:12" x14ac:dyDescent="0.25">
      <c r="A19" t="s">
        <v>114</v>
      </c>
      <c r="B19" t="s">
        <v>81</v>
      </c>
      <c r="C19" t="s">
        <v>82</v>
      </c>
      <c r="D19" t="s">
        <v>15</v>
      </c>
      <c r="E19" t="s">
        <v>82</v>
      </c>
      <c r="F19" t="s">
        <v>82</v>
      </c>
      <c r="G19" t="s">
        <v>82</v>
      </c>
      <c r="H19" t="s">
        <v>83</v>
      </c>
      <c r="I19">
        <v>4605135</v>
      </c>
      <c r="J19" t="s">
        <v>84</v>
      </c>
      <c r="K19" s="17">
        <v>42130</v>
      </c>
      <c r="L19" t="s">
        <v>82</v>
      </c>
    </row>
    <row r="20" spans="1:12" x14ac:dyDescent="0.25">
      <c r="A20" t="s">
        <v>115</v>
      </c>
      <c r="B20" t="s">
        <v>81</v>
      </c>
      <c r="C20" t="s">
        <v>82</v>
      </c>
      <c r="D20" t="s">
        <v>116</v>
      </c>
      <c r="E20" t="s">
        <v>82</v>
      </c>
      <c r="F20" t="s">
        <v>82</v>
      </c>
      <c r="G20" t="s">
        <v>82</v>
      </c>
      <c r="H20" t="s">
        <v>83</v>
      </c>
      <c r="I20">
        <v>4605301</v>
      </c>
      <c r="J20" t="s">
        <v>84</v>
      </c>
      <c r="K20" s="17">
        <v>42130</v>
      </c>
      <c r="L20" t="s">
        <v>82</v>
      </c>
    </row>
    <row r="21" spans="1:12" x14ac:dyDescent="0.25">
      <c r="A21" t="s">
        <v>117</v>
      </c>
      <c r="B21" t="s">
        <v>81</v>
      </c>
      <c r="C21" t="s">
        <v>82</v>
      </c>
      <c r="D21" t="s">
        <v>118</v>
      </c>
      <c r="E21" t="s">
        <v>82</v>
      </c>
      <c r="F21" t="s">
        <v>82</v>
      </c>
      <c r="G21" t="s">
        <v>82</v>
      </c>
      <c r="H21" t="s">
        <v>83</v>
      </c>
      <c r="I21">
        <v>5288947</v>
      </c>
      <c r="J21" t="s">
        <v>84</v>
      </c>
      <c r="K21" s="17">
        <v>42139</v>
      </c>
      <c r="L21" t="s">
        <v>82</v>
      </c>
    </row>
    <row r="22" spans="1:12" x14ac:dyDescent="0.25">
      <c r="A22" t="s">
        <v>119</v>
      </c>
      <c r="B22" t="s">
        <v>81</v>
      </c>
      <c r="C22" t="s">
        <v>82</v>
      </c>
      <c r="D22" t="s">
        <v>21</v>
      </c>
      <c r="E22" t="s">
        <v>82</v>
      </c>
      <c r="F22" t="s">
        <v>82</v>
      </c>
      <c r="G22" t="s">
        <v>82</v>
      </c>
      <c r="H22" t="s">
        <v>83</v>
      </c>
      <c r="I22">
        <v>5002781</v>
      </c>
      <c r="J22" t="s">
        <v>84</v>
      </c>
      <c r="K22" s="17">
        <v>42163</v>
      </c>
      <c r="L22" t="s">
        <v>82</v>
      </c>
    </row>
    <row r="23" spans="1:12" x14ac:dyDescent="0.25">
      <c r="A23" t="s">
        <v>120</v>
      </c>
      <c r="B23" t="s">
        <v>81</v>
      </c>
      <c r="C23" t="s">
        <v>82</v>
      </c>
      <c r="D23" t="s">
        <v>121</v>
      </c>
      <c r="E23" t="s">
        <v>82</v>
      </c>
      <c r="F23" t="s">
        <v>82</v>
      </c>
      <c r="G23" t="s">
        <v>82</v>
      </c>
      <c r="H23" t="s">
        <v>83</v>
      </c>
      <c r="I23">
        <v>4501450</v>
      </c>
      <c r="J23" t="s">
        <v>84</v>
      </c>
      <c r="K23" s="17">
        <v>42180</v>
      </c>
      <c r="L23" t="s">
        <v>82</v>
      </c>
    </row>
    <row r="24" spans="1:12" x14ac:dyDescent="0.25">
      <c r="A24" t="s">
        <v>122</v>
      </c>
      <c r="B24" t="s">
        <v>81</v>
      </c>
      <c r="C24" t="s">
        <v>82</v>
      </c>
      <c r="D24" t="s">
        <v>123</v>
      </c>
      <c r="E24" t="s">
        <v>82</v>
      </c>
      <c r="F24" t="s">
        <v>82</v>
      </c>
      <c r="G24" t="s">
        <v>82</v>
      </c>
      <c r="H24" t="s">
        <v>83</v>
      </c>
      <c r="I24">
        <v>4614223</v>
      </c>
      <c r="J24" t="s">
        <v>84</v>
      </c>
      <c r="K24" s="17">
        <v>42206</v>
      </c>
      <c r="L24" t="s">
        <v>82</v>
      </c>
    </row>
    <row r="25" spans="1:12" x14ac:dyDescent="0.25">
      <c r="A25" t="s">
        <v>124</v>
      </c>
      <c r="B25" t="s">
        <v>81</v>
      </c>
      <c r="C25" t="s">
        <v>82</v>
      </c>
      <c r="D25" t="s">
        <v>125</v>
      </c>
      <c r="E25" t="s">
        <v>82</v>
      </c>
      <c r="F25" t="s">
        <v>82</v>
      </c>
      <c r="G25" t="s">
        <v>82</v>
      </c>
      <c r="H25" t="s">
        <v>83</v>
      </c>
      <c r="I25">
        <v>4587291</v>
      </c>
      <c r="J25" t="s">
        <v>84</v>
      </c>
      <c r="K25" s="17">
        <v>42703</v>
      </c>
      <c r="L25" t="s">
        <v>82</v>
      </c>
    </row>
    <row r="26" spans="1:12" x14ac:dyDescent="0.25">
      <c r="A26" t="s">
        <v>126</v>
      </c>
      <c r="B26" t="s">
        <v>81</v>
      </c>
      <c r="D26" t="s">
        <v>18</v>
      </c>
      <c r="E26" t="s">
        <v>82</v>
      </c>
      <c r="F26" t="s">
        <v>82</v>
      </c>
      <c r="G26" t="s">
        <v>82</v>
      </c>
      <c r="H26" t="s">
        <v>83</v>
      </c>
      <c r="I26">
        <v>5206997</v>
      </c>
      <c r="J26" t="s">
        <v>84</v>
      </c>
      <c r="K26" s="17">
        <v>42256</v>
      </c>
      <c r="L26" t="s">
        <v>82</v>
      </c>
    </row>
    <row r="27" spans="1:12" x14ac:dyDescent="0.25">
      <c r="A27" t="s">
        <v>127</v>
      </c>
      <c r="B27" t="s">
        <v>81</v>
      </c>
      <c r="C27" t="s">
        <v>82</v>
      </c>
      <c r="D27" t="s">
        <v>128</v>
      </c>
      <c r="E27" t="s">
        <v>82</v>
      </c>
      <c r="F27" t="s">
        <v>82</v>
      </c>
      <c r="G27" t="s">
        <v>82</v>
      </c>
      <c r="H27" t="s">
        <v>83</v>
      </c>
      <c r="I27">
        <v>5375210</v>
      </c>
      <c r="J27" t="s">
        <v>84</v>
      </c>
      <c r="K27" s="17">
        <v>42307</v>
      </c>
      <c r="L27" t="s">
        <v>82</v>
      </c>
    </row>
    <row r="28" spans="1:12" x14ac:dyDescent="0.25">
      <c r="A28" t="s">
        <v>129</v>
      </c>
      <c r="B28" t="s">
        <v>81</v>
      </c>
      <c r="C28" t="s">
        <v>82</v>
      </c>
      <c r="D28" t="s">
        <v>14</v>
      </c>
      <c r="E28" t="s">
        <v>82</v>
      </c>
      <c r="F28" t="s">
        <v>82</v>
      </c>
      <c r="G28" t="s">
        <v>82</v>
      </c>
      <c r="H28" t="s">
        <v>83</v>
      </c>
      <c r="I28">
        <v>5514343</v>
      </c>
      <c r="J28" t="s">
        <v>84</v>
      </c>
      <c r="K28" s="17">
        <v>42307</v>
      </c>
      <c r="L28" t="s">
        <v>82</v>
      </c>
    </row>
    <row r="29" spans="1:12" x14ac:dyDescent="0.25">
      <c r="A29" t="s">
        <v>130</v>
      </c>
      <c r="B29" t="s">
        <v>81</v>
      </c>
      <c r="C29" t="s">
        <v>82</v>
      </c>
      <c r="D29" t="s">
        <v>131</v>
      </c>
      <c r="E29" t="s">
        <v>82</v>
      </c>
      <c r="F29" t="s">
        <v>82</v>
      </c>
      <c r="G29" t="s">
        <v>82</v>
      </c>
      <c r="H29" t="s">
        <v>83</v>
      </c>
      <c r="I29">
        <v>4863501</v>
      </c>
      <c r="J29" t="s">
        <v>84</v>
      </c>
      <c r="K29" s="17">
        <v>42318</v>
      </c>
      <c r="L29" t="s">
        <v>82</v>
      </c>
    </row>
    <row r="30" spans="1:12" x14ac:dyDescent="0.25">
      <c r="A30" t="s">
        <v>132</v>
      </c>
      <c r="B30" t="s">
        <v>81</v>
      </c>
      <c r="C30" t="s">
        <v>82</v>
      </c>
      <c r="D30" t="s">
        <v>17</v>
      </c>
      <c r="E30" t="s">
        <v>82</v>
      </c>
      <c r="F30" t="s">
        <v>82</v>
      </c>
      <c r="G30" t="s">
        <v>82</v>
      </c>
      <c r="H30" t="s">
        <v>83</v>
      </c>
      <c r="I30">
        <v>5317099</v>
      </c>
      <c r="J30" t="s">
        <v>84</v>
      </c>
      <c r="K30" s="17">
        <v>42381</v>
      </c>
      <c r="L30" t="s">
        <v>82</v>
      </c>
    </row>
    <row r="31" spans="1:12" x14ac:dyDescent="0.25">
      <c r="A31" t="s">
        <v>133</v>
      </c>
      <c r="B31" t="s">
        <v>81</v>
      </c>
      <c r="C31" t="s">
        <v>82</v>
      </c>
      <c r="D31" t="s">
        <v>134</v>
      </c>
      <c r="E31" t="s">
        <v>82</v>
      </c>
      <c r="F31" t="s">
        <v>82</v>
      </c>
      <c r="G31" t="s">
        <v>82</v>
      </c>
      <c r="H31" t="s">
        <v>83</v>
      </c>
      <c r="I31">
        <v>4879931</v>
      </c>
      <c r="J31" t="s">
        <v>84</v>
      </c>
      <c r="K31" s="17">
        <v>42384</v>
      </c>
      <c r="L31" t="s">
        <v>82</v>
      </c>
    </row>
    <row r="34" spans="1:2" x14ac:dyDescent="0.25">
      <c r="A34" t="s">
        <v>135</v>
      </c>
    </row>
    <row r="35" spans="1:2" x14ac:dyDescent="0.25">
      <c r="A35" t="s">
        <v>15</v>
      </c>
      <c r="B35" t="s">
        <v>4</v>
      </c>
    </row>
    <row r="36" spans="1:2" x14ac:dyDescent="0.25">
      <c r="A36" t="s">
        <v>121</v>
      </c>
      <c r="B36" t="s">
        <v>5</v>
      </c>
    </row>
    <row r="37" spans="1:2" x14ac:dyDescent="0.25">
      <c r="A37" t="s">
        <v>14</v>
      </c>
      <c r="B37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2780A-FA6D-42E4-BF82-830F38984A4D}">
  <dimension ref="A1:F20"/>
  <sheetViews>
    <sheetView workbookViewId="0">
      <selection activeCell="I4" sqref="I4"/>
    </sheetView>
  </sheetViews>
  <sheetFormatPr defaultRowHeight="15" x14ac:dyDescent="0.25"/>
  <cols>
    <col min="1" max="1" width="16" customWidth="1"/>
    <col min="2" max="2" width="16.7109375" customWidth="1"/>
    <col min="3" max="3" width="14" customWidth="1"/>
    <col min="4" max="4" width="13.140625" customWidth="1"/>
    <col min="5" max="5" width="14.140625" customWidth="1"/>
    <col min="6" max="6" width="13.28515625" customWidth="1"/>
    <col min="7" max="7" width="11.85546875" customWidth="1"/>
  </cols>
  <sheetData>
    <row r="1" spans="1:6" x14ac:dyDescent="0.25">
      <c r="B1" t="s">
        <v>210</v>
      </c>
      <c r="E1" t="s">
        <v>211</v>
      </c>
    </row>
    <row r="2" spans="1:6" x14ac:dyDescent="0.25">
      <c r="A2" s="18"/>
      <c r="B2" s="24" t="s">
        <v>0</v>
      </c>
      <c r="C2" s="18" t="s">
        <v>137</v>
      </c>
      <c r="D2" s="18" t="s">
        <v>209</v>
      </c>
      <c r="E2" s="24" t="s">
        <v>155</v>
      </c>
      <c r="F2" s="18" t="s">
        <v>137</v>
      </c>
    </row>
    <row r="3" spans="1:6" x14ac:dyDescent="0.25">
      <c r="A3" s="18" t="s">
        <v>193</v>
      </c>
      <c r="B3" s="24">
        <v>0.18886326203853998</v>
      </c>
      <c r="C3" s="18">
        <v>0.17739078238667003</v>
      </c>
      <c r="D3" s="18">
        <v>7.26</v>
      </c>
      <c r="E3" s="24">
        <v>457533040</v>
      </c>
      <c r="F3" s="18">
        <v>429740242</v>
      </c>
    </row>
    <row r="4" spans="1:6" x14ac:dyDescent="0.25">
      <c r="A4" s="18" t="s">
        <v>194</v>
      </c>
      <c r="B4" s="24">
        <v>0.16853865751423319</v>
      </c>
      <c r="C4" s="18">
        <v>0.17729583498772139</v>
      </c>
      <c r="D4" s="18">
        <v>7.42</v>
      </c>
      <c r="E4" s="24">
        <v>408295417</v>
      </c>
      <c r="F4" s="18">
        <v>429510226</v>
      </c>
    </row>
    <row r="5" spans="1:6" x14ac:dyDescent="0.25">
      <c r="A5" s="18" t="s">
        <v>195</v>
      </c>
      <c r="B5" s="24">
        <v>0.17808503859665678</v>
      </c>
      <c r="C5" s="18">
        <v>0.18174135801646266</v>
      </c>
      <c r="D5" s="18">
        <v>5.95</v>
      </c>
      <c r="E5" s="24">
        <v>431422121</v>
      </c>
      <c r="F5" s="18">
        <v>440279783</v>
      </c>
    </row>
    <row r="6" spans="1:6" x14ac:dyDescent="0.25">
      <c r="A6" s="18" t="s">
        <v>196</v>
      </c>
      <c r="B6" s="24">
        <v>0.12468887457939401</v>
      </c>
      <c r="C6" s="18">
        <v>0.12861802453441351</v>
      </c>
      <c r="D6" s="18">
        <v>7.1</v>
      </c>
      <c r="E6" s="24">
        <v>302066581</v>
      </c>
      <c r="F6" s="18">
        <v>311585192</v>
      </c>
    </row>
    <row r="7" spans="1:6" x14ac:dyDescent="0.25">
      <c r="A7" s="18" t="s">
        <v>197</v>
      </c>
      <c r="B7" s="24">
        <v>4.3193633482996818E-2</v>
      </c>
      <c r="C7" s="18">
        <v>4.4703379105591953E-2</v>
      </c>
      <c r="D7" s="18">
        <v>3.37</v>
      </c>
      <c r="E7" s="24">
        <v>104639273</v>
      </c>
      <c r="F7" s="18">
        <v>108296726</v>
      </c>
    </row>
    <row r="8" spans="1:6" x14ac:dyDescent="0.25">
      <c r="A8" s="18" t="s">
        <v>198</v>
      </c>
      <c r="B8" s="24">
        <v>7.3946954664508388E-2</v>
      </c>
      <c r="C8" s="18">
        <v>7.5408413399086119E-2</v>
      </c>
      <c r="D8" s="18">
        <v>3.06</v>
      </c>
      <c r="E8" s="24">
        <v>179141113</v>
      </c>
      <c r="F8" s="18">
        <v>182681588</v>
      </c>
    </row>
    <row r="9" spans="1:6" x14ac:dyDescent="0.25">
      <c r="A9" s="18" t="s">
        <v>199</v>
      </c>
      <c r="B9" s="24">
        <v>3.8949669760706525E-2</v>
      </c>
      <c r="C9" s="18">
        <v>3.9815651577264174E-2</v>
      </c>
      <c r="D9" s="18">
        <v>1.61</v>
      </c>
      <c r="E9" s="24">
        <v>94358006</v>
      </c>
      <c r="F9" s="18">
        <v>96455901</v>
      </c>
    </row>
    <row r="10" spans="1:6" x14ac:dyDescent="0.25">
      <c r="A10" s="18" t="s">
        <v>200</v>
      </c>
      <c r="B10" s="24">
        <v>1.3609843779240604E-2</v>
      </c>
      <c r="C10" s="18">
        <v>1.3921325950201091E-2</v>
      </c>
      <c r="D10" s="18">
        <v>0.74</v>
      </c>
      <c r="E10" s="24">
        <v>32970696</v>
      </c>
      <c r="F10" s="18">
        <v>33725281</v>
      </c>
    </row>
    <row r="11" spans="1:6" x14ac:dyDescent="0.25">
      <c r="A11" s="18" t="s">
        <v>201</v>
      </c>
      <c r="B11" s="24">
        <v>1.8261628573256649E-2</v>
      </c>
      <c r="C11" s="18">
        <v>1.8346841651279745E-2</v>
      </c>
      <c r="D11" s="18">
        <v>0.43</v>
      </c>
      <c r="E11" s="24">
        <v>44239935</v>
      </c>
      <c r="F11" s="18">
        <v>44446369</v>
      </c>
    </row>
    <row r="12" spans="1:6" x14ac:dyDescent="0.25">
      <c r="A12" s="18" t="s">
        <v>202</v>
      </c>
      <c r="B12" s="24">
        <v>1.2881805570686114E-2</v>
      </c>
      <c r="C12" s="18">
        <v>1.3128261966009351E-2</v>
      </c>
      <c r="D12" s="18">
        <v>0.43</v>
      </c>
      <c r="E12" s="24">
        <v>31206978</v>
      </c>
      <c r="F12" s="18">
        <v>31804034</v>
      </c>
    </row>
    <row r="13" spans="1:6" x14ac:dyDescent="0.25">
      <c r="A13" s="18" t="s">
        <v>203</v>
      </c>
      <c r="B13" s="24">
        <v>7.716333701856897E-5</v>
      </c>
      <c r="C13" s="18">
        <v>0</v>
      </c>
      <c r="D13" s="18">
        <v>0.77</v>
      </c>
      <c r="E13" s="24">
        <v>186933</v>
      </c>
      <c r="F13" s="18">
        <v>0</v>
      </c>
    </row>
    <row r="14" spans="1:6" x14ac:dyDescent="0.25">
      <c r="A14" s="18" t="s">
        <v>204</v>
      </c>
      <c r="B14" s="24">
        <v>3.1989952684868164E-2</v>
      </c>
      <c r="C14" s="18">
        <v>3.065412456283572E-2</v>
      </c>
      <c r="D14" s="18">
        <v>0</v>
      </c>
      <c r="E14" s="24">
        <v>77497657</v>
      </c>
      <c r="F14" s="18">
        <v>74261530</v>
      </c>
    </row>
    <row r="15" spans="1:6" x14ac:dyDescent="0.25">
      <c r="A15" s="18" t="s">
        <v>205</v>
      </c>
      <c r="B15" s="24">
        <v>1.6518763260231113E-2</v>
      </c>
      <c r="C15" s="18">
        <v>1.5749674303334585E-2</v>
      </c>
      <c r="D15" s="18">
        <v>0</v>
      </c>
      <c r="E15" s="24">
        <v>40017735</v>
      </c>
      <c r="F15" s="18">
        <v>38154569</v>
      </c>
    </row>
    <row r="16" spans="1:6" x14ac:dyDescent="0.25">
      <c r="A16" s="18" t="s">
        <v>206</v>
      </c>
      <c r="B16" s="24">
        <v>5.2757022589552983E-3</v>
      </c>
      <c r="C16" s="18">
        <v>5.2079950250561429E-3</v>
      </c>
      <c r="D16" s="18">
        <v>0</v>
      </c>
      <c r="E16" s="24">
        <v>12780718</v>
      </c>
      <c r="F16" s="18">
        <v>12616693</v>
      </c>
    </row>
    <row r="17" spans="1:6" x14ac:dyDescent="0.25">
      <c r="A17" s="18" t="s">
        <v>136</v>
      </c>
      <c r="B17" s="24">
        <v>1.9025846241829788E-2</v>
      </c>
      <c r="C17" s="18">
        <v>1.8402712244837131E-2</v>
      </c>
      <c r="D17" s="18">
        <v>0</v>
      </c>
      <c r="E17" s="24">
        <v>46091300</v>
      </c>
      <c r="F17" s="18">
        <v>44581719</v>
      </c>
    </row>
    <row r="18" spans="1:6" x14ac:dyDescent="0.25">
      <c r="A18" s="18" t="s">
        <v>207</v>
      </c>
      <c r="B18" s="24">
        <v>0</v>
      </c>
      <c r="C18" s="18">
        <v>0</v>
      </c>
      <c r="D18" s="18">
        <v>7.18</v>
      </c>
      <c r="E18" s="24">
        <v>0</v>
      </c>
      <c r="F18" s="18">
        <v>0</v>
      </c>
    </row>
    <row r="19" spans="1:6" x14ac:dyDescent="0.25">
      <c r="A19" s="18" t="s">
        <v>208</v>
      </c>
      <c r="B19" s="24">
        <v>6.6093203656878E-2</v>
      </c>
      <c r="C19" s="18">
        <v>5.9615620289236435E-2</v>
      </c>
      <c r="D19" s="18">
        <v>0</v>
      </c>
      <c r="E19" s="24">
        <v>160114911</v>
      </c>
      <c r="F19" s="18">
        <v>144422561</v>
      </c>
    </row>
    <row r="20" spans="1:6" x14ac:dyDescent="0.25">
      <c r="D20" t="s">
        <v>67</v>
      </c>
      <c r="E20" s="18">
        <v>2422562414</v>
      </c>
      <c r="F20" s="18">
        <v>2422562414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41D78-0921-483B-A422-027E2F42B1D2}">
  <dimension ref="A1:X68"/>
  <sheetViews>
    <sheetView workbookViewId="0">
      <selection activeCell="O33" sqref="O33:X33"/>
    </sheetView>
  </sheetViews>
  <sheetFormatPr defaultRowHeight="15" x14ac:dyDescent="0.25"/>
  <cols>
    <col min="5" max="5" width="9.28515625" bestFit="1" customWidth="1"/>
    <col min="6" max="11" width="9.5703125" bestFit="1" customWidth="1"/>
    <col min="12" max="12" width="11.28515625" customWidth="1"/>
    <col min="14" max="14" width="18.28515625" customWidth="1"/>
  </cols>
  <sheetData>
    <row r="1" spans="1:24" x14ac:dyDescent="0.25">
      <c r="A1" t="s">
        <v>187</v>
      </c>
    </row>
    <row r="2" spans="1:24" x14ac:dyDescent="0.25">
      <c r="A2" s="18"/>
      <c r="B2" s="18"/>
      <c r="C2" s="18" t="s">
        <v>138</v>
      </c>
      <c r="D2" s="18" t="s">
        <v>139</v>
      </c>
      <c r="E2" s="18" t="s">
        <v>217</v>
      </c>
      <c r="F2" s="18" t="s">
        <v>140</v>
      </c>
      <c r="G2" s="18" t="s">
        <v>141</v>
      </c>
      <c r="H2" s="18" t="s">
        <v>142</v>
      </c>
      <c r="I2" s="18" t="s">
        <v>143</v>
      </c>
      <c r="J2" s="18" t="s">
        <v>144</v>
      </c>
      <c r="K2" s="18" t="s">
        <v>145</v>
      </c>
      <c r="L2" s="18" t="s">
        <v>146</v>
      </c>
      <c r="N2" t="s">
        <v>232</v>
      </c>
    </row>
    <row r="3" spans="1:24" x14ac:dyDescent="0.25">
      <c r="A3" s="24" t="s">
        <v>155</v>
      </c>
      <c r="B3" s="24" t="s">
        <v>148</v>
      </c>
      <c r="C3" s="24">
        <v>325.88209999999998</v>
      </c>
      <c r="D3" s="43">
        <f t="shared" ref="D3:D7" si="0">C3/86400</f>
        <v>3.7717835648148146E-3</v>
      </c>
      <c r="E3" s="44">
        <v>457.47</v>
      </c>
      <c r="F3" s="44">
        <v>47466.71</v>
      </c>
      <c r="G3" s="44">
        <v>48260.5</v>
      </c>
      <c r="H3" s="44">
        <v>47443.48</v>
      </c>
      <c r="I3" s="44">
        <v>47452.49</v>
      </c>
      <c r="J3" s="44">
        <v>424.06</v>
      </c>
      <c r="K3" s="44">
        <v>1995.47</v>
      </c>
      <c r="L3" s="44">
        <v>140.09</v>
      </c>
      <c r="N3" t="s">
        <v>237</v>
      </c>
    </row>
    <row r="4" spans="1:24" x14ac:dyDescent="0.25">
      <c r="A4" s="71" t="s">
        <v>149</v>
      </c>
      <c r="B4" s="18" t="s">
        <v>150</v>
      </c>
      <c r="C4" s="18">
        <v>1083.2953</v>
      </c>
      <c r="D4" s="19">
        <f t="shared" si="0"/>
        <v>1.2538140046296296E-2</v>
      </c>
      <c r="E4" s="41"/>
      <c r="F4" s="41">
        <v>1792.82</v>
      </c>
      <c r="G4" s="41">
        <v>2248.62</v>
      </c>
      <c r="H4" s="41">
        <v>1758.9</v>
      </c>
      <c r="I4" s="41">
        <v>1766.59</v>
      </c>
      <c r="J4" s="41">
        <v>1491.09</v>
      </c>
      <c r="K4" s="41">
        <v>20050.32</v>
      </c>
      <c r="L4" s="41">
        <v>712.51</v>
      </c>
      <c r="N4" t="s">
        <v>235</v>
      </c>
    </row>
    <row r="5" spans="1:24" x14ac:dyDescent="0.25">
      <c r="A5" s="71"/>
      <c r="B5" s="18" t="s">
        <v>151</v>
      </c>
      <c r="C5" s="18">
        <v>989.84500000000003</v>
      </c>
      <c r="D5" s="19">
        <f t="shared" si="0"/>
        <v>1.1456539351851851E-2</v>
      </c>
      <c r="E5" s="41"/>
      <c r="F5" s="41">
        <v>17258.939999999999</v>
      </c>
      <c r="G5" s="41">
        <v>17512.53</v>
      </c>
      <c r="H5" s="41">
        <v>17249.68</v>
      </c>
      <c r="I5" s="41">
        <v>17251.28</v>
      </c>
      <c r="J5" s="41">
        <v>0</v>
      </c>
      <c r="K5" s="41">
        <v>8739.66</v>
      </c>
      <c r="L5" s="41">
        <v>98.84</v>
      </c>
      <c r="N5" t="s">
        <v>236</v>
      </c>
    </row>
    <row r="6" spans="1:24" x14ac:dyDescent="0.25">
      <c r="A6" s="71"/>
      <c r="B6" s="18" t="s">
        <v>152</v>
      </c>
      <c r="C6" s="18">
        <v>27113.491999999998</v>
      </c>
      <c r="D6" s="19">
        <f t="shared" si="0"/>
        <v>0.31381356481481482</v>
      </c>
      <c r="E6" s="41"/>
      <c r="F6" s="41">
        <v>51584.639999999999</v>
      </c>
      <c r="G6" s="41">
        <v>51797.46</v>
      </c>
      <c r="H6" s="41">
        <v>51580.99</v>
      </c>
      <c r="I6" s="41">
        <v>51581.68</v>
      </c>
      <c r="J6" s="41">
        <v>4163.7700000000004</v>
      </c>
      <c r="K6" s="41">
        <v>2101.2199999999998</v>
      </c>
      <c r="L6" s="41">
        <v>99.55</v>
      </c>
    </row>
    <row r="7" spans="1:24" x14ac:dyDescent="0.25">
      <c r="A7" s="69" t="s">
        <v>153</v>
      </c>
      <c r="B7" s="24" t="s">
        <v>154</v>
      </c>
      <c r="C7" s="24">
        <v>1311.65</v>
      </c>
      <c r="D7" s="43">
        <f t="shared" si="0"/>
        <v>1.5181134259259261E-2</v>
      </c>
      <c r="E7" s="44">
        <v>1304.99</v>
      </c>
      <c r="F7" s="44">
        <v>2468.6999999999998</v>
      </c>
      <c r="G7" s="44">
        <v>2602.1</v>
      </c>
      <c r="H7" s="44">
        <v>2456.3200000000002</v>
      </c>
      <c r="I7" s="44">
        <v>2458.16</v>
      </c>
      <c r="J7" s="44">
        <v>1290.0899999999999</v>
      </c>
      <c r="K7" s="44">
        <v>1781.15</v>
      </c>
      <c r="L7" s="44">
        <v>99.55</v>
      </c>
    </row>
    <row r="8" spans="1:24" x14ac:dyDescent="0.25">
      <c r="A8" s="70"/>
      <c r="B8" s="24" t="s">
        <v>147</v>
      </c>
      <c r="C8" s="24">
        <v>490.54849999999999</v>
      </c>
      <c r="D8" s="43">
        <f>C8/86400</f>
        <v>5.6776446759259254E-3</v>
      </c>
      <c r="E8" s="44">
        <v>3709.31</v>
      </c>
      <c r="F8" s="44">
        <v>1591.17</v>
      </c>
      <c r="G8" s="44">
        <v>2558.41</v>
      </c>
      <c r="H8" s="44">
        <v>1586.16</v>
      </c>
      <c r="I8" s="44">
        <v>1586.83</v>
      </c>
      <c r="J8" s="44">
        <v>4720.41</v>
      </c>
      <c r="K8" s="44">
        <v>14553.74</v>
      </c>
      <c r="L8" s="44">
        <v>756.14</v>
      </c>
    </row>
    <row r="9" spans="1:24" x14ac:dyDescent="0.25">
      <c r="A9" s="66" t="s">
        <v>2</v>
      </c>
      <c r="B9" s="18" t="s">
        <v>154</v>
      </c>
      <c r="C9" s="18">
        <v>300.01159999999999</v>
      </c>
      <c r="D9" s="19">
        <f>C9/86400</f>
        <v>3.4723564814814812E-3</v>
      </c>
      <c r="E9" s="41">
        <v>2799.52</v>
      </c>
      <c r="F9" s="41">
        <v>6952.37</v>
      </c>
      <c r="G9" s="41">
        <v>8482.18</v>
      </c>
      <c r="H9" s="41">
        <v>6949.12</v>
      </c>
      <c r="I9" s="41">
        <v>6969.64</v>
      </c>
      <c r="J9" s="41">
        <v>1285.72</v>
      </c>
      <c r="K9" s="41">
        <v>5684.22</v>
      </c>
      <c r="L9" s="41">
        <v>932.99</v>
      </c>
    </row>
    <row r="10" spans="1:24" x14ac:dyDescent="0.25">
      <c r="A10" s="67"/>
      <c r="B10" s="18" t="s">
        <v>147</v>
      </c>
      <c r="C10" s="18">
        <v>89.701700000000002</v>
      </c>
      <c r="D10" s="19">
        <f>C10/86400</f>
        <v>1.0382141203703703E-3</v>
      </c>
      <c r="E10" s="41">
        <v>594.35</v>
      </c>
      <c r="F10" s="41">
        <v>6791.09</v>
      </c>
      <c r="G10" s="41">
        <v>7637.07</v>
      </c>
      <c r="H10" s="41">
        <v>6787.33</v>
      </c>
      <c r="I10" s="41">
        <v>6797.96</v>
      </c>
      <c r="J10" s="41">
        <v>2158</v>
      </c>
      <c r="K10" s="41">
        <v>7996.58</v>
      </c>
      <c r="L10" s="41">
        <v>662.01</v>
      </c>
    </row>
    <row r="11" spans="1:24" x14ac:dyDescent="0.25">
      <c r="A11" s="69" t="s">
        <v>212</v>
      </c>
      <c r="B11" s="24" t="s">
        <v>213</v>
      </c>
      <c r="C11" s="24">
        <v>2701196</v>
      </c>
      <c r="D11" s="43">
        <f t="shared" ref="D11:D16" si="1">C11/86400</f>
        <v>31.263842592592592</v>
      </c>
      <c r="E11" s="44">
        <v>120.81</v>
      </c>
      <c r="F11" s="44">
        <v>80.83</v>
      </c>
      <c r="G11" s="44">
        <v>340.73</v>
      </c>
      <c r="H11" s="44">
        <v>50.9</v>
      </c>
      <c r="I11" s="44">
        <v>60.44</v>
      </c>
      <c r="J11" s="44">
        <v>6.25</v>
      </c>
      <c r="K11" s="44">
        <v>41241.99</v>
      </c>
      <c r="L11" s="44">
        <v>49.32</v>
      </c>
    </row>
    <row r="12" spans="1:24" x14ac:dyDescent="0.25">
      <c r="A12" s="72"/>
      <c r="B12" s="24" t="s">
        <v>214</v>
      </c>
      <c r="C12" s="24">
        <v>154.00700000000001</v>
      </c>
      <c r="D12" s="43">
        <f t="shared" si="1"/>
        <v>1.7824884259259261E-3</v>
      </c>
      <c r="E12" s="44">
        <v>134.66999999999999</v>
      </c>
      <c r="F12" s="44">
        <v>113.2</v>
      </c>
      <c r="G12" s="44">
        <v>383.83</v>
      </c>
      <c r="H12" s="44">
        <v>81</v>
      </c>
      <c r="I12" s="44">
        <v>90.53</v>
      </c>
      <c r="J12" s="44">
        <v>1305.4100000000001</v>
      </c>
      <c r="K12" s="44">
        <v>2412.56</v>
      </c>
      <c r="L12" s="44">
        <v>90.19</v>
      </c>
    </row>
    <row r="13" spans="1:24" x14ac:dyDescent="0.25">
      <c r="A13" s="72"/>
      <c r="B13" s="24" t="s">
        <v>215</v>
      </c>
      <c r="C13" s="24">
        <v>240.5521</v>
      </c>
      <c r="D13" s="43">
        <f t="shared" si="1"/>
        <v>2.7841678240740739E-3</v>
      </c>
      <c r="E13" s="44">
        <v>1469.9</v>
      </c>
      <c r="F13" s="44">
        <v>10478.75</v>
      </c>
      <c r="G13" s="44">
        <v>27606.92</v>
      </c>
      <c r="H13" s="44">
        <v>10452.39</v>
      </c>
      <c r="I13" s="44">
        <v>10461.81</v>
      </c>
      <c r="J13" s="44">
        <v>0.98</v>
      </c>
      <c r="K13" s="44">
        <v>0.19</v>
      </c>
      <c r="L13" s="44">
        <v>584.14</v>
      </c>
    </row>
    <row r="14" spans="1:24" x14ac:dyDescent="0.25">
      <c r="A14" s="70"/>
      <c r="B14" s="24" t="s">
        <v>147</v>
      </c>
      <c r="C14" s="24">
        <v>73.477999999999994</v>
      </c>
      <c r="D14" s="43">
        <f t="shared" si="1"/>
        <v>8.5043981481481472E-4</v>
      </c>
      <c r="E14" s="44">
        <v>200.66</v>
      </c>
      <c r="F14" s="44">
        <v>2395.86</v>
      </c>
      <c r="G14" s="44">
        <v>2759.63</v>
      </c>
      <c r="H14" s="44">
        <v>2392.02</v>
      </c>
      <c r="I14" s="44">
        <v>2392.7800000000002</v>
      </c>
      <c r="J14" s="44">
        <v>2069.2600000000002</v>
      </c>
      <c r="K14" s="44">
        <v>1727.4</v>
      </c>
      <c r="L14" s="44">
        <v>272.42</v>
      </c>
    </row>
    <row r="15" spans="1:24" x14ac:dyDescent="0.25">
      <c r="A15" s="66" t="s">
        <v>224</v>
      </c>
      <c r="B15" s="18" t="s">
        <v>225</v>
      </c>
      <c r="C15" s="18">
        <v>329.50529999999998</v>
      </c>
      <c r="D15" s="19">
        <f t="shared" si="1"/>
        <v>3.8137187499999998E-3</v>
      </c>
      <c r="E15" s="41">
        <v>308.88</v>
      </c>
      <c r="F15" s="41">
        <v>81.62</v>
      </c>
      <c r="G15" s="41">
        <v>326.36</v>
      </c>
      <c r="H15" s="41">
        <v>53.92</v>
      </c>
      <c r="I15" s="41">
        <v>63.47</v>
      </c>
      <c r="J15" s="41">
        <v>36722.120000000003</v>
      </c>
      <c r="K15" s="41">
        <v>0.28999999999999998</v>
      </c>
      <c r="L15" s="41">
        <v>94.09</v>
      </c>
      <c r="O15" s="18" t="s">
        <v>138</v>
      </c>
      <c r="P15" s="18" t="s">
        <v>139</v>
      </c>
      <c r="Q15" s="18" t="s">
        <v>217</v>
      </c>
      <c r="R15" s="18" t="s">
        <v>140</v>
      </c>
      <c r="S15" s="18" t="s">
        <v>141</v>
      </c>
      <c r="T15" s="18" t="s">
        <v>142</v>
      </c>
      <c r="U15" s="18" t="s">
        <v>143</v>
      </c>
      <c r="V15" s="18" t="s">
        <v>144</v>
      </c>
      <c r="W15" s="18" t="s">
        <v>145</v>
      </c>
      <c r="X15" s="18" t="s">
        <v>146</v>
      </c>
    </row>
    <row r="16" spans="1:24" x14ac:dyDescent="0.25">
      <c r="A16" s="67"/>
      <c r="B16" s="18" t="s">
        <v>226</v>
      </c>
      <c r="C16" s="18">
        <v>1283.8062</v>
      </c>
      <c r="D16" s="19">
        <f t="shared" si="1"/>
        <v>1.4858868055555556E-2</v>
      </c>
      <c r="E16" s="41">
        <v>1352.46</v>
      </c>
      <c r="F16" s="41">
        <v>66531.55</v>
      </c>
      <c r="G16" s="41">
        <v>68493.77</v>
      </c>
      <c r="H16" s="41">
        <v>66523.86</v>
      </c>
      <c r="I16" s="41">
        <v>66524.23</v>
      </c>
      <c r="J16" s="41">
        <v>4534.07</v>
      </c>
      <c r="K16" s="41">
        <v>26361.77</v>
      </c>
      <c r="L16" s="41">
        <v>118.03</v>
      </c>
      <c r="N16" t="s">
        <v>238</v>
      </c>
      <c r="O16" s="41">
        <v>222.24930000000001</v>
      </c>
      <c r="P16" s="19">
        <f t="shared" ref="P16" si="2">O16/86400</f>
        <v>2.5723298611111112E-3</v>
      </c>
      <c r="Q16" s="18">
        <v>499.57</v>
      </c>
      <c r="R16" s="18">
        <v>41086.959999999999</v>
      </c>
      <c r="S16" s="18">
        <v>42766.8</v>
      </c>
      <c r="T16" s="18">
        <v>41076.879999999997</v>
      </c>
      <c r="U16" s="18">
        <v>41077.120000000003</v>
      </c>
      <c r="V16" s="18">
        <v>0</v>
      </c>
      <c r="W16" s="18">
        <v>17586.990000000002</v>
      </c>
      <c r="X16" s="18">
        <v>221.27</v>
      </c>
    </row>
    <row r="17" spans="1:24" x14ac:dyDescent="0.25">
      <c r="E17" s="42"/>
      <c r="F17" s="42"/>
      <c r="G17" s="42"/>
      <c r="H17" s="42"/>
      <c r="I17" s="42"/>
      <c r="J17" s="42"/>
      <c r="K17" s="42"/>
      <c r="L17" s="42"/>
    </row>
    <row r="18" spans="1:24" x14ac:dyDescent="0.25">
      <c r="A18" t="s">
        <v>188</v>
      </c>
      <c r="E18" s="42"/>
      <c r="F18" s="42"/>
      <c r="G18" s="42"/>
      <c r="H18" s="42"/>
      <c r="I18" s="42"/>
      <c r="J18" s="42"/>
      <c r="K18" s="42"/>
      <c r="L18" s="42"/>
    </row>
    <row r="19" spans="1:24" x14ac:dyDescent="0.25">
      <c r="A19" s="18"/>
      <c r="B19" s="18"/>
      <c r="C19" s="18" t="s">
        <v>138</v>
      </c>
      <c r="D19" s="18" t="s">
        <v>139</v>
      </c>
      <c r="E19" s="41" t="s">
        <v>217</v>
      </c>
      <c r="F19" s="41" t="s">
        <v>140</v>
      </c>
      <c r="G19" s="41" t="s">
        <v>141</v>
      </c>
      <c r="H19" s="41" t="s">
        <v>142</v>
      </c>
      <c r="I19" s="41" t="s">
        <v>143</v>
      </c>
      <c r="J19" s="41" t="s">
        <v>144</v>
      </c>
      <c r="K19" s="41" t="s">
        <v>145</v>
      </c>
      <c r="L19" s="41" t="s">
        <v>146</v>
      </c>
    </row>
    <row r="20" spans="1:24" x14ac:dyDescent="0.25">
      <c r="A20" s="48" t="s">
        <v>155</v>
      </c>
      <c r="B20" s="24" t="s">
        <v>148</v>
      </c>
      <c r="C20" s="24">
        <v>460.78300000000002</v>
      </c>
      <c r="D20" s="43">
        <f t="shared" ref="D20:D24" si="3">C20/86400</f>
        <v>5.3331365740740743E-3</v>
      </c>
      <c r="E20" s="44">
        <v>1244.25</v>
      </c>
      <c r="F20" s="44">
        <v>47120.52</v>
      </c>
      <c r="G20" s="44">
        <v>48976.34</v>
      </c>
      <c r="H20" s="44">
        <v>47096.34</v>
      </c>
      <c r="I20" s="44">
        <v>47105.32</v>
      </c>
      <c r="J20" s="44">
        <v>426.85</v>
      </c>
      <c r="K20" s="44">
        <v>2398.62</v>
      </c>
      <c r="L20" s="44">
        <v>269.91000000000003</v>
      </c>
    </row>
    <row r="21" spans="1:24" x14ac:dyDescent="0.25">
      <c r="A21" s="66" t="s">
        <v>149</v>
      </c>
      <c r="B21" s="18" t="s">
        <v>150</v>
      </c>
      <c r="C21" s="18">
        <v>3137.1078000000002</v>
      </c>
      <c r="D21" s="19">
        <f t="shared" si="3"/>
        <v>3.6309118055555561E-2</v>
      </c>
      <c r="E21" s="41"/>
      <c r="F21" s="41">
        <v>4744.03</v>
      </c>
      <c r="G21" s="41">
        <v>5496.24</v>
      </c>
      <c r="H21" s="41">
        <v>4712.62</v>
      </c>
      <c r="I21" s="41">
        <v>4719.3599999999997</v>
      </c>
      <c r="J21" s="41">
        <v>17437.88</v>
      </c>
      <c r="K21" s="41">
        <v>112562.34</v>
      </c>
      <c r="L21" s="41">
        <v>757.51</v>
      </c>
    </row>
    <row r="22" spans="1:24" x14ac:dyDescent="0.25">
      <c r="A22" s="68"/>
      <c r="B22" s="18" t="s">
        <v>151</v>
      </c>
      <c r="C22" s="18">
        <v>264.96199999999999</v>
      </c>
      <c r="D22" s="19">
        <f t="shared" si="3"/>
        <v>3.0666898148148146E-3</v>
      </c>
      <c r="E22" s="41"/>
      <c r="F22" s="18">
        <v>15991.29</v>
      </c>
      <c r="G22" s="18">
        <v>16410.990000000002</v>
      </c>
      <c r="H22" s="18">
        <v>15984</v>
      </c>
      <c r="I22" s="18">
        <v>15984.89</v>
      </c>
      <c r="J22" s="18">
        <v>0</v>
      </c>
      <c r="K22" s="18">
        <v>8678.18</v>
      </c>
      <c r="L22" s="18">
        <v>99.86</v>
      </c>
    </row>
    <row r="23" spans="1:24" x14ac:dyDescent="0.25">
      <c r="A23" s="67"/>
      <c r="B23" s="18" t="s">
        <v>152</v>
      </c>
      <c r="C23" s="18">
        <v>27846.427599999999</v>
      </c>
      <c r="D23" s="19">
        <f t="shared" si="3"/>
        <v>0.32229661574074076</v>
      </c>
      <c r="E23" s="41"/>
      <c r="F23" s="41">
        <v>15723.09</v>
      </c>
      <c r="G23" s="41">
        <v>164094.96</v>
      </c>
      <c r="H23" s="41">
        <v>15716</v>
      </c>
      <c r="I23" s="41">
        <v>15716.69</v>
      </c>
      <c r="J23" s="41">
        <v>0.15</v>
      </c>
      <c r="K23" s="41">
        <v>0.68</v>
      </c>
      <c r="L23" s="41">
        <v>99.86</v>
      </c>
    </row>
    <row r="24" spans="1:24" x14ac:dyDescent="0.25">
      <c r="A24" s="45" t="s">
        <v>153</v>
      </c>
      <c r="B24" s="24" t="s">
        <v>154</v>
      </c>
      <c r="C24" s="24">
        <v>23398.625</v>
      </c>
      <c r="D24" s="43">
        <f t="shared" si="3"/>
        <v>0.27081741898148148</v>
      </c>
      <c r="E24" s="44">
        <v>23395.34</v>
      </c>
      <c r="F24" s="44">
        <v>41220.06</v>
      </c>
      <c r="G24" s="44">
        <v>42260.51</v>
      </c>
      <c r="H24" s="44">
        <v>41207.94</v>
      </c>
      <c r="I24" s="44">
        <v>41210.14</v>
      </c>
      <c r="J24" s="44">
        <v>967.16</v>
      </c>
      <c r="K24" s="44">
        <v>28497.3</v>
      </c>
      <c r="L24" s="44">
        <v>99.6</v>
      </c>
    </row>
    <row r="25" spans="1:24" x14ac:dyDescent="0.25">
      <c r="A25" s="47"/>
      <c r="B25" s="24" t="s">
        <v>147</v>
      </c>
      <c r="C25" s="24">
        <v>753.09370000000001</v>
      </c>
      <c r="D25" s="43">
        <f>C25/86400</f>
        <v>8.7163622685185183E-3</v>
      </c>
      <c r="E25" s="44">
        <v>5668.21</v>
      </c>
      <c r="F25" s="44">
        <v>21264.87</v>
      </c>
      <c r="G25" s="44">
        <v>22292.34</v>
      </c>
      <c r="H25" s="44">
        <v>21257.17</v>
      </c>
      <c r="I25" s="44">
        <v>21248.03</v>
      </c>
      <c r="J25" s="44">
        <v>7020.2</v>
      </c>
      <c r="K25" s="44">
        <v>17026.330000000002</v>
      </c>
      <c r="L25" s="44">
        <v>758.94</v>
      </c>
    </row>
    <row r="26" spans="1:24" x14ac:dyDescent="0.25">
      <c r="A26" s="66" t="s">
        <v>2</v>
      </c>
      <c r="B26" s="18" t="s">
        <v>154</v>
      </c>
      <c r="C26" s="18">
        <v>4701.9908999999998</v>
      </c>
      <c r="D26" s="19">
        <f>C26/86400</f>
        <v>5.4421190972222221E-2</v>
      </c>
      <c r="E26" s="41">
        <v>47767.76</v>
      </c>
      <c r="F26" s="41">
        <v>93848.18</v>
      </c>
      <c r="G26" s="41">
        <v>101899.91</v>
      </c>
      <c r="H26" s="41">
        <v>93845.119999999995</v>
      </c>
      <c r="I26" s="41">
        <v>93845.74</v>
      </c>
      <c r="J26" s="41">
        <v>15102.54</v>
      </c>
      <c r="K26" s="41">
        <v>140706.79999999999</v>
      </c>
      <c r="L26" s="41">
        <v>1015.9</v>
      </c>
    </row>
    <row r="27" spans="1:24" x14ac:dyDescent="0.25">
      <c r="A27" s="67"/>
      <c r="B27" s="18" t="s">
        <v>147</v>
      </c>
      <c r="C27" s="18">
        <v>273.22039999999998</v>
      </c>
      <c r="D27" s="19">
        <f>C27/86400</f>
        <v>3.162273148148148E-3</v>
      </c>
      <c r="E27" s="41">
        <v>1276.01</v>
      </c>
      <c r="F27" s="41">
        <v>83878.759999999995</v>
      </c>
      <c r="G27" s="41">
        <v>87309.16</v>
      </c>
      <c r="H27" s="41">
        <v>83876.160000000003</v>
      </c>
      <c r="I27" s="41">
        <v>83876.789999999994</v>
      </c>
      <c r="J27" s="41">
        <v>16943.189999999999</v>
      </c>
      <c r="K27" s="41">
        <v>9406.2199999999993</v>
      </c>
      <c r="L27" s="41">
        <v>466.86</v>
      </c>
    </row>
    <row r="28" spans="1:24" x14ac:dyDescent="0.25">
      <c r="A28" s="45" t="s">
        <v>212</v>
      </c>
      <c r="B28" s="24" t="s">
        <v>213</v>
      </c>
      <c r="C28" s="24">
        <v>264.0471</v>
      </c>
      <c r="D28" s="43">
        <f t="shared" ref="D28:D33" si="4">C28/86400</f>
        <v>3.0561006944444446E-3</v>
      </c>
      <c r="E28" s="44">
        <v>127.92</v>
      </c>
      <c r="F28" s="44">
        <v>80.45</v>
      </c>
      <c r="G28" s="44">
        <v>240.73</v>
      </c>
      <c r="H28" s="44">
        <v>51.27</v>
      </c>
      <c r="I28" s="44">
        <v>60.57</v>
      </c>
      <c r="J28" s="44">
        <v>0</v>
      </c>
      <c r="K28" s="44">
        <v>42939.71</v>
      </c>
      <c r="L28" s="44">
        <v>51.2</v>
      </c>
    </row>
    <row r="29" spans="1:24" x14ac:dyDescent="0.25">
      <c r="A29" s="46"/>
      <c r="B29" s="24" t="s">
        <v>214</v>
      </c>
      <c r="C29" s="24">
        <v>1747.5636999999999</v>
      </c>
      <c r="D29" s="43">
        <f t="shared" si="4"/>
        <v>2.0226431712962963E-2</v>
      </c>
      <c r="E29" s="44">
        <v>1774.23</v>
      </c>
      <c r="F29" s="44">
        <v>119.5</v>
      </c>
      <c r="G29" s="44">
        <v>397.77</v>
      </c>
      <c r="H29" s="44">
        <v>87.29</v>
      </c>
      <c r="I29" s="44">
        <v>96.69</v>
      </c>
      <c r="J29" s="44">
        <v>0.02</v>
      </c>
      <c r="K29" s="44">
        <v>30093.69</v>
      </c>
      <c r="L29" s="44">
        <v>101.04</v>
      </c>
    </row>
    <row r="30" spans="1:24" x14ac:dyDescent="0.25">
      <c r="A30" s="46"/>
      <c r="B30" s="24" t="s">
        <v>215</v>
      </c>
      <c r="C30" s="24">
        <v>2760.2561000000001</v>
      </c>
      <c r="D30" s="43">
        <f t="shared" si="4"/>
        <v>3.1947408564814817E-2</v>
      </c>
      <c r="E30" s="44">
        <v>20410.599999999999</v>
      </c>
      <c r="F30" s="44">
        <v>24779.83</v>
      </c>
      <c r="G30" s="44">
        <v>27607.73</v>
      </c>
      <c r="H30" s="44">
        <v>24750.26</v>
      </c>
      <c r="I30" s="44">
        <v>24759.85</v>
      </c>
      <c r="J30" s="44">
        <v>0</v>
      </c>
      <c r="K30" s="44">
        <v>1.39</v>
      </c>
      <c r="L30" s="44">
        <v>741.68</v>
      </c>
    </row>
    <row r="31" spans="1:24" x14ac:dyDescent="0.25">
      <c r="A31" s="47"/>
      <c r="B31" s="24" t="s">
        <v>147</v>
      </c>
      <c r="C31" s="24">
        <v>70.536799999999999</v>
      </c>
      <c r="D31" s="43">
        <f t="shared" si="4"/>
        <v>8.1639814814814813E-4</v>
      </c>
      <c r="E31" s="44">
        <v>278.66000000000003</v>
      </c>
      <c r="F31" s="44">
        <v>24326.13</v>
      </c>
      <c r="G31" s="44">
        <v>24576.1</v>
      </c>
      <c r="H31" s="44">
        <v>24320.799999999999</v>
      </c>
      <c r="I31" s="44">
        <v>24321.61</v>
      </c>
      <c r="J31" s="44">
        <v>0</v>
      </c>
      <c r="K31" s="44">
        <v>1979.07</v>
      </c>
      <c r="L31" s="44">
        <v>394.28</v>
      </c>
    </row>
    <row r="32" spans="1:24" x14ac:dyDescent="0.25">
      <c r="A32" s="66" t="s">
        <v>224</v>
      </c>
      <c r="B32" s="18" t="s">
        <v>225</v>
      </c>
      <c r="C32" s="18">
        <v>955.57770000000005</v>
      </c>
      <c r="D32" s="19">
        <f t="shared" si="4"/>
        <v>1.1059927083333334E-2</v>
      </c>
      <c r="E32" s="41">
        <v>324</v>
      </c>
      <c r="F32" s="41">
        <v>83.43</v>
      </c>
      <c r="G32" s="41">
        <v>334.61</v>
      </c>
      <c r="H32" s="41">
        <v>55.57</v>
      </c>
      <c r="I32" s="41">
        <v>64.78</v>
      </c>
      <c r="J32" s="41">
        <v>1.3</v>
      </c>
      <c r="K32" s="41">
        <v>83552.14</v>
      </c>
      <c r="L32" s="41">
        <v>39.53</v>
      </c>
      <c r="O32" s="18" t="s">
        <v>138</v>
      </c>
      <c r="P32" s="18" t="s">
        <v>139</v>
      </c>
      <c r="Q32" s="18" t="s">
        <v>217</v>
      </c>
      <c r="R32" s="18" t="s">
        <v>140</v>
      </c>
      <c r="S32" s="18" t="s">
        <v>141</v>
      </c>
      <c r="T32" s="18" t="s">
        <v>142</v>
      </c>
      <c r="U32" s="18" t="s">
        <v>143</v>
      </c>
      <c r="V32" s="18" t="s">
        <v>144</v>
      </c>
      <c r="W32" s="18" t="s">
        <v>145</v>
      </c>
      <c r="X32" s="18" t="s">
        <v>146</v>
      </c>
    </row>
    <row r="33" spans="1:24" x14ac:dyDescent="0.25">
      <c r="A33" s="67"/>
      <c r="B33" s="18" t="s">
        <v>226</v>
      </c>
      <c r="C33" s="18">
        <v>16090.880499999999</v>
      </c>
      <c r="D33" s="19">
        <f t="shared" si="4"/>
        <v>0.18623704282407408</v>
      </c>
      <c r="E33" s="41">
        <v>16269.93</v>
      </c>
      <c r="F33" s="41">
        <v>242156.53</v>
      </c>
      <c r="G33" s="41">
        <v>242160.07</v>
      </c>
      <c r="H33" s="41">
        <v>242152.11</v>
      </c>
      <c r="I33" s="41">
        <v>242152.6</v>
      </c>
      <c r="J33" s="41">
        <v>100494.42</v>
      </c>
      <c r="K33" s="41">
        <v>98248.58</v>
      </c>
      <c r="L33" s="41">
        <v>101.06</v>
      </c>
      <c r="N33" t="s">
        <v>238</v>
      </c>
      <c r="O33" s="41">
        <v>311.63290000000001</v>
      </c>
      <c r="P33" s="19">
        <f t="shared" ref="P33" si="5">O33/86400</f>
        <v>3.6068622685185188E-3</v>
      </c>
      <c r="Q33" s="18">
        <v>961.07</v>
      </c>
      <c r="R33" s="18">
        <v>91104.58</v>
      </c>
      <c r="S33" s="18">
        <v>92052</v>
      </c>
      <c r="T33" s="18">
        <v>91094.39</v>
      </c>
      <c r="U33" s="18">
        <v>91094.62</v>
      </c>
      <c r="V33" s="18">
        <v>3386.08</v>
      </c>
      <c r="W33" s="18">
        <v>17586.990000000002</v>
      </c>
      <c r="X33" s="18">
        <v>306.95</v>
      </c>
    </row>
    <row r="35" spans="1:24" x14ac:dyDescent="0.25">
      <c r="A35" t="s">
        <v>189</v>
      </c>
      <c r="E35" s="42"/>
      <c r="F35" s="42"/>
      <c r="G35" s="42"/>
      <c r="H35" s="42"/>
      <c r="I35" s="42"/>
      <c r="J35" s="42"/>
      <c r="K35" s="42"/>
      <c r="L35" s="42"/>
    </row>
    <row r="36" spans="1:24" x14ac:dyDescent="0.25">
      <c r="A36" s="18"/>
      <c r="B36" s="18"/>
      <c r="C36" s="18" t="s">
        <v>138</v>
      </c>
      <c r="D36" s="18" t="s">
        <v>139</v>
      </c>
      <c r="E36" s="41" t="s">
        <v>217</v>
      </c>
      <c r="F36" s="41" t="s">
        <v>140</v>
      </c>
      <c r="G36" s="41" t="s">
        <v>141</v>
      </c>
      <c r="H36" s="41" t="s">
        <v>142</v>
      </c>
      <c r="I36" s="41" t="s">
        <v>143</v>
      </c>
      <c r="J36" s="41" t="s">
        <v>144</v>
      </c>
      <c r="K36" s="41" t="s">
        <v>145</v>
      </c>
      <c r="L36" s="41" t="s">
        <v>146</v>
      </c>
    </row>
    <row r="37" spans="1:24" x14ac:dyDescent="0.25">
      <c r="A37" s="48" t="s">
        <v>155</v>
      </c>
      <c r="B37" s="24" t="s">
        <v>148</v>
      </c>
      <c r="C37" s="24">
        <v>56.322899999999997</v>
      </c>
      <c r="D37" s="43">
        <f t="shared" ref="D37:D46" si="6">C37/86400</f>
        <v>6.5188541666666661E-4</v>
      </c>
      <c r="E37" s="44">
        <v>62.56</v>
      </c>
      <c r="F37" s="44">
        <v>768.07</v>
      </c>
      <c r="G37" s="44">
        <v>5267.51</v>
      </c>
      <c r="H37" s="44">
        <v>783.6</v>
      </c>
      <c r="I37" s="44">
        <v>786.64</v>
      </c>
      <c r="J37" s="44">
        <v>0.62</v>
      </c>
      <c r="K37" s="44">
        <v>0</v>
      </c>
      <c r="L37" s="44">
        <v>109.58</v>
      </c>
    </row>
    <row r="38" spans="1:24" x14ac:dyDescent="0.25">
      <c r="A38" s="66" t="s">
        <v>156</v>
      </c>
      <c r="B38" s="18" t="s">
        <v>151</v>
      </c>
      <c r="C38" s="18">
        <v>105.9743</v>
      </c>
      <c r="D38" s="19">
        <f t="shared" si="6"/>
        <v>1.2265543981481481E-3</v>
      </c>
      <c r="E38" s="41"/>
      <c r="F38" s="41">
        <v>969.76</v>
      </c>
      <c r="G38" s="41">
        <v>1003.04</v>
      </c>
      <c r="H38" s="41">
        <v>962.43</v>
      </c>
      <c r="I38" s="41">
        <v>962.87</v>
      </c>
      <c r="J38" s="41">
        <v>4.66</v>
      </c>
      <c r="K38" s="41">
        <v>42124.89</v>
      </c>
      <c r="L38" s="41">
        <v>97.35</v>
      </c>
    </row>
    <row r="39" spans="1:24" x14ac:dyDescent="0.25">
      <c r="A39" s="67"/>
      <c r="B39" s="18" t="s">
        <v>152</v>
      </c>
      <c r="C39" s="18">
        <v>235.95249999999999</v>
      </c>
      <c r="D39" s="19">
        <f t="shared" si="6"/>
        <v>2.7309317129629628E-3</v>
      </c>
      <c r="E39" s="41"/>
      <c r="F39" s="41">
        <v>21517.23</v>
      </c>
      <c r="G39" s="41">
        <v>21551.09</v>
      </c>
      <c r="H39" s="41">
        <v>21510.09</v>
      </c>
      <c r="I39" s="41">
        <v>21510.55</v>
      </c>
      <c r="J39" s="41">
        <v>0.11</v>
      </c>
      <c r="K39" s="41">
        <v>7.0000000000000007E-2</v>
      </c>
      <c r="L39" s="41">
        <v>95.36</v>
      </c>
    </row>
    <row r="40" spans="1:24" x14ac:dyDescent="0.25">
      <c r="A40" s="24" t="s">
        <v>137</v>
      </c>
      <c r="B40" s="24" t="s">
        <v>147</v>
      </c>
      <c r="C40" s="24">
        <v>1074.8807999999999</v>
      </c>
      <c r="D40" s="43">
        <f t="shared" si="6"/>
        <v>1.2440749999999999E-2</v>
      </c>
      <c r="E40" s="44">
        <v>8096.36</v>
      </c>
      <c r="F40" s="44">
        <v>11228.15</v>
      </c>
      <c r="G40" s="44">
        <v>11923.59</v>
      </c>
      <c r="H40" s="44">
        <v>11223.7</v>
      </c>
      <c r="I40" s="44">
        <v>11223.91</v>
      </c>
      <c r="J40" s="44">
        <v>12349.94</v>
      </c>
      <c r="K40" s="44">
        <v>56337.63</v>
      </c>
      <c r="L40" s="44">
        <v>753.19</v>
      </c>
    </row>
    <row r="41" spans="1:24" x14ac:dyDescent="0.25">
      <c r="A41" s="66" t="s">
        <v>212</v>
      </c>
      <c r="B41" s="18" t="s">
        <v>220</v>
      </c>
      <c r="C41" s="18">
        <v>261.57459999999998</v>
      </c>
      <c r="D41" s="19">
        <f t="shared" si="6"/>
        <v>3.0274837962962959E-3</v>
      </c>
      <c r="E41" s="41">
        <v>133.53</v>
      </c>
      <c r="F41" s="41">
        <v>80.790000000000006</v>
      </c>
      <c r="G41" s="41">
        <v>340.73</v>
      </c>
      <c r="H41" s="41">
        <v>51.29</v>
      </c>
      <c r="I41" s="41">
        <v>60.61</v>
      </c>
      <c r="J41" s="41">
        <v>0</v>
      </c>
      <c r="K41" s="41">
        <v>43686.53</v>
      </c>
      <c r="L41" s="41">
        <v>51.48</v>
      </c>
    </row>
    <row r="42" spans="1:24" x14ac:dyDescent="0.25">
      <c r="A42" s="68"/>
      <c r="B42" s="18" t="s">
        <v>221</v>
      </c>
      <c r="C42" s="18">
        <v>155.9854</v>
      </c>
      <c r="D42" s="19">
        <f t="shared" si="6"/>
        <v>1.8053865740740741E-3</v>
      </c>
      <c r="E42" s="41">
        <v>138.52000000000001</v>
      </c>
      <c r="F42" s="41">
        <v>113.75</v>
      </c>
      <c r="G42" s="41">
        <v>383.83</v>
      </c>
      <c r="H42" s="41">
        <v>81.08</v>
      </c>
      <c r="I42" s="41">
        <v>90.43</v>
      </c>
      <c r="J42" s="41">
        <v>0</v>
      </c>
      <c r="K42" s="41">
        <v>2402.6999999999998</v>
      </c>
      <c r="L42" s="41">
        <v>90.95</v>
      </c>
    </row>
    <row r="43" spans="1:24" x14ac:dyDescent="0.25">
      <c r="A43" s="68"/>
      <c r="B43" s="18" t="s">
        <v>222</v>
      </c>
      <c r="C43" s="18">
        <v>240.0121</v>
      </c>
      <c r="D43" s="19">
        <f t="shared" si="6"/>
        <v>2.7779178240740741E-3</v>
      </c>
      <c r="E43" s="41">
        <v>1470.2</v>
      </c>
      <c r="F43" s="41">
        <v>10672.98</v>
      </c>
      <c r="G43" s="41">
        <v>27606.92</v>
      </c>
      <c r="H43" s="41">
        <v>10647.07</v>
      </c>
      <c r="I43" s="41">
        <v>10656.3</v>
      </c>
      <c r="J43" s="41">
        <v>0.11</v>
      </c>
      <c r="K43" s="41">
        <v>0.19</v>
      </c>
      <c r="L43" s="41">
        <v>585.13</v>
      </c>
      <c r="M43" s="21"/>
    </row>
    <row r="44" spans="1:24" x14ac:dyDescent="0.25">
      <c r="A44" s="67"/>
      <c r="B44" s="18" t="s">
        <v>147</v>
      </c>
      <c r="C44" s="18">
        <v>193.08</v>
      </c>
      <c r="D44" s="19">
        <f t="shared" si="6"/>
        <v>2.2347222222222226E-3</v>
      </c>
      <c r="E44" s="41">
        <v>1323.09</v>
      </c>
      <c r="F44" s="41">
        <v>2575</v>
      </c>
      <c r="G44" s="41">
        <v>2796.84</v>
      </c>
      <c r="H44" s="41">
        <v>2572.48</v>
      </c>
      <c r="I44" s="41">
        <v>2572.91</v>
      </c>
      <c r="J44" s="41">
        <v>0</v>
      </c>
      <c r="K44" s="41">
        <v>1546.36</v>
      </c>
      <c r="L44" s="41">
        <v>684.96</v>
      </c>
    </row>
    <row r="45" spans="1:24" x14ac:dyDescent="0.25">
      <c r="A45" s="69" t="s">
        <v>224</v>
      </c>
      <c r="B45" s="24" t="s">
        <v>227</v>
      </c>
      <c r="C45" s="24">
        <v>327.44040000000001</v>
      </c>
      <c r="D45" s="43">
        <f t="shared" si="6"/>
        <v>3.7898194444444446E-3</v>
      </c>
      <c r="E45" s="44">
        <v>312.67</v>
      </c>
      <c r="F45" s="44">
        <v>81.430000000000007</v>
      </c>
      <c r="G45" s="44">
        <v>326.36</v>
      </c>
      <c r="H45" s="44">
        <v>53.85</v>
      </c>
      <c r="I45" s="44">
        <v>63.29</v>
      </c>
      <c r="J45" s="44">
        <v>36985.089999999997</v>
      </c>
      <c r="K45" s="44">
        <v>0.03</v>
      </c>
      <c r="L45" s="44">
        <v>95.25</v>
      </c>
      <c r="O45" s="18" t="s">
        <v>138</v>
      </c>
      <c r="P45" s="18" t="s">
        <v>139</v>
      </c>
      <c r="Q45" s="18" t="s">
        <v>217</v>
      </c>
      <c r="R45" s="18" t="s">
        <v>140</v>
      </c>
      <c r="S45" s="18" t="s">
        <v>141</v>
      </c>
      <c r="T45" s="18" t="s">
        <v>142</v>
      </c>
      <c r="U45" s="18" t="s">
        <v>143</v>
      </c>
      <c r="V45" s="18" t="s">
        <v>144</v>
      </c>
      <c r="W45" s="18" t="s">
        <v>145</v>
      </c>
      <c r="X45" s="18" t="s">
        <v>146</v>
      </c>
    </row>
    <row r="46" spans="1:24" x14ac:dyDescent="0.25">
      <c r="A46" s="70"/>
      <c r="B46" s="24" t="s">
        <v>226</v>
      </c>
      <c r="C46" s="24">
        <v>1570.1958</v>
      </c>
      <c r="D46" s="43">
        <f t="shared" si="6"/>
        <v>1.81735625E-2</v>
      </c>
      <c r="E46" s="44">
        <v>4900.6099999999997</v>
      </c>
      <c r="F46" s="44">
        <v>100411.37</v>
      </c>
      <c r="G46" s="44">
        <v>101350.37</v>
      </c>
      <c r="H46" s="44">
        <v>100412.06</v>
      </c>
      <c r="I46" s="44">
        <v>100412.55</v>
      </c>
      <c r="J46" s="44">
        <v>1145.05</v>
      </c>
      <c r="K46" s="44" t="s">
        <v>233</v>
      </c>
      <c r="L46" s="44">
        <v>312.06</v>
      </c>
      <c r="N46" t="s">
        <v>238</v>
      </c>
      <c r="O46">
        <v>521.64120000000003</v>
      </c>
      <c r="P46" s="65">
        <f t="shared" ref="P46" si="7">O46/86400</f>
        <v>6.0375138888888891E-3</v>
      </c>
      <c r="Q46">
        <v>3851.08</v>
      </c>
      <c r="R46">
        <v>74434.740000000005</v>
      </c>
      <c r="S46">
        <v>75518.39</v>
      </c>
      <c r="T46">
        <v>74418.8</v>
      </c>
      <c r="U46">
        <v>74419.070000000007</v>
      </c>
      <c r="V46">
        <v>45482.54</v>
      </c>
      <c r="W46">
        <v>0</v>
      </c>
      <c r="X46">
        <v>738.18</v>
      </c>
    </row>
    <row r="48" spans="1:24" x14ac:dyDescent="0.25">
      <c r="A48" t="s">
        <v>190</v>
      </c>
      <c r="E48" s="42"/>
      <c r="F48" s="42"/>
      <c r="G48" s="42"/>
      <c r="H48" s="42"/>
      <c r="I48" s="42"/>
      <c r="J48" s="42"/>
      <c r="K48" s="42"/>
      <c r="L48" s="42"/>
    </row>
    <row r="49" spans="1:24" x14ac:dyDescent="0.25">
      <c r="A49" s="18"/>
      <c r="B49" s="18"/>
      <c r="C49" s="18" t="s">
        <v>138</v>
      </c>
      <c r="D49" s="18" t="s">
        <v>139</v>
      </c>
      <c r="E49" s="41" t="s">
        <v>217</v>
      </c>
      <c r="F49" s="41" t="s">
        <v>140</v>
      </c>
      <c r="G49" s="41" t="s">
        <v>141</v>
      </c>
      <c r="H49" s="41" t="s">
        <v>142</v>
      </c>
      <c r="I49" s="41" t="s">
        <v>143</v>
      </c>
      <c r="J49" s="41" t="s">
        <v>144</v>
      </c>
      <c r="K49" s="41" t="s">
        <v>145</v>
      </c>
      <c r="L49" s="41" t="s">
        <v>146</v>
      </c>
    </row>
    <row r="50" spans="1:24" x14ac:dyDescent="0.25">
      <c r="A50" s="48" t="s">
        <v>155</v>
      </c>
      <c r="B50" s="24" t="s">
        <v>148</v>
      </c>
      <c r="C50" s="24">
        <v>98.714399999999998</v>
      </c>
      <c r="D50" s="43">
        <f t="shared" ref="D50:D60" si="8">C50/86400</f>
        <v>1.1425277777777777E-3</v>
      </c>
      <c r="E50" s="44">
        <v>257.02</v>
      </c>
      <c r="F50" s="44">
        <v>2043.7</v>
      </c>
      <c r="G50" s="44">
        <v>3754.8</v>
      </c>
      <c r="H50" s="44">
        <v>2020.02</v>
      </c>
      <c r="I50" s="44">
        <v>2028.98</v>
      </c>
      <c r="J50" s="44">
        <v>0</v>
      </c>
      <c r="K50" s="44">
        <v>0.02</v>
      </c>
      <c r="L50" s="44">
        <v>259.51</v>
      </c>
    </row>
    <row r="51" spans="1:24" x14ac:dyDescent="0.25">
      <c r="A51" s="66" t="s">
        <v>1</v>
      </c>
      <c r="B51" s="18" t="s">
        <v>151</v>
      </c>
      <c r="C51" s="18">
        <v>218.08170000000001</v>
      </c>
      <c r="D51" s="19">
        <f t="shared" si="8"/>
        <v>2.5240937500000003E-3</v>
      </c>
      <c r="E51" s="41"/>
      <c r="F51" s="41">
        <v>920.27</v>
      </c>
      <c r="G51" s="41">
        <v>956.71</v>
      </c>
      <c r="H51" s="41">
        <v>912.9</v>
      </c>
      <c r="I51" s="41">
        <v>913.33</v>
      </c>
      <c r="J51" s="41">
        <v>86560.49</v>
      </c>
      <c r="K51" s="41">
        <v>32510.25</v>
      </c>
      <c r="L51" s="41">
        <v>60.43</v>
      </c>
    </row>
    <row r="52" spans="1:24" x14ac:dyDescent="0.25">
      <c r="A52" s="67"/>
      <c r="B52" s="18" t="s">
        <v>152</v>
      </c>
      <c r="C52" s="18">
        <v>211.14920000000001</v>
      </c>
      <c r="D52" s="19">
        <f t="shared" si="8"/>
        <v>2.4438564814814817E-3</v>
      </c>
      <c r="E52" s="41"/>
      <c r="F52" s="41">
        <v>22530.07</v>
      </c>
      <c r="G52" s="41">
        <v>22570.69</v>
      </c>
      <c r="H52" s="41">
        <v>22522.58</v>
      </c>
      <c r="I52" s="41">
        <v>22523.05</v>
      </c>
      <c r="J52" s="41">
        <v>36670.79</v>
      </c>
      <c r="K52" s="41">
        <v>0.17</v>
      </c>
      <c r="L52" s="41">
        <v>91.95</v>
      </c>
    </row>
    <row r="53" spans="1:24" x14ac:dyDescent="0.25">
      <c r="A53" s="45" t="s">
        <v>137</v>
      </c>
      <c r="B53" s="24" t="s">
        <v>147</v>
      </c>
      <c r="C53" s="24">
        <v>8696.2919000000002</v>
      </c>
      <c r="D53" s="43">
        <f t="shared" si="8"/>
        <v>0.10065152662037037</v>
      </c>
      <c r="E53" s="44">
        <v>67933.179999999993</v>
      </c>
      <c r="F53" s="44">
        <v>20047.86</v>
      </c>
      <c r="G53" s="44">
        <v>20796.88</v>
      </c>
      <c r="H53" s="44">
        <v>20043.34</v>
      </c>
      <c r="I53" s="44">
        <v>20043.560000000001</v>
      </c>
      <c r="J53" s="44">
        <v>53813.13</v>
      </c>
      <c r="K53" s="44">
        <v>74813.119999999995</v>
      </c>
      <c r="L53" s="44">
        <v>781.17</v>
      </c>
    </row>
    <row r="54" spans="1:24" x14ac:dyDescent="0.25">
      <c r="A54" s="47"/>
      <c r="B54" s="24" t="s">
        <v>154</v>
      </c>
      <c r="C54" s="24">
        <v>304.67169999999999</v>
      </c>
      <c r="D54" s="43">
        <f t="shared" si="8"/>
        <v>3.5262928240740741E-3</v>
      </c>
      <c r="E54" s="44">
        <v>406.33</v>
      </c>
      <c r="F54" s="44">
        <v>23215.43</v>
      </c>
      <c r="G54" s="44">
        <v>27439.98</v>
      </c>
      <c r="H54" s="44">
        <v>23213.66</v>
      </c>
      <c r="I54" s="44">
        <v>23213.71</v>
      </c>
      <c r="J54" s="44">
        <v>13642.69</v>
      </c>
      <c r="K54" s="44">
        <v>28846.13</v>
      </c>
      <c r="L54" s="44">
        <v>133.1</v>
      </c>
    </row>
    <row r="55" spans="1:24" x14ac:dyDescent="0.25">
      <c r="A55" s="66" t="s">
        <v>212</v>
      </c>
      <c r="B55" s="18" t="s">
        <v>220</v>
      </c>
      <c r="C55" s="18">
        <v>324.1465</v>
      </c>
      <c r="D55" s="19">
        <f t="shared" si="8"/>
        <v>3.751695601851852E-3</v>
      </c>
      <c r="E55" s="41">
        <v>132.03</v>
      </c>
      <c r="F55" s="41">
        <v>80.87</v>
      </c>
      <c r="G55" s="41">
        <v>340.73</v>
      </c>
      <c r="H55" s="41">
        <v>51.19</v>
      </c>
      <c r="I55" s="41">
        <v>60.71</v>
      </c>
      <c r="J55" s="41">
        <v>0.04</v>
      </c>
      <c r="K55" s="41">
        <v>43067.72</v>
      </c>
      <c r="L55" s="41">
        <v>42.76</v>
      </c>
    </row>
    <row r="56" spans="1:24" x14ac:dyDescent="0.25">
      <c r="A56" s="68"/>
      <c r="B56" s="18" t="s">
        <v>221</v>
      </c>
      <c r="C56" s="18">
        <v>1769.1407999999999</v>
      </c>
      <c r="D56" s="19">
        <f t="shared" si="8"/>
        <v>2.0476166666666667E-2</v>
      </c>
      <c r="E56" s="41">
        <v>1794.88</v>
      </c>
      <c r="F56" s="41">
        <v>119</v>
      </c>
      <c r="G56" s="41">
        <v>397.7</v>
      </c>
      <c r="H56" s="41">
        <v>87.11</v>
      </c>
      <c r="I56" s="41">
        <v>96.24</v>
      </c>
      <c r="J56" s="41">
        <v>15126.53</v>
      </c>
      <c r="K56" s="41">
        <v>30160.45</v>
      </c>
      <c r="L56" s="41">
        <v>101.37</v>
      </c>
    </row>
    <row r="57" spans="1:24" x14ac:dyDescent="0.25">
      <c r="A57" s="68"/>
      <c r="B57" s="18" t="s">
        <v>222</v>
      </c>
      <c r="C57" s="18">
        <v>2800.4104000000002</v>
      </c>
      <c r="D57" s="19">
        <f t="shared" si="8"/>
        <v>3.241215740740741E-2</v>
      </c>
      <c r="E57" s="41">
        <v>20435.86</v>
      </c>
      <c r="F57" s="41">
        <v>24779.77</v>
      </c>
      <c r="G57" s="41">
        <v>27607.67</v>
      </c>
      <c r="H57" s="41">
        <v>24750.52</v>
      </c>
      <c r="I57" s="41">
        <v>24759.79</v>
      </c>
      <c r="J57" s="41">
        <v>47245.22</v>
      </c>
      <c r="K57" s="41">
        <v>5018.57</v>
      </c>
      <c r="L57" s="41">
        <v>737.25</v>
      </c>
    </row>
    <row r="58" spans="1:24" x14ac:dyDescent="0.25">
      <c r="A58" s="67"/>
      <c r="B58" s="18" t="s">
        <v>147</v>
      </c>
      <c r="C58" s="18">
        <v>326.09120000000001</v>
      </c>
      <c r="D58" s="19">
        <f t="shared" si="8"/>
        <v>3.7742037037037037E-3</v>
      </c>
      <c r="E58" s="41">
        <v>2182.2199999999998</v>
      </c>
      <c r="F58" s="41">
        <v>25013.45</v>
      </c>
      <c r="G58" s="41">
        <v>25153.64</v>
      </c>
      <c r="H58" s="41">
        <v>25010.35</v>
      </c>
      <c r="I58" s="41">
        <v>25010.87</v>
      </c>
      <c r="J58" s="41">
        <v>38203.78</v>
      </c>
      <c r="K58" s="41">
        <v>1672.39</v>
      </c>
      <c r="L58" s="41">
        <v>669.04</v>
      </c>
    </row>
    <row r="59" spans="1:24" x14ac:dyDescent="0.25">
      <c r="A59" s="69" t="s">
        <v>224</v>
      </c>
      <c r="B59" s="24" t="s">
        <v>227</v>
      </c>
      <c r="C59" s="24">
        <v>326.84469999999999</v>
      </c>
      <c r="D59" s="43">
        <f t="shared" si="8"/>
        <v>3.7829247685185184E-3</v>
      </c>
      <c r="E59" s="44">
        <v>312.52999999999997</v>
      </c>
      <c r="F59" s="44">
        <v>82.91</v>
      </c>
      <c r="G59" s="44">
        <v>327.64</v>
      </c>
      <c r="H59" s="44">
        <v>55.48</v>
      </c>
      <c r="I59" s="44">
        <v>64.760000000000005</v>
      </c>
      <c r="J59" s="44">
        <v>36847.07</v>
      </c>
      <c r="K59" s="44">
        <v>0.04</v>
      </c>
      <c r="L59" s="44">
        <v>94.9</v>
      </c>
      <c r="O59" s="18" t="s">
        <v>138</v>
      </c>
      <c r="P59" s="18" t="s">
        <v>139</v>
      </c>
      <c r="Q59" s="18" t="s">
        <v>217</v>
      </c>
      <c r="R59" s="18" t="s">
        <v>140</v>
      </c>
      <c r="S59" s="18" t="s">
        <v>141</v>
      </c>
      <c r="T59" s="18" t="s">
        <v>142</v>
      </c>
      <c r="U59" s="18" t="s">
        <v>143</v>
      </c>
      <c r="V59" s="18" t="s">
        <v>144</v>
      </c>
      <c r="W59" s="18" t="s">
        <v>145</v>
      </c>
      <c r="X59" s="18" t="s">
        <v>146</v>
      </c>
    </row>
    <row r="60" spans="1:24" x14ac:dyDescent="0.25">
      <c r="A60" s="70"/>
      <c r="B60" s="24" t="s">
        <v>226</v>
      </c>
      <c r="C60" s="24">
        <v>16802.7143</v>
      </c>
      <c r="D60" s="43">
        <f t="shared" si="8"/>
        <v>0.1944758599537037</v>
      </c>
      <c r="E60" s="44">
        <v>22297.27</v>
      </c>
      <c r="F60" s="44">
        <v>251681.54</v>
      </c>
      <c r="G60" s="44">
        <v>255751.53</v>
      </c>
      <c r="H60" s="44">
        <v>251691.45</v>
      </c>
      <c r="I60" s="44">
        <v>251691.9</v>
      </c>
      <c r="J60" s="44">
        <v>138520.56</v>
      </c>
      <c r="K60" s="44">
        <v>79920.72</v>
      </c>
      <c r="L60" s="44">
        <v>132.69999999999999</v>
      </c>
      <c r="N60" t="s">
        <v>238</v>
      </c>
      <c r="O60" s="41">
        <v>1043.0761</v>
      </c>
      <c r="P60" s="19">
        <f t="shared" ref="P60" si="9">O60/86400</f>
        <v>1.2072640046296296E-2</v>
      </c>
      <c r="Q60" s="18">
        <v>7044.95</v>
      </c>
      <c r="R60" s="18">
        <v>124265.27</v>
      </c>
      <c r="S60" s="18">
        <v>124803.6</v>
      </c>
      <c r="T60" s="18">
        <v>124275.98</v>
      </c>
      <c r="U60" s="18">
        <v>124276.21</v>
      </c>
      <c r="V60" s="18">
        <v>82740.94</v>
      </c>
      <c r="W60" s="18">
        <v>0</v>
      </c>
      <c r="X60" s="18">
        <v>675.35</v>
      </c>
    </row>
    <row r="62" spans="1:24" x14ac:dyDescent="0.25">
      <c r="A62" t="s">
        <v>216</v>
      </c>
      <c r="E62" s="42"/>
      <c r="F62" s="42"/>
      <c r="G62" s="42"/>
      <c r="H62" s="42"/>
      <c r="I62" s="42"/>
      <c r="J62" s="42"/>
      <c r="K62" s="42"/>
      <c r="L62" s="42"/>
    </row>
    <row r="63" spans="1:24" x14ac:dyDescent="0.25">
      <c r="A63" s="18"/>
      <c r="B63" s="18"/>
      <c r="C63" s="18" t="s">
        <v>138</v>
      </c>
      <c r="D63" s="18" t="s">
        <v>139</v>
      </c>
      <c r="E63" s="41" t="s">
        <v>217</v>
      </c>
      <c r="F63" s="41" t="s">
        <v>140</v>
      </c>
      <c r="G63" s="41" t="s">
        <v>141</v>
      </c>
      <c r="H63" s="41" t="s">
        <v>142</v>
      </c>
      <c r="I63" s="41" t="s">
        <v>143</v>
      </c>
      <c r="J63" s="41" t="s">
        <v>144</v>
      </c>
      <c r="K63" s="41" t="s">
        <v>145</v>
      </c>
      <c r="L63" s="41" t="s">
        <v>146</v>
      </c>
    </row>
    <row r="64" spans="1:24" x14ac:dyDescent="0.25">
      <c r="A64" s="24" t="s">
        <v>155</v>
      </c>
      <c r="B64" s="24" t="s">
        <v>148</v>
      </c>
      <c r="C64" s="24">
        <v>65.415800000000004</v>
      </c>
      <c r="D64" s="43">
        <f>C64/86400</f>
        <v>7.5712731481481486E-4</v>
      </c>
      <c r="E64" s="44">
        <v>115.77</v>
      </c>
      <c r="F64" s="44">
        <v>2693.87</v>
      </c>
      <c r="G64" s="44">
        <v>3161.91</v>
      </c>
      <c r="H64" s="44">
        <v>2669.93</v>
      </c>
      <c r="I64" s="44">
        <v>2679.06</v>
      </c>
      <c r="J64" s="44">
        <v>51.67</v>
      </c>
      <c r="K64" s="44">
        <v>0.17</v>
      </c>
      <c r="L64" s="44">
        <v>176.29</v>
      </c>
    </row>
    <row r="65" spans="1:12" x14ac:dyDescent="0.25">
      <c r="A65" s="66" t="s">
        <v>2</v>
      </c>
      <c r="B65" s="18" t="s">
        <v>154</v>
      </c>
      <c r="C65" s="18">
        <v>24.275099999999998</v>
      </c>
      <c r="D65" s="19">
        <f>C65/86400</f>
        <v>2.8096180555555551E-4</v>
      </c>
      <c r="E65" s="41">
        <v>170.29</v>
      </c>
      <c r="F65" s="41">
        <v>922.43</v>
      </c>
      <c r="G65" s="41">
        <v>1775.56</v>
      </c>
      <c r="H65" s="41">
        <v>921.84</v>
      </c>
      <c r="I65" s="41">
        <v>922.34</v>
      </c>
      <c r="J65" s="41">
        <v>142.93</v>
      </c>
      <c r="K65" s="41">
        <v>255.18</v>
      </c>
      <c r="L65" s="41">
        <v>699.48</v>
      </c>
    </row>
    <row r="66" spans="1:12" x14ac:dyDescent="0.25">
      <c r="A66" s="67"/>
      <c r="B66" s="18" t="s">
        <v>147</v>
      </c>
      <c r="C66" s="18">
        <v>13.254799999999999</v>
      </c>
      <c r="D66" s="19">
        <f>C66/86400</f>
        <v>1.5341203703703703E-4</v>
      </c>
      <c r="E66" s="41">
        <v>101.52</v>
      </c>
      <c r="F66" s="41">
        <v>657.47</v>
      </c>
      <c r="G66" s="41">
        <v>1201.02</v>
      </c>
      <c r="H66" s="41">
        <v>650.57000000000005</v>
      </c>
      <c r="I66" s="41">
        <v>651.07000000000005</v>
      </c>
      <c r="J66" s="41">
        <v>179.39</v>
      </c>
      <c r="K66" s="41">
        <v>8818.66</v>
      </c>
      <c r="L66" s="41">
        <v>759.57</v>
      </c>
    </row>
    <row r="67" spans="1:12" x14ac:dyDescent="0.25">
      <c r="A67" s="69" t="s">
        <v>224</v>
      </c>
      <c r="B67" s="24" t="s">
        <v>227</v>
      </c>
      <c r="C67" s="24">
        <v>69.266999999999996</v>
      </c>
      <c r="D67" s="43">
        <f t="shared" ref="D67:D68" si="10">C67/86400</f>
        <v>8.017013888888888E-4</v>
      </c>
      <c r="E67" s="44">
        <v>81.61</v>
      </c>
      <c r="F67" s="44">
        <v>40.83</v>
      </c>
      <c r="G67" s="44">
        <v>326.23</v>
      </c>
      <c r="H67" s="44">
        <v>53.81</v>
      </c>
      <c r="I67" s="44">
        <v>63.16</v>
      </c>
      <c r="J67" s="44">
        <v>4361.47</v>
      </c>
      <c r="K67" s="44">
        <v>0.28999999999999998</v>
      </c>
      <c r="L67" s="44">
        <v>59.94</v>
      </c>
    </row>
    <row r="68" spans="1:12" x14ac:dyDescent="0.25">
      <c r="A68" s="70"/>
      <c r="B68" s="24" t="s">
        <v>226</v>
      </c>
      <c r="C68" s="24">
        <v>90.352099999999993</v>
      </c>
      <c r="D68" s="43">
        <f t="shared" si="10"/>
        <v>1.0457418981481481E-3</v>
      </c>
      <c r="E68" s="44">
        <v>72.56</v>
      </c>
      <c r="F68" s="44">
        <v>25489.74</v>
      </c>
      <c r="G68" s="44">
        <v>25493.05</v>
      </c>
      <c r="H68" s="44">
        <v>25485.360000000001</v>
      </c>
      <c r="I68" s="44">
        <v>25485.74</v>
      </c>
      <c r="J68" s="44">
        <v>179.36</v>
      </c>
      <c r="K68" s="44">
        <v>2347.5300000000002</v>
      </c>
      <c r="L68" s="44">
        <v>82.14</v>
      </c>
    </row>
  </sheetData>
  <mergeCells count="16">
    <mergeCell ref="A4:A6"/>
    <mergeCell ref="A11:A14"/>
    <mergeCell ref="A15:A16"/>
    <mergeCell ref="A7:A8"/>
    <mergeCell ref="A9:A10"/>
    <mergeCell ref="A26:A27"/>
    <mergeCell ref="A21:A23"/>
    <mergeCell ref="A45:A46"/>
    <mergeCell ref="A67:A68"/>
    <mergeCell ref="A32:A33"/>
    <mergeCell ref="A59:A60"/>
    <mergeCell ref="A65:A66"/>
    <mergeCell ref="A55:A58"/>
    <mergeCell ref="A51:A52"/>
    <mergeCell ref="A41:A44"/>
    <mergeCell ref="A38:A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D7FD-6BAF-4C6D-B1EB-BB1440064E90}">
  <dimension ref="A1:Q29"/>
  <sheetViews>
    <sheetView workbookViewId="0">
      <selection activeCell="M31" sqref="M31"/>
    </sheetView>
  </sheetViews>
  <sheetFormatPr defaultRowHeight="15" x14ac:dyDescent="0.25"/>
  <sheetData>
    <row r="1" spans="1:17" x14ac:dyDescent="0.25">
      <c r="A1" t="s">
        <v>157</v>
      </c>
      <c r="B1" t="s">
        <v>186</v>
      </c>
    </row>
    <row r="2" spans="1:17" x14ac:dyDescent="0.25">
      <c r="A2" t="s">
        <v>158</v>
      </c>
      <c r="G2" t="s">
        <v>159</v>
      </c>
      <c r="M2" t="s">
        <v>160</v>
      </c>
    </row>
    <row r="3" spans="1:17" x14ac:dyDescent="0.25">
      <c r="A3" s="71" t="s">
        <v>161</v>
      </c>
      <c r="B3" s="73" t="s">
        <v>162</v>
      </c>
      <c r="C3" s="74"/>
      <c r="D3" s="73" t="s">
        <v>164</v>
      </c>
      <c r="E3" s="74"/>
      <c r="G3" s="71" t="s">
        <v>161</v>
      </c>
      <c r="H3" s="73" t="s">
        <v>162</v>
      </c>
      <c r="I3" s="74"/>
      <c r="J3" s="73" t="s">
        <v>164</v>
      </c>
      <c r="K3" s="74"/>
      <c r="M3" s="20" t="s">
        <v>163</v>
      </c>
      <c r="N3" s="73" t="s">
        <v>162</v>
      </c>
      <c r="O3" s="74"/>
      <c r="P3" s="73" t="s">
        <v>164</v>
      </c>
      <c r="Q3" s="74"/>
    </row>
    <row r="4" spans="1:17" x14ac:dyDescent="0.25">
      <c r="A4" s="71"/>
      <c r="B4" s="18" t="s">
        <v>165</v>
      </c>
      <c r="C4" s="18" t="s">
        <v>166</v>
      </c>
      <c r="D4" s="18" t="s">
        <v>165</v>
      </c>
      <c r="E4" s="18" t="s">
        <v>166</v>
      </c>
      <c r="G4" s="71"/>
      <c r="H4" s="18" t="s">
        <v>165</v>
      </c>
      <c r="I4" s="18" t="s">
        <v>166</v>
      </c>
      <c r="J4" s="18" t="s">
        <v>165</v>
      </c>
      <c r="K4" s="18" t="s">
        <v>166</v>
      </c>
      <c r="M4" s="21"/>
      <c r="N4" s="18" t="s">
        <v>165</v>
      </c>
      <c r="O4" s="18" t="s">
        <v>166</v>
      </c>
      <c r="P4" s="18" t="s">
        <v>165</v>
      </c>
      <c r="Q4" s="18" t="s">
        <v>166</v>
      </c>
    </row>
    <row r="5" spans="1:17" x14ac:dyDescent="0.25">
      <c r="A5" s="24" t="s">
        <v>155</v>
      </c>
      <c r="B5" s="25">
        <v>1.37794E-4</v>
      </c>
      <c r="C5" s="25">
        <v>5.9688999999999997E-5</v>
      </c>
      <c r="D5" s="25">
        <v>1.38138E-4</v>
      </c>
      <c r="E5" s="25">
        <v>5.9838299999999999E-5</v>
      </c>
      <c r="G5" s="24" t="s">
        <v>155</v>
      </c>
      <c r="H5" s="25">
        <v>7.0839999999999998E-4</v>
      </c>
      <c r="I5" s="25">
        <v>3.0613E-4</v>
      </c>
      <c r="J5" s="25">
        <v>7.0839999999999998E-4</v>
      </c>
      <c r="K5" s="25">
        <v>3.0613E-4</v>
      </c>
      <c r="M5" s="24" t="s">
        <v>155</v>
      </c>
      <c r="N5" s="25">
        <v>7.1805999999999997E-4</v>
      </c>
      <c r="O5" s="25">
        <v>3.103232E-4</v>
      </c>
      <c r="P5" s="25">
        <v>7.1805999999999997E-4</v>
      </c>
      <c r="Q5" s="25">
        <v>3.103232E-4</v>
      </c>
    </row>
    <row r="6" spans="1:17" x14ac:dyDescent="0.25">
      <c r="A6" s="18" t="s">
        <v>1</v>
      </c>
      <c r="B6" s="22">
        <v>2.8400000000000001E-3</v>
      </c>
      <c r="C6" s="22">
        <v>1.23E-3</v>
      </c>
      <c r="D6" s="22">
        <v>2.8400000000000001E-3</v>
      </c>
      <c r="E6" s="22">
        <v>1.23E-3</v>
      </c>
      <c r="G6" s="18" t="s">
        <v>1</v>
      </c>
      <c r="H6" s="22">
        <v>3.8999999999999999E-4</v>
      </c>
      <c r="I6" s="22">
        <v>1.6899999999999999E-4</v>
      </c>
      <c r="J6" s="22">
        <v>3.8999999999999999E-4</v>
      </c>
      <c r="K6" s="22">
        <v>1.6899999999999999E-4</v>
      </c>
      <c r="M6" s="18" t="s">
        <v>149</v>
      </c>
      <c r="N6" s="22">
        <v>2.8400000000000001E-3</v>
      </c>
      <c r="O6" s="22">
        <v>1.23E-3</v>
      </c>
      <c r="P6" s="22">
        <v>2.8500000000000001E-3</v>
      </c>
      <c r="Q6" s="22">
        <v>1.23E-3</v>
      </c>
    </row>
    <row r="8" spans="1:17" x14ac:dyDescent="0.25">
      <c r="A8" t="s">
        <v>157</v>
      </c>
      <c r="B8" t="s">
        <v>185</v>
      </c>
    </row>
    <row r="9" spans="1:17" x14ac:dyDescent="0.25">
      <c r="A9" t="s">
        <v>158</v>
      </c>
      <c r="G9" t="s">
        <v>159</v>
      </c>
      <c r="M9" t="s">
        <v>160</v>
      </c>
    </row>
    <row r="10" spans="1:17" x14ac:dyDescent="0.25">
      <c r="A10" s="71" t="s">
        <v>161</v>
      </c>
      <c r="B10" s="73" t="s">
        <v>162</v>
      </c>
      <c r="C10" s="74"/>
      <c r="D10" s="73" t="s">
        <v>164</v>
      </c>
      <c r="E10" s="74"/>
      <c r="G10" s="71" t="s">
        <v>161</v>
      </c>
      <c r="H10" s="73" t="s">
        <v>162</v>
      </c>
      <c r="I10" s="74"/>
      <c r="J10" s="73" t="s">
        <v>164</v>
      </c>
      <c r="K10" s="74"/>
      <c r="M10" s="20" t="s">
        <v>163</v>
      </c>
      <c r="N10" s="73" t="s">
        <v>162</v>
      </c>
      <c r="O10" s="74"/>
      <c r="P10" s="73" t="s">
        <v>164</v>
      </c>
      <c r="Q10" s="74"/>
    </row>
    <row r="11" spans="1:17" x14ac:dyDescent="0.25">
      <c r="A11" s="71"/>
      <c r="B11" s="18" t="s">
        <v>165</v>
      </c>
      <c r="C11" s="18" t="s">
        <v>166</v>
      </c>
      <c r="D11" s="18" t="s">
        <v>165</v>
      </c>
      <c r="E11" s="18" t="s">
        <v>166</v>
      </c>
      <c r="G11" s="71"/>
      <c r="H11" s="18" t="s">
        <v>165</v>
      </c>
      <c r="I11" s="18" t="s">
        <v>166</v>
      </c>
      <c r="J11" s="18" t="s">
        <v>165</v>
      </c>
      <c r="K11" s="18" t="s">
        <v>166</v>
      </c>
      <c r="M11" s="21"/>
      <c r="N11" s="18" t="s">
        <v>165</v>
      </c>
      <c r="O11" s="18" t="s">
        <v>166</v>
      </c>
      <c r="P11" s="18" t="s">
        <v>165</v>
      </c>
      <c r="Q11" s="18" t="s">
        <v>166</v>
      </c>
    </row>
    <row r="12" spans="1:17" x14ac:dyDescent="0.25">
      <c r="A12" s="24" t="s">
        <v>155</v>
      </c>
      <c r="B12" s="25">
        <v>1.7802000000000001E-4</v>
      </c>
      <c r="C12" s="25">
        <v>7.7000800000000003E-5</v>
      </c>
      <c r="D12" s="25">
        <v>2.2340000000000001E-4</v>
      </c>
      <c r="E12" s="25">
        <v>9.6632999999999995E-5</v>
      </c>
      <c r="G12" s="24" t="s">
        <v>155</v>
      </c>
      <c r="H12" s="25">
        <v>6.6870000000000005E-4</v>
      </c>
      <c r="I12" s="25">
        <v>2.8983999999999998E-4</v>
      </c>
      <c r="J12" s="25">
        <v>8.162E-4</v>
      </c>
      <c r="K12" s="25">
        <v>3.5379999999999998E-4</v>
      </c>
      <c r="M12" s="24" t="s">
        <v>155</v>
      </c>
      <c r="N12" s="25">
        <v>7.5089000000000004E-4</v>
      </c>
      <c r="O12" s="25">
        <v>3.2499999999999999E-4</v>
      </c>
      <c r="P12" s="25">
        <v>1.1299999999999999E-3</v>
      </c>
      <c r="Q12" s="25">
        <v>4.8979999999999998E-4</v>
      </c>
    </row>
    <row r="13" spans="1:17" x14ac:dyDescent="0.25">
      <c r="A13" s="18" t="s">
        <v>1</v>
      </c>
      <c r="B13" s="22">
        <v>7.7399999999999995E-4</v>
      </c>
      <c r="C13" s="22">
        <v>3.3599999999999998E-4</v>
      </c>
      <c r="D13" s="22">
        <v>1.3140000000000001E-3</v>
      </c>
      <c r="E13" s="22">
        <v>5.6899999999999995E-4</v>
      </c>
      <c r="G13" s="18" t="s">
        <v>1</v>
      </c>
      <c r="H13" s="22">
        <v>5.5400000000000002E-4</v>
      </c>
      <c r="I13" s="22">
        <v>2.4000000000000001E-4</v>
      </c>
      <c r="J13" s="22">
        <v>9.3899999999999995E-4</v>
      </c>
      <c r="K13" s="22">
        <v>4.0700000000000003E-4</v>
      </c>
      <c r="M13" s="18" t="s">
        <v>149</v>
      </c>
      <c r="N13" s="22">
        <v>6.9399999999999996E-4</v>
      </c>
      <c r="O13" s="22">
        <v>3.01E-4</v>
      </c>
      <c r="P13" s="22">
        <v>2.8400000000000001E-3</v>
      </c>
      <c r="Q13" s="22">
        <v>1.23E-3</v>
      </c>
    </row>
    <row r="15" spans="1:17" x14ac:dyDescent="0.25">
      <c r="A15" t="s">
        <v>184</v>
      </c>
      <c r="B15" t="s">
        <v>186</v>
      </c>
    </row>
    <row r="16" spans="1:17" x14ac:dyDescent="0.25">
      <c r="A16" t="s">
        <v>158</v>
      </c>
      <c r="G16" t="s">
        <v>159</v>
      </c>
      <c r="M16" t="s">
        <v>160</v>
      </c>
    </row>
    <row r="17" spans="1:17" x14ac:dyDescent="0.25">
      <c r="A17" s="71" t="s">
        <v>161</v>
      </c>
      <c r="B17" s="73" t="s">
        <v>162</v>
      </c>
      <c r="C17" s="74"/>
      <c r="D17" s="73" t="s">
        <v>164</v>
      </c>
      <c r="E17" s="74"/>
      <c r="G17" s="71" t="s">
        <v>161</v>
      </c>
      <c r="H17" s="73" t="s">
        <v>162</v>
      </c>
      <c r="I17" s="74"/>
      <c r="J17" s="73" t="s">
        <v>164</v>
      </c>
      <c r="K17" s="74"/>
      <c r="M17" s="20" t="s">
        <v>163</v>
      </c>
      <c r="N17" s="73" t="s">
        <v>162</v>
      </c>
      <c r="O17" s="74"/>
      <c r="P17" s="73" t="s">
        <v>164</v>
      </c>
      <c r="Q17" s="74"/>
    </row>
    <row r="18" spans="1:17" x14ac:dyDescent="0.25">
      <c r="A18" s="71"/>
      <c r="B18" s="18" t="s">
        <v>165</v>
      </c>
      <c r="C18" s="18" t="s">
        <v>166</v>
      </c>
      <c r="D18" s="18" t="s">
        <v>165</v>
      </c>
      <c r="E18" s="18" t="s">
        <v>166</v>
      </c>
      <c r="G18" s="71"/>
      <c r="H18" s="18" t="s">
        <v>165</v>
      </c>
      <c r="I18" s="18" t="s">
        <v>166</v>
      </c>
      <c r="J18" s="18" t="s">
        <v>165</v>
      </c>
      <c r="K18" s="18" t="s">
        <v>166</v>
      </c>
      <c r="M18" s="21"/>
      <c r="N18" s="18" t="s">
        <v>165</v>
      </c>
      <c r="O18" s="18" t="s">
        <v>166</v>
      </c>
      <c r="P18" s="18" t="s">
        <v>165</v>
      </c>
      <c r="Q18" s="18" t="s">
        <v>166</v>
      </c>
    </row>
    <row r="19" spans="1:17" x14ac:dyDescent="0.25">
      <c r="A19" s="24" t="s">
        <v>155</v>
      </c>
      <c r="B19" s="24">
        <v>1.0532600000000001E-3</v>
      </c>
      <c r="C19" s="24">
        <v>4.5600000000000003E-4</v>
      </c>
      <c r="D19" s="24">
        <v>1.47832E-3</v>
      </c>
      <c r="E19" s="24">
        <v>6.4008000000000001E-4</v>
      </c>
      <c r="G19" s="24" t="s">
        <v>155</v>
      </c>
      <c r="H19" s="24">
        <v>9.5109999999999997E-4</v>
      </c>
      <c r="I19" s="24">
        <v>4.1196000000000001E-4</v>
      </c>
      <c r="J19" s="24">
        <v>9.5109999999999997E-4</v>
      </c>
      <c r="K19" s="24">
        <v>4.1196000000000001E-4</v>
      </c>
      <c r="M19" s="24" t="s">
        <v>155</v>
      </c>
      <c r="N19" s="24">
        <v>3.8318E-4</v>
      </c>
      <c r="O19" s="24">
        <v>1.6614000000000001E-4</v>
      </c>
      <c r="P19" s="24">
        <v>3.8318E-4</v>
      </c>
      <c r="Q19" s="24">
        <v>1.6614000000000001E-4</v>
      </c>
    </row>
    <row r="20" spans="1:17" x14ac:dyDescent="0.25">
      <c r="A20" s="18" t="s">
        <v>1</v>
      </c>
      <c r="B20" s="22">
        <v>2.9199999999999999E-3</v>
      </c>
      <c r="C20" s="22">
        <v>1.2600000000000001E-3</v>
      </c>
      <c r="D20" s="22">
        <v>2.9199999999999999E-3</v>
      </c>
      <c r="E20" s="22">
        <v>1.2600000000000001E-3</v>
      </c>
      <c r="G20" s="18" t="s">
        <v>1</v>
      </c>
      <c r="H20" s="22">
        <v>2.9199999999999999E-3</v>
      </c>
      <c r="I20" s="22">
        <v>1.2600000000000001E-3</v>
      </c>
      <c r="J20" s="22">
        <v>2.9199999999999999E-3</v>
      </c>
      <c r="K20" s="22">
        <v>1.2600000000000001E-3</v>
      </c>
      <c r="M20" s="18" t="s">
        <v>149</v>
      </c>
      <c r="N20" s="22">
        <v>4.0499999999999998E-4</v>
      </c>
      <c r="O20" s="22">
        <v>1.75E-4</v>
      </c>
      <c r="P20" s="22">
        <v>4.9700000000000005E-4</v>
      </c>
      <c r="Q20" s="22">
        <v>2.1499999999999999E-4</v>
      </c>
    </row>
    <row r="21" spans="1:17" x14ac:dyDescent="0.25">
      <c r="M21" s="18" t="s">
        <v>223</v>
      </c>
      <c r="N21" s="18">
        <v>3.8358000000000001E-4</v>
      </c>
      <c r="O21" s="18">
        <v>1.663E-4</v>
      </c>
      <c r="P21" s="18">
        <v>3.8358000000000001E-4</v>
      </c>
      <c r="Q21" s="18">
        <v>1.663E-4</v>
      </c>
    </row>
    <row r="23" spans="1:17" x14ac:dyDescent="0.25">
      <c r="A23" t="s">
        <v>184</v>
      </c>
      <c r="B23" t="s">
        <v>185</v>
      </c>
    </row>
    <row r="24" spans="1:17" x14ac:dyDescent="0.25">
      <c r="A24" t="s">
        <v>158</v>
      </c>
      <c r="G24" t="s">
        <v>159</v>
      </c>
      <c r="M24" t="s">
        <v>160</v>
      </c>
    </row>
    <row r="25" spans="1:17" x14ac:dyDescent="0.25">
      <c r="A25" s="71" t="s">
        <v>161</v>
      </c>
      <c r="B25" s="73" t="s">
        <v>162</v>
      </c>
      <c r="C25" s="74"/>
      <c r="D25" s="73" t="s">
        <v>164</v>
      </c>
      <c r="E25" s="74"/>
      <c r="G25" s="71" t="s">
        <v>161</v>
      </c>
      <c r="H25" s="73" t="s">
        <v>162</v>
      </c>
      <c r="I25" s="74"/>
      <c r="J25" s="73" t="s">
        <v>164</v>
      </c>
      <c r="K25" s="74"/>
      <c r="M25" s="20" t="s">
        <v>163</v>
      </c>
      <c r="N25" s="73" t="s">
        <v>162</v>
      </c>
      <c r="O25" s="74"/>
      <c r="P25" s="73" t="s">
        <v>164</v>
      </c>
      <c r="Q25" s="74"/>
    </row>
    <row r="26" spans="1:17" x14ac:dyDescent="0.25">
      <c r="A26" s="66"/>
      <c r="B26" s="18" t="s">
        <v>165</v>
      </c>
      <c r="C26" s="18" t="s">
        <v>166</v>
      </c>
      <c r="D26" s="18" t="s">
        <v>165</v>
      </c>
      <c r="E26" s="18" t="s">
        <v>166</v>
      </c>
      <c r="G26" s="71"/>
      <c r="H26" s="18" t="s">
        <v>165</v>
      </c>
      <c r="I26" s="18" t="s">
        <v>166</v>
      </c>
      <c r="J26" s="18" t="s">
        <v>165</v>
      </c>
      <c r="K26" s="18" t="s">
        <v>166</v>
      </c>
      <c r="M26" s="21"/>
      <c r="N26" s="18" t="s">
        <v>165</v>
      </c>
      <c r="O26" s="18" t="s">
        <v>166</v>
      </c>
      <c r="P26" s="18" t="s">
        <v>165</v>
      </c>
      <c r="Q26" s="18" t="s">
        <v>166</v>
      </c>
    </row>
    <row r="27" spans="1:17" x14ac:dyDescent="0.25">
      <c r="A27" s="24" t="s">
        <v>155</v>
      </c>
      <c r="B27" s="24">
        <v>4.2265E-4</v>
      </c>
      <c r="C27" s="24">
        <v>1.8295400000000001E-4</v>
      </c>
      <c r="D27" s="24">
        <v>5.0835520000000001E-4</v>
      </c>
      <c r="E27" s="24">
        <v>2.2005000000000001E-4</v>
      </c>
      <c r="G27" s="24" t="s">
        <v>155</v>
      </c>
      <c r="H27" s="24">
        <v>5.6342999999999996E-4</v>
      </c>
      <c r="I27" s="24">
        <v>2.4424000000000001E-4</v>
      </c>
      <c r="J27" s="24">
        <v>6.4318999999999997E-4</v>
      </c>
      <c r="K27" s="24">
        <v>2.7881800000000001E-4</v>
      </c>
      <c r="M27" s="24" t="s">
        <v>155</v>
      </c>
      <c r="N27" s="24">
        <v>6.8442000000000004E-4</v>
      </c>
      <c r="O27" s="24">
        <v>2.9662999999999998E-4</v>
      </c>
      <c r="P27" s="24">
        <v>8.25248E-4</v>
      </c>
      <c r="Q27" s="24">
        <v>3.5766500000000001E-4</v>
      </c>
    </row>
    <row r="28" spans="1:17" x14ac:dyDescent="0.25">
      <c r="A28" s="18" t="s">
        <v>1</v>
      </c>
      <c r="B28" s="22">
        <v>7.4100000000000001E-4</v>
      </c>
      <c r="C28" s="22">
        <v>3.21E-4</v>
      </c>
      <c r="D28" s="22">
        <v>9.1E-4</v>
      </c>
      <c r="E28" s="22">
        <v>3.9399999999999998E-4</v>
      </c>
      <c r="G28" s="18" t="s">
        <v>1</v>
      </c>
      <c r="H28" s="22">
        <v>7.4100000000000001E-4</v>
      </c>
      <c r="I28" s="22">
        <v>3.21E-4</v>
      </c>
      <c r="J28" s="22">
        <v>9.1E-4</v>
      </c>
      <c r="K28" s="22">
        <v>3.9399999999999998E-4</v>
      </c>
      <c r="M28" s="18" t="s">
        <v>149</v>
      </c>
      <c r="N28" s="22">
        <v>5.9299999999999999E-4</v>
      </c>
      <c r="O28" s="22">
        <v>2.4699999999999999E-4</v>
      </c>
      <c r="P28" s="22">
        <v>1.8E-3</v>
      </c>
      <c r="Q28" s="22">
        <v>7.7999999999999999E-4</v>
      </c>
    </row>
    <row r="29" spans="1:17" x14ac:dyDescent="0.25">
      <c r="M29" s="18" t="s">
        <v>223</v>
      </c>
      <c r="N29" s="18">
        <v>6.8412499999999995E-4</v>
      </c>
      <c r="O29" s="18">
        <v>2.965E-4</v>
      </c>
      <c r="P29" s="18">
        <v>8.2565999999999998E-4</v>
      </c>
      <c r="Q29" s="18">
        <v>3.5785E-4</v>
      </c>
    </row>
  </sheetData>
  <mergeCells count="32">
    <mergeCell ref="H3:I3"/>
    <mergeCell ref="J3:K3"/>
    <mergeCell ref="N3:O3"/>
    <mergeCell ref="P3:Q3"/>
    <mergeCell ref="A3:A4"/>
    <mergeCell ref="B3:C3"/>
    <mergeCell ref="D3:E3"/>
    <mergeCell ref="G3:G4"/>
    <mergeCell ref="H10:I10"/>
    <mergeCell ref="J10:K10"/>
    <mergeCell ref="N10:O10"/>
    <mergeCell ref="P10:Q10"/>
    <mergeCell ref="A10:A11"/>
    <mergeCell ref="B10:C10"/>
    <mergeCell ref="D10:E10"/>
    <mergeCell ref="G10:G11"/>
    <mergeCell ref="N25:O25"/>
    <mergeCell ref="P25:Q25"/>
    <mergeCell ref="A17:A18"/>
    <mergeCell ref="B17:C17"/>
    <mergeCell ref="D17:E17"/>
    <mergeCell ref="G17:G18"/>
    <mergeCell ref="H17:I17"/>
    <mergeCell ref="J17:K17"/>
    <mergeCell ref="N17:O17"/>
    <mergeCell ref="P17:Q17"/>
    <mergeCell ref="A25:A26"/>
    <mergeCell ref="B25:C25"/>
    <mergeCell ref="D25:E25"/>
    <mergeCell ref="G25:G26"/>
    <mergeCell ref="H25:I25"/>
    <mergeCell ref="J25:K2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81989-FB0A-4289-BA84-6A79E0F2D2A2}">
  <dimension ref="A2:M70"/>
  <sheetViews>
    <sheetView tabSelected="1" zoomScaleNormal="100" workbookViewId="0">
      <selection activeCell="G17" sqref="G17"/>
    </sheetView>
  </sheetViews>
  <sheetFormatPr defaultRowHeight="15" x14ac:dyDescent="0.25"/>
  <cols>
    <col min="1" max="1" width="22" customWidth="1"/>
    <col min="2" max="2" width="13.7109375" customWidth="1"/>
    <col min="15" max="15" width="22" customWidth="1"/>
    <col min="16" max="16" width="12.28515625" customWidth="1"/>
    <col min="17" max="17" width="10" bestFit="1" customWidth="1"/>
  </cols>
  <sheetData>
    <row r="2" spans="1:13" x14ac:dyDescent="0.25">
      <c r="A2" t="s">
        <v>167</v>
      </c>
      <c r="B2" t="s">
        <v>231</v>
      </c>
      <c r="C2" s="18" t="s">
        <v>168</v>
      </c>
      <c r="D2" s="18" t="s">
        <v>169</v>
      </c>
      <c r="E2" s="18" t="s">
        <v>170</v>
      </c>
      <c r="F2" s="18" t="s">
        <v>67</v>
      </c>
      <c r="G2" s="18" t="s">
        <v>171</v>
      </c>
      <c r="H2" s="18" t="s">
        <v>172</v>
      </c>
      <c r="I2" s="18" t="s">
        <v>173</v>
      </c>
      <c r="J2" s="18" t="s">
        <v>174</v>
      </c>
      <c r="K2" s="18" t="s">
        <v>181</v>
      </c>
      <c r="L2" s="18" t="s">
        <v>175</v>
      </c>
      <c r="M2" s="18" t="s">
        <v>179</v>
      </c>
    </row>
    <row r="3" spans="1:13" x14ac:dyDescent="0.25">
      <c r="A3" t="s">
        <v>218</v>
      </c>
      <c r="B3" t="s">
        <v>191</v>
      </c>
      <c r="C3" s="23" t="s">
        <v>155</v>
      </c>
      <c r="D3" s="23" t="s">
        <v>176</v>
      </c>
      <c r="E3" s="26" t="s">
        <v>177</v>
      </c>
      <c r="F3" s="27">
        <f t="shared" ref="F3:F5" si="0">G3+H3+I3+J3</f>
        <v>1372177</v>
      </c>
      <c r="G3" s="27">
        <v>661775</v>
      </c>
      <c r="H3" s="27">
        <v>424496</v>
      </c>
      <c r="I3" s="27">
        <v>223823</v>
      </c>
      <c r="J3" s="27">
        <v>62083</v>
      </c>
      <c r="K3" s="27">
        <f>2/(1/L3+1/M3)</f>
        <v>53.83681086604232</v>
      </c>
      <c r="L3" s="27">
        <f>G3/F3*100</f>
        <v>48.228107598363771</v>
      </c>
      <c r="M3" s="28">
        <f t="shared" ref="M3:M5" si="1">G3/(G3+H3)*100</f>
        <v>60.921722111701406</v>
      </c>
    </row>
    <row r="4" spans="1:13" x14ac:dyDescent="0.25">
      <c r="C4" s="23"/>
      <c r="D4" s="23"/>
      <c r="E4" s="29" t="s">
        <v>178</v>
      </c>
      <c r="F4" s="30">
        <f t="shared" si="0"/>
        <v>1372177</v>
      </c>
      <c r="G4" s="30">
        <v>1079949</v>
      </c>
      <c r="H4" s="30">
        <v>99717</v>
      </c>
      <c r="I4" s="23">
        <v>188373</v>
      </c>
      <c r="J4" s="30">
        <v>4138</v>
      </c>
      <c r="K4" s="30">
        <f t="shared" ref="K4:K5" si="2">2/(1/L4+1/M4)</f>
        <v>84.640708695636846</v>
      </c>
      <c r="L4" s="30">
        <f t="shared" ref="L4:L5" si="3">G4/F4*100</f>
        <v>78.703330547006686</v>
      </c>
      <c r="M4" s="31">
        <f t="shared" si="1"/>
        <v>91.547014154853997</v>
      </c>
    </row>
    <row r="5" spans="1:13" x14ac:dyDescent="0.25">
      <c r="C5" t="s">
        <v>1</v>
      </c>
      <c r="D5" t="s">
        <v>176</v>
      </c>
      <c r="E5" s="49" t="s">
        <v>177</v>
      </c>
      <c r="F5" s="50">
        <f t="shared" si="0"/>
        <v>1372177</v>
      </c>
      <c r="G5" s="50">
        <v>662963</v>
      </c>
      <c r="H5" s="50">
        <v>406568</v>
      </c>
      <c r="I5" s="50">
        <v>302646</v>
      </c>
      <c r="J5" s="50">
        <v>0</v>
      </c>
      <c r="K5" s="52">
        <f t="shared" si="2"/>
        <v>54.303217256117435</v>
      </c>
      <c r="L5" s="52">
        <f t="shared" si="3"/>
        <v>48.314685350359319</v>
      </c>
      <c r="M5" s="53">
        <f t="shared" si="1"/>
        <v>61.986328587016182</v>
      </c>
    </row>
    <row r="6" spans="1:13" x14ac:dyDescent="0.25">
      <c r="E6" s="54" t="s">
        <v>178</v>
      </c>
      <c r="F6" s="55">
        <f t="shared" ref="F6:F31" si="4">G6+H6+I6+J6</f>
        <v>1372177</v>
      </c>
      <c r="G6" s="55">
        <v>1081012</v>
      </c>
      <c r="H6" s="55">
        <v>78533</v>
      </c>
      <c r="I6" s="55">
        <v>212632</v>
      </c>
      <c r="J6" s="55">
        <v>0</v>
      </c>
      <c r="K6" s="57">
        <f t="shared" ref="K6:K21" si="5">2/(1/L6+1/M6)</f>
        <v>85.397369853404129</v>
      </c>
      <c r="L6" s="57">
        <f t="shared" ref="L6:L21" si="6">G6/F6*100</f>
        <v>78.780798687049852</v>
      </c>
      <c r="M6" s="58">
        <f t="shared" ref="M6:M34" si="7">G6/(G6+H6)*100</f>
        <v>93.227257243142788</v>
      </c>
    </row>
    <row r="7" spans="1:13" x14ac:dyDescent="0.25">
      <c r="C7" s="23" t="s">
        <v>137</v>
      </c>
      <c r="D7" s="23"/>
      <c r="E7" s="32" t="s">
        <v>177</v>
      </c>
      <c r="F7" s="23">
        <f t="shared" si="4"/>
        <v>1372177</v>
      </c>
      <c r="G7" s="23">
        <v>639415</v>
      </c>
      <c r="H7" s="23">
        <v>446853</v>
      </c>
      <c r="I7" s="23">
        <v>222159</v>
      </c>
      <c r="J7" s="23">
        <v>63750</v>
      </c>
      <c r="K7" s="23">
        <f t="shared" si="5"/>
        <v>52.017840545548097</v>
      </c>
      <c r="L7" s="23">
        <f t="shared" si="6"/>
        <v>46.598580212319547</v>
      </c>
      <c r="M7" s="33">
        <f t="shared" si="7"/>
        <v>58.86346647420342</v>
      </c>
    </row>
    <row r="8" spans="1:13" x14ac:dyDescent="0.25">
      <c r="C8" s="23"/>
      <c r="D8" s="23"/>
      <c r="E8" s="32" t="s">
        <v>178</v>
      </c>
      <c r="F8" s="23">
        <f t="shared" si="4"/>
        <v>1372177</v>
      </c>
      <c r="G8" s="23">
        <v>1066721</v>
      </c>
      <c r="H8" s="23">
        <v>112942</v>
      </c>
      <c r="I8" s="23">
        <v>188435</v>
      </c>
      <c r="J8" s="23">
        <v>4079</v>
      </c>
      <c r="K8" s="23">
        <f t="shared" si="5"/>
        <v>83.604066085648014</v>
      </c>
      <c r="L8" s="23">
        <f t="shared" si="6"/>
        <v>77.739314971756556</v>
      </c>
      <c r="M8" s="33">
        <f t="shared" si="7"/>
        <v>90.425909772536727</v>
      </c>
    </row>
    <row r="9" spans="1:13" x14ac:dyDescent="0.25">
      <c r="C9" t="s">
        <v>212</v>
      </c>
      <c r="E9" s="49" t="s">
        <v>177</v>
      </c>
      <c r="F9" s="50">
        <f t="shared" si="4"/>
        <v>1372177</v>
      </c>
      <c r="G9" s="50">
        <v>211120</v>
      </c>
      <c r="H9" s="50">
        <v>984044</v>
      </c>
      <c r="I9" s="50">
        <v>177013</v>
      </c>
      <c r="J9" s="50">
        <v>0</v>
      </c>
      <c r="K9" s="50">
        <f t="shared" si="5"/>
        <v>16.446588123665691</v>
      </c>
      <c r="L9" s="50">
        <f t="shared" si="6"/>
        <v>15.385770203115195</v>
      </c>
      <c r="M9" s="51">
        <f t="shared" si="7"/>
        <v>17.664521354391532</v>
      </c>
    </row>
    <row r="10" spans="1:13" x14ac:dyDescent="0.25">
      <c r="E10" s="54" t="s">
        <v>178</v>
      </c>
      <c r="F10" s="55">
        <f t="shared" si="4"/>
        <v>1372177</v>
      </c>
      <c r="G10" s="55">
        <v>1021363</v>
      </c>
      <c r="H10" s="55">
        <v>173801</v>
      </c>
      <c r="I10" s="55">
        <v>177013</v>
      </c>
      <c r="J10" s="55">
        <v>0</v>
      </c>
      <c r="K10" s="55">
        <f t="shared" si="5"/>
        <v>79.565823161005881</v>
      </c>
      <c r="L10" s="55">
        <f t="shared" si="6"/>
        <v>74.433764740263101</v>
      </c>
      <c r="M10" s="56">
        <f t="shared" si="7"/>
        <v>85.457978988657629</v>
      </c>
    </row>
    <row r="11" spans="1:13" x14ac:dyDescent="0.25">
      <c r="C11" s="23" t="s">
        <v>224</v>
      </c>
      <c r="D11" s="23"/>
      <c r="E11" s="32" t="s">
        <v>177</v>
      </c>
      <c r="F11" s="23">
        <f t="shared" si="4"/>
        <v>1372177</v>
      </c>
      <c r="G11" s="23">
        <v>592380</v>
      </c>
      <c r="H11" s="23">
        <v>415386</v>
      </c>
      <c r="I11" s="23">
        <v>301886</v>
      </c>
      <c r="J11" s="23">
        <v>62525</v>
      </c>
      <c r="K11" s="23">
        <f t="shared" si="5"/>
        <v>49.781024167385524</v>
      </c>
      <c r="L11" s="23">
        <f t="shared" si="6"/>
        <v>43.170815426872771</v>
      </c>
      <c r="M11" s="33">
        <f t="shared" si="7"/>
        <v>58.781502848875633</v>
      </c>
    </row>
    <row r="12" spans="1:13" ht="15.75" thickBot="1" x14ac:dyDescent="0.3">
      <c r="C12" s="23"/>
      <c r="D12" s="23"/>
      <c r="E12" s="34" t="s">
        <v>178</v>
      </c>
      <c r="F12" s="35">
        <f t="shared" si="4"/>
        <v>1372177</v>
      </c>
      <c r="G12" s="35">
        <v>901076</v>
      </c>
      <c r="H12" s="35">
        <v>182940</v>
      </c>
      <c r="I12" s="35">
        <v>282374</v>
      </c>
      <c r="J12" s="35">
        <v>5787</v>
      </c>
      <c r="K12" s="35">
        <f t="shared" si="5"/>
        <v>73.371758652516306</v>
      </c>
      <c r="L12" s="35">
        <f t="shared" si="6"/>
        <v>65.66762159692226</v>
      </c>
      <c r="M12" s="36">
        <f t="shared" si="7"/>
        <v>83.123865330401031</v>
      </c>
    </row>
    <row r="13" spans="1:13" ht="15.75" thickTop="1" x14ac:dyDescent="0.25">
      <c r="B13" t="s">
        <v>192</v>
      </c>
      <c r="C13" t="s">
        <v>155</v>
      </c>
      <c r="D13" t="s">
        <v>176</v>
      </c>
      <c r="E13" s="21" t="s">
        <v>180</v>
      </c>
      <c r="F13">
        <f t="shared" si="4"/>
        <v>1372177</v>
      </c>
      <c r="G13">
        <v>1317719</v>
      </c>
      <c r="H13">
        <v>10031</v>
      </c>
      <c r="I13">
        <v>44427</v>
      </c>
      <c r="J13">
        <v>0</v>
      </c>
      <c r="K13" s="63">
        <f t="shared" si="5"/>
        <v>97.611453939310209</v>
      </c>
      <c r="L13" s="63">
        <f t="shared" si="6"/>
        <v>96.031270018372254</v>
      </c>
      <c r="M13" s="64">
        <f t="shared" si="7"/>
        <v>99.244511391451709</v>
      </c>
    </row>
    <row r="14" spans="1:13" x14ac:dyDescent="0.25">
      <c r="E14" s="21" t="s">
        <v>177</v>
      </c>
      <c r="F14">
        <f t="shared" si="4"/>
        <v>1372177</v>
      </c>
      <c r="G14">
        <v>1197344</v>
      </c>
      <c r="H14">
        <v>6330</v>
      </c>
      <c r="I14">
        <v>46193</v>
      </c>
      <c r="J14">
        <v>122310</v>
      </c>
      <c r="K14" s="63">
        <f t="shared" si="5"/>
        <v>92.966868037009903</v>
      </c>
      <c r="L14" s="63">
        <f t="shared" si="6"/>
        <v>87.258713708216945</v>
      </c>
      <c r="M14" s="64">
        <f t="shared" si="7"/>
        <v>99.474110099578468</v>
      </c>
    </row>
    <row r="15" spans="1:13" x14ac:dyDescent="0.25">
      <c r="E15" s="54" t="s">
        <v>178</v>
      </c>
      <c r="F15" s="55">
        <f t="shared" si="4"/>
        <v>1372177</v>
      </c>
      <c r="G15" s="55">
        <v>1310141</v>
      </c>
      <c r="H15" s="55">
        <v>6450</v>
      </c>
      <c r="I15" s="55">
        <v>45751</v>
      </c>
      <c r="J15" s="55">
        <v>9835</v>
      </c>
      <c r="K15" s="57">
        <f t="shared" si="5"/>
        <v>97.452885485099486</v>
      </c>
      <c r="L15" s="57">
        <f t="shared" si="6"/>
        <v>95.479008903370328</v>
      </c>
      <c r="M15" s="58">
        <f t="shared" si="7"/>
        <v>99.510098428441324</v>
      </c>
    </row>
    <row r="16" spans="1:13" x14ac:dyDescent="0.25">
      <c r="C16" s="23" t="s">
        <v>1</v>
      </c>
      <c r="D16" s="23" t="s">
        <v>176</v>
      </c>
      <c r="E16" s="32" t="s">
        <v>180</v>
      </c>
      <c r="F16" s="23">
        <f t="shared" si="4"/>
        <v>1372177</v>
      </c>
      <c r="G16" s="23">
        <v>1296590</v>
      </c>
      <c r="H16" s="23">
        <v>29533</v>
      </c>
      <c r="I16" s="23">
        <v>46054</v>
      </c>
      <c r="J16" s="23">
        <v>0</v>
      </c>
      <c r="K16" s="23">
        <f t="shared" si="5"/>
        <v>96.104213764221939</v>
      </c>
      <c r="L16" s="23">
        <f t="shared" si="6"/>
        <v>94.491454090835219</v>
      </c>
      <c r="M16" s="33">
        <f t="shared" si="7"/>
        <v>97.772981842559105</v>
      </c>
    </row>
    <row r="17" spans="1:13" x14ac:dyDescent="0.25">
      <c r="C17" s="23"/>
      <c r="D17" s="23"/>
      <c r="E17" s="32" t="s">
        <v>177</v>
      </c>
      <c r="F17" s="23">
        <f t="shared" si="4"/>
        <v>1372177</v>
      </c>
      <c r="G17" s="23">
        <v>1176566</v>
      </c>
      <c r="H17" s="23">
        <v>25452</v>
      </c>
      <c r="I17" s="23">
        <v>170159</v>
      </c>
      <c r="J17" s="23">
        <v>0</v>
      </c>
      <c r="K17" s="23">
        <f t="shared" si="5"/>
        <v>91.412344441660423</v>
      </c>
      <c r="L17" s="23">
        <f t="shared" si="6"/>
        <v>85.744477571042225</v>
      </c>
      <c r="M17" s="33">
        <f t="shared" si="7"/>
        <v>97.882560826876144</v>
      </c>
    </row>
    <row r="18" spans="1:13" x14ac:dyDescent="0.25">
      <c r="C18" s="23"/>
      <c r="D18" s="23"/>
      <c r="E18" s="29" t="s">
        <v>178</v>
      </c>
      <c r="F18" s="30">
        <f t="shared" si="4"/>
        <v>1372177</v>
      </c>
      <c r="G18" s="30">
        <v>1308227</v>
      </c>
      <c r="H18" s="30">
        <v>6656</v>
      </c>
      <c r="I18" s="30">
        <v>57294</v>
      </c>
      <c r="J18" s="30">
        <v>0</v>
      </c>
      <c r="K18" s="30">
        <f t="shared" si="5"/>
        <v>97.372369801939655</v>
      </c>
      <c r="L18" s="30">
        <f t="shared" si="6"/>
        <v>95.339522525155289</v>
      </c>
      <c r="M18" s="31">
        <f t="shared" si="7"/>
        <v>99.493795265434258</v>
      </c>
    </row>
    <row r="19" spans="1:13" x14ac:dyDescent="0.25">
      <c r="C19" t="s">
        <v>137</v>
      </c>
      <c r="E19" s="21" t="s">
        <v>180</v>
      </c>
      <c r="F19">
        <f t="shared" si="4"/>
        <v>1372177</v>
      </c>
      <c r="G19">
        <v>1279211</v>
      </c>
      <c r="H19">
        <v>48536</v>
      </c>
      <c r="I19">
        <v>44430</v>
      </c>
      <c r="J19">
        <v>0</v>
      </c>
      <c r="K19">
        <f t="shared" si="5"/>
        <v>94.759037661800846</v>
      </c>
      <c r="L19">
        <f t="shared" si="6"/>
        <v>93.224926521869989</v>
      </c>
      <c r="M19" s="59">
        <f t="shared" si="7"/>
        <v>96.344484303108942</v>
      </c>
    </row>
    <row r="20" spans="1:13" x14ac:dyDescent="0.25">
      <c r="E20" s="21" t="s">
        <v>177</v>
      </c>
      <c r="F20">
        <f t="shared" si="4"/>
        <v>1372177</v>
      </c>
      <c r="G20">
        <v>1161096</v>
      </c>
      <c r="H20">
        <v>42575</v>
      </c>
      <c r="I20">
        <v>47800</v>
      </c>
      <c r="J20">
        <v>120706</v>
      </c>
      <c r="K20">
        <f t="shared" si="5"/>
        <v>90.152524527844804</v>
      </c>
      <c r="L20">
        <f t="shared" si="6"/>
        <v>84.617071995813959</v>
      </c>
      <c r="M20" s="59">
        <f t="shared" si="7"/>
        <v>96.462903899819793</v>
      </c>
    </row>
    <row r="21" spans="1:13" x14ac:dyDescent="0.25">
      <c r="E21" s="54" t="s">
        <v>178</v>
      </c>
      <c r="F21" s="55">
        <f t="shared" si="4"/>
        <v>1372177</v>
      </c>
      <c r="G21" s="55">
        <v>1309696</v>
      </c>
      <c r="H21" s="55">
        <v>6892</v>
      </c>
      <c r="I21" s="55">
        <v>45766</v>
      </c>
      <c r="J21" s="55">
        <v>9823</v>
      </c>
      <c r="K21" s="55">
        <f t="shared" si="5"/>
        <v>97.419893519887381</v>
      </c>
      <c r="L21" s="55">
        <f t="shared" si="6"/>
        <v>95.446578684819812</v>
      </c>
      <c r="M21" s="56">
        <f t="shared" si="7"/>
        <v>99.47652568609162</v>
      </c>
    </row>
    <row r="22" spans="1:13" x14ac:dyDescent="0.25">
      <c r="C22" s="23" t="s">
        <v>212</v>
      </c>
      <c r="D22" s="23"/>
      <c r="E22" s="32" t="s">
        <v>177</v>
      </c>
      <c r="F22" s="23">
        <f t="shared" si="4"/>
        <v>1372177</v>
      </c>
      <c r="G22" s="23">
        <v>3594</v>
      </c>
      <c r="H22" s="23">
        <v>1213455</v>
      </c>
      <c r="I22" s="23">
        <v>155128</v>
      </c>
      <c r="J22" s="23">
        <v>0</v>
      </c>
      <c r="K22" s="23">
        <f t="shared" ref="K22:K26" si="8">2/(1/L22+1/M22)</f>
        <v>0.27761191954661357</v>
      </c>
      <c r="L22" s="23">
        <f t="shared" ref="L22:L26" si="9">G22/F22*100</f>
        <v>0.26191956285522933</v>
      </c>
      <c r="M22" s="33">
        <f t="shared" si="7"/>
        <v>0.29530446185815035</v>
      </c>
    </row>
    <row r="23" spans="1:13" x14ac:dyDescent="0.25">
      <c r="C23" s="23"/>
      <c r="D23" s="23"/>
      <c r="E23" s="29" t="s">
        <v>178</v>
      </c>
      <c r="F23" s="30">
        <f t="shared" si="4"/>
        <v>1372177</v>
      </c>
      <c r="G23" s="30">
        <v>1149930</v>
      </c>
      <c r="H23" s="30">
        <v>67119</v>
      </c>
      <c r="I23" s="30">
        <v>155128</v>
      </c>
      <c r="J23" s="30">
        <v>0</v>
      </c>
      <c r="K23" s="30">
        <f t="shared" si="8"/>
        <v>88.824227780811725</v>
      </c>
      <c r="L23" s="30">
        <f t="shared" si="9"/>
        <v>83.803328579330511</v>
      </c>
      <c r="M23" s="31">
        <f t="shared" si="7"/>
        <v>94.485102900540568</v>
      </c>
    </row>
    <row r="24" spans="1:13" x14ac:dyDescent="0.25">
      <c r="C24" t="s">
        <v>224</v>
      </c>
      <c r="E24" s="21" t="s">
        <v>180</v>
      </c>
      <c r="F24">
        <f t="shared" si="4"/>
        <v>1372177</v>
      </c>
      <c r="G24">
        <v>1125648</v>
      </c>
      <c r="H24">
        <v>75001</v>
      </c>
      <c r="I24">
        <v>171528</v>
      </c>
      <c r="J24">
        <v>0</v>
      </c>
      <c r="K24">
        <f t="shared" si="8"/>
        <v>87.502847063890044</v>
      </c>
      <c r="L24">
        <f t="shared" si="9"/>
        <v>82.033731799906278</v>
      </c>
      <c r="M24" s="59">
        <f t="shared" si="7"/>
        <v>93.753295092903926</v>
      </c>
    </row>
    <row r="25" spans="1:13" x14ac:dyDescent="0.25">
      <c r="E25" s="21" t="s">
        <v>177</v>
      </c>
      <c r="F25">
        <f t="shared" si="4"/>
        <v>1372177</v>
      </c>
      <c r="G25">
        <v>1037975</v>
      </c>
      <c r="H25">
        <v>49682</v>
      </c>
      <c r="I25">
        <v>191712</v>
      </c>
      <c r="J25">
        <v>92808</v>
      </c>
      <c r="K25">
        <f t="shared" si="8"/>
        <v>84.393906255462767</v>
      </c>
      <c r="L25">
        <f t="shared" si="9"/>
        <v>75.644395730288437</v>
      </c>
      <c r="M25" s="59">
        <f t="shared" si="7"/>
        <v>95.432199673242579</v>
      </c>
    </row>
    <row r="26" spans="1:13" ht="15.75" thickBot="1" x14ac:dyDescent="0.3">
      <c r="E26" s="60" t="s">
        <v>178</v>
      </c>
      <c r="F26" s="61">
        <f t="shared" si="4"/>
        <v>1372177</v>
      </c>
      <c r="G26" s="61">
        <v>1147925</v>
      </c>
      <c r="H26" s="61">
        <v>33034</v>
      </c>
      <c r="I26" s="61">
        <v>181760</v>
      </c>
      <c r="J26" s="61">
        <v>9458</v>
      </c>
      <c r="K26" s="61">
        <f t="shared" si="8"/>
        <v>89.922745987679463</v>
      </c>
      <c r="L26" s="61">
        <f t="shared" si="9"/>
        <v>83.657210403614116</v>
      </c>
      <c r="M26" s="62">
        <f t="shared" si="7"/>
        <v>97.202781806989066</v>
      </c>
    </row>
    <row r="27" spans="1:13" ht="15.75" thickTop="1" x14ac:dyDescent="0.25">
      <c r="A27" t="s">
        <v>219</v>
      </c>
      <c r="B27" t="s">
        <v>191</v>
      </c>
      <c r="C27" s="23" t="s">
        <v>155</v>
      </c>
      <c r="D27" s="23" t="s">
        <v>2</v>
      </c>
      <c r="E27" s="32" t="s">
        <v>177</v>
      </c>
      <c r="F27" s="23">
        <f t="shared" si="4"/>
        <v>26665697</v>
      </c>
      <c r="G27" s="23">
        <v>6426863</v>
      </c>
      <c r="H27" s="23">
        <v>3914307</v>
      </c>
      <c r="I27" s="23">
        <v>15994998</v>
      </c>
      <c r="J27" s="23">
        <v>329529</v>
      </c>
      <c r="K27" s="23">
        <f t="shared" ref="K27:K34" si="10">2/(1/L27+1/M27)</f>
        <v>34.733353677305345</v>
      </c>
      <c r="L27" s="23">
        <f t="shared" ref="L27:L34" si="11">G27/F27*100</f>
        <v>24.101612644889801</v>
      </c>
      <c r="M27" s="33">
        <f t="shared" si="7"/>
        <v>62.148315906227246</v>
      </c>
    </row>
    <row r="28" spans="1:13" x14ac:dyDescent="0.25">
      <c r="C28" s="23"/>
      <c r="D28" s="23"/>
      <c r="E28" s="29" t="s">
        <v>178</v>
      </c>
      <c r="F28" s="30">
        <f t="shared" si="4"/>
        <v>26665697</v>
      </c>
      <c r="G28" s="30">
        <v>10201194</v>
      </c>
      <c r="H28" s="30">
        <v>611403</v>
      </c>
      <c r="I28" s="30">
        <v>15849296</v>
      </c>
      <c r="J28" s="30">
        <v>3804</v>
      </c>
      <c r="K28" s="30">
        <f t="shared" si="10"/>
        <v>54.437878095518435</v>
      </c>
      <c r="L28" s="30">
        <f t="shared" si="11"/>
        <v>38.255868579021204</v>
      </c>
      <c r="M28" s="31">
        <f t="shared" si="7"/>
        <v>94.345456507812145</v>
      </c>
    </row>
    <row r="29" spans="1:13" x14ac:dyDescent="0.25">
      <c r="C29" t="s">
        <v>1</v>
      </c>
      <c r="D29" t="s">
        <v>2</v>
      </c>
      <c r="E29" s="49" t="s">
        <v>177</v>
      </c>
      <c r="F29" s="50">
        <f t="shared" si="4"/>
        <v>26665697</v>
      </c>
      <c r="G29" s="50">
        <v>6586078</v>
      </c>
      <c r="H29" s="50">
        <v>3755092</v>
      </c>
      <c r="I29">
        <v>15996063</v>
      </c>
      <c r="J29" s="50">
        <v>328464</v>
      </c>
      <c r="K29" s="50">
        <f t="shared" si="10"/>
        <v>35.593815601844923</v>
      </c>
      <c r="L29" s="50">
        <f t="shared" si="11"/>
        <v>24.698690606137166</v>
      </c>
      <c r="M29" s="51">
        <f t="shared" si="7"/>
        <v>63.687938598823926</v>
      </c>
    </row>
    <row r="30" spans="1:13" x14ac:dyDescent="0.25">
      <c r="E30" s="54" t="s">
        <v>178</v>
      </c>
      <c r="F30" s="55">
        <f t="shared" si="4"/>
        <v>26665697</v>
      </c>
      <c r="G30" s="55">
        <v>10300363</v>
      </c>
      <c r="H30" s="55">
        <v>512234</v>
      </c>
      <c r="I30">
        <v>15849304</v>
      </c>
      <c r="J30" s="55">
        <v>3796</v>
      </c>
      <c r="K30" s="55">
        <f t="shared" si="10"/>
        <v>54.967085748353426</v>
      </c>
      <c r="L30" s="55">
        <f t="shared" si="11"/>
        <v>38.627765852135795</v>
      </c>
      <c r="M30" s="56">
        <f t="shared" si="7"/>
        <v>95.262618222060809</v>
      </c>
    </row>
    <row r="31" spans="1:13" x14ac:dyDescent="0.25">
      <c r="C31" s="23" t="s">
        <v>155</v>
      </c>
      <c r="D31" s="23" t="s">
        <v>153</v>
      </c>
      <c r="E31" s="26" t="s">
        <v>177</v>
      </c>
      <c r="F31" s="27">
        <f t="shared" si="4"/>
        <v>26665697</v>
      </c>
      <c r="G31" s="27">
        <v>9910937</v>
      </c>
      <c r="H31" s="27">
        <v>6015556</v>
      </c>
      <c r="I31" s="27">
        <v>10272899</v>
      </c>
      <c r="J31" s="27">
        <v>466305</v>
      </c>
      <c r="K31" s="27">
        <f t="shared" si="10"/>
        <v>46.538752761950022</v>
      </c>
      <c r="L31" s="27">
        <f t="shared" si="11"/>
        <v>37.167365248318838</v>
      </c>
      <c r="M31" s="28">
        <f t="shared" si="7"/>
        <v>62.229249088295838</v>
      </c>
    </row>
    <row r="32" spans="1:13" x14ac:dyDescent="0.25">
      <c r="C32" s="23"/>
      <c r="D32" s="23"/>
      <c r="E32" s="29" t="s">
        <v>178</v>
      </c>
      <c r="F32" s="30">
        <f t="shared" ref="F32:F34" si="12">G32+H32+I32+J32</f>
        <v>26665697</v>
      </c>
      <c r="G32" s="30">
        <v>15654770</v>
      </c>
      <c r="H32" s="30">
        <v>909845</v>
      </c>
      <c r="I32" s="23">
        <v>10095305</v>
      </c>
      <c r="J32" s="30">
        <v>5777</v>
      </c>
      <c r="K32" s="30">
        <f t="shared" si="10"/>
        <v>72.424968850560219</v>
      </c>
      <c r="L32" s="30">
        <f t="shared" si="11"/>
        <v>58.707522252277897</v>
      </c>
      <c r="M32" s="37">
        <f t="shared" si="7"/>
        <v>94.507297634143626</v>
      </c>
    </row>
    <row r="33" spans="2:13" x14ac:dyDescent="0.25">
      <c r="C33" t="s">
        <v>1</v>
      </c>
      <c r="D33" t="s">
        <v>153</v>
      </c>
      <c r="E33" s="49" t="s">
        <v>177</v>
      </c>
      <c r="F33" s="50">
        <f t="shared" si="12"/>
        <v>26665697</v>
      </c>
      <c r="G33" s="50">
        <v>7676671</v>
      </c>
      <c r="H33" s="50">
        <v>4884548</v>
      </c>
      <c r="I33" s="50">
        <v>13599379</v>
      </c>
      <c r="J33" s="50">
        <v>505099</v>
      </c>
      <c r="K33" s="50">
        <f t="shared" si="10"/>
        <v>39.139814101113636</v>
      </c>
      <c r="L33" s="50">
        <f t="shared" si="11"/>
        <v>28.788563074124784</v>
      </c>
      <c r="M33" s="51">
        <f t="shared" si="7"/>
        <v>61.114060665608974</v>
      </c>
    </row>
    <row r="34" spans="2:13" x14ac:dyDescent="0.25">
      <c r="E34" s="54" t="s">
        <v>178</v>
      </c>
      <c r="F34" s="55">
        <f t="shared" si="12"/>
        <v>26665697</v>
      </c>
      <c r="G34" s="55">
        <v>12528676</v>
      </c>
      <c r="H34" s="55">
        <v>759856</v>
      </c>
      <c r="I34" s="55">
        <v>13372092</v>
      </c>
      <c r="J34" s="55">
        <v>5073</v>
      </c>
      <c r="K34" s="55">
        <f t="shared" si="10"/>
        <v>62.71514337068048</v>
      </c>
      <c r="L34" s="55">
        <f t="shared" si="11"/>
        <v>46.984243464552975</v>
      </c>
      <c r="M34" s="56">
        <f t="shared" si="7"/>
        <v>94.281866499625394</v>
      </c>
    </row>
    <row r="35" spans="2:13" x14ac:dyDescent="0.25">
      <c r="C35" s="23" t="s">
        <v>153</v>
      </c>
      <c r="D35" s="23"/>
      <c r="E35" s="32" t="s">
        <v>177</v>
      </c>
      <c r="F35" s="23">
        <f t="shared" ref="F35:F38" si="13">G35+H35+I35+J35</f>
        <v>26665697</v>
      </c>
      <c r="G35" s="23">
        <v>9479692</v>
      </c>
      <c r="H35" s="23">
        <v>6446800</v>
      </c>
      <c r="I35" s="23">
        <v>10273673</v>
      </c>
      <c r="J35" s="23">
        <v>465532</v>
      </c>
      <c r="K35" s="23">
        <f t="shared" ref="K35:K38" si="14">2/(1/L35+1/M35)</f>
        <v>44.513758144715219</v>
      </c>
      <c r="L35" s="23">
        <f t="shared" ref="L35:L38" si="15">G35/F35*100</f>
        <v>35.550137691881822</v>
      </c>
      <c r="M35" s="33">
        <f t="shared" ref="M35:M38" si="16">G35/(G35+H35)*100</f>
        <v>59.521531797460483</v>
      </c>
    </row>
    <row r="36" spans="2:13" x14ac:dyDescent="0.25">
      <c r="C36" s="23"/>
      <c r="D36" s="23"/>
      <c r="E36" s="29" t="s">
        <v>178</v>
      </c>
      <c r="F36" s="30">
        <f t="shared" si="13"/>
        <v>26665697</v>
      </c>
      <c r="G36" s="30">
        <v>15525306</v>
      </c>
      <c r="H36" s="30">
        <v>1039308</v>
      </c>
      <c r="I36" s="30">
        <v>10095353</v>
      </c>
      <c r="J36" s="30">
        <v>5730</v>
      </c>
      <c r="K36" s="30">
        <f t="shared" si="14"/>
        <v>71.826020404988526</v>
      </c>
      <c r="L36" s="30">
        <f t="shared" si="15"/>
        <v>58.222014598005821</v>
      </c>
      <c r="M36" s="31">
        <f t="shared" si="16"/>
        <v>93.725733663338005</v>
      </c>
    </row>
    <row r="37" spans="2:13" x14ac:dyDescent="0.25">
      <c r="C37" t="s">
        <v>2</v>
      </c>
      <c r="E37" s="21" t="s">
        <v>177</v>
      </c>
      <c r="F37">
        <f t="shared" si="13"/>
        <v>26665697</v>
      </c>
      <c r="G37">
        <v>4415058</v>
      </c>
      <c r="H37">
        <v>2468670</v>
      </c>
      <c r="I37">
        <v>19591617</v>
      </c>
      <c r="J37">
        <v>190352</v>
      </c>
      <c r="K37">
        <f t="shared" si="14"/>
        <v>26.319723810467689</v>
      </c>
      <c r="L37">
        <f t="shared" si="15"/>
        <v>16.557069556441746</v>
      </c>
      <c r="M37" s="59">
        <f t="shared" si="16"/>
        <v>64.137601020842197</v>
      </c>
    </row>
    <row r="38" spans="2:13" x14ac:dyDescent="0.25">
      <c r="E38" s="54" t="s">
        <v>178</v>
      </c>
      <c r="F38" s="55">
        <f t="shared" si="13"/>
        <v>26665697</v>
      </c>
      <c r="G38" s="55">
        <v>6812341</v>
      </c>
      <c r="H38" s="55">
        <v>315765</v>
      </c>
      <c r="I38" s="55">
        <v>19535163</v>
      </c>
      <c r="J38" s="55">
        <v>2428</v>
      </c>
      <c r="K38" s="55">
        <f t="shared" si="14"/>
        <v>40.317101925462488</v>
      </c>
      <c r="L38" s="55">
        <f t="shared" si="15"/>
        <v>25.54720771034037</v>
      </c>
      <c r="M38" s="56">
        <f t="shared" si="16"/>
        <v>95.570141633696252</v>
      </c>
    </row>
    <row r="39" spans="2:13" x14ac:dyDescent="0.25">
      <c r="C39" s="23" t="s">
        <v>212</v>
      </c>
      <c r="D39" s="23"/>
      <c r="E39" s="26" t="s">
        <v>177</v>
      </c>
      <c r="F39" s="27">
        <f>G39+H39+I39+J39</f>
        <v>26665697</v>
      </c>
      <c r="G39" s="27">
        <v>3474363</v>
      </c>
      <c r="H39" s="27">
        <v>16339773</v>
      </c>
      <c r="I39" s="27">
        <v>6851561</v>
      </c>
      <c r="J39" s="27">
        <v>0</v>
      </c>
      <c r="K39" s="27">
        <f t="shared" ref="K39:K40" si="17">2/(1/L39+1/M39)</f>
        <v>14.949980564689206</v>
      </c>
      <c r="L39" s="27">
        <f t="shared" ref="L39:L40" si="18">G39/F39*100</f>
        <v>13.029335029195</v>
      </c>
      <c r="M39" s="28">
        <f t="shared" ref="M39:M40" si="19">G39/(G39+H39)*100</f>
        <v>17.534769116352084</v>
      </c>
    </row>
    <row r="40" spans="2:13" x14ac:dyDescent="0.25">
      <c r="C40" s="23"/>
      <c r="D40" s="23"/>
      <c r="E40" s="29" t="s">
        <v>178</v>
      </c>
      <c r="F40" s="30">
        <f>G40+H40+I40+J40</f>
        <v>26665697</v>
      </c>
      <c r="G40" s="30">
        <v>18245798</v>
      </c>
      <c r="H40" s="30">
        <v>1568338</v>
      </c>
      <c r="I40" s="30">
        <v>6851561</v>
      </c>
      <c r="J40" s="30">
        <v>0</v>
      </c>
      <c r="K40" s="38">
        <f t="shared" si="17"/>
        <v>78.510600500651549</v>
      </c>
      <c r="L40" s="38">
        <f t="shared" si="18"/>
        <v>68.424230576084327</v>
      </c>
      <c r="M40" s="31">
        <f t="shared" si="19"/>
        <v>92.084752017448551</v>
      </c>
    </row>
    <row r="41" spans="2:13" x14ac:dyDescent="0.25">
      <c r="C41" t="s">
        <v>224</v>
      </c>
      <c r="E41" s="21" t="s">
        <v>177</v>
      </c>
      <c r="F41">
        <f t="shared" ref="F41:F42" si="20">G41+H41+I41+J41</f>
        <v>26665697</v>
      </c>
      <c r="G41">
        <v>10916032</v>
      </c>
      <c r="H41">
        <v>6179946</v>
      </c>
      <c r="I41">
        <v>9030629</v>
      </c>
      <c r="J41">
        <v>539090</v>
      </c>
      <c r="K41" s="63">
        <f t="shared" ref="K41:K42" si="21">2/(1/L41+1/M41)</f>
        <v>49.888547456193116</v>
      </c>
      <c r="L41" s="63">
        <f t="shared" ref="L41:L42" si="22">G41/F41*100</f>
        <v>40.93660855742867</v>
      </c>
      <c r="M41" s="64">
        <f t="shared" ref="M41:M42" si="23">G41/(G41+H41)*100</f>
        <v>63.851462607169942</v>
      </c>
    </row>
    <row r="42" spans="2:13" x14ac:dyDescent="0.25">
      <c r="E42" s="54" t="s">
        <v>178</v>
      </c>
      <c r="F42" s="55">
        <f t="shared" si="20"/>
        <v>26665697</v>
      </c>
      <c r="G42" s="55">
        <v>15493232</v>
      </c>
      <c r="H42" s="55">
        <v>2328056</v>
      </c>
      <c r="I42" s="55">
        <v>8841649</v>
      </c>
      <c r="J42" s="55">
        <v>2760</v>
      </c>
      <c r="K42" s="55">
        <f t="shared" si="21"/>
        <v>69.652874880147536</v>
      </c>
      <c r="L42" s="55">
        <f t="shared" si="22"/>
        <v>58.101732724256181</v>
      </c>
      <c r="M42" s="56">
        <f t="shared" si="23"/>
        <v>86.936656879121202</v>
      </c>
    </row>
    <row r="43" spans="2:13" x14ac:dyDescent="0.25">
      <c r="B43" t="s">
        <v>192</v>
      </c>
      <c r="C43" s="23" t="s">
        <v>155</v>
      </c>
      <c r="D43" s="23" t="s">
        <v>2</v>
      </c>
      <c r="E43" s="32" t="s">
        <v>180</v>
      </c>
      <c r="F43" s="23">
        <f t="shared" ref="F43:F57" si="24">G43+H43+I43+J43</f>
        <v>26665697</v>
      </c>
      <c r="G43" s="23">
        <v>12589114</v>
      </c>
      <c r="H43" s="23">
        <v>386706</v>
      </c>
      <c r="I43" s="23">
        <v>13689877</v>
      </c>
      <c r="J43" s="23">
        <v>0</v>
      </c>
      <c r="K43" s="23">
        <f t="shared" ref="K43:K57" si="25">2/(1/L43+1/M43)</f>
        <v>63.514794350579471</v>
      </c>
      <c r="L43" s="23">
        <f t="shared" ref="L43:L57" si="26">G43/F43*100</f>
        <v>47.210894206140566</v>
      </c>
      <c r="M43" s="33">
        <f t="shared" ref="M43:M51" si="27">G43/(G43+H43)*100</f>
        <v>97.019795280760675</v>
      </c>
    </row>
    <row r="44" spans="2:13" x14ac:dyDescent="0.25">
      <c r="C44" s="23"/>
      <c r="D44" s="23"/>
      <c r="E44" s="32" t="s">
        <v>177</v>
      </c>
      <c r="F44" s="23">
        <f t="shared" si="24"/>
        <v>26665697</v>
      </c>
      <c r="G44" s="23">
        <v>11350406</v>
      </c>
      <c r="H44" s="23">
        <v>318613</v>
      </c>
      <c r="I44" s="23">
        <v>13705248</v>
      </c>
      <c r="J44" s="23">
        <v>1291430</v>
      </c>
      <c r="K44" s="23">
        <f t="shared" si="25"/>
        <v>59.217373620297593</v>
      </c>
      <c r="L44" s="23">
        <f t="shared" si="26"/>
        <v>42.565570290549694</v>
      </c>
      <c r="M44" s="33">
        <f t="shared" si="27"/>
        <v>97.269581958860456</v>
      </c>
    </row>
    <row r="45" spans="2:13" x14ac:dyDescent="0.25">
      <c r="C45" s="23"/>
      <c r="D45" s="23"/>
      <c r="E45" s="29" t="s">
        <v>178</v>
      </c>
      <c r="F45" s="30">
        <f t="shared" si="24"/>
        <v>26665697</v>
      </c>
      <c r="G45" s="30">
        <v>12852032</v>
      </c>
      <c r="H45" s="30">
        <v>25028</v>
      </c>
      <c r="I45" s="23">
        <v>13691118</v>
      </c>
      <c r="J45" s="30">
        <v>97519</v>
      </c>
      <c r="K45" s="30">
        <f t="shared" si="25"/>
        <v>65.003216644706882</v>
      </c>
      <c r="L45" s="30">
        <f t="shared" si="26"/>
        <v>48.196872558778416</v>
      </c>
      <c r="M45" s="31">
        <f t="shared" si="27"/>
        <v>99.805638864771922</v>
      </c>
    </row>
    <row r="46" spans="2:13" x14ac:dyDescent="0.25">
      <c r="C46" t="s">
        <v>1</v>
      </c>
      <c r="D46" t="s">
        <v>2</v>
      </c>
      <c r="E46" s="49" t="s">
        <v>180</v>
      </c>
      <c r="F46" s="50">
        <f t="shared" si="24"/>
        <v>26665697</v>
      </c>
      <c r="G46" s="50">
        <v>12596158</v>
      </c>
      <c r="H46" s="50">
        <v>379662</v>
      </c>
      <c r="I46" s="50">
        <v>13689877</v>
      </c>
      <c r="J46" s="50">
        <v>0</v>
      </c>
      <c r="K46" s="50">
        <f t="shared" si="25"/>
        <v>63.550332849270134</v>
      </c>
      <c r="L46" s="50">
        <f t="shared" si="26"/>
        <v>47.237310166690939</v>
      </c>
      <c r="M46" s="51">
        <f t="shared" si="27"/>
        <v>97.07408086733632</v>
      </c>
    </row>
    <row r="47" spans="2:13" x14ac:dyDescent="0.25">
      <c r="E47" s="21" t="s">
        <v>177</v>
      </c>
      <c r="F47">
        <f t="shared" si="24"/>
        <v>26665697</v>
      </c>
      <c r="G47">
        <v>11352767</v>
      </c>
      <c r="H47">
        <v>316252</v>
      </c>
      <c r="I47">
        <v>13701347</v>
      </c>
      <c r="J47">
        <v>1295331</v>
      </c>
      <c r="K47">
        <f t="shared" si="25"/>
        <v>59.229691436868869</v>
      </c>
      <c r="L47">
        <f t="shared" si="26"/>
        <v>42.57442436250588</v>
      </c>
      <c r="M47" s="59">
        <f t="shared" si="27"/>
        <v>97.289815022153959</v>
      </c>
    </row>
    <row r="48" spans="2:13" x14ac:dyDescent="0.25">
      <c r="E48" s="54" t="s">
        <v>178</v>
      </c>
      <c r="F48" s="55">
        <f t="shared" si="24"/>
        <v>26665697</v>
      </c>
      <c r="G48" s="55">
        <v>12855499</v>
      </c>
      <c r="H48" s="55">
        <v>21561</v>
      </c>
      <c r="I48">
        <v>13691121</v>
      </c>
      <c r="J48" s="55">
        <v>97516</v>
      </c>
      <c r="K48" s="55">
        <f t="shared" si="25"/>
        <v>65.020752093739944</v>
      </c>
      <c r="L48" s="55">
        <f t="shared" si="26"/>
        <v>48.20987428155356</v>
      </c>
      <c r="M48" s="58">
        <f t="shared" si="27"/>
        <v>99.832562712296124</v>
      </c>
    </row>
    <row r="49" spans="3:13" x14ac:dyDescent="0.25">
      <c r="C49" s="23" t="s">
        <v>155</v>
      </c>
      <c r="D49" s="23" t="s">
        <v>153</v>
      </c>
      <c r="E49" s="26" t="s">
        <v>180</v>
      </c>
      <c r="F49" s="27">
        <f t="shared" si="24"/>
        <v>26665697</v>
      </c>
      <c r="G49" s="27">
        <v>20354387</v>
      </c>
      <c r="H49" s="27">
        <v>640485</v>
      </c>
      <c r="I49" s="27">
        <v>5670825</v>
      </c>
      <c r="J49" s="27">
        <v>0</v>
      </c>
      <c r="K49" s="27">
        <f t="shared" si="25"/>
        <v>85.413948792764103</v>
      </c>
      <c r="L49" s="27">
        <f t="shared" si="26"/>
        <v>76.331726862418037</v>
      </c>
      <c r="M49" s="28">
        <f t="shared" si="27"/>
        <v>96.949326483152646</v>
      </c>
    </row>
    <row r="50" spans="3:13" x14ac:dyDescent="0.25">
      <c r="C50" s="23"/>
      <c r="D50" s="23"/>
      <c r="E50" s="32" t="s">
        <v>177</v>
      </c>
      <c r="F50" s="23">
        <f t="shared" si="24"/>
        <v>26665697</v>
      </c>
      <c r="G50" s="23">
        <v>18344419</v>
      </c>
      <c r="H50" s="23">
        <v>532804</v>
      </c>
      <c r="I50" s="23">
        <v>5699976</v>
      </c>
      <c r="J50" s="23">
        <v>2088498</v>
      </c>
      <c r="K50" s="23">
        <f t="shared" si="25"/>
        <v>80.558817923839754</v>
      </c>
      <c r="L50" s="23">
        <f t="shared" si="26"/>
        <v>68.79407277447126</v>
      </c>
      <c r="M50" s="33">
        <f t="shared" si="27"/>
        <v>97.177529766957775</v>
      </c>
    </row>
    <row r="51" spans="3:13" x14ac:dyDescent="0.25">
      <c r="C51" s="23"/>
      <c r="D51" s="23"/>
      <c r="E51" s="29" t="s">
        <v>178</v>
      </c>
      <c r="F51" s="30">
        <f t="shared" si="24"/>
        <v>26665697</v>
      </c>
      <c r="G51" s="30">
        <v>20787725</v>
      </c>
      <c r="H51" s="30">
        <v>47083</v>
      </c>
      <c r="I51" s="23">
        <v>5672573</v>
      </c>
      <c r="J51" s="30">
        <v>158316</v>
      </c>
      <c r="K51" s="30">
        <f t="shared" si="25"/>
        <v>87.526332614779562</v>
      </c>
      <c r="L51" s="30">
        <f t="shared" si="26"/>
        <v>77.956803454265611</v>
      </c>
      <c r="M51" s="31">
        <f t="shared" si="27"/>
        <v>99.774017595938489</v>
      </c>
    </row>
    <row r="52" spans="3:13" x14ac:dyDescent="0.25">
      <c r="C52" t="s">
        <v>1</v>
      </c>
      <c r="D52" t="s">
        <v>153</v>
      </c>
      <c r="E52" s="49" t="s">
        <v>180</v>
      </c>
      <c r="F52" s="50">
        <f t="shared" si="24"/>
        <v>26665697</v>
      </c>
      <c r="G52" s="50">
        <v>22456821</v>
      </c>
      <c r="H52" s="50">
        <v>664736</v>
      </c>
      <c r="I52" s="50">
        <v>3544140</v>
      </c>
      <c r="J52" s="50">
        <v>0</v>
      </c>
      <c r="K52" s="52">
        <f t="shared" si="25"/>
        <v>90.211125120497712</v>
      </c>
      <c r="L52" s="52">
        <f t="shared" si="26"/>
        <v>84.216141059429276</v>
      </c>
      <c r="M52" s="51">
        <f t="shared" ref="M52:M57" si="28">G52/(G52+H52)*100</f>
        <v>97.125037902940534</v>
      </c>
    </row>
    <row r="53" spans="3:13" x14ac:dyDescent="0.25">
      <c r="E53" s="21" t="s">
        <v>177</v>
      </c>
      <c r="F53">
        <f t="shared" si="24"/>
        <v>26665697</v>
      </c>
      <c r="G53">
        <v>20248244</v>
      </c>
      <c r="H53">
        <v>542445</v>
      </c>
      <c r="I53">
        <v>3579507</v>
      </c>
      <c r="J53">
        <v>2295501</v>
      </c>
      <c r="K53" s="63">
        <f t="shared" si="25"/>
        <v>85.334117098592387</v>
      </c>
      <c r="L53" s="63">
        <f t="shared" si="26"/>
        <v>75.93367613829858</v>
      </c>
      <c r="M53" s="59">
        <f t="shared" si="28"/>
        <v>97.390923408069824</v>
      </c>
    </row>
    <row r="54" spans="3:13" x14ac:dyDescent="0.25">
      <c r="E54" s="54" t="s">
        <v>178</v>
      </c>
      <c r="F54" s="55">
        <f t="shared" si="24"/>
        <v>26665697</v>
      </c>
      <c r="G54" s="55">
        <v>22897785</v>
      </c>
      <c r="H54" s="55">
        <v>47554</v>
      </c>
      <c r="I54" s="55">
        <v>3546205</v>
      </c>
      <c r="J54" s="55">
        <v>174153</v>
      </c>
      <c r="K54" s="57">
        <f t="shared" si="25"/>
        <v>92.309239420035496</v>
      </c>
      <c r="L54" s="57">
        <f t="shared" si="26"/>
        <v>85.869816191191248</v>
      </c>
      <c r="M54" s="56">
        <f t="shared" si="28"/>
        <v>99.792750937347236</v>
      </c>
    </row>
    <row r="55" spans="3:13" x14ac:dyDescent="0.25">
      <c r="C55" s="23" t="s">
        <v>153</v>
      </c>
      <c r="D55" s="23"/>
      <c r="E55" s="32" t="s">
        <v>180</v>
      </c>
      <c r="F55" s="23">
        <f t="shared" si="24"/>
        <v>26665697</v>
      </c>
      <c r="G55" s="23">
        <v>19810875</v>
      </c>
      <c r="H55" s="23">
        <v>1183997</v>
      </c>
      <c r="I55" s="23">
        <v>5670825</v>
      </c>
      <c r="J55" s="23">
        <v>0</v>
      </c>
      <c r="K55" s="23">
        <f t="shared" si="25"/>
        <v>83.133187100640782</v>
      </c>
      <c r="L55" s="23">
        <f t="shared" si="26"/>
        <v>74.293482746766387</v>
      </c>
      <c r="M55" s="33">
        <f t="shared" si="28"/>
        <v>94.360541945671301</v>
      </c>
    </row>
    <row r="56" spans="3:13" x14ac:dyDescent="0.25">
      <c r="C56" s="23"/>
      <c r="D56" s="23"/>
      <c r="E56" s="32" t="s">
        <v>177</v>
      </c>
      <c r="F56" s="23">
        <f t="shared" si="24"/>
        <v>26665697</v>
      </c>
      <c r="G56" s="23">
        <v>17832097</v>
      </c>
      <c r="H56" s="23">
        <v>1045126</v>
      </c>
      <c r="I56" s="23">
        <v>5727495</v>
      </c>
      <c r="J56" s="23">
        <v>2060979</v>
      </c>
      <c r="K56" s="23">
        <f t="shared" si="25"/>
        <v>78.308975357750441</v>
      </c>
      <c r="L56" s="23">
        <f t="shared" si="26"/>
        <v>66.872795412023166</v>
      </c>
      <c r="M56" s="33">
        <f t="shared" si="28"/>
        <v>94.463560662497869</v>
      </c>
    </row>
    <row r="57" spans="3:13" x14ac:dyDescent="0.25">
      <c r="C57" s="23"/>
      <c r="D57" s="23"/>
      <c r="E57" s="29" t="s">
        <v>178</v>
      </c>
      <c r="F57" s="30">
        <f t="shared" si="24"/>
        <v>26665697</v>
      </c>
      <c r="G57" s="30">
        <v>20721546</v>
      </c>
      <c r="H57" s="30">
        <v>113262</v>
      </c>
      <c r="I57" s="30">
        <v>5672584</v>
      </c>
      <c r="J57" s="30">
        <v>158305</v>
      </c>
      <c r="K57" s="30">
        <f t="shared" si="25"/>
        <v>87.247687156168112</v>
      </c>
      <c r="L57" s="30">
        <f t="shared" si="26"/>
        <v>77.708623179810374</v>
      </c>
      <c r="M57" s="31">
        <f t="shared" si="28"/>
        <v>99.456380879535828</v>
      </c>
    </row>
    <row r="58" spans="3:13" x14ac:dyDescent="0.25">
      <c r="C58" t="s">
        <v>2</v>
      </c>
      <c r="E58" s="21" t="s">
        <v>180</v>
      </c>
      <c r="F58">
        <f t="shared" ref="F58:F60" si="29">G58+H58+I58+J58</f>
        <v>28552988</v>
      </c>
      <c r="G58">
        <v>12578789</v>
      </c>
      <c r="H58">
        <v>397031</v>
      </c>
      <c r="I58">
        <v>13689877</v>
      </c>
      <c r="J58">
        <v>1887291</v>
      </c>
      <c r="K58">
        <f t="shared" ref="K58:K60" si="30">2/(1/L58+1/M58)</f>
        <v>60.578618100476177</v>
      </c>
      <c r="L58">
        <f t="shared" ref="L58:L60" si="31">G58/F58*100</f>
        <v>44.054194958510124</v>
      </c>
      <c r="M58" s="59">
        <f t="shared" ref="M58:M60" si="32">G58/(G58+H58)*100</f>
        <v>96.940224201630414</v>
      </c>
    </row>
    <row r="59" spans="3:13" x14ac:dyDescent="0.25">
      <c r="E59" s="21" t="s">
        <v>177</v>
      </c>
      <c r="F59">
        <f t="shared" si="29"/>
        <v>26665697</v>
      </c>
      <c r="G59">
        <v>11341499</v>
      </c>
      <c r="H59">
        <v>327520</v>
      </c>
      <c r="I59">
        <v>13706803</v>
      </c>
      <c r="J59">
        <v>1289875</v>
      </c>
      <c r="K59">
        <f t="shared" si="30"/>
        <v>59.170903992089052</v>
      </c>
      <c r="L59">
        <f t="shared" si="31"/>
        <v>42.53216782595257</v>
      </c>
      <c r="M59" s="59">
        <f t="shared" si="32"/>
        <v>97.193251634948922</v>
      </c>
    </row>
    <row r="60" spans="3:13" x14ac:dyDescent="0.25">
      <c r="E60" s="54" t="s">
        <v>178</v>
      </c>
      <c r="F60" s="55">
        <f t="shared" si="29"/>
        <v>26665697</v>
      </c>
      <c r="G60" s="55">
        <v>12851268</v>
      </c>
      <c r="H60" s="55">
        <v>25792</v>
      </c>
      <c r="I60" s="55">
        <v>13691120</v>
      </c>
      <c r="J60" s="55">
        <v>97517</v>
      </c>
      <c r="K60" s="55">
        <f t="shared" si="30"/>
        <v>64.999352473071113</v>
      </c>
      <c r="L60" s="55">
        <f t="shared" si="31"/>
        <v>48.194007454596068</v>
      </c>
      <c r="M60" s="56">
        <f t="shared" si="32"/>
        <v>99.799705833474405</v>
      </c>
    </row>
    <row r="61" spans="3:13" x14ac:dyDescent="0.25">
      <c r="C61" s="23" t="s">
        <v>212</v>
      </c>
      <c r="D61" s="23"/>
      <c r="E61" s="32" t="s">
        <v>177</v>
      </c>
      <c r="F61" s="23">
        <f t="shared" ref="F61:F62" si="33">G61+H61+I61+J61</f>
        <v>26665697</v>
      </c>
      <c r="G61" s="23">
        <v>71379</v>
      </c>
      <c r="H61" s="23">
        <v>21753295</v>
      </c>
      <c r="I61" s="23">
        <v>4841023</v>
      </c>
      <c r="J61" s="23">
        <v>0</v>
      </c>
      <c r="K61" s="23">
        <f t="shared" ref="K61:K62" si="34">2/(1/L61+1/M61)</f>
        <v>0.2944048417365171</v>
      </c>
      <c r="L61" s="23">
        <f t="shared" ref="L61:L62" si="35">G61/F61*100</f>
        <v>0.26768098354976433</v>
      </c>
      <c r="M61" s="33">
        <f>G61/(G61+H61)*100</f>
        <v>0.32705643163329723</v>
      </c>
    </row>
    <row r="62" spans="3:13" x14ac:dyDescent="0.25">
      <c r="C62" s="23"/>
      <c r="D62" s="23"/>
      <c r="E62" s="29" t="s">
        <v>178</v>
      </c>
      <c r="F62" s="30">
        <f t="shared" si="33"/>
        <v>26665697</v>
      </c>
      <c r="G62" s="30">
        <v>21134414</v>
      </c>
      <c r="H62" s="30">
        <v>690260</v>
      </c>
      <c r="I62" s="30">
        <v>4841023</v>
      </c>
      <c r="J62" s="30">
        <v>0</v>
      </c>
      <c r="K62" s="30">
        <f t="shared" si="34"/>
        <v>87.169528977206625</v>
      </c>
      <c r="L62" s="30">
        <f t="shared" si="35"/>
        <v>79.256934480280037</v>
      </c>
      <c r="M62" s="31">
        <f>G62/(G62+H62)*100</f>
        <v>96.837249436119862</v>
      </c>
    </row>
    <row r="63" spans="3:13" x14ac:dyDescent="0.25">
      <c r="C63" t="s">
        <v>224</v>
      </c>
      <c r="E63" s="21" t="s">
        <v>180</v>
      </c>
      <c r="F63">
        <f t="shared" ref="F63:F70" si="36">G63+H63+I63+J63</f>
        <v>26665697</v>
      </c>
      <c r="G63">
        <v>20826872</v>
      </c>
      <c r="H63">
        <v>452501</v>
      </c>
      <c r="I63">
        <v>5386324</v>
      </c>
      <c r="J63">
        <v>0</v>
      </c>
      <c r="K63">
        <f t="shared" ref="K63:K70" si="37">2/(1/L63+1/M63)</f>
        <v>86.878054406845152</v>
      </c>
      <c r="L63">
        <f t="shared" ref="L63:L70" si="38">G63/F63*100</f>
        <v>78.10361004252016</v>
      </c>
      <c r="M63" s="64">
        <f t="shared" ref="M63:M65" si="39">G63/(G63+H63)*100</f>
        <v>97.873522871186097</v>
      </c>
    </row>
    <row r="64" spans="3:13" x14ac:dyDescent="0.25">
      <c r="E64" s="21" t="s">
        <v>177</v>
      </c>
      <c r="F64">
        <f t="shared" si="36"/>
        <v>26665697</v>
      </c>
      <c r="G64">
        <v>19056073</v>
      </c>
      <c r="H64">
        <v>295970</v>
      </c>
      <c r="I64">
        <v>5426363</v>
      </c>
      <c r="J64">
        <v>1887291</v>
      </c>
      <c r="K64">
        <f t="shared" si="37"/>
        <v>82.820551378663978</v>
      </c>
      <c r="L64">
        <f t="shared" si="38"/>
        <v>71.462872318694693</v>
      </c>
      <c r="M64" s="64">
        <f t="shared" si="39"/>
        <v>98.470600752592375</v>
      </c>
    </row>
    <row r="65" spans="1:13" ht="15.75" thickBot="1" x14ac:dyDescent="0.3">
      <c r="E65" s="60" t="s">
        <v>178</v>
      </c>
      <c r="F65" s="61">
        <f t="shared" si="36"/>
        <v>26665697</v>
      </c>
      <c r="G65" s="61">
        <v>20979463</v>
      </c>
      <c r="H65" s="61">
        <v>114365</v>
      </c>
      <c r="I65" s="61">
        <v>5388516</v>
      </c>
      <c r="J65" s="61">
        <v>183353</v>
      </c>
      <c r="K65" s="61">
        <f t="shared" si="37"/>
        <v>87.854571417952755</v>
      </c>
      <c r="L65" s="61">
        <f t="shared" si="38"/>
        <v>78.675847100490188</v>
      </c>
      <c r="M65" s="62">
        <f t="shared" si="39"/>
        <v>99.457827190019756</v>
      </c>
    </row>
    <row r="66" spans="1:13" ht="15.75" thickTop="1" x14ac:dyDescent="0.25">
      <c r="A66" t="s">
        <v>182</v>
      </c>
      <c r="B66" t="s">
        <v>183</v>
      </c>
      <c r="C66" s="23" t="s">
        <v>155</v>
      </c>
      <c r="D66" s="23" t="s">
        <v>2</v>
      </c>
      <c r="E66" s="32" t="s">
        <v>180</v>
      </c>
      <c r="F66" s="23">
        <f t="shared" si="36"/>
        <v>950780</v>
      </c>
      <c r="G66" s="23">
        <v>703853</v>
      </c>
      <c r="H66" s="23">
        <v>246927</v>
      </c>
      <c r="I66" s="23">
        <v>0</v>
      </c>
      <c r="J66" s="23">
        <v>0</v>
      </c>
      <c r="K66" s="39">
        <f t="shared" si="37"/>
        <v>74.02900776204801</v>
      </c>
      <c r="L66" s="39">
        <f t="shared" si="38"/>
        <v>74.02900776204801</v>
      </c>
      <c r="M66" s="40">
        <f>G66/(G66+H66)*100</f>
        <v>74.02900776204801</v>
      </c>
    </row>
    <row r="67" spans="1:13" x14ac:dyDescent="0.25">
      <c r="C67" t="s">
        <v>1</v>
      </c>
      <c r="D67" t="s">
        <v>2</v>
      </c>
      <c r="E67" s="21" t="s">
        <v>180</v>
      </c>
      <c r="F67">
        <f t="shared" si="36"/>
        <v>950780</v>
      </c>
      <c r="G67">
        <v>275832</v>
      </c>
      <c r="H67">
        <v>674948</v>
      </c>
      <c r="I67">
        <v>0</v>
      </c>
      <c r="J67">
        <v>0</v>
      </c>
      <c r="K67">
        <f t="shared" si="37"/>
        <v>29.011127705673236</v>
      </c>
      <c r="L67">
        <f t="shared" si="38"/>
        <v>29.011127705673236</v>
      </c>
      <c r="M67" s="59">
        <f>G67/(G67+H67)*100</f>
        <v>29.011127705673236</v>
      </c>
    </row>
    <row r="68" spans="1:13" x14ac:dyDescent="0.25">
      <c r="C68" s="23" t="s">
        <v>2</v>
      </c>
      <c r="D68" s="23"/>
      <c r="E68" s="32" t="s">
        <v>180</v>
      </c>
      <c r="F68" s="23">
        <f t="shared" si="36"/>
        <v>950780</v>
      </c>
      <c r="G68" s="23">
        <v>308407</v>
      </c>
      <c r="H68" s="23">
        <v>641244</v>
      </c>
      <c r="I68" s="23">
        <v>1129</v>
      </c>
      <c r="J68" s="23">
        <v>0</v>
      </c>
      <c r="K68" s="23">
        <f t="shared" si="37"/>
        <v>32.4565322287418</v>
      </c>
      <c r="L68" s="23">
        <f t="shared" si="38"/>
        <v>32.437262037485013</v>
      </c>
      <c r="M68" s="33">
        <f>G68/(G68+H68)*100</f>
        <v>32.475825329515793</v>
      </c>
    </row>
    <row r="69" spans="1:13" x14ac:dyDescent="0.25">
      <c r="C69" t="s">
        <v>153</v>
      </c>
      <c r="E69" s="21" t="s">
        <v>180</v>
      </c>
      <c r="F69">
        <f t="shared" si="36"/>
        <v>950780</v>
      </c>
      <c r="G69">
        <v>306963</v>
      </c>
      <c r="H69">
        <v>643816</v>
      </c>
      <c r="I69">
        <v>1</v>
      </c>
      <c r="J69">
        <v>0</v>
      </c>
      <c r="K69">
        <f t="shared" si="37"/>
        <v>32.285403713479305</v>
      </c>
      <c r="L69">
        <f t="shared" si="38"/>
        <v>32.28538673510171</v>
      </c>
      <c r="M69" s="59">
        <f>G69/(G69+H69)*100</f>
        <v>32.285420691874769</v>
      </c>
    </row>
    <row r="70" spans="1:13" x14ac:dyDescent="0.25">
      <c r="C70" s="23" t="s">
        <v>224</v>
      </c>
      <c r="D70" s="23"/>
      <c r="E70" s="29" t="s">
        <v>180</v>
      </c>
      <c r="F70" s="30">
        <f t="shared" si="36"/>
        <v>950780</v>
      </c>
      <c r="G70" s="30">
        <v>174511</v>
      </c>
      <c r="H70" s="30">
        <v>2449</v>
      </c>
      <c r="I70" s="30">
        <v>773820</v>
      </c>
      <c r="J70" s="30">
        <v>0</v>
      </c>
      <c r="K70" s="30">
        <f t="shared" si="37"/>
        <v>30.948800255378018</v>
      </c>
      <c r="L70" s="30">
        <f t="shared" si="38"/>
        <v>18.354508929510509</v>
      </c>
      <c r="M70" s="31">
        <f>G70/(G70+H70)*100</f>
        <v>98.616071428571431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7B2109-F2ED-4FB1-9C75-ABA616507A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A.1 Ecoli short reads</vt:lpstr>
      <vt:lpstr>A.2 Ecoli References</vt:lpstr>
      <vt:lpstr>A.3 Sevim Real Data</vt:lpstr>
      <vt:lpstr>A.4 Time and Memory</vt:lpstr>
      <vt:lpstr>A.5 Abundance Comparisons</vt:lpstr>
      <vt:lpstr>A.6 Simulated Data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zheng</dc:creator>
  <cp:lastModifiedBy>andrew zheng</cp:lastModifiedBy>
  <dcterms:created xsi:type="dcterms:W3CDTF">2022-10-04T18:41:12Z</dcterms:created>
  <dcterms:modified xsi:type="dcterms:W3CDTF">2023-01-24T20:15:17Z</dcterms:modified>
</cp:coreProperties>
</file>