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Metagenomics Project\"/>
    </mc:Choice>
  </mc:AlternateContent>
  <xr:revisionPtr revIDLastSave="0" documentId="13_ncr:1_{41069FFC-9135-4D2F-BC9E-8D339D7BD0AA}" xr6:coauthVersionLast="47" xr6:coauthVersionMax="47" xr10:uidLastSave="{00000000-0000-0000-0000-000000000000}"/>
  <bookViews>
    <workbookView xWindow="90" yWindow="555" windowWidth="15660" windowHeight="11820" firstSheet="2" activeTab="3" xr2:uid="{4967EA6C-997E-4E43-AD60-FEFE8549756F}"/>
  </bookViews>
  <sheets>
    <sheet name="A.1 Ecoli short reads" sheetId="1" r:id="rId1"/>
    <sheet name="A.2 Ecoli References" sheetId="2" r:id="rId2"/>
    <sheet name="A.3 Sevim Real Data" sheetId="4" r:id="rId3"/>
    <sheet name="A.4 Time and Memory" sheetId="5" r:id="rId4"/>
    <sheet name="A.5 Abundance Comparisons" sheetId="6" r:id="rId5"/>
    <sheet name="A.6 Simulated Data Scores" sheetId="8" r:id="rId6"/>
  </sheets>
  <definedNames>
    <definedName name="ExternalData_1" localSheetId="0" hidden="1">'A.1 Ecoli short reads'!$J$2:$K$34</definedName>
    <definedName name="ExternalData_1" localSheetId="1" hidden="1">'A.2 Ecoli References'!$A$1:$L$31</definedName>
    <definedName name="ExternalData_10" localSheetId="0" hidden="1">'A.1 Ecoli short reads'!$M$2:$N$50</definedName>
    <definedName name="ExternalData_9" localSheetId="0" hidden="1">'A.1 Ecoli short reads'!$G$2:$H$35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7" i="8" l="1"/>
  <c r="T57" i="8"/>
  <c r="Z57" i="8" s="1"/>
  <c r="Y57" i="8" s="1"/>
  <c r="AA56" i="8"/>
  <c r="T56" i="8"/>
  <c r="Z56" i="8" s="1"/>
  <c r="Y56" i="8" s="1"/>
  <c r="AA55" i="8"/>
  <c r="Z55" i="8"/>
  <c r="Y55" i="8"/>
  <c r="T55" i="8"/>
  <c r="F57" i="8"/>
  <c r="L57" i="8" s="1"/>
  <c r="K57" i="8" s="1"/>
  <c r="M57" i="8"/>
  <c r="F56" i="8"/>
  <c r="L56" i="8" s="1"/>
  <c r="K56" i="8" s="1"/>
  <c r="M56" i="8"/>
  <c r="F55" i="8"/>
  <c r="L55" i="8" s="1"/>
  <c r="K55" i="8" s="1"/>
  <c r="M55" i="8"/>
  <c r="M65" i="8"/>
  <c r="I65" i="8"/>
  <c r="F65" i="8" s="1"/>
  <c r="L65" i="8" s="1"/>
  <c r="K65" i="8" s="1"/>
  <c r="M64" i="8"/>
  <c r="I64" i="8"/>
  <c r="F64" i="8" s="1"/>
  <c r="L64" i="8" s="1"/>
  <c r="M63" i="8"/>
  <c r="F63" i="8"/>
  <c r="L63" i="8" s="1"/>
  <c r="M62" i="8"/>
  <c r="F62" i="8"/>
  <c r="L62" i="8" s="1"/>
  <c r="M61" i="8"/>
  <c r="F61" i="8"/>
  <c r="L61" i="8" s="1"/>
  <c r="AA60" i="8"/>
  <c r="T60" i="8"/>
  <c r="Z60" i="8" s="1"/>
  <c r="Y60" i="8" s="1"/>
  <c r="AA59" i="8"/>
  <c r="T59" i="8"/>
  <c r="Z59" i="8" s="1"/>
  <c r="Y59" i="8" s="1"/>
  <c r="AA58" i="8"/>
  <c r="T58" i="8"/>
  <c r="Z58" i="8" s="1"/>
  <c r="Y58" i="8" s="1"/>
  <c r="AA42" i="8"/>
  <c r="T42" i="8"/>
  <c r="Z42" i="8" s="1"/>
  <c r="Y42" i="8" s="1"/>
  <c r="AA41" i="8"/>
  <c r="T41" i="8"/>
  <c r="Z41" i="8" s="1"/>
  <c r="Y41" i="8" s="1"/>
  <c r="AA40" i="8"/>
  <c r="T40" i="8"/>
  <c r="Z40" i="8" s="1"/>
  <c r="Y40" i="8" s="1"/>
  <c r="AA39" i="8"/>
  <c r="T39" i="8"/>
  <c r="Z39" i="8" s="1"/>
  <c r="Y39" i="8" s="1"/>
  <c r="AA38" i="8"/>
  <c r="T38" i="8"/>
  <c r="Z38" i="8" s="1"/>
  <c r="AA37" i="8"/>
  <c r="T37" i="8"/>
  <c r="Z37" i="8" s="1"/>
  <c r="Y37" i="8" s="1"/>
  <c r="AA36" i="8"/>
  <c r="T36" i="8"/>
  <c r="Z36" i="8" s="1"/>
  <c r="Y36" i="8" s="1"/>
  <c r="AA35" i="8"/>
  <c r="T35" i="8"/>
  <c r="Z35" i="8" s="1"/>
  <c r="Y35" i="8" s="1"/>
  <c r="AA21" i="8"/>
  <c r="T21" i="8"/>
  <c r="Z21" i="8" s="1"/>
  <c r="AA20" i="8"/>
  <c r="T20" i="8"/>
  <c r="Z20" i="8" s="1"/>
  <c r="AA19" i="8"/>
  <c r="T19" i="8"/>
  <c r="Z19" i="8" s="1"/>
  <c r="Y19" i="8" s="1"/>
  <c r="AA8" i="8"/>
  <c r="T8" i="8"/>
  <c r="Z8" i="8" s="1"/>
  <c r="AA7" i="8"/>
  <c r="T7" i="8"/>
  <c r="Z7" i="8" s="1"/>
  <c r="Y7" i="8" s="1"/>
  <c r="M8" i="8"/>
  <c r="F8" i="8"/>
  <c r="L8" i="8" s="1"/>
  <c r="F7" i="8"/>
  <c r="L7" i="8" s="1"/>
  <c r="M7" i="8"/>
  <c r="M21" i="8"/>
  <c r="M20" i="8"/>
  <c r="F21" i="8"/>
  <c r="L21" i="8" s="1"/>
  <c r="F20" i="8"/>
  <c r="L20" i="8" s="1"/>
  <c r="F19" i="8"/>
  <c r="L19" i="8" s="1"/>
  <c r="M19" i="8"/>
  <c r="F36" i="8"/>
  <c r="L36" i="8" s="1"/>
  <c r="M36" i="8"/>
  <c r="F35" i="8"/>
  <c r="L35" i="8" s="1"/>
  <c r="M35" i="8"/>
  <c r="F58" i="8"/>
  <c r="L58" i="8" s="1"/>
  <c r="M38" i="8"/>
  <c r="F38" i="8"/>
  <c r="L38" i="8" s="1"/>
  <c r="F37" i="8"/>
  <c r="L37" i="8" s="1"/>
  <c r="M37" i="8"/>
  <c r="M60" i="8"/>
  <c r="M59" i="8"/>
  <c r="F60" i="8"/>
  <c r="L60" i="8" s="1"/>
  <c r="F59" i="8"/>
  <c r="L59" i="8" s="1"/>
  <c r="M58" i="8"/>
  <c r="N51" i="1"/>
  <c r="K35" i="1"/>
  <c r="K62" i="8" l="1"/>
  <c r="K64" i="8"/>
  <c r="K63" i="8"/>
  <c r="Y38" i="8"/>
  <c r="K61" i="8"/>
  <c r="Y8" i="8"/>
  <c r="Y20" i="8"/>
  <c r="Y21" i="8"/>
  <c r="K7" i="8"/>
  <c r="K36" i="8"/>
  <c r="K8" i="8"/>
  <c r="K19" i="8"/>
  <c r="K21" i="8"/>
  <c r="K35" i="8"/>
  <c r="K20" i="8"/>
  <c r="K38" i="8"/>
  <c r="K37" i="8"/>
  <c r="K60" i="8"/>
  <c r="K58" i="8"/>
  <c r="K59" i="8"/>
  <c r="AA69" i="8" l="1"/>
  <c r="T69" i="8"/>
  <c r="Z69" i="8" s="1"/>
  <c r="F69" i="8"/>
  <c r="L69" i="8" s="1"/>
  <c r="M69" i="8"/>
  <c r="D45" i="5"/>
  <c r="AA70" i="8"/>
  <c r="T70" i="8"/>
  <c r="Z70" i="8" s="1"/>
  <c r="AA68" i="8"/>
  <c r="T68" i="8"/>
  <c r="Z68" i="8" s="1"/>
  <c r="AA67" i="8"/>
  <c r="T67" i="8"/>
  <c r="Z67" i="8" s="1"/>
  <c r="AA66" i="8"/>
  <c r="T66" i="8"/>
  <c r="Z66" i="8" s="1"/>
  <c r="D67" i="5"/>
  <c r="D68" i="5"/>
  <c r="Y68" i="8" l="1"/>
  <c r="Y67" i="8"/>
  <c r="Y69" i="8"/>
  <c r="Y66" i="8"/>
  <c r="K69" i="8"/>
  <c r="Y70" i="8"/>
  <c r="F70" i="8"/>
  <c r="L70" i="8" s="1"/>
  <c r="M70" i="8"/>
  <c r="T53" i="8"/>
  <c r="Z53" i="8" s="1"/>
  <c r="T54" i="8"/>
  <c r="Z54" i="8" s="1"/>
  <c r="T52" i="8"/>
  <c r="T50" i="8"/>
  <c r="Z50" i="8" s="1"/>
  <c r="Y50" i="8" s="1"/>
  <c r="T51" i="8"/>
  <c r="Z51" i="8" s="1"/>
  <c r="Y51" i="8" s="1"/>
  <c r="T49" i="8"/>
  <c r="T47" i="8"/>
  <c r="Z47" i="8" s="1"/>
  <c r="T48" i="8"/>
  <c r="Z48" i="8" s="1"/>
  <c r="Y48" i="8" s="1"/>
  <c r="T46" i="8"/>
  <c r="T44" i="8"/>
  <c r="Z44" i="8" s="1"/>
  <c r="T45" i="8"/>
  <c r="Z45" i="8" s="1"/>
  <c r="T43" i="8"/>
  <c r="Z43" i="8" s="1"/>
  <c r="AA65" i="8"/>
  <c r="T65" i="8"/>
  <c r="Z65" i="8" s="1"/>
  <c r="AA64" i="8"/>
  <c r="T64" i="8"/>
  <c r="Z64" i="8" s="1"/>
  <c r="AA63" i="8"/>
  <c r="T63" i="8"/>
  <c r="Z63" i="8" s="1"/>
  <c r="AA62" i="8"/>
  <c r="T62" i="8"/>
  <c r="Z62" i="8" s="1"/>
  <c r="AA61" i="8"/>
  <c r="T61" i="8"/>
  <c r="Z61" i="8" s="1"/>
  <c r="AA54" i="8"/>
  <c r="AA53" i="8"/>
  <c r="AA52" i="8"/>
  <c r="AA51" i="8"/>
  <c r="AA50" i="8"/>
  <c r="AA49" i="8"/>
  <c r="AA48" i="8"/>
  <c r="AA47" i="8"/>
  <c r="AA46" i="8"/>
  <c r="AA45" i="8"/>
  <c r="AA44" i="8"/>
  <c r="AA43" i="8"/>
  <c r="AA26" i="8"/>
  <c r="T26" i="8"/>
  <c r="Z26" i="8" s="1"/>
  <c r="AA25" i="8"/>
  <c r="T25" i="8"/>
  <c r="Z25" i="8" s="1"/>
  <c r="AA24" i="8"/>
  <c r="T24" i="8"/>
  <c r="Z24" i="8" s="1"/>
  <c r="AA23" i="8"/>
  <c r="T23" i="8"/>
  <c r="Z23" i="8" s="1"/>
  <c r="AA22" i="8"/>
  <c r="T22" i="8"/>
  <c r="Z22" i="8" s="1"/>
  <c r="AA18" i="8"/>
  <c r="AA17" i="8"/>
  <c r="AA16" i="8"/>
  <c r="AA15" i="8"/>
  <c r="AA14" i="8"/>
  <c r="T14" i="8"/>
  <c r="Z14" i="8" s="1"/>
  <c r="AA13" i="8"/>
  <c r="AA12" i="8"/>
  <c r="T12" i="8"/>
  <c r="Z12" i="8" s="1"/>
  <c r="AA11" i="8"/>
  <c r="T11" i="8"/>
  <c r="Z11" i="8" s="1"/>
  <c r="AA10" i="8"/>
  <c r="T10" i="8"/>
  <c r="Z10" i="8" s="1"/>
  <c r="AA9" i="8"/>
  <c r="T9" i="8"/>
  <c r="Z9" i="8" s="1"/>
  <c r="T32" i="8"/>
  <c r="Z32" i="8" s="1"/>
  <c r="T33" i="8"/>
  <c r="Z33" i="8" s="1"/>
  <c r="T34" i="8"/>
  <c r="Z34" i="8" s="1"/>
  <c r="T31" i="8"/>
  <c r="Z31" i="8" s="1"/>
  <c r="AA34" i="8"/>
  <c r="AA33" i="8"/>
  <c r="AA32" i="8"/>
  <c r="AA31" i="8"/>
  <c r="T4" i="8"/>
  <c r="Z4" i="8" s="1"/>
  <c r="T3" i="8"/>
  <c r="Z3" i="8" s="1"/>
  <c r="AA6" i="8"/>
  <c r="AA5" i="8"/>
  <c r="AA4" i="8"/>
  <c r="AA3" i="8"/>
  <c r="T28" i="8"/>
  <c r="Z28" i="8" s="1"/>
  <c r="T29" i="8"/>
  <c r="Z29" i="8" s="1"/>
  <c r="T30" i="8"/>
  <c r="Z30" i="8" s="1"/>
  <c r="T27" i="8"/>
  <c r="Z27" i="8" s="1"/>
  <c r="AA30" i="8"/>
  <c r="AA29" i="8"/>
  <c r="AA28" i="8"/>
  <c r="AA27" i="8"/>
  <c r="F11" i="8"/>
  <c r="L11" i="8" s="1"/>
  <c r="F12" i="8"/>
  <c r="L12" i="8" s="1"/>
  <c r="M11" i="8"/>
  <c r="M12" i="8"/>
  <c r="F26" i="8"/>
  <c r="L26" i="8" s="1"/>
  <c r="M26" i="8"/>
  <c r="F25" i="8"/>
  <c r="L25" i="8" s="1"/>
  <c r="M25" i="8"/>
  <c r="F24" i="8"/>
  <c r="L24" i="8" s="1"/>
  <c r="M24" i="8"/>
  <c r="I42" i="8"/>
  <c r="F42" i="8" s="1"/>
  <c r="L42" i="8" s="1"/>
  <c r="I41" i="8"/>
  <c r="F41" i="8" s="1"/>
  <c r="D60" i="5"/>
  <c r="D59" i="5"/>
  <c r="M41" i="8"/>
  <c r="M42" i="8"/>
  <c r="D15" i="5"/>
  <c r="D16" i="5"/>
  <c r="D46" i="5"/>
  <c r="D33" i="5"/>
  <c r="D32" i="5"/>
  <c r="Y28" i="8" l="1"/>
  <c r="Y14" i="8"/>
  <c r="Y26" i="8"/>
  <c r="Y9" i="8"/>
  <c r="Y25" i="8"/>
  <c r="Y64" i="8"/>
  <c r="Y61" i="8"/>
  <c r="K12" i="8"/>
  <c r="K70" i="8"/>
  <c r="Y43" i="8"/>
  <c r="Y45" i="8"/>
  <c r="Y44" i="8"/>
  <c r="Y10" i="8"/>
  <c r="Y22" i="8"/>
  <c r="Y23" i="8"/>
  <c r="Y47" i="8"/>
  <c r="Y65" i="8"/>
  <c r="Y12" i="8"/>
  <c r="Y24" i="8"/>
  <c r="Y62" i="8"/>
  <c r="Y54" i="8"/>
  <c r="Y30" i="8"/>
  <c r="Y11" i="8"/>
  <c r="Y63" i="8"/>
  <c r="Y53" i="8"/>
  <c r="Z52" i="8"/>
  <c r="Y52" i="8" s="1"/>
  <c r="Z49" i="8"/>
  <c r="Y49" i="8" s="1"/>
  <c r="Z46" i="8"/>
  <c r="Y46" i="8" s="1"/>
  <c r="T15" i="8"/>
  <c r="Z15" i="8" s="1"/>
  <c r="Y15" i="8" s="1"/>
  <c r="T13" i="8"/>
  <c r="Z13" i="8" s="1"/>
  <c r="Y13" i="8" s="1"/>
  <c r="K26" i="8"/>
  <c r="Y4" i="8"/>
  <c r="K24" i="8"/>
  <c r="K25" i="8"/>
  <c r="Y29" i="8"/>
  <c r="Y34" i="8"/>
  <c r="K11" i="8"/>
  <c r="Y27" i="8"/>
  <c r="Y31" i="8"/>
  <c r="Y32" i="8"/>
  <c r="Y33" i="8"/>
  <c r="Y3" i="8"/>
  <c r="K42" i="8"/>
  <c r="L41" i="8"/>
  <c r="K41" i="8" s="1"/>
  <c r="D44" i="5"/>
  <c r="D58" i="5"/>
  <c r="D57" i="5"/>
  <c r="D56" i="5"/>
  <c r="D55" i="5"/>
  <c r="D43" i="5"/>
  <c r="D42" i="5"/>
  <c r="D41" i="5"/>
  <c r="M40" i="8"/>
  <c r="F40" i="8"/>
  <c r="M23" i="8"/>
  <c r="F23" i="8"/>
  <c r="L23" i="8" s="1"/>
  <c r="M22" i="8"/>
  <c r="F22" i="8"/>
  <c r="L22" i="8" s="1"/>
  <c r="M18" i="8"/>
  <c r="I18" i="8"/>
  <c r="F9" i="8"/>
  <c r="L9" i="8" s="1"/>
  <c r="M9" i="8"/>
  <c r="M6" i="8"/>
  <c r="I6" i="8"/>
  <c r="F39" i="8"/>
  <c r="M39" i="8"/>
  <c r="D54" i="5"/>
  <c r="D66" i="5"/>
  <c r="D64" i="5"/>
  <c r="D65" i="5"/>
  <c r="D14" i="5"/>
  <c r="D13" i="5"/>
  <c r="D12" i="5"/>
  <c r="D11" i="5"/>
  <c r="D31" i="5"/>
  <c r="D30" i="5"/>
  <c r="D29" i="5"/>
  <c r="D28" i="5"/>
  <c r="F27" i="8"/>
  <c r="L27" i="8" s="1"/>
  <c r="F28" i="8"/>
  <c r="L28" i="8" s="1"/>
  <c r="D25" i="5"/>
  <c r="D27" i="5"/>
  <c r="D8" i="5"/>
  <c r="D10" i="5"/>
  <c r="F52" i="8"/>
  <c r="L52" i="8" s="1"/>
  <c r="F53" i="8"/>
  <c r="L53" i="8" s="1"/>
  <c r="F54" i="8"/>
  <c r="L54" i="8" s="1"/>
  <c r="M52" i="8"/>
  <c r="M53" i="8"/>
  <c r="M54" i="8"/>
  <c r="M66" i="8"/>
  <c r="M67" i="8"/>
  <c r="F66" i="8"/>
  <c r="L66" i="8" s="1"/>
  <c r="F67" i="8"/>
  <c r="L67" i="8" s="1"/>
  <c r="F48" i="8"/>
  <c r="L48" i="8" s="1"/>
  <c r="F47" i="8"/>
  <c r="L47" i="8" s="1"/>
  <c r="M46" i="8"/>
  <c r="M47" i="8"/>
  <c r="M48" i="8"/>
  <c r="M49" i="8"/>
  <c r="M50" i="8"/>
  <c r="M51" i="8"/>
  <c r="F46" i="8"/>
  <c r="L46" i="8" s="1"/>
  <c r="F49" i="8"/>
  <c r="L49" i="8" s="1"/>
  <c r="F50" i="8"/>
  <c r="L50" i="8" s="1"/>
  <c r="F51" i="8"/>
  <c r="L51" i="8" s="1"/>
  <c r="D9" i="5"/>
  <c r="D7" i="5"/>
  <c r="D6" i="5"/>
  <c r="D5" i="5"/>
  <c r="D4" i="5"/>
  <c r="D3" i="5"/>
  <c r="I17" i="8"/>
  <c r="I16" i="8"/>
  <c r="F44" i="8"/>
  <c r="L44" i="8" s="1"/>
  <c r="I5" i="8"/>
  <c r="T5" i="8" s="1"/>
  <c r="Z5" i="8" s="1"/>
  <c r="Y5" i="8" s="1"/>
  <c r="M43" i="8"/>
  <c r="M44" i="8"/>
  <c r="M45" i="8"/>
  <c r="F45" i="8"/>
  <c r="L45" i="8" s="1"/>
  <c r="F43" i="8"/>
  <c r="L43" i="8" s="1"/>
  <c r="M32" i="8"/>
  <c r="M30" i="8"/>
  <c r="M29" i="8"/>
  <c r="M28" i="8"/>
  <c r="M27" i="8"/>
  <c r="M17" i="8"/>
  <c r="M16" i="8"/>
  <c r="M15" i="8"/>
  <c r="F15" i="8"/>
  <c r="L15" i="8" s="1"/>
  <c r="M14" i="8"/>
  <c r="F14" i="8"/>
  <c r="L14" i="8" s="1"/>
  <c r="M13" i="8"/>
  <c r="F13" i="8"/>
  <c r="L13" i="8" s="1"/>
  <c r="M10" i="8"/>
  <c r="M5" i="8"/>
  <c r="M4" i="8"/>
  <c r="F4" i="8"/>
  <c r="L4" i="8" s="1"/>
  <c r="M3" i="8"/>
  <c r="F3" i="8"/>
  <c r="L3" i="8" s="1"/>
  <c r="D20" i="5"/>
  <c r="D52" i="5"/>
  <c r="D51" i="5"/>
  <c r="D40" i="5"/>
  <c r="D39" i="5"/>
  <c r="D38" i="5"/>
  <c r="D37" i="5"/>
  <c r="D50" i="5"/>
  <c r="D53" i="5"/>
  <c r="D26" i="5"/>
  <c r="D24" i="5"/>
  <c r="D23" i="5"/>
  <c r="D22" i="5"/>
  <c r="D21" i="5"/>
  <c r="H36" i="1"/>
  <c r="E11" i="1"/>
  <c r="B53" i="1"/>
  <c r="K28" i="8" l="1"/>
  <c r="T17" i="8"/>
  <c r="Z17" i="8" s="1"/>
  <c r="Y17" i="8" s="1"/>
  <c r="F6" i="8"/>
  <c r="L6" i="8" s="1"/>
  <c r="K6" i="8" s="1"/>
  <c r="T6" i="8"/>
  <c r="Z6" i="8" s="1"/>
  <c r="Y6" i="8" s="1"/>
  <c r="F18" i="8"/>
  <c r="L18" i="8" s="1"/>
  <c r="T18" i="8"/>
  <c r="Z18" i="8" s="1"/>
  <c r="Y18" i="8" s="1"/>
  <c r="L39" i="8"/>
  <c r="K39" i="8" s="1"/>
  <c r="F16" i="8"/>
  <c r="L16" i="8" s="1"/>
  <c r="K16" i="8" s="1"/>
  <c r="T16" i="8"/>
  <c r="Z16" i="8" s="1"/>
  <c r="Y16" i="8" s="1"/>
  <c r="L40" i="8"/>
  <c r="K40" i="8" s="1"/>
  <c r="K18" i="8"/>
  <c r="K15" i="8"/>
  <c r="K22" i="8"/>
  <c r="K23" i="8"/>
  <c r="K9" i="8"/>
  <c r="K3" i="8"/>
  <c r="K14" i="8"/>
  <c r="K51" i="8"/>
  <c r="K48" i="8"/>
  <c r="K13" i="8"/>
  <c r="K4" i="8"/>
  <c r="K46" i="8"/>
  <c r="K50" i="8"/>
  <c r="K54" i="8"/>
  <c r="K44" i="8"/>
  <c r="K49" i="8"/>
  <c r="K52" i="8"/>
  <c r="K47" i="8"/>
  <c r="K27" i="8"/>
  <c r="K67" i="8"/>
  <c r="K53" i="8"/>
  <c r="K66" i="8"/>
  <c r="K43" i="8"/>
  <c r="K45" i="8"/>
  <c r="F34" i="8"/>
  <c r="L34" i="8" s="1"/>
  <c r="F32" i="8"/>
  <c r="F31" i="8"/>
  <c r="L31" i="8" s="1"/>
  <c r="M31" i="8"/>
  <c r="M34" i="8"/>
  <c r="M33" i="8"/>
  <c r="F29" i="8"/>
  <c r="F30" i="8"/>
  <c r="F10" i="8"/>
  <c r="L10" i="8" s="1"/>
  <c r="K10" i="8" s="1"/>
  <c r="F5" i="8"/>
  <c r="F17" i="8"/>
  <c r="K34" i="8" l="1"/>
  <c r="K31" i="8"/>
  <c r="L32" i="8"/>
  <c r="K32" i="8" s="1"/>
  <c r="L29" i="8"/>
  <c r="K29" i="8" s="1"/>
  <c r="L30" i="8"/>
  <c r="K30" i="8" s="1"/>
  <c r="L5" i="8"/>
  <c r="K5" i="8" s="1"/>
  <c r="L17" i="8"/>
  <c r="K17" i="8" s="1"/>
  <c r="F33" i="8"/>
  <c r="L33" i="8" s="1"/>
  <c r="K33" i="8" s="1"/>
  <c r="F68" i="8"/>
  <c r="L68" i="8" s="1"/>
  <c r="M68" i="8"/>
  <c r="K68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3F4FD-C2C5-4E5D-A9A0-06F025C6DEA8}" keepAlive="1" name="Query - bowtie_abund (2)" description="Connection to the 'bowtie_abund (2)' query in the workbook." type="5" refreshedVersion="8" background="1" saveData="1">
    <dbPr connection="Provider=Microsoft.Mashup.OleDb.1;Data Source=$Workbook$;Location=&quot;bowtie_abund (2)&quot;;Extended Properties=&quot;&quot;" command="SELECT * FROM [bowtie_abund (2)]"/>
  </connection>
  <connection id="2" xr16:uid="{0698CB70-DAA7-4E52-AF03-157AD67EC403}" keepAlive="1" name="Query - clark_ecoli_abund" description="Connection to the 'clark_ecoli_abund' query in the workbook." type="5" refreshedVersion="8" background="1" saveData="1">
    <dbPr connection="Provider=Microsoft.Mashup.OleDb.1;Data Source=$Workbook$;Location=clark_ecoli_abund;Extended Properties=&quot;&quot;" command="SELECT * FROM [clark_ecoli_abund]"/>
  </connection>
  <connection id="3" xr16:uid="{D27EEFFB-9AB7-4D08-AFC2-AABB19E075B4}" keepAlive="1" name="Query - ecoli" description="Connection to the 'ecoli' query in the workbook." type="5" refreshedVersion="8" background="1" saveData="1">
    <dbPr connection="Provider=Microsoft.Mashup.OleDb.1;Data Source=$Workbook$;Location=ecoli;Extended Properties=&quot;&quot;" command="SELECT * FROM [ecoli]"/>
  </connection>
  <connection id="4" xr16:uid="{9351EF37-35EC-487A-9635-A82339D71D7B}" keepAlive="1" name="Query - final_bases_SRR8073714_microbial" description="Connection to the 'final_bases_SRR8073714_microbial' query in the workbook." type="5" refreshedVersion="8" background="1" saveData="1">
    <dbPr connection="Provider=Microsoft.Mashup.OleDb.1;Data Source=$Workbook$;Location=final_bases_SRR8073714_microbial;Extended Properties=&quot;&quot;" command="SELECT * FROM [final_bases_SRR8073714_microbial]"/>
  </connection>
  <connection id="5" xr16:uid="{803D8B71-0374-4703-92DA-68318982AEC8}" keepAlive="1" name="Query - final_bases_SRR8073714_microbial (2)" description="Connection to the 'final_bases_SRR8073714_microbial (2)' query in the workbook." type="5" refreshedVersion="8" background="1" saveData="1">
    <dbPr connection="Provider=Microsoft.Mashup.OleDb.1;Data Source=$Workbook$;Location=&quot;final_bases_SRR8073714_microbial (2)&quot;;Extended Properties=&quot;&quot;" command="SELECT * FROM [final_bases_SRR8073714_microbial (2)]"/>
  </connection>
  <connection id="6" xr16:uid="{8D32D388-07A4-4705-A974-B64B8FFF9E08}" keepAlive="1" name="Query - minimap2_400_abund_bases" description="Connection to the 'minimap2_400_abund_bases' query in the workbook." type="5" refreshedVersion="8" background="1" saveData="1">
    <dbPr connection="Provider=Microsoft.Mashup.OleDb.1;Data Source=$Workbook$;Location=minimap2_400_abund_bases;Extended Properties=&quot;&quot;" command="SELECT * FROM [minimap2_400_abund_bases]"/>
  </connection>
  <connection id="7" xr16:uid="{981DBE79-278C-4F53-9EDE-F65E42B01F3C}" keepAlive="1" name="Query - minimap2_400_microbial_abund" description="Connection to the 'minimap2_400_microbial_abund' query in the workbook." type="5" refreshedVersion="8" background="1" saveData="1">
    <dbPr connection="Provider=Microsoft.Mashup.OleDb.1;Data Source=$Workbook$;Location=minimap2_400_microbial_abund;Extended Properties=&quot;&quot;" command="SELECT * FROM [minimap2_400_microbial_abund]"/>
  </connection>
  <connection id="8" xr16:uid="{9EB5087E-7FF3-4900-A3EE-066A77405D66}" keepAlive="1" name="Query - puffer_ecoli_abund" description="Connection to the 'puffer_ecoli_abund' query in the workbook." type="5" refreshedVersion="8" background="1" saveData="1">
    <dbPr connection="Provider=Microsoft.Mashup.OleDb.1;Data Source=$Workbook$;Location=puffer_ecoli_abund;Extended Properties=&quot;&quot;" command="SELECT * FROM [puffer_ecoli_abund]"/>
  </connection>
</connections>
</file>

<file path=xl/sharedStrings.xml><?xml version="1.0" encoding="utf-8"?>
<sst xmlns="http://schemas.openxmlformats.org/spreadsheetml/2006/main" count="1073" uniqueCount="240">
  <si>
    <t>MORA</t>
  </si>
  <si>
    <t>Pathoscope2</t>
  </si>
  <si>
    <t>Pufferfish</t>
  </si>
  <si>
    <t>CP013025.1</t>
  </si>
  <si>
    <t>CP011322.1</t>
  </si>
  <si>
    <t>CP011938.1</t>
  </si>
  <si>
    <t>LM995446.1</t>
  </si>
  <si>
    <t>CP007392.1</t>
  </si>
  <si>
    <t>CP013835.1</t>
  </si>
  <si>
    <t>CP012635.1</t>
  </si>
  <si>
    <t>CP007265.1</t>
  </si>
  <si>
    <t>CP009859.1</t>
  </si>
  <si>
    <t>CP007275.1</t>
  </si>
  <si>
    <t>CP010876.1</t>
  </si>
  <si>
    <t>2009C-3133</t>
  </si>
  <si>
    <t>SQ110</t>
  </si>
  <si>
    <t>ST2747</t>
  </si>
  <si>
    <t>JJ2434</t>
  </si>
  <si>
    <t>SF-088</t>
  </si>
  <si>
    <t>ST540</t>
  </si>
  <si>
    <t>ECONIH1</t>
  </si>
  <si>
    <t>NMEC O18</t>
  </si>
  <si>
    <t>MNCRE44</t>
  </si>
  <si>
    <t>CP010585.1</t>
  </si>
  <si>
    <t>CP011018.1</t>
  </si>
  <si>
    <t>CP012125.1</t>
  </si>
  <si>
    <t>CP007594.1</t>
  </si>
  <si>
    <t>CP010816.1</t>
  </si>
  <si>
    <t>CP010372.1</t>
  </si>
  <si>
    <t>CP011113.2</t>
  </si>
  <si>
    <t>CP010371.1</t>
  </si>
  <si>
    <t>CP011124.1</t>
  </si>
  <si>
    <t>CP013112.1</t>
  </si>
  <si>
    <t>CP010315.1</t>
  </si>
  <si>
    <t>CP009104.1</t>
  </si>
  <si>
    <t>CP011416.1</t>
  </si>
  <si>
    <t>CP013029.1</t>
  </si>
  <si>
    <t>CP007491.1</t>
  </si>
  <si>
    <t>CP011321.1</t>
  </si>
  <si>
    <t>CP013028.1</t>
  </si>
  <si>
    <t>CP009106.2</t>
  </si>
  <si>
    <t>CP010882.1</t>
  </si>
  <si>
    <t>CP013027.1</t>
  </si>
  <si>
    <t>CP009860.1</t>
  </si>
  <si>
    <t>CP010317.1</t>
  </si>
  <si>
    <t>Accession Numbers</t>
  </si>
  <si>
    <t>Assignments</t>
  </si>
  <si>
    <t>Pufferfish Data</t>
  </si>
  <si>
    <t>Pathoscope2 Data</t>
  </si>
  <si>
    <t>CP011324.1</t>
  </si>
  <si>
    <t>CP011320.1</t>
  </si>
  <si>
    <t>CP012636.1</t>
  </si>
  <si>
    <t>CP011417.1</t>
  </si>
  <si>
    <t>CP013024.1</t>
  </si>
  <si>
    <t>CP010373.2</t>
  </si>
  <si>
    <t>CP009862.1</t>
  </si>
  <si>
    <t>CP013833.1</t>
  </si>
  <si>
    <t>CP010316.1</t>
  </si>
  <si>
    <t>CP011019.1</t>
  </si>
  <si>
    <t>CP009107.1</t>
  </si>
  <si>
    <t>CP009105.1</t>
  </si>
  <si>
    <t>CP010881.1</t>
  </si>
  <si>
    <t>CP011418.1</t>
  </si>
  <si>
    <t>CP013030.1</t>
  </si>
  <si>
    <t>CP013834.1</t>
  </si>
  <si>
    <t>CP010880.1</t>
  </si>
  <si>
    <t>MORA Data</t>
  </si>
  <si>
    <t>Total</t>
  </si>
  <si>
    <t>Assembly Accession</t>
  </si>
  <si>
    <t>Organism Name</t>
  </si>
  <si>
    <t>Organism Infraspecific Names Breed</t>
  </si>
  <si>
    <t>Organism Infraspecific Names Strain</t>
  </si>
  <si>
    <t>Organism Infraspecific Names Cultivar</t>
  </si>
  <si>
    <t>Organism Infraspecific Names Isolate</t>
  </si>
  <si>
    <t>Organism Infraspecific Names Ecotype</t>
  </si>
  <si>
    <t>Annotation Name</t>
  </si>
  <si>
    <t>Assembly Stats Total Sequence Length</t>
  </si>
  <si>
    <t>Assembly Level</t>
  </si>
  <si>
    <t>Assembly Submission Date</t>
  </si>
  <si>
    <t>WGS project accession</t>
  </si>
  <si>
    <t>GCF_000597845.1</t>
  </si>
  <si>
    <t>Escherichia coli</t>
  </si>
  <si>
    <t/>
  </si>
  <si>
    <t>NCBI Prokaryotic Genome Annotation Pipeline (PGAP)</t>
  </si>
  <si>
    <t>Complete Genome</t>
  </si>
  <si>
    <t>GCF_000599665.1</t>
  </si>
  <si>
    <t>GCF_000784925.1</t>
  </si>
  <si>
    <t>GCF_000801165.1</t>
  </si>
  <si>
    <t>RM9387</t>
  </si>
  <si>
    <t>GCF_000801185.2</t>
  </si>
  <si>
    <t>94-3024</t>
  </si>
  <si>
    <t>GCF_000814145.2</t>
  </si>
  <si>
    <t>6409</t>
  </si>
  <si>
    <t>GCF_000819645.1</t>
  </si>
  <si>
    <t>789</t>
  </si>
  <si>
    <t>GCF_000830035.1</t>
  </si>
  <si>
    <t>C41(DE3)</t>
  </si>
  <si>
    <t>GCF_000833145.1</t>
  </si>
  <si>
    <t>BL21 (TaKaRa)</t>
  </si>
  <si>
    <t>GCF_000833635.2</t>
  </si>
  <si>
    <t>USML2</t>
  </si>
  <si>
    <t>GCF_000931565.1</t>
  </si>
  <si>
    <t>GCF_000952955.1</t>
  </si>
  <si>
    <t>K-12 substr. RV308</t>
  </si>
  <si>
    <t>GCF_000967155.2</t>
  </si>
  <si>
    <t>HUSEC2011</t>
  </si>
  <si>
    <t>GCF_000971615.1</t>
  </si>
  <si>
    <t>CI5</t>
  </si>
  <si>
    <t>GCF_000987875.1</t>
  </si>
  <si>
    <t>SEC470</t>
  </si>
  <si>
    <t>GCF_000988355.1</t>
  </si>
  <si>
    <t>SQ37</t>
  </si>
  <si>
    <t>GCF_000988385.1</t>
  </si>
  <si>
    <t>SQ88</t>
  </si>
  <si>
    <t>GCF_000988425.1</t>
  </si>
  <si>
    <t>GCF_000988465.1</t>
  </si>
  <si>
    <t>SQ2203</t>
  </si>
  <si>
    <t>GCF_001007915.1</t>
  </si>
  <si>
    <t>CFSAN029787</t>
  </si>
  <si>
    <t>GCF_001021595.1</t>
  </si>
  <si>
    <t>GCF_001039415.1</t>
  </si>
  <si>
    <t>C43(DE3)</t>
  </si>
  <si>
    <t>GCF_001183645.1</t>
  </si>
  <si>
    <t>DH1Ec095</t>
  </si>
  <si>
    <t>GCF_001276585.2</t>
  </si>
  <si>
    <t>RR1</t>
  </si>
  <si>
    <t>GCF_001280325.1</t>
  </si>
  <si>
    <t>GCF_001420935.1</t>
  </si>
  <si>
    <t>2012C-4227</t>
  </si>
  <si>
    <t>GCF_001420955.1</t>
  </si>
  <si>
    <t>GCF_001442495.1</t>
  </si>
  <si>
    <t>YD786</t>
  </si>
  <si>
    <t>GCF_001513635.1</t>
  </si>
  <si>
    <t>GCF_001515725.1</t>
  </si>
  <si>
    <t>ACN002</t>
  </si>
  <si>
    <t>Simulated References</t>
  </si>
  <si>
    <t>Psychrobacter arcticus</t>
  </si>
  <si>
    <t>Minimap2</t>
  </si>
  <si>
    <t>Seconds</t>
  </si>
  <si>
    <t>Time</t>
  </si>
  <si>
    <t>MAX_RSS</t>
  </si>
  <si>
    <t>MAX_VMS</t>
  </si>
  <si>
    <t>MAX_USS</t>
  </si>
  <si>
    <t>MAX_PSS</t>
  </si>
  <si>
    <t>IO IN</t>
  </si>
  <si>
    <t>IO OUT</t>
  </si>
  <si>
    <t>MEAN LOAD</t>
  </si>
  <si>
    <t>Mapping</t>
  </si>
  <si>
    <t>Quantification</t>
  </si>
  <si>
    <t>Pathoscope</t>
  </si>
  <si>
    <t>MAP</t>
  </si>
  <si>
    <t>ID</t>
  </si>
  <si>
    <t>REP</t>
  </si>
  <si>
    <t>Bowtie2</t>
  </si>
  <si>
    <t>Index</t>
  </si>
  <si>
    <t>Mora</t>
  </si>
  <si>
    <t>Pathoscop2</t>
  </si>
  <si>
    <t>Long Reads</t>
  </si>
  <si>
    <t>Assigned Abundance vs Abundance Estimator</t>
  </si>
  <si>
    <t>Assigned Abundance vs Real</t>
  </si>
  <si>
    <t>Abundance Estimator vs Real</t>
  </si>
  <si>
    <t>Assigner</t>
  </si>
  <si>
    <t>Everything</t>
  </si>
  <si>
    <t>Program</t>
  </si>
  <si>
    <t>Filtered</t>
  </si>
  <si>
    <t>RMSE</t>
  </si>
  <si>
    <t>RMSLE</t>
  </si>
  <si>
    <t>SAMPLE</t>
  </si>
  <si>
    <t>Method</t>
  </si>
  <si>
    <t>MAPPER</t>
  </si>
  <si>
    <t>Taxa</t>
  </si>
  <si>
    <t>TP</t>
  </si>
  <si>
    <t>FP</t>
  </si>
  <si>
    <t>FN</t>
  </si>
  <si>
    <t>TN</t>
  </si>
  <si>
    <t>Sensitivity</t>
  </si>
  <si>
    <t>minimap2</t>
  </si>
  <si>
    <t>Species</t>
  </si>
  <si>
    <t>Genus</t>
  </si>
  <si>
    <t>Precision</t>
  </si>
  <si>
    <t>Strain</t>
  </si>
  <si>
    <t>F1</t>
  </si>
  <si>
    <t>Ecoli Short Reads</t>
  </si>
  <si>
    <t>58 Ecoli References</t>
  </si>
  <si>
    <t>Short Reads</t>
  </si>
  <si>
    <t>Reference = REF-2</t>
  </si>
  <si>
    <t>Reference = REF-1</t>
  </si>
  <si>
    <t>Short Reads on REF-1</t>
  </si>
  <si>
    <t>Short Reads on REF-2</t>
  </si>
  <si>
    <t>Long Reads on REF-1</t>
  </si>
  <si>
    <t>Long Reads on REF-2</t>
  </si>
  <si>
    <t>REF-2</t>
  </si>
  <si>
    <t>REF-1</t>
  </si>
  <si>
    <t>Halomonas sp. HL-4</t>
  </si>
  <si>
    <t>Halomonas sp. HL-93</t>
  </si>
  <si>
    <t>Muricauda sp.</t>
  </si>
  <si>
    <t>Marinobacter sp.8</t>
  </si>
  <si>
    <t>Marinobacter sp.1</t>
  </si>
  <si>
    <t>Cohaesibacter sp.</t>
  </si>
  <si>
    <t>Thioclava sp.</t>
  </si>
  <si>
    <t>Propionibacteriaceae b.</t>
  </si>
  <si>
    <t>M. echinofusca</t>
  </si>
  <si>
    <t>M. echinaurantiaca</t>
  </si>
  <si>
    <t>M. coxensis</t>
  </si>
  <si>
    <t>Psychrobacter urativorans</t>
  </si>
  <si>
    <t>Psychrobacter cryohalolentis</t>
  </si>
  <si>
    <t>Psychrobacter alimentarius</t>
  </si>
  <si>
    <t>Psychrobacter sp.</t>
  </si>
  <si>
    <t>others</t>
  </si>
  <si>
    <t>Molarity (10⁻¹⁵)</t>
  </si>
  <si>
    <t>Percent of Bases Assigned to each Reference</t>
  </si>
  <si>
    <t>Basses Assigned to each Reference</t>
  </si>
  <si>
    <t>Kraken2</t>
  </si>
  <si>
    <t>build taxonomy</t>
  </si>
  <si>
    <t>add reference</t>
  </si>
  <si>
    <t>build database</t>
  </si>
  <si>
    <t>Ecoli Reads</t>
  </si>
  <si>
    <t>CPU TIME</t>
  </si>
  <si>
    <t>Simulated Long Reads</t>
  </si>
  <si>
    <t>Simulated Short Reads</t>
  </si>
  <si>
    <t>Build Taxonomy</t>
  </si>
  <si>
    <t>Add Reference</t>
  </si>
  <si>
    <t>Build Database</t>
  </si>
  <si>
    <t>Agamemnon</t>
  </si>
  <si>
    <t>Clark</t>
  </si>
  <si>
    <t>Setting Database</t>
  </si>
  <si>
    <t>Classify</t>
  </si>
  <si>
    <t>Set Database</t>
  </si>
  <si>
    <t>NOT ALIGNED</t>
  </si>
  <si>
    <t>Clark Data</t>
  </si>
  <si>
    <t>Accession Number</t>
  </si>
  <si>
    <t>REFERENCE</t>
  </si>
  <si>
    <t>Non-Filtered Data</t>
  </si>
  <si>
    <t>Filtered Data</t>
  </si>
  <si>
    <t>Note:</t>
  </si>
  <si>
    <t>Clark classifies and then aligns reads in a single step. When the user uses a different reference database, Clark has to rebuild the Hash files, adding an extra 20 minutes for REF-1 and 4 hours for REF-2.</t>
  </si>
  <si>
    <t>7793,43</t>
  </si>
  <si>
    <t>Bowtie2 Data</t>
  </si>
  <si>
    <t>Pathoscope2 needs 3 steps to output results: pathoMAP, pathoID, and pathoREP</t>
  </si>
  <si>
    <t>As Pathoscope2 has some parts that is written in python2, it was incompatible with new versions of SnakeMake. Hence we were unable to get CPU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</si>
</sst>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double">
        <color theme="9"/>
      </bottom>
      <diagonal/>
    </border>
    <border>
      <left/>
      <right/>
      <top style="thin">
        <color theme="9" tint="0.39997558519241921"/>
      </top>
      <bottom style="double">
        <color theme="9"/>
      </bottom>
      <diagonal/>
    </border>
    <border>
      <left style="thin">
        <color theme="9" tint="0.39997558519241921"/>
      </left>
      <right/>
      <top style="thin">
        <color theme="9"/>
      </top>
      <bottom style="double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double">
        <color theme="9"/>
      </top>
      <bottom style="thin">
        <color theme="9"/>
      </bottom>
      <diagonal/>
    </border>
    <border>
      <left/>
      <right style="thin">
        <color theme="9"/>
      </right>
      <top style="double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2" borderId="6" xfId="0" applyFill="1" applyBorder="1"/>
    <xf numFmtId="0" fontId="0" fillId="2" borderId="7" xfId="0" applyFill="1" applyBorder="1"/>
    <xf numFmtId="0" fontId="0" fillId="0" borderId="5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4" fontId="0" fillId="0" borderId="0" xfId="0" applyNumberFormat="1"/>
    <xf numFmtId="0" fontId="0" fillId="0" borderId="13" xfId="0" applyBorder="1"/>
    <xf numFmtId="164" fontId="0" fillId="0" borderId="13" xfId="0" applyNumberFormat="1" applyBorder="1"/>
    <xf numFmtId="0" fontId="0" fillId="0" borderId="17" xfId="0" applyBorder="1"/>
    <xf numFmtId="0" fontId="0" fillId="0" borderId="21" xfId="0" applyBorder="1"/>
    <xf numFmtId="11" fontId="0" fillId="0" borderId="13" xfId="0" applyNumberFormat="1" applyBorder="1"/>
    <xf numFmtId="0" fontId="0" fillId="4" borderId="0" xfId="0" applyFill="1"/>
    <xf numFmtId="0" fontId="0" fillId="4" borderId="13" xfId="0" applyFill="1" applyBorder="1"/>
    <xf numFmtId="11" fontId="0" fillId="4" borderId="13" xfId="0" applyNumberFormat="1" applyFill="1" applyBorder="1"/>
    <xf numFmtId="0" fontId="0" fillId="4" borderId="19" xfId="0" applyFill="1" applyBorder="1"/>
    <xf numFmtId="0" fontId="0" fillId="4" borderId="22" xfId="0" applyFill="1" applyBorder="1"/>
    <xf numFmtId="0" fontId="0" fillId="4" borderId="20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1" xfId="0" applyFill="1" applyBorder="1"/>
    <xf numFmtId="0" fontId="0" fillId="4" borderId="26" xfId="0" applyFill="1" applyBorder="1"/>
    <xf numFmtId="0" fontId="0" fillId="4" borderId="29" xfId="0" applyFill="1" applyBorder="1"/>
    <xf numFmtId="0" fontId="0" fillId="4" borderId="28" xfId="0" applyFill="1" applyBorder="1"/>
    <xf numFmtId="0" fontId="0" fillId="4" borderId="27" xfId="0" applyFill="1" applyBorder="1"/>
    <xf numFmtId="0" fontId="2" fillId="4" borderId="25" xfId="0" applyFont="1" applyFill="1" applyBorder="1"/>
    <xf numFmtId="0" fontId="2" fillId="4" borderId="24" xfId="0" applyFont="1" applyFill="1" applyBorder="1"/>
    <xf numFmtId="0" fontId="2" fillId="4" borderId="0" xfId="0" applyFont="1" applyFill="1"/>
    <xf numFmtId="0" fontId="2" fillId="4" borderId="26" xfId="0" applyFont="1" applyFill="1" applyBorder="1"/>
    <xf numFmtId="2" fontId="0" fillId="0" borderId="13" xfId="0" applyNumberFormat="1" applyBorder="1"/>
    <xf numFmtId="2" fontId="0" fillId="0" borderId="0" xfId="0" applyNumberFormat="1"/>
    <xf numFmtId="164" fontId="0" fillId="4" borderId="13" xfId="0" applyNumberFormat="1" applyFill="1" applyBorder="1"/>
    <xf numFmtId="2" fontId="0" fillId="4" borderId="13" xfId="0" applyNumberFormat="1" applyFill="1" applyBorder="1"/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9" xfId="0" applyFill="1" applyBorder="1"/>
    <xf numFmtId="0" fontId="0" fillId="0" borderId="22" xfId="0" applyFill="1" applyBorder="1"/>
    <xf numFmtId="0" fontId="0" fillId="0" borderId="20" xfId="0" applyFill="1" applyBorder="1"/>
    <xf numFmtId="0" fontId="2" fillId="0" borderId="22" xfId="0" applyFont="1" applyFill="1" applyBorder="1"/>
    <xf numFmtId="0" fontId="2" fillId="0" borderId="20" xfId="0" applyFont="1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2" fillId="0" borderId="24" xfId="0" applyFont="1" applyFill="1" applyBorder="1"/>
    <xf numFmtId="0" fontId="2" fillId="0" borderId="25" xfId="0" applyFont="1" applyFill="1" applyBorder="1"/>
    <xf numFmtId="0" fontId="0" fillId="0" borderId="21" xfId="0" applyFill="1" applyBorder="1"/>
    <xf numFmtId="0" fontId="0" fillId="0" borderId="26" xfId="0" applyFill="1" applyBorder="1"/>
    <xf numFmtId="0" fontId="0" fillId="0" borderId="29" xfId="0" applyFill="1" applyBorder="1"/>
    <xf numFmtId="0" fontId="0" fillId="0" borderId="28" xfId="0" applyFill="1" applyBorder="1"/>
    <xf numFmtId="0" fontId="0" fillId="0" borderId="27" xfId="0" applyFill="1" applyBorder="1"/>
    <xf numFmtId="0" fontId="2" fillId="0" borderId="0" xfId="0" applyFont="1" applyFill="1"/>
    <xf numFmtId="0" fontId="2" fillId="0" borderId="26" xfId="0" applyFont="1" applyFill="1" applyBorder="1"/>
    <xf numFmtId="0" fontId="0" fillId="4" borderId="0" xfId="0" applyFill="1" applyBorder="1"/>
    <xf numFmtId="0" fontId="0" fillId="4" borderId="23" xfId="0" applyFont="1" applyFill="1" applyBorder="1"/>
    <xf numFmtId="0" fontId="0" fillId="4" borderId="24" xfId="0" applyFont="1" applyFill="1" applyBorder="1"/>
    <xf numFmtId="0" fontId="0" fillId="4" borderId="25" xfId="0" applyFont="1" applyFill="1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35CE4D6F-D490-4A98-96A5-D6A859D048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F294AB0-FBC1-41C7-9A51-12EBCAF36A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" xr16:uid="{1502578D-EA42-4586-91B1-897435FFE54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1ACE840-67C4-4AD5-ACF3-3D7A79017266}" autoFormatId="16" applyNumberFormats="0" applyBorderFormats="0" applyFontFormats="0" applyPatternFormats="0" applyAlignmentFormats="0" applyWidthHeightFormats="0">
  <queryTableRefresh nextId="13">
    <queryTableFields count="12">
      <queryTableField id="1" name="Assembly Accession" tableColumnId="1"/>
      <queryTableField id="2" name="Organism Name" tableColumnId="2"/>
      <queryTableField id="3" name="Organism Infraspecific Names Breed" tableColumnId="3"/>
      <queryTableField id="4" name="Organism Infraspecific Names Strain" tableColumnId="4"/>
      <queryTableField id="5" name="Organism Infraspecific Names Cultivar" tableColumnId="5"/>
      <queryTableField id="6" name="Organism Infraspecific Names Isolate" tableColumnId="6"/>
      <queryTableField id="7" name="Organism Infraspecific Names Ecotype" tableColumnId="7"/>
      <queryTableField id="8" name="Annotation Name" tableColumnId="8"/>
      <queryTableField id="9" name="Assembly Stats Total Sequence Length" tableColumnId="9"/>
      <queryTableField id="10" name="Assembly Level" tableColumnId="10"/>
      <queryTableField id="11" name="Assembly Submission Date" tableColumnId="11"/>
      <queryTableField id="12" name="WGS project access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5D155-9D57-4CFA-A1B6-A15ACBB2BD09}" name="puffer_ecoli_abund" displayName="puffer_ecoli_abund" ref="G2:H36" tableType="queryTable" totalsRowCount="1">
  <autoFilter ref="G2:H35" xr:uid="{3465D155-9D57-4CFA-A1B6-A15ACBB2BD09}"/>
  <sortState xmlns:xlrd2="http://schemas.microsoft.com/office/spreadsheetml/2017/richdata2" ref="G3:H35">
    <sortCondition descending="1" ref="H2:H35"/>
  </sortState>
  <tableColumns count="2">
    <tableColumn id="1" xr3:uid="{41F133F6-F133-4CB1-8D81-31B7FDD1281B}" uniqueName="1" name="Accession Numbers" totalsRowLabel="Total" queryTableFieldId="1" dataDxfId="15"/>
    <tableColumn id="2" xr3:uid="{1AA98152-7BF9-4808-A450-214D3D4382CD}" uniqueName="2" name="Assignments" totalsRowFunction="custom" queryTableFieldId="2">
      <totalsRowFormula>SUM(puffer_ecoli_abund[Assignments])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233C6-A492-4B00-B58B-B9B7871CA6E6}" name="clark_ecoli_abund" displayName="clark_ecoli_abund" ref="J2:K35" tableType="queryTable" totalsRowCount="1">
  <autoFilter ref="J2:K34" xr:uid="{731233C6-A492-4B00-B58B-B9B7871CA6E6}"/>
  <sortState xmlns:xlrd2="http://schemas.microsoft.com/office/spreadsheetml/2017/richdata2" ref="J3:K34">
    <sortCondition descending="1" ref="K2:K34"/>
  </sortState>
  <tableColumns count="2">
    <tableColumn id="1" xr3:uid="{4659213F-F32F-4A62-9648-A1603595518B}" uniqueName="1" name="Accession Number" totalsRowLabel="Total" queryTableFieldId="1" dataDxfId="2" totalsRowDxfId="1"/>
    <tableColumn id="2" xr3:uid="{FBCB6A66-5DD3-4337-9ED2-9060FE272579}" uniqueName="2" name="Assignments" totalsRowFunction="custom" queryTableFieldId="2">
      <totalsRowFormula>SUM(clark_ecoli_abund[Assignments])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AF8AAB-B394-49D4-A976-6092424B588E}" name="bowtie_abund3" displayName="bowtie_abund3" ref="M2:N51" tableType="queryTable" totalsRowCount="1">
  <autoFilter ref="M2:N50" xr:uid="{B7AF8AAB-B394-49D4-A976-6092424B588E}"/>
  <sortState xmlns:xlrd2="http://schemas.microsoft.com/office/spreadsheetml/2017/richdata2" ref="M3:N49">
    <sortCondition descending="1" ref="N19:N66"/>
  </sortState>
  <tableColumns count="2">
    <tableColumn id="1" xr3:uid="{1D1F080A-E096-492E-B569-0BA19C07489C}" uniqueName="1" name="Accession Number" totalsRowLabel="Total" queryTableFieldId="1" dataDxfId="3" totalsRowDxfId="0"/>
    <tableColumn id="2" xr3:uid="{3A2FA36E-46EC-4BFB-8B3D-A6AF7ED37D81}" uniqueName="2" name="Assignments" totalsRowFunction="custom" queryTableFieldId="2">
      <totalsRowFormula>SUM(bowtie_abund3[Assignments])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E508E4-0F63-4093-A5FC-B01ED4075A7C}" name="ecoli" displayName="ecoli" ref="A1:L31" tableType="queryTable" totalsRowShown="0">
  <autoFilter ref="A1:L31" xr:uid="{03E508E4-0F63-4093-A5FC-B01ED4075A7C}"/>
  <tableColumns count="12">
    <tableColumn id="1" xr3:uid="{BB62C68F-C88F-4C77-A444-FBBE97785B99}" uniqueName="1" name="Assembly Accession" queryTableFieldId="1" dataDxfId="14"/>
    <tableColumn id="2" xr3:uid="{DCF18D9D-3C8C-4246-A500-1B21D067114B}" uniqueName="2" name="Organism Name" queryTableFieldId="2" dataDxfId="13"/>
    <tableColumn id="3" xr3:uid="{0AE48684-F23A-404A-BEF2-CF56CFEB7886}" uniqueName="3" name="Organism Infraspecific Names Breed" queryTableFieldId="3" dataDxfId="12"/>
    <tableColumn id="4" xr3:uid="{E23A9D58-2285-4A78-9902-864AC61E567B}" uniqueName="4" name="Organism Infraspecific Names Strain" queryTableFieldId="4" dataDxfId="11"/>
    <tableColumn id="5" xr3:uid="{166581B8-4D93-4AE3-A786-3928553EEA4B}" uniqueName="5" name="Organism Infraspecific Names Cultivar" queryTableFieldId="5" dataDxfId="10"/>
    <tableColumn id="6" xr3:uid="{F61DBBF3-B0EA-4FCA-B1CF-00DAE7E0CA79}" uniqueName="6" name="Organism Infraspecific Names Isolate" queryTableFieldId="6" dataDxfId="9"/>
    <tableColumn id="7" xr3:uid="{F5A9A267-91F7-42B3-A0EF-A92B3A38C20A}" uniqueName="7" name="Organism Infraspecific Names Ecotype" queryTableFieldId="7" dataDxfId="8"/>
    <tableColumn id="8" xr3:uid="{8E773E75-8391-4A9F-9700-A04C47010C2C}" uniqueName="8" name="Annotation Name" queryTableFieldId="8" dataDxfId="7"/>
    <tableColumn id="9" xr3:uid="{32BC807D-E83D-48F6-981B-605EC04CBB51}" uniqueName="9" name="Assembly Stats Total Sequence Length" queryTableFieldId="9"/>
    <tableColumn id="10" xr3:uid="{F1C69E9E-AEDA-4A49-AC36-33B09698FDAD}" uniqueName="10" name="Assembly Level" queryTableFieldId="10" dataDxfId="6"/>
    <tableColumn id="11" xr3:uid="{426EA8DA-D0B6-4599-9D1B-AB529943F428}" uniqueName="11" name="Assembly Submission Date" queryTableFieldId="11" dataDxfId="5"/>
    <tableColumn id="12" xr3:uid="{6420C074-2FE2-4055-BF60-25AB447101BC}" uniqueName="12" name="WGS project accession" queryTableFieldId="1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67D8-E884-4D0A-881E-7989336A8D17}">
  <dimension ref="A1:N53"/>
  <sheetViews>
    <sheetView topLeftCell="A23" workbookViewId="0">
      <selection activeCell="M52" sqref="M52"/>
    </sheetView>
  </sheetViews>
  <sheetFormatPr defaultRowHeight="15" x14ac:dyDescent="0.25"/>
  <cols>
    <col min="1" max="1" width="15.42578125" customWidth="1"/>
    <col min="2" max="2" width="9.5703125" customWidth="1"/>
    <col min="4" max="4" width="13.5703125" customWidth="1"/>
    <col min="7" max="7" width="13.7109375" customWidth="1"/>
    <col min="10" max="10" width="15.140625" customWidth="1"/>
  </cols>
  <sheetData>
    <row r="1" spans="1:14" x14ac:dyDescent="0.25">
      <c r="A1" t="s">
        <v>66</v>
      </c>
      <c r="D1" t="s">
        <v>48</v>
      </c>
      <c r="G1" t="s">
        <v>47</v>
      </c>
      <c r="J1" t="s">
        <v>229</v>
      </c>
      <c r="M1" t="s">
        <v>237</v>
      </c>
    </row>
    <row r="2" spans="1:14" x14ac:dyDescent="0.25">
      <c r="A2" s="5" t="s">
        <v>45</v>
      </c>
      <c r="B2" s="6" t="s">
        <v>46</v>
      </c>
      <c r="D2" s="5" t="s">
        <v>45</v>
      </c>
      <c r="E2" s="6" t="s">
        <v>46</v>
      </c>
      <c r="G2" t="s">
        <v>45</v>
      </c>
      <c r="H2" t="s">
        <v>46</v>
      </c>
      <c r="J2" t="s">
        <v>230</v>
      </c>
      <c r="K2" t="s">
        <v>46</v>
      </c>
      <c r="M2" t="s">
        <v>230</v>
      </c>
      <c r="N2" t="s">
        <v>46</v>
      </c>
    </row>
    <row r="3" spans="1:14" x14ac:dyDescent="0.25">
      <c r="A3" s="1" t="s">
        <v>3</v>
      </c>
      <c r="B3" s="3">
        <v>332007</v>
      </c>
      <c r="D3" s="1" t="s">
        <v>23</v>
      </c>
      <c r="E3" s="3">
        <v>661696</v>
      </c>
      <c r="G3" t="s">
        <v>3</v>
      </c>
      <c r="H3">
        <v>310088</v>
      </c>
      <c r="J3" t="s">
        <v>228</v>
      </c>
      <c r="K3">
        <v>773820</v>
      </c>
      <c r="M3" t="s">
        <v>3</v>
      </c>
      <c r="N3">
        <v>238050</v>
      </c>
    </row>
    <row r="4" spans="1:14" x14ac:dyDescent="0.25">
      <c r="A4" s="2" t="s">
        <v>4</v>
      </c>
      <c r="B4" s="4">
        <v>303230</v>
      </c>
      <c r="D4" s="2" t="s">
        <v>3</v>
      </c>
      <c r="E4" s="4">
        <v>239941</v>
      </c>
      <c r="G4" t="s">
        <v>24</v>
      </c>
      <c r="H4">
        <v>200562</v>
      </c>
      <c r="J4" t="s">
        <v>3</v>
      </c>
      <c r="K4">
        <v>174650</v>
      </c>
      <c r="M4" t="s">
        <v>5</v>
      </c>
      <c r="N4">
        <v>57127</v>
      </c>
    </row>
    <row r="5" spans="1:14" x14ac:dyDescent="0.25">
      <c r="A5" s="1" t="s">
        <v>5</v>
      </c>
      <c r="B5" s="3">
        <v>284848</v>
      </c>
      <c r="D5" s="1" t="s">
        <v>4</v>
      </c>
      <c r="E5" s="3">
        <v>49109</v>
      </c>
      <c r="G5" t="s">
        <v>25</v>
      </c>
      <c r="H5">
        <v>172707</v>
      </c>
      <c r="J5" t="s">
        <v>7</v>
      </c>
      <c r="K5">
        <v>542</v>
      </c>
      <c r="M5" t="s">
        <v>23</v>
      </c>
      <c r="N5">
        <v>56992</v>
      </c>
    </row>
    <row r="6" spans="1:14" x14ac:dyDescent="0.25">
      <c r="A6" s="2" t="s">
        <v>6</v>
      </c>
      <c r="B6" s="4">
        <v>2034</v>
      </c>
      <c r="D6" s="2" t="s">
        <v>5</v>
      </c>
      <c r="E6" s="4">
        <v>30</v>
      </c>
      <c r="G6" t="s">
        <v>26</v>
      </c>
      <c r="H6">
        <v>152050</v>
      </c>
      <c r="J6" t="s">
        <v>11</v>
      </c>
      <c r="K6">
        <v>492</v>
      </c>
      <c r="M6" t="s">
        <v>27</v>
      </c>
      <c r="N6">
        <v>55783</v>
      </c>
    </row>
    <row r="7" spans="1:14" x14ac:dyDescent="0.25">
      <c r="A7" s="1" t="s">
        <v>7</v>
      </c>
      <c r="B7" s="3">
        <v>1115</v>
      </c>
      <c r="D7" s="1" t="s">
        <v>6</v>
      </c>
      <c r="E7" s="3">
        <v>1</v>
      </c>
      <c r="G7" t="s">
        <v>27</v>
      </c>
      <c r="H7">
        <v>106957</v>
      </c>
      <c r="J7" t="s">
        <v>36</v>
      </c>
      <c r="K7">
        <v>260</v>
      </c>
      <c r="M7" t="s">
        <v>38</v>
      </c>
      <c r="N7">
        <v>38499</v>
      </c>
    </row>
    <row r="8" spans="1:14" x14ac:dyDescent="0.25">
      <c r="A8" s="2" t="s">
        <v>8</v>
      </c>
      <c r="B8" s="4">
        <v>1094</v>
      </c>
      <c r="D8" s="2" t="s">
        <v>7</v>
      </c>
      <c r="E8" s="4">
        <v>1</v>
      </c>
      <c r="G8" t="s">
        <v>5</v>
      </c>
      <c r="H8">
        <v>2167</v>
      </c>
      <c r="J8" t="s">
        <v>5</v>
      </c>
      <c r="K8">
        <v>149</v>
      </c>
      <c r="M8" t="s">
        <v>50</v>
      </c>
      <c r="N8">
        <v>38388</v>
      </c>
    </row>
    <row r="9" spans="1:14" x14ac:dyDescent="0.25">
      <c r="A9" s="1" t="s">
        <v>9</v>
      </c>
      <c r="B9" s="3">
        <v>1083</v>
      </c>
      <c r="D9" s="9" t="s">
        <v>8</v>
      </c>
      <c r="E9" s="10">
        <v>1</v>
      </c>
      <c r="G9" t="s">
        <v>28</v>
      </c>
      <c r="H9">
        <v>1633</v>
      </c>
      <c r="J9" t="s">
        <v>10</v>
      </c>
      <c r="K9">
        <v>116</v>
      </c>
      <c r="M9" t="s">
        <v>49</v>
      </c>
      <c r="N9">
        <v>38033</v>
      </c>
    </row>
    <row r="10" spans="1:14" ht="15.75" thickBot="1" x14ac:dyDescent="0.3">
      <c r="A10" s="2" t="s">
        <v>10</v>
      </c>
      <c r="B10" s="4">
        <v>1058</v>
      </c>
      <c r="D10" s="11" t="s">
        <v>10</v>
      </c>
      <c r="E10" s="12">
        <v>1</v>
      </c>
      <c r="G10" t="s">
        <v>29</v>
      </c>
      <c r="H10">
        <v>1364</v>
      </c>
      <c r="J10" t="s">
        <v>26</v>
      </c>
      <c r="K10">
        <v>101</v>
      </c>
      <c r="M10" t="s">
        <v>4</v>
      </c>
      <c r="N10">
        <v>37998</v>
      </c>
    </row>
    <row r="11" spans="1:14" ht="15.75" thickTop="1" x14ac:dyDescent="0.25">
      <c r="A11" s="1" t="s">
        <v>11</v>
      </c>
      <c r="B11" s="3">
        <v>1049</v>
      </c>
      <c r="D11" s="13" t="s">
        <v>67</v>
      </c>
      <c r="E11" s="14">
        <f>SUM(E3:E10)</f>
        <v>950780</v>
      </c>
      <c r="G11" t="s">
        <v>228</v>
      </c>
      <c r="H11">
        <v>1129</v>
      </c>
      <c r="J11" t="s">
        <v>35</v>
      </c>
      <c r="K11">
        <v>99</v>
      </c>
      <c r="M11" t="s">
        <v>25</v>
      </c>
      <c r="N11">
        <v>37443</v>
      </c>
    </row>
    <row r="12" spans="1:14" x14ac:dyDescent="0.25">
      <c r="A12" s="2" t="s">
        <v>12</v>
      </c>
      <c r="B12" s="4">
        <v>1040</v>
      </c>
      <c r="G12" t="s">
        <v>4</v>
      </c>
      <c r="H12">
        <v>1089</v>
      </c>
      <c r="J12" t="s">
        <v>40</v>
      </c>
      <c r="K12">
        <v>97</v>
      </c>
      <c r="M12" t="s">
        <v>6</v>
      </c>
      <c r="N12">
        <v>37275</v>
      </c>
    </row>
    <row r="13" spans="1:14" x14ac:dyDescent="0.25">
      <c r="A13" s="1" t="s">
        <v>13</v>
      </c>
      <c r="B13" s="3">
        <v>1014</v>
      </c>
      <c r="G13" t="s">
        <v>30</v>
      </c>
      <c r="H13">
        <v>235</v>
      </c>
      <c r="J13" t="s">
        <v>30</v>
      </c>
      <c r="K13">
        <v>84</v>
      </c>
      <c r="M13" t="s">
        <v>29</v>
      </c>
      <c r="N13">
        <v>37228</v>
      </c>
    </row>
    <row r="14" spans="1:14" x14ac:dyDescent="0.25">
      <c r="A14" s="2" t="s">
        <v>26</v>
      </c>
      <c r="B14" s="4">
        <v>981</v>
      </c>
      <c r="G14" t="s">
        <v>31</v>
      </c>
      <c r="H14">
        <v>157</v>
      </c>
      <c r="J14" t="s">
        <v>24</v>
      </c>
      <c r="K14">
        <v>66</v>
      </c>
      <c r="M14" t="s">
        <v>30</v>
      </c>
      <c r="N14">
        <v>32148</v>
      </c>
    </row>
    <row r="15" spans="1:14" x14ac:dyDescent="0.25">
      <c r="A15" s="1" t="s">
        <v>33</v>
      </c>
      <c r="B15" s="3">
        <v>979</v>
      </c>
      <c r="G15" t="s">
        <v>10</v>
      </c>
      <c r="H15">
        <v>121</v>
      </c>
      <c r="J15" t="s">
        <v>33</v>
      </c>
      <c r="K15">
        <v>54</v>
      </c>
      <c r="M15" t="s">
        <v>26</v>
      </c>
      <c r="N15">
        <v>30363</v>
      </c>
    </row>
    <row r="16" spans="1:14" x14ac:dyDescent="0.25">
      <c r="A16" s="2" t="s">
        <v>37</v>
      </c>
      <c r="B16" s="4">
        <v>978</v>
      </c>
      <c r="G16" t="s">
        <v>9</v>
      </c>
      <c r="H16">
        <v>82</v>
      </c>
      <c r="J16" t="s">
        <v>32</v>
      </c>
      <c r="K16">
        <v>50</v>
      </c>
      <c r="M16" t="s">
        <v>33</v>
      </c>
      <c r="N16">
        <v>17148</v>
      </c>
    </row>
    <row r="17" spans="1:14" x14ac:dyDescent="0.25">
      <c r="A17" s="1" t="s">
        <v>32</v>
      </c>
      <c r="B17" s="3">
        <v>971</v>
      </c>
      <c r="G17" t="s">
        <v>12</v>
      </c>
      <c r="H17">
        <v>69</v>
      </c>
      <c r="J17" t="s">
        <v>4</v>
      </c>
      <c r="K17">
        <v>50</v>
      </c>
      <c r="M17" t="s">
        <v>10</v>
      </c>
      <c r="N17">
        <v>16739</v>
      </c>
    </row>
    <row r="18" spans="1:14" x14ac:dyDescent="0.25">
      <c r="A18" s="2" t="s">
        <v>36</v>
      </c>
      <c r="B18" s="4">
        <v>964</v>
      </c>
      <c r="G18" t="s">
        <v>7</v>
      </c>
      <c r="H18">
        <v>40</v>
      </c>
      <c r="J18" t="s">
        <v>37</v>
      </c>
      <c r="K18">
        <v>32</v>
      </c>
      <c r="M18" t="s">
        <v>11</v>
      </c>
      <c r="N18">
        <v>16660</v>
      </c>
    </row>
    <row r="19" spans="1:14" x14ac:dyDescent="0.25">
      <c r="A19" s="1" t="s">
        <v>30</v>
      </c>
      <c r="B19" s="3">
        <v>963</v>
      </c>
      <c r="G19" t="s">
        <v>8</v>
      </c>
      <c r="H19">
        <v>38</v>
      </c>
      <c r="J19" t="s">
        <v>34</v>
      </c>
      <c r="K19">
        <v>32</v>
      </c>
      <c r="M19" t="s">
        <v>7</v>
      </c>
      <c r="N19">
        <v>15413</v>
      </c>
    </row>
    <row r="20" spans="1:14" x14ac:dyDescent="0.25">
      <c r="A20" s="2" t="s">
        <v>24</v>
      </c>
      <c r="B20" s="4">
        <v>962</v>
      </c>
      <c r="G20" t="s">
        <v>32</v>
      </c>
      <c r="H20">
        <v>37</v>
      </c>
      <c r="J20" t="s">
        <v>12</v>
      </c>
      <c r="K20">
        <v>28</v>
      </c>
      <c r="M20" t="s">
        <v>32</v>
      </c>
      <c r="N20">
        <v>14767</v>
      </c>
    </row>
    <row r="21" spans="1:14" x14ac:dyDescent="0.25">
      <c r="A21" s="1" t="s">
        <v>35</v>
      </c>
      <c r="B21" s="3">
        <v>962</v>
      </c>
      <c r="G21" t="s">
        <v>33</v>
      </c>
      <c r="H21">
        <v>37</v>
      </c>
      <c r="J21" t="s">
        <v>9</v>
      </c>
      <c r="K21">
        <v>22</v>
      </c>
      <c r="M21" t="s">
        <v>31</v>
      </c>
      <c r="N21">
        <v>14190</v>
      </c>
    </row>
    <row r="22" spans="1:14" x14ac:dyDescent="0.25">
      <c r="A22" s="2" t="s">
        <v>40</v>
      </c>
      <c r="B22" s="4">
        <v>957</v>
      </c>
      <c r="G22" t="s">
        <v>34</v>
      </c>
      <c r="H22">
        <v>36</v>
      </c>
      <c r="J22" t="s">
        <v>8</v>
      </c>
      <c r="K22">
        <v>12</v>
      </c>
      <c r="M22" t="s">
        <v>37</v>
      </c>
      <c r="N22">
        <v>13912</v>
      </c>
    </row>
    <row r="23" spans="1:14" x14ac:dyDescent="0.25">
      <c r="A23" s="1" t="s">
        <v>34</v>
      </c>
      <c r="B23" s="3">
        <v>956</v>
      </c>
      <c r="G23" t="s">
        <v>35</v>
      </c>
      <c r="H23">
        <v>35</v>
      </c>
      <c r="J23" t="s">
        <v>29</v>
      </c>
      <c r="K23">
        <v>4</v>
      </c>
      <c r="M23" t="s">
        <v>40</v>
      </c>
      <c r="N23">
        <v>13668</v>
      </c>
    </row>
    <row r="24" spans="1:14" x14ac:dyDescent="0.25">
      <c r="A24" s="2" t="s">
        <v>23</v>
      </c>
      <c r="B24" s="4">
        <v>951</v>
      </c>
      <c r="G24" t="s">
        <v>36</v>
      </c>
      <c r="H24">
        <v>34</v>
      </c>
      <c r="J24" t="s">
        <v>42</v>
      </c>
      <c r="K24">
        <v>4</v>
      </c>
      <c r="M24" t="s">
        <v>12</v>
      </c>
      <c r="N24">
        <v>13318</v>
      </c>
    </row>
    <row r="25" spans="1:14" x14ac:dyDescent="0.25">
      <c r="A25" s="1" t="s">
        <v>38</v>
      </c>
      <c r="B25" s="3">
        <v>951</v>
      </c>
      <c r="G25" t="s">
        <v>11</v>
      </c>
      <c r="H25">
        <v>32</v>
      </c>
      <c r="J25" t="s">
        <v>25</v>
      </c>
      <c r="K25">
        <v>3</v>
      </c>
      <c r="M25" t="s">
        <v>34</v>
      </c>
      <c r="N25">
        <v>13287</v>
      </c>
    </row>
    <row r="26" spans="1:14" x14ac:dyDescent="0.25">
      <c r="A26" s="2" t="s">
        <v>25</v>
      </c>
      <c r="B26" s="4">
        <v>951</v>
      </c>
      <c r="G26" t="s">
        <v>37</v>
      </c>
      <c r="H26">
        <v>31</v>
      </c>
      <c r="J26" t="s">
        <v>58</v>
      </c>
      <c r="K26">
        <v>3</v>
      </c>
      <c r="M26" t="s">
        <v>35</v>
      </c>
      <c r="N26">
        <v>13132</v>
      </c>
    </row>
    <row r="27" spans="1:14" x14ac:dyDescent="0.25">
      <c r="A27" s="1" t="s">
        <v>31</v>
      </c>
      <c r="B27" s="3">
        <v>951</v>
      </c>
      <c r="G27" t="s">
        <v>38</v>
      </c>
      <c r="H27">
        <v>19</v>
      </c>
      <c r="J27" t="s">
        <v>13</v>
      </c>
      <c r="K27">
        <v>3</v>
      </c>
      <c r="M27" t="s">
        <v>9</v>
      </c>
      <c r="N27">
        <v>12253</v>
      </c>
    </row>
    <row r="28" spans="1:14" x14ac:dyDescent="0.25">
      <c r="A28" s="2" t="s">
        <v>29</v>
      </c>
      <c r="B28" s="4">
        <v>951</v>
      </c>
      <c r="G28" t="s">
        <v>39</v>
      </c>
      <c r="H28">
        <v>12</v>
      </c>
      <c r="J28" t="s">
        <v>54</v>
      </c>
      <c r="K28">
        <v>1</v>
      </c>
      <c r="M28" t="s">
        <v>36</v>
      </c>
      <c r="N28">
        <v>11818</v>
      </c>
    </row>
    <row r="29" spans="1:14" x14ac:dyDescent="0.25">
      <c r="A29" s="1" t="s">
        <v>27</v>
      </c>
      <c r="B29" s="3">
        <v>951</v>
      </c>
      <c r="G29" t="s">
        <v>40</v>
      </c>
      <c r="H29">
        <v>10</v>
      </c>
      <c r="J29" t="s">
        <v>52</v>
      </c>
      <c r="K29">
        <v>1</v>
      </c>
      <c r="M29" t="s">
        <v>8</v>
      </c>
      <c r="N29">
        <v>10057</v>
      </c>
    </row>
    <row r="30" spans="1:14" x14ac:dyDescent="0.25">
      <c r="A30" s="2" t="s">
        <v>49</v>
      </c>
      <c r="B30" s="4">
        <v>951</v>
      </c>
      <c r="G30" t="s">
        <v>41</v>
      </c>
      <c r="H30">
        <v>3</v>
      </c>
      <c r="J30" t="s">
        <v>31</v>
      </c>
      <c r="K30">
        <v>1</v>
      </c>
      <c r="M30" t="s">
        <v>13</v>
      </c>
      <c r="N30">
        <v>9740</v>
      </c>
    </row>
    <row r="31" spans="1:14" x14ac:dyDescent="0.25">
      <c r="A31" s="1" t="s">
        <v>50</v>
      </c>
      <c r="B31" s="3">
        <v>951</v>
      </c>
      <c r="G31" t="s">
        <v>42</v>
      </c>
      <c r="H31">
        <v>2</v>
      </c>
      <c r="J31" t="s">
        <v>6</v>
      </c>
      <c r="K31">
        <v>1</v>
      </c>
      <c r="M31" t="s">
        <v>24</v>
      </c>
      <c r="N31">
        <v>8121</v>
      </c>
    </row>
    <row r="32" spans="1:14" x14ac:dyDescent="0.25">
      <c r="A32" s="2" t="s">
        <v>41</v>
      </c>
      <c r="B32" s="4">
        <v>578</v>
      </c>
      <c r="G32" t="s">
        <v>43</v>
      </c>
      <c r="H32">
        <v>1</v>
      </c>
      <c r="J32" t="s">
        <v>44</v>
      </c>
      <c r="K32">
        <v>1</v>
      </c>
      <c r="M32" t="s">
        <v>55</v>
      </c>
      <c r="N32">
        <v>219</v>
      </c>
    </row>
    <row r="33" spans="1:14" x14ac:dyDescent="0.25">
      <c r="A33" s="1" t="s">
        <v>28</v>
      </c>
      <c r="B33" s="3">
        <v>423</v>
      </c>
      <c r="G33" t="s">
        <v>44</v>
      </c>
      <c r="H33">
        <v>1</v>
      </c>
      <c r="J33" t="s">
        <v>60</v>
      </c>
      <c r="K33">
        <v>1</v>
      </c>
      <c r="M33" t="s">
        <v>28</v>
      </c>
      <c r="N33">
        <v>144</v>
      </c>
    </row>
    <row r="34" spans="1:14" x14ac:dyDescent="0.25">
      <c r="A34" s="2" t="s">
        <v>42</v>
      </c>
      <c r="B34" s="4">
        <v>413</v>
      </c>
      <c r="G34" t="s">
        <v>13</v>
      </c>
      <c r="H34">
        <v>1</v>
      </c>
      <c r="J34" t="s">
        <v>39</v>
      </c>
      <c r="K34">
        <v>1</v>
      </c>
      <c r="M34" t="s">
        <v>51</v>
      </c>
      <c r="N34">
        <v>141</v>
      </c>
    </row>
    <row r="35" spans="1:14" x14ac:dyDescent="0.25">
      <c r="A35" s="1" t="s">
        <v>51</v>
      </c>
      <c r="B35" s="3">
        <v>294</v>
      </c>
      <c r="G35" t="s">
        <v>6</v>
      </c>
      <c r="H35">
        <v>1</v>
      </c>
      <c r="J35" s="59" t="s">
        <v>67</v>
      </c>
      <c r="K35">
        <f>SUM(clark_ecoli_abund[Assignments])</f>
        <v>950780</v>
      </c>
      <c r="M35" t="s">
        <v>42</v>
      </c>
      <c r="N35">
        <v>131</v>
      </c>
    </row>
    <row r="36" spans="1:14" x14ac:dyDescent="0.25">
      <c r="A36" s="2" t="s">
        <v>43</v>
      </c>
      <c r="B36" s="4">
        <v>288</v>
      </c>
      <c r="G36" t="s">
        <v>67</v>
      </c>
      <c r="H36">
        <f>SUM(puffer_ecoli_abund[Assignments])</f>
        <v>950780</v>
      </c>
      <c r="M36" t="s">
        <v>53</v>
      </c>
      <c r="N36">
        <v>95</v>
      </c>
    </row>
    <row r="37" spans="1:14" x14ac:dyDescent="0.25">
      <c r="A37" s="1" t="s">
        <v>52</v>
      </c>
      <c r="B37" s="3">
        <v>246</v>
      </c>
      <c r="M37" t="s">
        <v>54</v>
      </c>
      <c r="N37">
        <v>75</v>
      </c>
    </row>
    <row r="38" spans="1:14" x14ac:dyDescent="0.25">
      <c r="A38" s="2" t="s">
        <v>53</v>
      </c>
      <c r="B38" s="4">
        <v>210</v>
      </c>
      <c r="M38" t="s">
        <v>52</v>
      </c>
      <c r="N38">
        <v>65</v>
      </c>
    </row>
    <row r="39" spans="1:14" x14ac:dyDescent="0.25">
      <c r="A39" s="1" t="s">
        <v>54</v>
      </c>
      <c r="B39" s="3">
        <v>193</v>
      </c>
      <c r="M39" t="s">
        <v>43</v>
      </c>
      <c r="N39">
        <v>65</v>
      </c>
    </row>
    <row r="40" spans="1:14" x14ac:dyDescent="0.25">
      <c r="A40" s="2" t="s">
        <v>55</v>
      </c>
      <c r="B40" s="4">
        <v>180</v>
      </c>
      <c r="M40" t="s">
        <v>58</v>
      </c>
      <c r="N40">
        <v>64</v>
      </c>
    </row>
    <row r="41" spans="1:14" x14ac:dyDescent="0.25">
      <c r="A41" s="1" t="s">
        <v>56</v>
      </c>
      <c r="B41" s="3">
        <v>169</v>
      </c>
      <c r="M41" t="s">
        <v>41</v>
      </c>
      <c r="N41">
        <v>64</v>
      </c>
    </row>
    <row r="42" spans="1:14" x14ac:dyDescent="0.25">
      <c r="A42" s="2" t="s">
        <v>57</v>
      </c>
      <c r="B42" s="4">
        <v>169</v>
      </c>
      <c r="M42" t="s">
        <v>61</v>
      </c>
      <c r="N42">
        <v>43</v>
      </c>
    </row>
    <row r="43" spans="1:14" x14ac:dyDescent="0.25">
      <c r="A43" s="1" t="s">
        <v>39</v>
      </c>
      <c r="B43" s="3">
        <v>159</v>
      </c>
      <c r="M43" t="s">
        <v>56</v>
      </c>
      <c r="N43">
        <v>34</v>
      </c>
    </row>
    <row r="44" spans="1:14" x14ac:dyDescent="0.25">
      <c r="A44" s="2" t="s">
        <v>58</v>
      </c>
      <c r="B44" s="4">
        <v>138</v>
      </c>
      <c r="M44" t="s">
        <v>59</v>
      </c>
      <c r="N44">
        <v>22</v>
      </c>
    </row>
    <row r="45" spans="1:14" x14ac:dyDescent="0.25">
      <c r="A45" s="1" t="s">
        <v>59</v>
      </c>
      <c r="B45" s="3">
        <v>134</v>
      </c>
      <c r="M45" t="s">
        <v>60</v>
      </c>
      <c r="N45">
        <v>20</v>
      </c>
    </row>
    <row r="46" spans="1:14" x14ac:dyDescent="0.25">
      <c r="A46" s="2" t="s">
        <v>44</v>
      </c>
      <c r="B46" s="4">
        <v>114</v>
      </c>
      <c r="M46" t="s">
        <v>39</v>
      </c>
      <c r="N46">
        <v>18</v>
      </c>
    </row>
    <row r="47" spans="1:14" x14ac:dyDescent="0.25">
      <c r="A47" s="1" t="s">
        <v>60</v>
      </c>
      <c r="B47" s="3">
        <v>96</v>
      </c>
      <c r="M47" t="s">
        <v>57</v>
      </c>
      <c r="N47">
        <v>14</v>
      </c>
    </row>
    <row r="48" spans="1:14" x14ac:dyDescent="0.25">
      <c r="A48" s="2" t="s">
        <v>61</v>
      </c>
      <c r="B48" s="4">
        <v>83</v>
      </c>
      <c r="M48" t="s">
        <v>62</v>
      </c>
      <c r="N48">
        <v>9</v>
      </c>
    </row>
    <row r="49" spans="1:14" x14ac:dyDescent="0.25">
      <c r="A49" s="1" t="s">
        <v>62</v>
      </c>
      <c r="B49" s="3">
        <v>36</v>
      </c>
      <c r="M49" t="s">
        <v>44</v>
      </c>
      <c r="N49">
        <v>6</v>
      </c>
    </row>
    <row r="50" spans="1:14" x14ac:dyDescent="0.25">
      <c r="A50" s="2" t="s">
        <v>63</v>
      </c>
      <c r="B50" s="4">
        <v>2</v>
      </c>
      <c r="M50" s="59" t="s">
        <v>228</v>
      </c>
      <c r="N50">
        <v>1</v>
      </c>
    </row>
    <row r="51" spans="1:14" x14ac:dyDescent="0.25">
      <c r="A51" s="1" t="s">
        <v>64</v>
      </c>
      <c r="B51" s="3">
        <v>1</v>
      </c>
      <c r="M51" s="59" t="s">
        <v>67</v>
      </c>
      <c r="N51">
        <f>SUM(bowtie_abund3[Assignments])</f>
        <v>950780</v>
      </c>
    </row>
    <row r="52" spans="1:14" ht="15.75" thickBot="1" x14ac:dyDescent="0.3">
      <c r="A52" s="7" t="s">
        <v>65</v>
      </c>
      <c r="B52" s="8">
        <v>1</v>
      </c>
    </row>
    <row r="53" spans="1:14" ht="15.75" thickTop="1" x14ac:dyDescent="0.25">
      <c r="A53" s="15" t="s">
        <v>67</v>
      </c>
      <c r="B53" s="16">
        <f>SUM(B3:B52)</f>
        <v>950780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5E03-778C-4047-A74B-ED1876A0C98E}">
  <dimension ref="A1:L37"/>
  <sheetViews>
    <sheetView workbookViewId="0">
      <selection activeCell="H21" sqref="H21"/>
    </sheetView>
  </sheetViews>
  <sheetFormatPr defaultRowHeight="15" x14ac:dyDescent="0.25"/>
  <cols>
    <col min="1" max="1" width="18.5703125" customWidth="1"/>
    <col min="2" max="2" width="14.5703125" customWidth="1"/>
    <col min="8" max="8" width="52" customWidth="1"/>
    <col min="9" max="9" width="16.28515625" customWidth="1"/>
    <col min="10" max="10" width="18" bestFit="1" customWidth="1"/>
    <col min="11" max="11" width="13.28515625" customWidth="1"/>
  </cols>
  <sheetData>
    <row r="1" spans="1:12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</row>
    <row r="2" spans="1:12" x14ac:dyDescent="0.25">
      <c r="A2" t="s">
        <v>80</v>
      </c>
      <c r="B2" t="s">
        <v>81</v>
      </c>
      <c r="C2" t="s">
        <v>82</v>
      </c>
      <c r="D2" t="s">
        <v>19</v>
      </c>
      <c r="E2" t="s">
        <v>82</v>
      </c>
      <c r="F2" t="s">
        <v>82</v>
      </c>
      <c r="G2" t="s">
        <v>82</v>
      </c>
      <c r="H2" t="s">
        <v>83</v>
      </c>
      <c r="I2">
        <v>4758629</v>
      </c>
      <c r="J2" t="s">
        <v>84</v>
      </c>
      <c r="K2" s="17">
        <v>41717</v>
      </c>
      <c r="L2" t="s">
        <v>82</v>
      </c>
    </row>
    <row r="3" spans="1:12" x14ac:dyDescent="0.25">
      <c r="A3" t="s">
        <v>85</v>
      </c>
      <c r="B3" t="s">
        <v>81</v>
      </c>
      <c r="C3" t="s">
        <v>82</v>
      </c>
      <c r="D3" t="s">
        <v>16</v>
      </c>
      <c r="E3" t="s">
        <v>82</v>
      </c>
      <c r="F3" t="s">
        <v>82</v>
      </c>
      <c r="G3" t="s">
        <v>82</v>
      </c>
      <c r="H3" t="s">
        <v>83</v>
      </c>
      <c r="I3">
        <v>5054509</v>
      </c>
      <c r="J3" t="s">
        <v>84</v>
      </c>
      <c r="K3" s="17">
        <v>41717</v>
      </c>
      <c r="L3" t="s">
        <v>82</v>
      </c>
    </row>
    <row r="4" spans="1:12" x14ac:dyDescent="0.25">
      <c r="A4" t="s">
        <v>86</v>
      </c>
      <c r="B4" t="s">
        <v>81</v>
      </c>
      <c r="C4" t="s">
        <v>82</v>
      </c>
      <c r="D4" t="s">
        <v>20</v>
      </c>
      <c r="E4" t="s">
        <v>82</v>
      </c>
      <c r="F4" t="s">
        <v>82</v>
      </c>
      <c r="G4" t="s">
        <v>82</v>
      </c>
      <c r="H4" t="s">
        <v>83</v>
      </c>
      <c r="I4">
        <v>5559642</v>
      </c>
      <c r="J4" t="s">
        <v>84</v>
      </c>
      <c r="K4" s="17">
        <v>41960</v>
      </c>
      <c r="L4" t="s">
        <v>82</v>
      </c>
    </row>
    <row r="5" spans="1:12" x14ac:dyDescent="0.25">
      <c r="A5" t="s">
        <v>87</v>
      </c>
      <c r="B5" t="s">
        <v>81</v>
      </c>
      <c r="C5" t="s">
        <v>82</v>
      </c>
      <c r="D5" t="s">
        <v>88</v>
      </c>
      <c r="E5" t="s">
        <v>82</v>
      </c>
      <c r="F5" t="s">
        <v>82</v>
      </c>
      <c r="G5" t="s">
        <v>82</v>
      </c>
      <c r="H5" t="s">
        <v>83</v>
      </c>
      <c r="I5">
        <v>4995948</v>
      </c>
      <c r="J5" t="s">
        <v>84</v>
      </c>
      <c r="K5" s="17">
        <v>41988</v>
      </c>
      <c r="L5" t="s">
        <v>82</v>
      </c>
    </row>
    <row r="6" spans="1:12" x14ac:dyDescent="0.25">
      <c r="A6" t="s">
        <v>89</v>
      </c>
      <c r="B6" t="s">
        <v>81</v>
      </c>
      <c r="C6" t="s">
        <v>82</v>
      </c>
      <c r="D6" t="s">
        <v>90</v>
      </c>
      <c r="E6" t="s">
        <v>82</v>
      </c>
      <c r="F6" t="s">
        <v>82</v>
      </c>
      <c r="G6" t="s">
        <v>82</v>
      </c>
      <c r="H6" t="s">
        <v>83</v>
      </c>
      <c r="I6">
        <v>5045911</v>
      </c>
      <c r="J6" t="s">
        <v>84</v>
      </c>
      <c r="K6" s="17">
        <v>42173</v>
      </c>
      <c r="L6" t="s">
        <v>82</v>
      </c>
    </row>
    <row r="7" spans="1:12" x14ac:dyDescent="0.25">
      <c r="A7" t="s">
        <v>91</v>
      </c>
      <c r="B7" t="s">
        <v>81</v>
      </c>
      <c r="C7" t="s">
        <v>82</v>
      </c>
      <c r="D7" t="s">
        <v>92</v>
      </c>
      <c r="E7" t="s">
        <v>82</v>
      </c>
      <c r="F7" t="s">
        <v>82</v>
      </c>
      <c r="G7" t="s">
        <v>82</v>
      </c>
      <c r="H7" t="s">
        <v>83</v>
      </c>
      <c r="I7">
        <v>5106503</v>
      </c>
      <c r="J7" t="s">
        <v>84</v>
      </c>
      <c r="K7" s="17">
        <v>42062</v>
      </c>
      <c r="L7" t="s">
        <v>82</v>
      </c>
    </row>
    <row r="8" spans="1:12" x14ac:dyDescent="0.25">
      <c r="A8" t="s">
        <v>93</v>
      </c>
      <c r="B8" t="s">
        <v>81</v>
      </c>
      <c r="C8" t="s">
        <v>82</v>
      </c>
      <c r="D8" t="s">
        <v>94</v>
      </c>
      <c r="E8" t="s">
        <v>82</v>
      </c>
      <c r="F8" t="s">
        <v>82</v>
      </c>
      <c r="G8" t="s">
        <v>82</v>
      </c>
      <c r="H8" t="s">
        <v>83</v>
      </c>
      <c r="I8">
        <v>5273074</v>
      </c>
      <c r="J8" t="s">
        <v>84</v>
      </c>
      <c r="K8" s="17">
        <v>42020</v>
      </c>
      <c r="L8" t="s">
        <v>82</v>
      </c>
    </row>
    <row r="9" spans="1:12" x14ac:dyDescent="0.25">
      <c r="A9" t="s">
        <v>95</v>
      </c>
      <c r="B9" t="s">
        <v>81</v>
      </c>
      <c r="C9" t="s">
        <v>82</v>
      </c>
      <c r="D9" t="s">
        <v>96</v>
      </c>
      <c r="E9" t="s">
        <v>82</v>
      </c>
      <c r="F9" t="s">
        <v>82</v>
      </c>
      <c r="G9" t="s">
        <v>82</v>
      </c>
      <c r="H9" t="s">
        <v>83</v>
      </c>
      <c r="I9">
        <v>4557511</v>
      </c>
      <c r="J9" t="s">
        <v>84</v>
      </c>
      <c r="K9" s="17">
        <v>42033</v>
      </c>
      <c r="L9" t="s">
        <v>82</v>
      </c>
    </row>
    <row r="10" spans="1:12" x14ac:dyDescent="0.25">
      <c r="A10" t="s">
        <v>97</v>
      </c>
      <c r="B10" t="s">
        <v>81</v>
      </c>
      <c r="C10" t="s">
        <v>82</v>
      </c>
      <c r="D10" t="s">
        <v>98</v>
      </c>
      <c r="E10" t="s">
        <v>82</v>
      </c>
      <c r="F10" t="s">
        <v>82</v>
      </c>
      <c r="G10" t="s">
        <v>82</v>
      </c>
      <c r="H10" t="s">
        <v>83</v>
      </c>
      <c r="I10">
        <v>4528118</v>
      </c>
      <c r="J10" t="s">
        <v>84</v>
      </c>
      <c r="K10" s="17">
        <v>42040</v>
      </c>
      <c r="L10" t="s">
        <v>82</v>
      </c>
    </row>
    <row r="11" spans="1:12" x14ac:dyDescent="0.25">
      <c r="A11" t="s">
        <v>99</v>
      </c>
      <c r="B11" t="s">
        <v>81</v>
      </c>
      <c r="C11" t="s">
        <v>82</v>
      </c>
      <c r="D11" t="s">
        <v>100</v>
      </c>
      <c r="E11" t="s">
        <v>82</v>
      </c>
      <c r="F11" t="s">
        <v>82</v>
      </c>
      <c r="G11" t="s">
        <v>82</v>
      </c>
      <c r="H11" t="s">
        <v>83</v>
      </c>
      <c r="I11">
        <v>4502758</v>
      </c>
      <c r="J11" t="s">
        <v>84</v>
      </c>
      <c r="K11" s="17">
        <v>42811</v>
      </c>
      <c r="L11" t="s">
        <v>82</v>
      </c>
    </row>
    <row r="12" spans="1:12" x14ac:dyDescent="0.25">
      <c r="A12" t="s">
        <v>101</v>
      </c>
      <c r="B12" t="s">
        <v>81</v>
      </c>
      <c r="C12" t="s">
        <v>82</v>
      </c>
      <c r="D12" t="s">
        <v>22</v>
      </c>
      <c r="E12" t="s">
        <v>82</v>
      </c>
      <c r="F12" t="s">
        <v>82</v>
      </c>
      <c r="G12" t="s">
        <v>82</v>
      </c>
      <c r="H12" t="s">
        <v>83</v>
      </c>
      <c r="I12">
        <v>5292269</v>
      </c>
      <c r="J12" t="s">
        <v>84</v>
      </c>
      <c r="K12" s="17">
        <v>42058</v>
      </c>
      <c r="L12" t="s">
        <v>82</v>
      </c>
    </row>
    <row r="13" spans="1:12" x14ac:dyDescent="0.25">
      <c r="A13" t="s">
        <v>102</v>
      </c>
      <c r="B13" t="s">
        <v>81</v>
      </c>
      <c r="C13" t="s">
        <v>82</v>
      </c>
      <c r="D13" t="s">
        <v>103</v>
      </c>
      <c r="E13" t="s">
        <v>82</v>
      </c>
      <c r="F13" t="s">
        <v>82</v>
      </c>
      <c r="G13" t="s">
        <v>82</v>
      </c>
      <c r="H13" t="s">
        <v>83</v>
      </c>
      <c r="I13">
        <v>4585620</v>
      </c>
      <c r="J13" t="s">
        <v>84</v>
      </c>
      <c r="K13" s="17">
        <v>41906</v>
      </c>
      <c r="L13" t="s">
        <v>82</v>
      </c>
    </row>
    <row r="14" spans="1:12" x14ac:dyDescent="0.25">
      <c r="A14" t="s">
        <v>104</v>
      </c>
      <c r="B14" t="s">
        <v>81</v>
      </c>
      <c r="C14" t="s">
        <v>82</v>
      </c>
      <c r="D14" t="s">
        <v>105</v>
      </c>
      <c r="E14" t="s">
        <v>82</v>
      </c>
      <c r="F14" t="s">
        <v>82</v>
      </c>
      <c r="G14" t="s">
        <v>82</v>
      </c>
      <c r="H14" t="s">
        <v>83</v>
      </c>
      <c r="I14">
        <v>5443340</v>
      </c>
      <c r="J14" t="s">
        <v>84</v>
      </c>
      <c r="K14" s="17">
        <v>42011</v>
      </c>
      <c r="L14" t="s">
        <v>82</v>
      </c>
    </row>
    <row r="15" spans="1:12" x14ac:dyDescent="0.25">
      <c r="A15" t="s">
        <v>106</v>
      </c>
      <c r="B15" t="s">
        <v>81</v>
      </c>
      <c r="C15" t="s">
        <v>82</v>
      </c>
      <c r="D15" t="s">
        <v>107</v>
      </c>
      <c r="E15" t="s">
        <v>82</v>
      </c>
      <c r="F15" t="s">
        <v>82</v>
      </c>
      <c r="G15" t="s">
        <v>82</v>
      </c>
      <c r="H15" t="s">
        <v>83</v>
      </c>
      <c r="I15">
        <v>5092643</v>
      </c>
      <c r="J15" t="s">
        <v>84</v>
      </c>
      <c r="K15" s="17">
        <v>42107</v>
      </c>
      <c r="L15" t="s">
        <v>82</v>
      </c>
    </row>
    <row r="16" spans="1:12" x14ac:dyDescent="0.25">
      <c r="A16" t="s">
        <v>108</v>
      </c>
      <c r="B16" t="s">
        <v>81</v>
      </c>
      <c r="C16" t="s">
        <v>82</v>
      </c>
      <c r="D16" t="s">
        <v>109</v>
      </c>
      <c r="E16" t="s">
        <v>82</v>
      </c>
      <c r="F16" t="s">
        <v>82</v>
      </c>
      <c r="G16" t="s">
        <v>82</v>
      </c>
      <c r="H16" t="s">
        <v>83</v>
      </c>
      <c r="I16">
        <v>5153435</v>
      </c>
      <c r="J16" t="s">
        <v>84</v>
      </c>
      <c r="K16" s="17">
        <v>42128</v>
      </c>
      <c r="L16" t="s">
        <v>82</v>
      </c>
    </row>
    <row r="17" spans="1:12" x14ac:dyDescent="0.25">
      <c r="A17" t="s">
        <v>110</v>
      </c>
      <c r="B17" t="s">
        <v>81</v>
      </c>
      <c r="C17" t="s">
        <v>82</v>
      </c>
      <c r="D17" t="s">
        <v>111</v>
      </c>
      <c r="E17" t="s">
        <v>82</v>
      </c>
      <c r="F17" t="s">
        <v>82</v>
      </c>
      <c r="G17" t="s">
        <v>82</v>
      </c>
      <c r="H17" t="s">
        <v>83</v>
      </c>
      <c r="I17">
        <v>4633461</v>
      </c>
      <c r="J17" t="s">
        <v>84</v>
      </c>
      <c r="K17" s="17">
        <v>42130</v>
      </c>
      <c r="L17" t="s">
        <v>82</v>
      </c>
    </row>
    <row r="18" spans="1:12" x14ac:dyDescent="0.25">
      <c r="A18" t="s">
        <v>112</v>
      </c>
      <c r="B18" t="s">
        <v>81</v>
      </c>
      <c r="C18" t="s">
        <v>82</v>
      </c>
      <c r="D18" t="s">
        <v>113</v>
      </c>
      <c r="E18" t="s">
        <v>82</v>
      </c>
      <c r="F18" t="s">
        <v>82</v>
      </c>
      <c r="G18" t="s">
        <v>82</v>
      </c>
      <c r="H18" t="s">
        <v>83</v>
      </c>
      <c r="I18">
        <v>4610881</v>
      </c>
      <c r="J18" t="s">
        <v>84</v>
      </c>
      <c r="K18" s="17">
        <v>42130</v>
      </c>
      <c r="L18" t="s">
        <v>82</v>
      </c>
    </row>
    <row r="19" spans="1:12" x14ac:dyDescent="0.25">
      <c r="A19" t="s">
        <v>114</v>
      </c>
      <c r="B19" t="s">
        <v>81</v>
      </c>
      <c r="C19" t="s">
        <v>82</v>
      </c>
      <c r="D19" t="s">
        <v>15</v>
      </c>
      <c r="E19" t="s">
        <v>82</v>
      </c>
      <c r="F19" t="s">
        <v>82</v>
      </c>
      <c r="G19" t="s">
        <v>82</v>
      </c>
      <c r="H19" t="s">
        <v>83</v>
      </c>
      <c r="I19">
        <v>4605135</v>
      </c>
      <c r="J19" t="s">
        <v>84</v>
      </c>
      <c r="K19" s="17">
        <v>42130</v>
      </c>
      <c r="L19" t="s">
        <v>82</v>
      </c>
    </row>
    <row r="20" spans="1:12" x14ac:dyDescent="0.25">
      <c r="A20" t="s">
        <v>115</v>
      </c>
      <c r="B20" t="s">
        <v>81</v>
      </c>
      <c r="C20" t="s">
        <v>82</v>
      </c>
      <c r="D20" t="s">
        <v>116</v>
      </c>
      <c r="E20" t="s">
        <v>82</v>
      </c>
      <c r="F20" t="s">
        <v>82</v>
      </c>
      <c r="G20" t="s">
        <v>82</v>
      </c>
      <c r="H20" t="s">
        <v>83</v>
      </c>
      <c r="I20">
        <v>4605301</v>
      </c>
      <c r="J20" t="s">
        <v>84</v>
      </c>
      <c r="K20" s="17">
        <v>42130</v>
      </c>
      <c r="L20" t="s">
        <v>82</v>
      </c>
    </row>
    <row r="21" spans="1:12" x14ac:dyDescent="0.25">
      <c r="A21" t="s">
        <v>117</v>
      </c>
      <c r="B21" t="s">
        <v>81</v>
      </c>
      <c r="C21" t="s">
        <v>82</v>
      </c>
      <c r="D21" t="s">
        <v>118</v>
      </c>
      <c r="E21" t="s">
        <v>82</v>
      </c>
      <c r="F21" t="s">
        <v>82</v>
      </c>
      <c r="G21" t="s">
        <v>82</v>
      </c>
      <c r="H21" t="s">
        <v>83</v>
      </c>
      <c r="I21">
        <v>5288947</v>
      </c>
      <c r="J21" t="s">
        <v>84</v>
      </c>
      <c r="K21" s="17">
        <v>42139</v>
      </c>
      <c r="L21" t="s">
        <v>82</v>
      </c>
    </row>
    <row r="22" spans="1:12" x14ac:dyDescent="0.25">
      <c r="A22" t="s">
        <v>119</v>
      </c>
      <c r="B22" t="s">
        <v>81</v>
      </c>
      <c r="C22" t="s">
        <v>82</v>
      </c>
      <c r="D22" t="s">
        <v>21</v>
      </c>
      <c r="E22" t="s">
        <v>82</v>
      </c>
      <c r="F22" t="s">
        <v>82</v>
      </c>
      <c r="G22" t="s">
        <v>82</v>
      </c>
      <c r="H22" t="s">
        <v>83</v>
      </c>
      <c r="I22">
        <v>5002781</v>
      </c>
      <c r="J22" t="s">
        <v>84</v>
      </c>
      <c r="K22" s="17">
        <v>42163</v>
      </c>
      <c r="L22" t="s">
        <v>82</v>
      </c>
    </row>
    <row r="23" spans="1:12" x14ac:dyDescent="0.25">
      <c r="A23" t="s">
        <v>120</v>
      </c>
      <c r="B23" t="s">
        <v>81</v>
      </c>
      <c r="C23" t="s">
        <v>82</v>
      </c>
      <c r="D23" t="s">
        <v>121</v>
      </c>
      <c r="E23" t="s">
        <v>82</v>
      </c>
      <c r="F23" t="s">
        <v>82</v>
      </c>
      <c r="G23" t="s">
        <v>82</v>
      </c>
      <c r="H23" t="s">
        <v>83</v>
      </c>
      <c r="I23">
        <v>4501450</v>
      </c>
      <c r="J23" t="s">
        <v>84</v>
      </c>
      <c r="K23" s="17">
        <v>42180</v>
      </c>
      <c r="L23" t="s">
        <v>82</v>
      </c>
    </row>
    <row r="24" spans="1:12" x14ac:dyDescent="0.25">
      <c r="A24" t="s">
        <v>122</v>
      </c>
      <c r="B24" t="s">
        <v>81</v>
      </c>
      <c r="C24" t="s">
        <v>82</v>
      </c>
      <c r="D24" t="s">
        <v>123</v>
      </c>
      <c r="E24" t="s">
        <v>82</v>
      </c>
      <c r="F24" t="s">
        <v>82</v>
      </c>
      <c r="G24" t="s">
        <v>82</v>
      </c>
      <c r="H24" t="s">
        <v>83</v>
      </c>
      <c r="I24">
        <v>4614223</v>
      </c>
      <c r="J24" t="s">
        <v>84</v>
      </c>
      <c r="K24" s="17">
        <v>42206</v>
      </c>
      <c r="L24" t="s">
        <v>82</v>
      </c>
    </row>
    <row r="25" spans="1:12" x14ac:dyDescent="0.25">
      <c r="A25" t="s">
        <v>124</v>
      </c>
      <c r="B25" t="s">
        <v>81</v>
      </c>
      <c r="C25" t="s">
        <v>82</v>
      </c>
      <c r="D25" t="s">
        <v>125</v>
      </c>
      <c r="E25" t="s">
        <v>82</v>
      </c>
      <c r="F25" t="s">
        <v>82</v>
      </c>
      <c r="G25" t="s">
        <v>82</v>
      </c>
      <c r="H25" t="s">
        <v>83</v>
      </c>
      <c r="I25">
        <v>4587291</v>
      </c>
      <c r="J25" t="s">
        <v>84</v>
      </c>
      <c r="K25" s="17">
        <v>42703</v>
      </c>
      <c r="L25" t="s">
        <v>82</v>
      </c>
    </row>
    <row r="26" spans="1:12" x14ac:dyDescent="0.25">
      <c r="A26" t="s">
        <v>126</v>
      </c>
      <c r="B26" t="s">
        <v>81</v>
      </c>
      <c r="D26" t="s">
        <v>18</v>
      </c>
      <c r="E26" t="s">
        <v>82</v>
      </c>
      <c r="F26" t="s">
        <v>82</v>
      </c>
      <c r="G26" t="s">
        <v>82</v>
      </c>
      <c r="H26" t="s">
        <v>83</v>
      </c>
      <c r="I26">
        <v>5206997</v>
      </c>
      <c r="J26" t="s">
        <v>84</v>
      </c>
      <c r="K26" s="17">
        <v>42256</v>
      </c>
      <c r="L26" t="s">
        <v>82</v>
      </c>
    </row>
    <row r="27" spans="1:12" x14ac:dyDescent="0.25">
      <c r="A27" t="s">
        <v>127</v>
      </c>
      <c r="B27" t="s">
        <v>81</v>
      </c>
      <c r="C27" t="s">
        <v>82</v>
      </c>
      <c r="D27" t="s">
        <v>128</v>
      </c>
      <c r="E27" t="s">
        <v>82</v>
      </c>
      <c r="F27" t="s">
        <v>82</v>
      </c>
      <c r="G27" t="s">
        <v>82</v>
      </c>
      <c r="H27" t="s">
        <v>83</v>
      </c>
      <c r="I27">
        <v>5375210</v>
      </c>
      <c r="J27" t="s">
        <v>84</v>
      </c>
      <c r="K27" s="17">
        <v>42307</v>
      </c>
      <c r="L27" t="s">
        <v>82</v>
      </c>
    </row>
    <row r="28" spans="1:12" x14ac:dyDescent="0.25">
      <c r="A28" t="s">
        <v>129</v>
      </c>
      <c r="B28" t="s">
        <v>81</v>
      </c>
      <c r="C28" t="s">
        <v>82</v>
      </c>
      <c r="D28" t="s">
        <v>14</v>
      </c>
      <c r="E28" t="s">
        <v>82</v>
      </c>
      <c r="F28" t="s">
        <v>82</v>
      </c>
      <c r="G28" t="s">
        <v>82</v>
      </c>
      <c r="H28" t="s">
        <v>83</v>
      </c>
      <c r="I28">
        <v>5514343</v>
      </c>
      <c r="J28" t="s">
        <v>84</v>
      </c>
      <c r="K28" s="17">
        <v>42307</v>
      </c>
      <c r="L28" t="s">
        <v>82</v>
      </c>
    </row>
    <row r="29" spans="1:12" x14ac:dyDescent="0.25">
      <c r="A29" t="s">
        <v>130</v>
      </c>
      <c r="B29" t="s">
        <v>81</v>
      </c>
      <c r="C29" t="s">
        <v>82</v>
      </c>
      <c r="D29" t="s">
        <v>131</v>
      </c>
      <c r="E29" t="s">
        <v>82</v>
      </c>
      <c r="F29" t="s">
        <v>82</v>
      </c>
      <c r="G29" t="s">
        <v>82</v>
      </c>
      <c r="H29" t="s">
        <v>83</v>
      </c>
      <c r="I29">
        <v>4863501</v>
      </c>
      <c r="J29" t="s">
        <v>84</v>
      </c>
      <c r="K29" s="17">
        <v>42318</v>
      </c>
      <c r="L29" t="s">
        <v>82</v>
      </c>
    </row>
    <row r="30" spans="1:12" x14ac:dyDescent="0.25">
      <c r="A30" t="s">
        <v>132</v>
      </c>
      <c r="B30" t="s">
        <v>81</v>
      </c>
      <c r="C30" t="s">
        <v>82</v>
      </c>
      <c r="D30" t="s">
        <v>17</v>
      </c>
      <c r="E30" t="s">
        <v>82</v>
      </c>
      <c r="F30" t="s">
        <v>82</v>
      </c>
      <c r="G30" t="s">
        <v>82</v>
      </c>
      <c r="H30" t="s">
        <v>83</v>
      </c>
      <c r="I30">
        <v>5317099</v>
      </c>
      <c r="J30" t="s">
        <v>84</v>
      </c>
      <c r="K30" s="17">
        <v>42381</v>
      </c>
      <c r="L30" t="s">
        <v>82</v>
      </c>
    </row>
    <row r="31" spans="1:12" x14ac:dyDescent="0.25">
      <c r="A31" t="s">
        <v>133</v>
      </c>
      <c r="B31" t="s">
        <v>81</v>
      </c>
      <c r="C31" t="s">
        <v>82</v>
      </c>
      <c r="D31" t="s">
        <v>134</v>
      </c>
      <c r="E31" t="s">
        <v>82</v>
      </c>
      <c r="F31" t="s">
        <v>82</v>
      </c>
      <c r="G31" t="s">
        <v>82</v>
      </c>
      <c r="H31" t="s">
        <v>83</v>
      </c>
      <c r="I31">
        <v>4879931</v>
      </c>
      <c r="J31" t="s">
        <v>84</v>
      </c>
      <c r="K31" s="17">
        <v>42384</v>
      </c>
      <c r="L31" t="s">
        <v>82</v>
      </c>
    </row>
    <row r="34" spans="1:2" x14ac:dyDescent="0.25">
      <c r="A34" t="s">
        <v>135</v>
      </c>
    </row>
    <row r="35" spans="1:2" x14ac:dyDescent="0.25">
      <c r="A35" t="s">
        <v>15</v>
      </c>
      <c r="B35" t="s">
        <v>4</v>
      </c>
    </row>
    <row r="36" spans="1:2" x14ac:dyDescent="0.25">
      <c r="A36" t="s">
        <v>121</v>
      </c>
      <c r="B36" t="s">
        <v>5</v>
      </c>
    </row>
    <row r="37" spans="1:2" x14ac:dyDescent="0.25">
      <c r="A37" t="s">
        <v>14</v>
      </c>
      <c r="B37" t="s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80A-FA6D-42E4-BF82-830F38984A4D}">
  <dimension ref="A1:F20"/>
  <sheetViews>
    <sheetView workbookViewId="0">
      <selection activeCell="I4" sqref="I4"/>
    </sheetView>
  </sheetViews>
  <sheetFormatPr defaultRowHeight="15" x14ac:dyDescent="0.25"/>
  <cols>
    <col min="1" max="1" width="16" customWidth="1"/>
    <col min="2" max="2" width="16.7109375" customWidth="1"/>
    <col min="3" max="3" width="14" customWidth="1"/>
    <col min="4" max="4" width="13.140625" customWidth="1"/>
    <col min="5" max="5" width="14.140625" customWidth="1"/>
    <col min="6" max="6" width="13.28515625" customWidth="1"/>
    <col min="7" max="7" width="11.85546875" customWidth="1"/>
  </cols>
  <sheetData>
    <row r="1" spans="1:6" x14ac:dyDescent="0.25">
      <c r="B1" t="s">
        <v>210</v>
      </c>
      <c r="E1" t="s">
        <v>211</v>
      </c>
    </row>
    <row r="2" spans="1:6" x14ac:dyDescent="0.25">
      <c r="A2" s="18"/>
      <c r="B2" s="24" t="s">
        <v>0</v>
      </c>
      <c r="C2" s="18" t="s">
        <v>137</v>
      </c>
      <c r="D2" s="18" t="s">
        <v>209</v>
      </c>
      <c r="E2" s="24" t="s">
        <v>155</v>
      </c>
      <c r="F2" s="18" t="s">
        <v>137</v>
      </c>
    </row>
    <row r="3" spans="1:6" x14ac:dyDescent="0.25">
      <c r="A3" s="18" t="s">
        <v>193</v>
      </c>
      <c r="B3" s="24">
        <v>0.18886326203853998</v>
      </c>
      <c r="C3" s="18">
        <v>0.17739078238667003</v>
      </c>
      <c r="D3" s="18">
        <v>7.26</v>
      </c>
      <c r="E3" s="24">
        <v>457533040</v>
      </c>
      <c r="F3" s="18">
        <v>429740242</v>
      </c>
    </row>
    <row r="4" spans="1:6" x14ac:dyDescent="0.25">
      <c r="A4" s="18" t="s">
        <v>194</v>
      </c>
      <c r="B4" s="24">
        <v>0.16853865751423319</v>
      </c>
      <c r="C4" s="18">
        <v>0.17729583498772139</v>
      </c>
      <c r="D4" s="18">
        <v>7.42</v>
      </c>
      <c r="E4" s="24">
        <v>408295417</v>
      </c>
      <c r="F4" s="18">
        <v>429510226</v>
      </c>
    </row>
    <row r="5" spans="1:6" x14ac:dyDescent="0.25">
      <c r="A5" s="18" t="s">
        <v>195</v>
      </c>
      <c r="B5" s="24">
        <v>0.17808503859665678</v>
      </c>
      <c r="C5" s="18">
        <v>0.18174135801646266</v>
      </c>
      <c r="D5" s="18">
        <v>5.95</v>
      </c>
      <c r="E5" s="24">
        <v>431422121</v>
      </c>
      <c r="F5" s="18">
        <v>440279783</v>
      </c>
    </row>
    <row r="6" spans="1:6" x14ac:dyDescent="0.25">
      <c r="A6" s="18" t="s">
        <v>196</v>
      </c>
      <c r="B6" s="24">
        <v>0.12468887457939401</v>
      </c>
      <c r="C6" s="18">
        <v>0.12861802453441351</v>
      </c>
      <c r="D6" s="18">
        <v>7.1</v>
      </c>
      <c r="E6" s="24">
        <v>302066581</v>
      </c>
      <c r="F6" s="18">
        <v>311585192</v>
      </c>
    </row>
    <row r="7" spans="1:6" x14ac:dyDescent="0.25">
      <c r="A7" s="18" t="s">
        <v>197</v>
      </c>
      <c r="B7" s="24">
        <v>4.3193633482996818E-2</v>
      </c>
      <c r="C7" s="18">
        <v>4.4703379105591953E-2</v>
      </c>
      <c r="D7" s="18">
        <v>3.37</v>
      </c>
      <c r="E7" s="24">
        <v>104639273</v>
      </c>
      <c r="F7" s="18">
        <v>108296726</v>
      </c>
    </row>
    <row r="8" spans="1:6" x14ac:dyDescent="0.25">
      <c r="A8" s="18" t="s">
        <v>198</v>
      </c>
      <c r="B8" s="24">
        <v>7.3946954664508388E-2</v>
      </c>
      <c r="C8" s="18">
        <v>7.5408413399086119E-2</v>
      </c>
      <c r="D8" s="18">
        <v>3.06</v>
      </c>
      <c r="E8" s="24">
        <v>179141113</v>
      </c>
      <c r="F8" s="18">
        <v>182681588</v>
      </c>
    </row>
    <row r="9" spans="1:6" x14ac:dyDescent="0.25">
      <c r="A9" s="18" t="s">
        <v>199</v>
      </c>
      <c r="B9" s="24">
        <v>3.8949669760706525E-2</v>
      </c>
      <c r="C9" s="18">
        <v>3.9815651577264174E-2</v>
      </c>
      <c r="D9" s="18">
        <v>1.61</v>
      </c>
      <c r="E9" s="24">
        <v>94358006</v>
      </c>
      <c r="F9" s="18">
        <v>96455901</v>
      </c>
    </row>
    <row r="10" spans="1:6" x14ac:dyDescent="0.25">
      <c r="A10" s="18" t="s">
        <v>200</v>
      </c>
      <c r="B10" s="24">
        <v>1.3609843779240604E-2</v>
      </c>
      <c r="C10" s="18">
        <v>1.3921325950201091E-2</v>
      </c>
      <c r="D10" s="18">
        <v>0.74</v>
      </c>
      <c r="E10" s="24">
        <v>32970696</v>
      </c>
      <c r="F10" s="18">
        <v>33725281</v>
      </c>
    </row>
    <row r="11" spans="1:6" x14ac:dyDescent="0.25">
      <c r="A11" s="18" t="s">
        <v>201</v>
      </c>
      <c r="B11" s="24">
        <v>1.8261628573256649E-2</v>
      </c>
      <c r="C11" s="18">
        <v>1.8346841651279745E-2</v>
      </c>
      <c r="D11" s="18">
        <v>0.43</v>
      </c>
      <c r="E11" s="24">
        <v>44239935</v>
      </c>
      <c r="F11" s="18">
        <v>44446369</v>
      </c>
    </row>
    <row r="12" spans="1:6" x14ac:dyDescent="0.25">
      <c r="A12" s="18" t="s">
        <v>202</v>
      </c>
      <c r="B12" s="24">
        <v>1.2881805570686114E-2</v>
      </c>
      <c r="C12" s="18">
        <v>1.3128261966009351E-2</v>
      </c>
      <c r="D12" s="18">
        <v>0.43</v>
      </c>
      <c r="E12" s="24">
        <v>31206978</v>
      </c>
      <c r="F12" s="18">
        <v>31804034</v>
      </c>
    </row>
    <row r="13" spans="1:6" x14ac:dyDescent="0.25">
      <c r="A13" s="18" t="s">
        <v>203</v>
      </c>
      <c r="B13" s="24">
        <v>7.716333701856897E-5</v>
      </c>
      <c r="C13" s="18">
        <v>0</v>
      </c>
      <c r="D13" s="18">
        <v>0.77</v>
      </c>
      <c r="E13" s="24">
        <v>186933</v>
      </c>
      <c r="F13" s="18">
        <v>0</v>
      </c>
    </row>
    <row r="14" spans="1:6" x14ac:dyDescent="0.25">
      <c r="A14" s="18" t="s">
        <v>204</v>
      </c>
      <c r="B14" s="24">
        <v>3.1989952684868164E-2</v>
      </c>
      <c r="C14" s="18">
        <v>3.065412456283572E-2</v>
      </c>
      <c r="D14" s="18">
        <v>0</v>
      </c>
      <c r="E14" s="24">
        <v>77497657</v>
      </c>
      <c r="F14" s="18">
        <v>74261530</v>
      </c>
    </row>
    <row r="15" spans="1:6" x14ac:dyDescent="0.25">
      <c r="A15" s="18" t="s">
        <v>205</v>
      </c>
      <c r="B15" s="24">
        <v>1.6518763260231113E-2</v>
      </c>
      <c r="C15" s="18">
        <v>1.5749674303334585E-2</v>
      </c>
      <c r="D15" s="18">
        <v>0</v>
      </c>
      <c r="E15" s="24">
        <v>40017735</v>
      </c>
      <c r="F15" s="18">
        <v>38154569</v>
      </c>
    </row>
    <row r="16" spans="1:6" x14ac:dyDescent="0.25">
      <c r="A16" s="18" t="s">
        <v>206</v>
      </c>
      <c r="B16" s="24">
        <v>5.2757022589552983E-3</v>
      </c>
      <c r="C16" s="18">
        <v>5.2079950250561429E-3</v>
      </c>
      <c r="D16" s="18">
        <v>0</v>
      </c>
      <c r="E16" s="24">
        <v>12780718</v>
      </c>
      <c r="F16" s="18">
        <v>12616693</v>
      </c>
    </row>
    <row r="17" spans="1:6" x14ac:dyDescent="0.25">
      <c r="A17" s="18" t="s">
        <v>136</v>
      </c>
      <c r="B17" s="24">
        <v>1.9025846241829788E-2</v>
      </c>
      <c r="C17" s="18">
        <v>1.8402712244837131E-2</v>
      </c>
      <c r="D17" s="18">
        <v>0</v>
      </c>
      <c r="E17" s="24">
        <v>46091300</v>
      </c>
      <c r="F17" s="18">
        <v>44581719</v>
      </c>
    </row>
    <row r="18" spans="1:6" x14ac:dyDescent="0.25">
      <c r="A18" s="18" t="s">
        <v>207</v>
      </c>
      <c r="B18" s="24">
        <v>0</v>
      </c>
      <c r="C18" s="18">
        <v>0</v>
      </c>
      <c r="D18" s="18">
        <v>7.18</v>
      </c>
      <c r="E18" s="24">
        <v>0</v>
      </c>
      <c r="F18" s="18">
        <v>0</v>
      </c>
    </row>
    <row r="19" spans="1:6" x14ac:dyDescent="0.25">
      <c r="A19" s="18" t="s">
        <v>208</v>
      </c>
      <c r="B19" s="24">
        <v>6.6093203656878E-2</v>
      </c>
      <c r="C19" s="18">
        <v>5.9615620289236435E-2</v>
      </c>
      <c r="D19" s="18">
        <v>0</v>
      </c>
      <c r="E19" s="24">
        <v>160114911</v>
      </c>
      <c r="F19" s="18">
        <v>144422561</v>
      </c>
    </row>
    <row r="20" spans="1:6" x14ac:dyDescent="0.25">
      <c r="D20" t="s">
        <v>67</v>
      </c>
      <c r="E20" s="18">
        <v>2422562414</v>
      </c>
      <c r="F20" s="18">
        <v>2422562414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1D78-0921-483B-A422-027E2F42B1D2}">
  <dimension ref="A1:N68"/>
  <sheetViews>
    <sheetView tabSelected="1" topLeftCell="A33" workbookViewId="0">
      <selection activeCell="N49" sqref="N49"/>
    </sheetView>
  </sheetViews>
  <sheetFormatPr defaultRowHeight="15" x14ac:dyDescent="0.25"/>
  <cols>
    <col min="5" max="5" width="9.28515625" bestFit="1" customWidth="1"/>
    <col min="6" max="11" width="9.5703125" bestFit="1" customWidth="1"/>
    <col min="12" max="12" width="11.28515625" customWidth="1"/>
    <col min="14" max="14" width="18.28515625" customWidth="1"/>
  </cols>
  <sheetData>
    <row r="1" spans="1:14" x14ac:dyDescent="0.25">
      <c r="A1" t="s">
        <v>187</v>
      </c>
    </row>
    <row r="2" spans="1:14" x14ac:dyDescent="0.25">
      <c r="A2" s="18"/>
      <c r="B2" s="18"/>
      <c r="C2" s="18" t="s">
        <v>138</v>
      </c>
      <c r="D2" s="18" t="s">
        <v>139</v>
      </c>
      <c r="E2" s="18" t="s">
        <v>217</v>
      </c>
      <c r="F2" s="18" t="s">
        <v>140</v>
      </c>
      <c r="G2" s="18" t="s">
        <v>141</v>
      </c>
      <c r="H2" s="18" t="s">
        <v>142</v>
      </c>
      <c r="I2" s="18" t="s">
        <v>143</v>
      </c>
      <c r="J2" s="18" t="s">
        <v>144</v>
      </c>
      <c r="K2" s="18" t="s">
        <v>145</v>
      </c>
      <c r="L2" s="18" t="s">
        <v>146</v>
      </c>
      <c r="N2" t="s">
        <v>234</v>
      </c>
    </row>
    <row r="3" spans="1:14" x14ac:dyDescent="0.25">
      <c r="A3" s="24" t="s">
        <v>155</v>
      </c>
      <c r="B3" s="24" t="s">
        <v>148</v>
      </c>
      <c r="C3" s="24">
        <v>325.88209999999998</v>
      </c>
      <c r="D3" s="43">
        <f t="shared" ref="D3:D7" si="0">C3/86400</f>
        <v>3.7717835648148146E-3</v>
      </c>
      <c r="E3" s="44">
        <v>457.47</v>
      </c>
      <c r="F3" s="44">
        <v>47466.71</v>
      </c>
      <c r="G3" s="44">
        <v>48260.5</v>
      </c>
      <c r="H3" s="44">
        <v>47443.48</v>
      </c>
      <c r="I3" s="44">
        <v>47452.49</v>
      </c>
      <c r="J3" s="44">
        <v>424.06</v>
      </c>
      <c r="K3" s="44">
        <v>1995.47</v>
      </c>
      <c r="L3" s="44">
        <v>140.09</v>
      </c>
      <c r="N3" t="s">
        <v>235</v>
      </c>
    </row>
    <row r="4" spans="1:14" x14ac:dyDescent="0.25">
      <c r="A4" s="49" t="s">
        <v>149</v>
      </c>
      <c r="B4" s="18" t="s">
        <v>150</v>
      </c>
      <c r="C4" s="18">
        <v>1083.2953</v>
      </c>
      <c r="D4" s="19">
        <f t="shared" si="0"/>
        <v>1.2538140046296296E-2</v>
      </c>
      <c r="E4" s="41"/>
      <c r="F4" s="41">
        <v>1792.82</v>
      </c>
      <c r="G4" s="41">
        <v>2248.62</v>
      </c>
      <c r="H4" s="41">
        <v>1758.9</v>
      </c>
      <c r="I4" s="41">
        <v>1766.59</v>
      </c>
      <c r="J4" s="41">
        <v>1491.09</v>
      </c>
      <c r="K4" s="41">
        <v>20050.32</v>
      </c>
      <c r="L4" s="41">
        <v>712.51</v>
      </c>
      <c r="N4" t="s">
        <v>238</v>
      </c>
    </row>
    <row r="5" spans="1:14" x14ac:dyDescent="0.25">
      <c r="A5" s="49"/>
      <c r="B5" s="18" t="s">
        <v>151</v>
      </c>
      <c r="C5" s="18">
        <v>989.84500000000003</v>
      </c>
      <c r="D5" s="19">
        <f t="shared" si="0"/>
        <v>1.1456539351851851E-2</v>
      </c>
      <c r="E5" s="41"/>
      <c r="F5" s="41">
        <v>17258.939999999999</v>
      </c>
      <c r="G5" s="41">
        <v>17512.53</v>
      </c>
      <c r="H5" s="41">
        <v>17249.68</v>
      </c>
      <c r="I5" s="41">
        <v>17251.28</v>
      </c>
      <c r="J5" s="41">
        <v>0</v>
      </c>
      <c r="K5" s="41">
        <v>8739.66</v>
      </c>
      <c r="L5" s="41">
        <v>98.84</v>
      </c>
      <c r="N5" t="s">
        <v>239</v>
      </c>
    </row>
    <row r="6" spans="1:14" x14ac:dyDescent="0.25">
      <c r="A6" s="49"/>
      <c r="B6" s="18" t="s">
        <v>152</v>
      </c>
      <c r="C6" s="18">
        <v>27113.491999999998</v>
      </c>
      <c r="D6" s="19">
        <f t="shared" si="0"/>
        <v>0.31381356481481482</v>
      </c>
      <c r="E6" s="41"/>
      <c r="F6" s="41">
        <v>51584.639999999999</v>
      </c>
      <c r="G6" s="41">
        <v>51797.46</v>
      </c>
      <c r="H6" s="41">
        <v>51580.99</v>
      </c>
      <c r="I6" s="41">
        <v>51581.68</v>
      </c>
      <c r="J6" s="41">
        <v>4163.7700000000004</v>
      </c>
      <c r="K6" s="41">
        <v>2101.2199999999998</v>
      </c>
      <c r="L6" s="41">
        <v>99.55</v>
      </c>
    </row>
    <row r="7" spans="1:14" x14ac:dyDescent="0.25">
      <c r="A7" s="50" t="s">
        <v>153</v>
      </c>
      <c r="B7" s="24" t="s">
        <v>154</v>
      </c>
      <c r="C7" s="24">
        <v>1311.65</v>
      </c>
      <c r="D7" s="43">
        <f t="shared" si="0"/>
        <v>1.5181134259259261E-2</v>
      </c>
      <c r="E7" s="44">
        <v>1304.99</v>
      </c>
      <c r="F7" s="44">
        <v>2468.6999999999998</v>
      </c>
      <c r="G7" s="44">
        <v>2602.1</v>
      </c>
      <c r="H7" s="44">
        <v>2456.3200000000002</v>
      </c>
      <c r="I7" s="44">
        <v>2458.16</v>
      </c>
      <c r="J7" s="44">
        <v>1290.0899999999999</v>
      </c>
      <c r="K7" s="44">
        <v>1781.15</v>
      </c>
      <c r="L7" s="44">
        <v>99.55</v>
      </c>
    </row>
    <row r="8" spans="1:14" x14ac:dyDescent="0.25">
      <c r="A8" s="52"/>
      <c r="B8" s="24" t="s">
        <v>147</v>
      </c>
      <c r="C8" s="24">
        <v>490.54849999999999</v>
      </c>
      <c r="D8" s="43">
        <f>C8/86400</f>
        <v>5.6776446759259254E-3</v>
      </c>
      <c r="E8" s="44">
        <v>3709.31</v>
      </c>
      <c r="F8" s="44">
        <v>1591.17</v>
      </c>
      <c r="G8" s="44">
        <v>2558.41</v>
      </c>
      <c r="H8" s="44">
        <v>1586.16</v>
      </c>
      <c r="I8" s="44">
        <v>1586.83</v>
      </c>
      <c r="J8" s="44">
        <v>4720.41</v>
      </c>
      <c r="K8" s="44">
        <v>14553.74</v>
      </c>
      <c r="L8" s="44">
        <v>756.14</v>
      </c>
    </row>
    <row r="9" spans="1:14" x14ac:dyDescent="0.25">
      <c r="A9" s="53" t="s">
        <v>2</v>
      </c>
      <c r="B9" s="18" t="s">
        <v>154</v>
      </c>
      <c r="C9" s="18">
        <v>300.01159999999999</v>
      </c>
      <c r="D9" s="19">
        <f>C9/86400</f>
        <v>3.4723564814814812E-3</v>
      </c>
      <c r="E9" s="41">
        <v>2799.52</v>
      </c>
      <c r="F9" s="41">
        <v>6952.37</v>
      </c>
      <c r="G9" s="41">
        <v>8482.18</v>
      </c>
      <c r="H9" s="41">
        <v>6949.12</v>
      </c>
      <c r="I9" s="41">
        <v>6969.64</v>
      </c>
      <c r="J9" s="41">
        <v>1285.72</v>
      </c>
      <c r="K9" s="41">
        <v>5684.22</v>
      </c>
      <c r="L9" s="41">
        <v>932.99</v>
      </c>
    </row>
    <row r="10" spans="1:14" x14ac:dyDescent="0.25">
      <c r="A10" s="54"/>
      <c r="B10" s="18" t="s">
        <v>147</v>
      </c>
      <c r="C10" s="18">
        <v>89.701700000000002</v>
      </c>
      <c r="D10" s="19">
        <f>C10/86400</f>
        <v>1.0382141203703703E-3</v>
      </c>
      <c r="E10" s="41">
        <v>594.35</v>
      </c>
      <c r="F10" s="41">
        <v>6791.09</v>
      </c>
      <c r="G10" s="41">
        <v>7637.07</v>
      </c>
      <c r="H10" s="41">
        <v>6787.33</v>
      </c>
      <c r="I10" s="41">
        <v>6797.96</v>
      </c>
      <c r="J10" s="41">
        <v>2158</v>
      </c>
      <c r="K10" s="41">
        <v>7996.58</v>
      </c>
      <c r="L10" s="41">
        <v>662.01</v>
      </c>
    </row>
    <row r="11" spans="1:14" x14ac:dyDescent="0.25">
      <c r="A11" s="50" t="s">
        <v>212</v>
      </c>
      <c r="B11" s="24" t="s">
        <v>213</v>
      </c>
      <c r="C11" s="24">
        <v>2701196</v>
      </c>
      <c r="D11" s="43">
        <f t="shared" ref="D11:D16" si="1">C11/86400</f>
        <v>31.263842592592592</v>
      </c>
      <c r="E11" s="44">
        <v>120.81</v>
      </c>
      <c r="F11" s="44">
        <v>80.83</v>
      </c>
      <c r="G11" s="44">
        <v>340.73</v>
      </c>
      <c r="H11" s="44">
        <v>50.9</v>
      </c>
      <c r="I11" s="44">
        <v>60.44</v>
      </c>
      <c r="J11" s="44">
        <v>6.25</v>
      </c>
      <c r="K11" s="44">
        <v>41241.99</v>
      </c>
      <c r="L11" s="44">
        <v>49.32</v>
      </c>
    </row>
    <row r="12" spans="1:14" x14ac:dyDescent="0.25">
      <c r="A12" s="51"/>
      <c r="B12" s="24" t="s">
        <v>214</v>
      </c>
      <c r="C12" s="24">
        <v>154.00700000000001</v>
      </c>
      <c r="D12" s="43">
        <f t="shared" si="1"/>
        <v>1.7824884259259261E-3</v>
      </c>
      <c r="E12" s="44">
        <v>134.66999999999999</v>
      </c>
      <c r="F12" s="44">
        <v>113.2</v>
      </c>
      <c r="G12" s="44">
        <v>383.83</v>
      </c>
      <c r="H12" s="44">
        <v>81</v>
      </c>
      <c r="I12" s="44">
        <v>90.53</v>
      </c>
      <c r="J12" s="44">
        <v>1305.4100000000001</v>
      </c>
      <c r="K12" s="44">
        <v>2412.56</v>
      </c>
      <c r="L12" s="44">
        <v>90.19</v>
      </c>
    </row>
    <row r="13" spans="1:14" x14ac:dyDescent="0.25">
      <c r="A13" s="51"/>
      <c r="B13" s="24" t="s">
        <v>215</v>
      </c>
      <c r="C13" s="24">
        <v>240.5521</v>
      </c>
      <c r="D13" s="43">
        <f t="shared" si="1"/>
        <v>2.7841678240740739E-3</v>
      </c>
      <c r="E13" s="44">
        <v>1469.9</v>
      </c>
      <c r="F13" s="44">
        <v>10478.75</v>
      </c>
      <c r="G13" s="44">
        <v>27606.92</v>
      </c>
      <c r="H13" s="44">
        <v>10452.39</v>
      </c>
      <c r="I13" s="44">
        <v>10461.81</v>
      </c>
      <c r="J13" s="44">
        <v>0.98</v>
      </c>
      <c r="K13" s="44">
        <v>0.19</v>
      </c>
      <c r="L13" s="44">
        <v>584.14</v>
      </c>
    </row>
    <row r="14" spans="1:14" x14ac:dyDescent="0.25">
      <c r="A14" s="52"/>
      <c r="B14" s="24" t="s">
        <v>147</v>
      </c>
      <c r="C14" s="24">
        <v>73.477999999999994</v>
      </c>
      <c r="D14" s="43">
        <f t="shared" si="1"/>
        <v>8.5043981481481472E-4</v>
      </c>
      <c r="E14" s="44">
        <v>200.66</v>
      </c>
      <c r="F14" s="44">
        <v>2395.86</v>
      </c>
      <c r="G14" s="44">
        <v>2759.63</v>
      </c>
      <c r="H14" s="44">
        <v>2392.02</v>
      </c>
      <c r="I14" s="44">
        <v>2392.7800000000002</v>
      </c>
      <c r="J14" s="44">
        <v>2069.2600000000002</v>
      </c>
      <c r="K14" s="44">
        <v>1727.4</v>
      </c>
      <c r="L14" s="44">
        <v>272.42</v>
      </c>
    </row>
    <row r="15" spans="1:14" x14ac:dyDescent="0.25">
      <c r="A15" s="53" t="s">
        <v>224</v>
      </c>
      <c r="B15" s="18" t="s">
        <v>225</v>
      </c>
      <c r="C15" s="18">
        <v>329.50529999999998</v>
      </c>
      <c r="D15" s="19">
        <f t="shared" si="1"/>
        <v>3.8137187499999998E-3</v>
      </c>
      <c r="E15" s="41">
        <v>308.88</v>
      </c>
      <c r="F15" s="41">
        <v>81.62</v>
      </c>
      <c r="G15" s="41">
        <v>326.36</v>
      </c>
      <c r="H15" s="41">
        <v>53.92</v>
      </c>
      <c r="I15" s="41">
        <v>63.47</v>
      </c>
      <c r="J15" s="41">
        <v>36722.120000000003</v>
      </c>
      <c r="K15" s="41">
        <v>0.28999999999999998</v>
      </c>
      <c r="L15" s="41">
        <v>94.09</v>
      </c>
    </row>
    <row r="16" spans="1:14" x14ac:dyDescent="0.25">
      <c r="A16" s="54"/>
      <c r="B16" s="18" t="s">
        <v>226</v>
      </c>
      <c r="C16" s="18">
        <v>1283.8062</v>
      </c>
      <c r="D16" s="19">
        <f t="shared" si="1"/>
        <v>1.4858868055555556E-2</v>
      </c>
      <c r="E16" s="41">
        <v>1352.46</v>
      </c>
      <c r="F16" s="41">
        <v>66531.55</v>
      </c>
      <c r="G16" s="41">
        <v>68493.77</v>
      </c>
      <c r="H16" s="41">
        <v>66523.86</v>
      </c>
      <c r="I16" s="41">
        <v>66524.23</v>
      </c>
      <c r="J16" s="41">
        <v>4534.07</v>
      </c>
      <c r="K16" s="41">
        <v>26361.77</v>
      </c>
      <c r="L16" s="41">
        <v>118.03</v>
      </c>
    </row>
    <row r="17" spans="1:12" x14ac:dyDescent="0.25">
      <c r="E17" s="42"/>
      <c r="F17" s="42"/>
      <c r="G17" s="42"/>
      <c r="H17" s="42"/>
      <c r="I17" s="42"/>
      <c r="J17" s="42"/>
      <c r="K17" s="42"/>
      <c r="L17" s="42"/>
    </row>
    <row r="18" spans="1:12" x14ac:dyDescent="0.25">
      <c r="A18" t="s">
        <v>188</v>
      </c>
      <c r="E18" s="42"/>
      <c r="F18" s="42"/>
      <c r="G18" s="42"/>
      <c r="H18" s="42"/>
      <c r="I18" s="42"/>
      <c r="J18" s="42"/>
      <c r="K18" s="42"/>
      <c r="L18" s="42"/>
    </row>
    <row r="19" spans="1:12" x14ac:dyDescent="0.25">
      <c r="A19" s="18"/>
      <c r="B19" s="18"/>
      <c r="C19" s="18" t="s">
        <v>138</v>
      </c>
      <c r="D19" s="18" t="s">
        <v>139</v>
      </c>
      <c r="E19" s="41" t="s">
        <v>217</v>
      </c>
      <c r="F19" s="41" t="s">
        <v>140</v>
      </c>
      <c r="G19" s="41" t="s">
        <v>141</v>
      </c>
      <c r="H19" s="41" t="s">
        <v>142</v>
      </c>
      <c r="I19" s="41" t="s">
        <v>143</v>
      </c>
      <c r="J19" s="41" t="s">
        <v>144</v>
      </c>
      <c r="K19" s="41" t="s">
        <v>145</v>
      </c>
      <c r="L19" s="41" t="s">
        <v>146</v>
      </c>
    </row>
    <row r="20" spans="1:12" x14ac:dyDescent="0.25">
      <c r="A20" s="48" t="s">
        <v>155</v>
      </c>
      <c r="B20" s="24" t="s">
        <v>148</v>
      </c>
      <c r="C20" s="24">
        <v>460.78300000000002</v>
      </c>
      <c r="D20" s="43">
        <f t="shared" ref="D20:D24" si="2">C20/86400</f>
        <v>5.3331365740740743E-3</v>
      </c>
      <c r="E20" s="44">
        <v>1244.25</v>
      </c>
      <c r="F20" s="44">
        <v>47120.52</v>
      </c>
      <c r="G20" s="44">
        <v>48976.34</v>
      </c>
      <c r="H20" s="44">
        <v>47096.34</v>
      </c>
      <c r="I20" s="44">
        <v>47105.32</v>
      </c>
      <c r="J20" s="44">
        <v>426.85</v>
      </c>
      <c r="K20" s="44">
        <v>2398.62</v>
      </c>
      <c r="L20" s="44">
        <v>269.91000000000003</v>
      </c>
    </row>
    <row r="21" spans="1:12" x14ac:dyDescent="0.25">
      <c r="A21" s="53" t="s">
        <v>149</v>
      </c>
      <c r="B21" s="18" t="s">
        <v>150</v>
      </c>
      <c r="C21" s="18">
        <v>3137.1078000000002</v>
      </c>
      <c r="D21" s="19">
        <f t="shared" si="2"/>
        <v>3.6309118055555561E-2</v>
      </c>
      <c r="E21" s="41"/>
      <c r="F21" s="41">
        <v>4744.03</v>
      </c>
      <c r="G21" s="41">
        <v>5496.24</v>
      </c>
      <c r="H21" s="41">
        <v>4712.62</v>
      </c>
      <c r="I21" s="41">
        <v>4719.3599999999997</v>
      </c>
      <c r="J21" s="41">
        <v>17437.88</v>
      </c>
      <c r="K21" s="41">
        <v>112562.34</v>
      </c>
      <c r="L21" s="41">
        <v>757.51</v>
      </c>
    </row>
    <row r="22" spans="1:12" x14ac:dyDescent="0.25">
      <c r="A22" s="55"/>
      <c r="B22" s="18" t="s">
        <v>151</v>
      </c>
      <c r="C22" s="18">
        <v>264.96199999999999</v>
      </c>
      <c r="D22" s="19">
        <f t="shared" si="2"/>
        <v>3.0666898148148146E-3</v>
      </c>
      <c r="E22" s="41"/>
      <c r="F22" s="18">
        <v>15991.29</v>
      </c>
      <c r="G22" s="18">
        <v>16410.990000000002</v>
      </c>
      <c r="H22" s="18">
        <v>15984</v>
      </c>
      <c r="I22" s="18">
        <v>15984.89</v>
      </c>
      <c r="J22" s="18">
        <v>0</v>
      </c>
      <c r="K22" s="18">
        <v>8678.18</v>
      </c>
      <c r="L22" s="18">
        <v>99.86</v>
      </c>
    </row>
    <row r="23" spans="1:12" x14ac:dyDescent="0.25">
      <c r="A23" s="54"/>
      <c r="B23" s="18" t="s">
        <v>152</v>
      </c>
      <c r="C23" s="18">
        <v>27846.427599999999</v>
      </c>
      <c r="D23" s="19">
        <f t="shared" si="2"/>
        <v>0.32229661574074076</v>
      </c>
      <c r="E23" s="41"/>
      <c r="F23" s="41">
        <v>15723.09</v>
      </c>
      <c r="G23" s="41">
        <v>164094.96</v>
      </c>
      <c r="H23" s="41">
        <v>15716</v>
      </c>
      <c r="I23" s="41">
        <v>15716.69</v>
      </c>
      <c r="J23" s="41">
        <v>0.15</v>
      </c>
      <c r="K23" s="41">
        <v>0.68</v>
      </c>
      <c r="L23" s="41">
        <v>99.86</v>
      </c>
    </row>
    <row r="24" spans="1:12" x14ac:dyDescent="0.25">
      <c r="A24" s="45" t="s">
        <v>153</v>
      </c>
      <c r="B24" s="24" t="s">
        <v>154</v>
      </c>
      <c r="C24" s="24">
        <v>23398.625</v>
      </c>
      <c r="D24" s="43">
        <f t="shared" si="2"/>
        <v>0.27081741898148148</v>
      </c>
      <c r="E24" s="44">
        <v>23395.34</v>
      </c>
      <c r="F24" s="44">
        <v>41220.06</v>
      </c>
      <c r="G24" s="44">
        <v>42260.51</v>
      </c>
      <c r="H24" s="44">
        <v>41207.94</v>
      </c>
      <c r="I24" s="44">
        <v>41210.14</v>
      </c>
      <c r="J24" s="44">
        <v>967.16</v>
      </c>
      <c r="K24" s="44">
        <v>28497.3</v>
      </c>
      <c r="L24" s="44">
        <v>99.6</v>
      </c>
    </row>
    <row r="25" spans="1:12" x14ac:dyDescent="0.25">
      <c r="A25" s="47"/>
      <c r="B25" s="24" t="s">
        <v>147</v>
      </c>
      <c r="C25" s="24">
        <v>753.09370000000001</v>
      </c>
      <c r="D25" s="43">
        <f>C25/86400</f>
        <v>8.7163622685185183E-3</v>
      </c>
      <c r="E25" s="44">
        <v>5668.21</v>
      </c>
      <c r="F25" s="44">
        <v>21264.87</v>
      </c>
      <c r="G25" s="44">
        <v>22292.34</v>
      </c>
      <c r="H25" s="44">
        <v>21257.17</v>
      </c>
      <c r="I25" s="44">
        <v>21248.03</v>
      </c>
      <c r="J25" s="44">
        <v>7020.2</v>
      </c>
      <c r="K25" s="44">
        <v>17026.330000000002</v>
      </c>
      <c r="L25" s="44">
        <v>758.94</v>
      </c>
    </row>
    <row r="26" spans="1:12" x14ac:dyDescent="0.25">
      <c r="A26" s="53" t="s">
        <v>2</v>
      </c>
      <c r="B26" s="18" t="s">
        <v>154</v>
      </c>
      <c r="C26" s="18">
        <v>4701.9908999999998</v>
      </c>
      <c r="D26" s="19">
        <f>C26/86400</f>
        <v>5.4421190972222221E-2</v>
      </c>
      <c r="E26" s="41">
        <v>47767.76</v>
      </c>
      <c r="F26" s="41">
        <v>93848.18</v>
      </c>
      <c r="G26" s="41">
        <v>101899.91</v>
      </c>
      <c r="H26" s="41">
        <v>93845.119999999995</v>
      </c>
      <c r="I26" s="41">
        <v>93845.74</v>
      </c>
      <c r="J26" s="41">
        <v>15102.54</v>
      </c>
      <c r="K26" s="41">
        <v>140706.79999999999</v>
      </c>
      <c r="L26" s="41">
        <v>1015.9</v>
      </c>
    </row>
    <row r="27" spans="1:12" x14ac:dyDescent="0.25">
      <c r="A27" s="54"/>
      <c r="B27" s="18" t="s">
        <v>147</v>
      </c>
      <c r="C27" s="18">
        <v>273.22039999999998</v>
      </c>
      <c r="D27" s="19">
        <f>C27/86400</f>
        <v>3.162273148148148E-3</v>
      </c>
      <c r="E27" s="41">
        <v>1276.01</v>
      </c>
      <c r="F27" s="41">
        <v>83878.759999999995</v>
      </c>
      <c r="G27" s="41">
        <v>87309.16</v>
      </c>
      <c r="H27" s="41">
        <v>83876.160000000003</v>
      </c>
      <c r="I27" s="41">
        <v>83876.789999999994</v>
      </c>
      <c r="J27" s="41">
        <v>16943.189999999999</v>
      </c>
      <c r="K27" s="41">
        <v>9406.2199999999993</v>
      </c>
      <c r="L27" s="41">
        <v>466.86</v>
      </c>
    </row>
    <row r="28" spans="1:12" x14ac:dyDescent="0.25">
      <c r="A28" s="45" t="s">
        <v>212</v>
      </c>
      <c r="B28" s="24" t="s">
        <v>213</v>
      </c>
      <c r="C28" s="24">
        <v>264.0471</v>
      </c>
      <c r="D28" s="43">
        <f t="shared" ref="D28:D33" si="3">C28/86400</f>
        <v>3.0561006944444446E-3</v>
      </c>
      <c r="E28" s="44">
        <v>127.92</v>
      </c>
      <c r="F28" s="44">
        <v>80.45</v>
      </c>
      <c r="G28" s="44">
        <v>240.73</v>
      </c>
      <c r="H28" s="44">
        <v>51.27</v>
      </c>
      <c r="I28" s="44">
        <v>60.57</v>
      </c>
      <c r="J28" s="44">
        <v>0</v>
      </c>
      <c r="K28" s="44">
        <v>42939.71</v>
      </c>
      <c r="L28" s="44">
        <v>51.2</v>
      </c>
    </row>
    <row r="29" spans="1:12" x14ac:dyDescent="0.25">
      <c r="A29" s="46"/>
      <c r="B29" s="24" t="s">
        <v>214</v>
      </c>
      <c r="C29" s="24">
        <v>1747.5636999999999</v>
      </c>
      <c r="D29" s="43">
        <f t="shared" si="3"/>
        <v>2.0226431712962963E-2</v>
      </c>
      <c r="E29" s="44">
        <v>1774.23</v>
      </c>
      <c r="F29" s="44">
        <v>119.5</v>
      </c>
      <c r="G29" s="44">
        <v>397.77</v>
      </c>
      <c r="H29" s="44">
        <v>87.29</v>
      </c>
      <c r="I29" s="44">
        <v>96.69</v>
      </c>
      <c r="J29" s="44">
        <v>0.02</v>
      </c>
      <c r="K29" s="44">
        <v>30093.69</v>
      </c>
      <c r="L29" s="44">
        <v>101.04</v>
      </c>
    </row>
    <row r="30" spans="1:12" x14ac:dyDescent="0.25">
      <c r="A30" s="46"/>
      <c r="B30" s="24" t="s">
        <v>215</v>
      </c>
      <c r="C30" s="24">
        <v>2760.2561000000001</v>
      </c>
      <c r="D30" s="43">
        <f t="shared" si="3"/>
        <v>3.1947408564814817E-2</v>
      </c>
      <c r="E30" s="44">
        <v>20410.599999999999</v>
      </c>
      <c r="F30" s="44">
        <v>24779.83</v>
      </c>
      <c r="G30" s="44">
        <v>27607.73</v>
      </c>
      <c r="H30" s="44">
        <v>24750.26</v>
      </c>
      <c r="I30" s="44">
        <v>24759.85</v>
      </c>
      <c r="J30" s="44">
        <v>0</v>
      </c>
      <c r="K30" s="44">
        <v>1.39</v>
      </c>
      <c r="L30" s="44">
        <v>741.68</v>
      </c>
    </row>
    <row r="31" spans="1:12" x14ac:dyDescent="0.25">
      <c r="A31" s="47"/>
      <c r="B31" s="24" t="s">
        <v>147</v>
      </c>
      <c r="C31" s="24">
        <v>70.536799999999999</v>
      </c>
      <c r="D31" s="43">
        <f t="shared" si="3"/>
        <v>8.1639814814814813E-4</v>
      </c>
      <c r="E31" s="44">
        <v>278.66000000000003</v>
      </c>
      <c r="F31" s="44">
        <v>24326.13</v>
      </c>
      <c r="G31" s="44">
        <v>24576.1</v>
      </c>
      <c r="H31" s="44">
        <v>24320.799999999999</v>
      </c>
      <c r="I31" s="44">
        <v>24321.61</v>
      </c>
      <c r="J31" s="44">
        <v>0</v>
      </c>
      <c r="K31" s="44">
        <v>1979.07</v>
      </c>
      <c r="L31" s="44">
        <v>394.28</v>
      </c>
    </row>
    <row r="32" spans="1:12" x14ac:dyDescent="0.25">
      <c r="A32" s="53" t="s">
        <v>224</v>
      </c>
      <c r="B32" s="18" t="s">
        <v>225</v>
      </c>
      <c r="C32" s="18">
        <v>955.57770000000005</v>
      </c>
      <c r="D32" s="19">
        <f t="shared" si="3"/>
        <v>1.1059927083333334E-2</v>
      </c>
      <c r="E32" s="41">
        <v>324</v>
      </c>
      <c r="F32" s="41">
        <v>83.43</v>
      </c>
      <c r="G32" s="41">
        <v>334.61</v>
      </c>
      <c r="H32" s="41">
        <v>55.57</v>
      </c>
      <c r="I32" s="41">
        <v>64.78</v>
      </c>
      <c r="J32" s="41">
        <v>1.3</v>
      </c>
      <c r="K32" s="41">
        <v>83552.14</v>
      </c>
      <c r="L32" s="41">
        <v>39.53</v>
      </c>
    </row>
    <row r="33" spans="1:14" x14ac:dyDescent="0.25">
      <c r="A33" s="54"/>
      <c r="B33" s="18" t="s">
        <v>226</v>
      </c>
      <c r="C33" s="18">
        <v>16090.880499999999</v>
      </c>
      <c r="D33" s="19">
        <f t="shared" si="3"/>
        <v>0.18623704282407408</v>
      </c>
      <c r="E33" s="41">
        <v>16269.93</v>
      </c>
      <c r="F33" s="41">
        <v>242156.53</v>
      </c>
      <c r="G33" s="41">
        <v>242160.07</v>
      </c>
      <c r="H33" s="41">
        <v>242152.11</v>
      </c>
      <c r="I33" s="41">
        <v>242152.6</v>
      </c>
      <c r="J33" s="41">
        <v>100494.42</v>
      </c>
      <c r="K33" s="41">
        <v>98248.58</v>
      </c>
      <c r="L33" s="41">
        <v>101.06</v>
      </c>
    </row>
    <row r="35" spans="1:14" x14ac:dyDescent="0.25">
      <c r="A35" t="s">
        <v>189</v>
      </c>
      <c r="E35" s="42"/>
      <c r="F35" s="42"/>
      <c r="G35" s="42"/>
      <c r="H35" s="42"/>
      <c r="I35" s="42"/>
      <c r="J35" s="42"/>
      <c r="K35" s="42"/>
      <c r="L35" s="42"/>
    </row>
    <row r="36" spans="1:14" x14ac:dyDescent="0.25">
      <c r="A36" s="18"/>
      <c r="B36" s="18"/>
      <c r="C36" s="18" t="s">
        <v>138</v>
      </c>
      <c r="D36" s="18" t="s">
        <v>139</v>
      </c>
      <c r="E36" s="41" t="s">
        <v>217</v>
      </c>
      <c r="F36" s="41" t="s">
        <v>140</v>
      </c>
      <c r="G36" s="41" t="s">
        <v>141</v>
      </c>
      <c r="H36" s="41" t="s">
        <v>142</v>
      </c>
      <c r="I36" s="41" t="s">
        <v>143</v>
      </c>
      <c r="J36" s="41" t="s">
        <v>144</v>
      </c>
      <c r="K36" s="41" t="s">
        <v>145</v>
      </c>
      <c r="L36" s="41" t="s">
        <v>146</v>
      </c>
    </row>
    <row r="37" spans="1:14" x14ac:dyDescent="0.25">
      <c r="A37" s="48" t="s">
        <v>155</v>
      </c>
      <c r="B37" s="24" t="s">
        <v>148</v>
      </c>
      <c r="C37" s="24">
        <v>56.322899999999997</v>
      </c>
      <c r="D37" s="43">
        <f t="shared" ref="D37:D46" si="4">C37/86400</f>
        <v>6.5188541666666661E-4</v>
      </c>
      <c r="E37" s="44">
        <v>62.56</v>
      </c>
      <c r="F37" s="44">
        <v>768.07</v>
      </c>
      <c r="G37" s="44">
        <v>5267.51</v>
      </c>
      <c r="H37" s="44">
        <v>783.6</v>
      </c>
      <c r="I37" s="44">
        <v>786.64</v>
      </c>
      <c r="J37" s="44">
        <v>0.62</v>
      </c>
      <c r="K37" s="44">
        <v>0</v>
      </c>
      <c r="L37" s="44">
        <v>109.58</v>
      </c>
    </row>
    <row r="38" spans="1:14" x14ac:dyDescent="0.25">
      <c r="A38" s="53" t="s">
        <v>156</v>
      </c>
      <c r="B38" s="18" t="s">
        <v>151</v>
      </c>
      <c r="C38" s="18">
        <v>105.9743</v>
      </c>
      <c r="D38" s="19">
        <f t="shared" si="4"/>
        <v>1.2265543981481481E-3</v>
      </c>
      <c r="E38" s="41"/>
      <c r="F38" s="41">
        <v>969.76</v>
      </c>
      <c r="G38" s="41">
        <v>1003.04</v>
      </c>
      <c r="H38" s="41">
        <v>962.43</v>
      </c>
      <c r="I38" s="41">
        <v>962.87</v>
      </c>
      <c r="J38" s="41">
        <v>4.66</v>
      </c>
      <c r="K38" s="41">
        <v>42124.89</v>
      </c>
      <c r="L38" s="41">
        <v>97.35</v>
      </c>
    </row>
    <row r="39" spans="1:14" x14ac:dyDescent="0.25">
      <c r="A39" s="54"/>
      <c r="B39" s="18" t="s">
        <v>152</v>
      </c>
      <c r="C39" s="18">
        <v>235.95249999999999</v>
      </c>
      <c r="D39" s="19">
        <f t="shared" si="4"/>
        <v>2.7309317129629628E-3</v>
      </c>
      <c r="E39" s="41"/>
      <c r="F39" s="41">
        <v>21517.23</v>
      </c>
      <c r="G39" s="41">
        <v>21551.09</v>
      </c>
      <c r="H39" s="41">
        <v>21510.09</v>
      </c>
      <c r="I39" s="41">
        <v>21510.55</v>
      </c>
      <c r="J39" s="41">
        <v>0.11</v>
      </c>
      <c r="K39" s="41">
        <v>7.0000000000000007E-2</v>
      </c>
      <c r="L39" s="41">
        <v>95.36</v>
      </c>
    </row>
    <row r="40" spans="1:14" x14ac:dyDescent="0.25">
      <c r="A40" s="24" t="s">
        <v>137</v>
      </c>
      <c r="B40" s="24" t="s">
        <v>147</v>
      </c>
      <c r="C40" s="24">
        <v>1074.8807999999999</v>
      </c>
      <c r="D40" s="43">
        <f t="shared" si="4"/>
        <v>1.2440749999999999E-2</v>
      </c>
      <c r="E40" s="44">
        <v>8096.36</v>
      </c>
      <c r="F40" s="44">
        <v>11228.15</v>
      </c>
      <c r="G40" s="44">
        <v>11923.59</v>
      </c>
      <c r="H40" s="44">
        <v>11223.7</v>
      </c>
      <c r="I40" s="44">
        <v>11223.91</v>
      </c>
      <c r="J40" s="44">
        <v>12349.94</v>
      </c>
      <c r="K40" s="44">
        <v>56337.63</v>
      </c>
      <c r="L40" s="44">
        <v>753.19</v>
      </c>
    </row>
    <row r="41" spans="1:14" x14ac:dyDescent="0.25">
      <c r="A41" s="53" t="s">
        <v>212</v>
      </c>
      <c r="B41" s="18" t="s">
        <v>220</v>
      </c>
      <c r="C41" s="18">
        <v>261.57459999999998</v>
      </c>
      <c r="D41" s="19">
        <f t="shared" si="4"/>
        <v>3.0274837962962959E-3</v>
      </c>
      <c r="E41" s="41">
        <v>133.53</v>
      </c>
      <c r="F41" s="41">
        <v>80.790000000000006</v>
      </c>
      <c r="G41" s="41">
        <v>340.73</v>
      </c>
      <c r="H41" s="41">
        <v>51.29</v>
      </c>
      <c r="I41" s="41">
        <v>60.61</v>
      </c>
      <c r="J41" s="41">
        <v>0</v>
      </c>
      <c r="K41" s="41">
        <v>43686.53</v>
      </c>
      <c r="L41" s="41">
        <v>51.48</v>
      </c>
    </row>
    <row r="42" spans="1:14" x14ac:dyDescent="0.25">
      <c r="A42" s="55"/>
      <c r="B42" s="18" t="s">
        <v>221</v>
      </c>
      <c r="C42" s="18">
        <v>155.9854</v>
      </c>
      <c r="D42" s="19">
        <f t="shared" si="4"/>
        <v>1.8053865740740741E-3</v>
      </c>
      <c r="E42" s="41">
        <v>138.52000000000001</v>
      </c>
      <c r="F42" s="41">
        <v>113.75</v>
      </c>
      <c r="G42" s="41">
        <v>383.83</v>
      </c>
      <c r="H42" s="41">
        <v>81.08</v>
      </c>
      <c r="I42" s="41">
        <v>90.43</v>
      </c>
      <c r="J42" s="41">
        <v>0</v>
      </c>
      <c r="K42" s="41">
        <v>2402.6999999999998</v>
      </c>
      <c r="L42" s="41">
        <v>90.95</v>
      </c>
    </row>
    <row r="43" spans="1:14" x14ac:dyDescent="0.25">
      <c r="A43" s="55"/>
      <c r="B43" s="18" t="s">
        <v>222</v>
      </c>
      <c r="C43" s="18">
        <v>240.0121</v>
      </c>
      <c r="D43" s="19">
        <f t="shared" si="4"/>
        <v>2.7779178240740741E-3</v>
      </c>
      <c r="E43" s="41">
        <v>1470.2</v>
      </c>
      <c r="F43" s="41">
        <v>10672.98</v>
      </c>
      <c r="G43" s="41">
        <v>27606.92</v>
      </c>
      <c r="H43" s="41">
        <v>10647.07</v>
      </c>
      <c r="I43" s="41">
        <v>10656.3</v>
      </c>
      <c r="J43" s="41">
        <v>0.11</v>
      </c>
      <c r="K43" s="41">
        <v>0.19</v>
      </c>
      <c r="L43" s="41">
        <v>585.13</v>
      </c>
      <c r="M43" s="21"/>
      <c r="N43" s="58"/>
    </row>
    <row r="44" spans="1:14" x14ac:dyDescent="0.25">
      <c r="A44" s="54"/>
      <c r="B44" s="18" t="s">
        <v>147</v>
      </c>
      <c r="C44" s="18">
        <v>193.08</v>
      </c>
      <c r="D44" s="19">
        <f t="shared" si="4"/>
        <v>2.2347222222222226E-3</v>
      </c>
      <c r="E44" s="41">
        <v>1323.09</v>
      </c>
      <c r="F44" s="41">
        <v>2575</v>
      </c>
      <c r="G44" s="41">
        <v>2796.84</v>
      </c>
      <c r="H44" s="41">
        <v>2572.48</v>
      </c>
      <c r="I44" s="41">
        <v>2572.91</v>
      </c>
      <c r="J44" s="41">
        <v>0</v>
      </c>
      <c r="K44" s="41">
        <v>1546.36</v>
      </c>
      <c r="L44" s="41">
        <v>684.96</v>
      </c>
    </row>
    <row r="45" spans="1:14" x14ac:dyDescent="0.25">
      <c r="A45" s="50" t="s">
        <v>224</v>
      </c>
      <c r="B45" s="24" t="s">
        <v>227</v>
      </c>
      <c r="C45" s="24">
        <v>327.44040000000001</v>
      </c>
      <c r="D45" s="43">
        <f t="shared" si="4"/>
        <v>3.7898194444444446E-3</v>
      </c>
      <c r="E45" s="44">
        <v>312.67</v>
      </c>
      <c r="F45" s="44">
        <v>81.430000000000007</v>
      </c>
      <c r="G45" s="44">
        <v>326.36</v>
      </c>
      <c r="H45" s="44">
        <v>53.85</v>
      </c>
      <c r="I45" s="44">
        <v>63.29</v>
      </c>
      <c r="J45" s="44">
        <v>36985.089999999997</v>
      </c>
      <c r="K45" s="44">
        <v>0.03</v>
      </c>
      <c r="L45" s="44">
        <v>95.25</v>
      </c>
    </row>
    <row r="46" spans="1:14" x14ac:dyDescent="0.25">
      <c r="A46" s="52"/>
      <c r="B46" s="24" t="s">
        <v>226</v>
      </c>
      <c r="C46" s="24">
        <v>1570.1958</v>
      </c>
      <c r="D46" s="43">
        <f t="shared" si="4"/>
        <v>1.81735625E-2</v>
      </c>
      <c r="E46" s="44">
        <v>4900.6099999999997</v>
      </c>
      <c r="F46" s="44">
        <v>100411.37</v>
      </c>
      <c r="G46" s="44">
        <v>101350.37</v>
      </c>
      <c r="H46" s="44">
        <v>100412.06</v>
      </c>
      <c r="I46" s="44">
        <v>100412.55</v>
      </c>
      <c r="J46" s="44">
        <v>1145.05</v>
      </c>
      <c r="K46" s="44" t="s">
        <v>236</v>
      </c>
      <c r="L46" s="44">
        <v>312.06</v>
      </c>
    </row>
    <row r="48" spans="1:14" x14ac:dyDescent="0.25">
      <c r="A48" t="s">
        <v>190</v>
      </c>
      <c r="E48" s="42"/>
      <c r="F48" s="42"/>
      <c r="G48" s="42"/>
      <c r="H48" s="42"/>
      <c r="I48" s="42"/>
      <c r="J48" s="42"/>
      <c r="K48" s="42"/>
      <c r="L48" s="42"/>
    </row>
    <row r="49" spans="1:12" x14ac:dyDescent="0.25">
      <c r="A49" s="18"/>
      <c r="B49" s="18"/>
      <c r="C49" s="18" t="s">
        <v>138</v>
      </c>
      <c r="D49" s="18" t="s">
        <v>139</v>
      </c>
      <c r="E49" s="41" t="s">
        <v>217</v>
      </c>
      <c r="F49" s="41" t="s">
        <v>140</v>
      </c>
      <c r="G49" s="41" t="s">
        <v>141</v>
      </c>
      <c r="H49" s="41" t="s">
        <v>142</v>
      </c>
      <c r="I49" s="41" t="s">
        <v>143</v>
      </c>
      <c r="J49" s="41" t="s">
        <v>144</v>
      </c>
      <c r="K49" s="41" t="s">
        <v>145</v>
      </c>
      <c r="L49" s="41" t="s">
        <v>146</v>
      </c>
    </row>
    <row r="50" spans="1:12" x14ac:dyDescent="0.25">
      <c r="A50" s="48" t="s">
        <v>155</v>
      </c>
      <c r="B50" s="24" t="s">
        <v>148</v>
      </c>
      <c r="C50" s="24">
        <v>98.714399999999998</v>
      </c>
      <c r="D50" s="43">
        <f t="shared" ref="D50:D60" si="5">C50/86400</f>
        <v>1.1425277777777777E-3</v>
      </c>
      <c r="E50" s="44">
        <v>257.02</v>
      </c>
      <c r="F50" s="44">
        <v>2043.7</v>
      </c>
      <c r="G50" s="44">
        <v>3754.8</v>
      </c>
      <c r="H50" s="44">
        <v>2020.02</v>
      </c>
      <c r="I50" s="44">
        <v>2028.98</v>
      </c>
      <c r="J50" s="44">
        <v>0</v>
      </c>
      <c r="K50" s="44">
        <v>0.02</v>
      </c>
      <c r="L50" s="44">
        <v>259.51</v>
      </c>
    </row>
    <row r="51" spans="1:12" x14ac:dyDescent="0.25">
      <c r="A51" s="53" t="s">
        <v>1</v>
      </c>
      <c r="B51" s="18" t="s">
        <v>151</v>
      </c>
      <c r="C51" s="18">
        <v>218.08170000000001</v>
      </c>
      <c r="D51" s="19">
        <f t="shared" si="5"/>
        <v>2.5240937500000003E-3</v>
      </c>
      <c r="E51" s="41"/>
      <c r="F51" s="41">
        <v>920.27</v>
      </c>
      <c r="G51" s="41">
        <v>956.71</v>
      </c>
      <c r="H51" s="41">
        <v>912.9</v>
      </c>
      <c r="I51" s="41">
        <v>913.33</v>
      </c>
      <c r="J51" s="41">
        <v>86560.49</v>
      </c>
      <c r="K51" s="41">
        <v>32510.25</v>
      </c>
      <c r="L51" s="41">
        <v>60.43</v>
      </c>
    </row>
    <row r="52" spans="1:12" x14ac:dyDescent="0.25">
      <c r="A52" s="54"/>
      <c r="B52" s="18" t="s">
        <v>152</v>
      </c>
      <c r="C52" s="18">
        <v>211.14920000000001</v>
      </c>
      <c r="D52" s="19">
        <f t="shared" si="5"/>
        <v>2.4438564814814817E-3</v>
      </c>
      <c r="E52" s="41"/>
      <c r="F52" s="41">
        <v>22530.07</v>
      </c>
      <c r="G52" s="41">
        <v>22570.69</v>
      </c>
      <c r="H52" s="41">
        <v>22522.58</v>
      </c>
      <c r="I52" s="41">
        <v>22523.05</v>
      </c>
      <c r="J52" s="41">
        <v>36670.79</v>
      </c>
      <c r="K52" s="41">
        <v>0.17</v>
      </c>
      <c r="L52" s="41">
        <v>91.95</v>
      </c>
    </row>
    <row r="53" spans="1:12" x14ac:dyDescent="0.25">
      <c r="A53" s="45" t="s">
        <v>137</v>
      </c>
      <c r="B53" s="24" t="s">
        <v>147</v>
      </c>
      <c r="C53" s="24">
        <v>8696.2919000000002</v>
      </c>
      <c r="D53" s="43">
        <f t="shared" si="5"/>
        <v>0.10065152662037037</v>
      </c>
      <c r="E53" s="44">
        <v>67933.179999999993</v>
      </c>
      <c r="F53" s="44">
        <v>20047.86</v>
      </c>
      <c r="G53" s="44">
        <v>20796.88</v>
      </c>
      <c r="H53" s="44">
        <v>20043.34</v>
      </c>
      <c r="I53" s="44">
        <v>20043.560000000001</v>
      </c>
      <c r="J53" s="44">
        <v>53813.13</v>
      </c>
      <c r="K53" s="44">
        <v>74813.119999999995</v>
      </c>
      <c r="L53" s="44">
        <v>781.17</v>
      </c>
    </row>
    <row r="54" spans="1:12" x14ac:dyDescent="0.25">
      <c r="A54" s="47"/>
      <c r="B54" s="24" t="s">
        <v>154</v>
      </c>
      <c r="C54" s="24">
        <v>304.67169999999999</v>
      </c>
      <c r="D54" s="43">
        <f t="shared" si="5"/>
        <v>3.5262928240740741E-3</v>
      </c>
      <c r="E54" s="44">
        <v>406.33</v>
      </c>
      <c r="F54" s="44">
        <v>23215.43</v>
      </c>
      <c r="G54" s="44">
        <v>27439.98</v>
      </c>
      <c r="H54" s="44">
        <v>23213.66</v>
      </c>
      <c r="I54" s="44">
        <v>23213.71</v>
      </c>
      <c r="J54" s="44">
        <v>13642.69</v>
      </c>
      <c r="K54" s="44">
        <v>28846.13</v>
      </c>
      <c r="L54" s="44">
        <v>133.1</v>
      </c>
    </row>
    <row r="55" spans="1:12" x14ac:dyDescent="0.25">
      <c r="A55" s="53" t="s">
        <v>212</v>
      </c>
      <c r="B55" s="18" t="s">
        <v>220</v>
      </c>
      <c r="C55" s="18">
        <v>324.1465</v>
      </c>
      <c r="D55" s="19">
        <f t="shared" si="5"/>
        <v>3.751695601851852E-3</v>
      </c>
      <c r="E55" s="41">
        <v>132.03</v>
      </c>
      <c r="F55" s="41">
        <v>80.87</v>
      </c>
      <c r="G55" s="41">
        <v>340.73</v>
      </c>
      <c r="H55" s="41">
        <v>51.19</v>
      </c>
      <c r="I55" s="41">
        <v>60.71</v>
      </c>
      <c r="J55" s="41">
        <v>0.04</v>
      </c>
      <c r="K55" s="41">
        <v>43067.72</v>
      </c>
      <c r="L55" s="41">
        <v>42.76</v>
      </c>
    </row>
    <row r="56" spans="1:12" x14ac:dyDescent="0.25">
      <c r="A56" s="55"/>
      <c r="B56" s="18" t="s">
        <v>221</v>
      </c>
      <c r="C56" s="18">
        <v>1769.1407999999999</v>
      </c>
      <c r="D56" s="19">
        <f t="shared" si="5"/>
        <v>2.0476166666666667E-2</v>
      </c>
      <c r="E56" s="41">
        <v>1794.88</v>
      </c>
      <c r="F56" s="41">
        <v>119</v>
      </c>
      <c r="G56" s="41">
        <v>397.7</v>
      </c>
      <c r="H56" s="41">
        <v>87.11</v>
      </c>
      <c r="I56" s="41">
        <v>96.24</v>
      </c>
      <c r="J56" s="41">
        <v>15126.53</v>
      </c>
      <c r="K56" s="41">
        <v>30160.45</v>
      </c>
      <c r="L56" s="41">
        <v>101.37</v>
      </c>
    </row>
    <row r="57" spans="1:12" x14ac:dyDescent="0.25">
      <c r="A57" s="55"/>
      <c r="B57" s="18" t="s">
        <v>222</v>
      </c>
      <c r="C57" s="18">
        <v>2800.4104000000002</v>
      </c>
      <c r="D57" s="19">
        <f t="shared" si="5"/>
        <v>3.241215740740741E-2</v>
      </c>
      <c r="E57" s="41">
        <v>20435.86</v>
      </c>
      <c r="F57" s="41">
        <v>24779.77</v>
      </c>
      <c r="G57" s="41">
        <v>27607.67</v>
      </c>
      <c r="H57" s="41">
        <v>24750.52</v>
      </c>
      <c r="I57" s="41">
        <v>24759.79</v>
      </c>
      <c r="J57" s="41">
        <v>47245.22</v>
      </c>
      <c r="K57" s="41">
        <v>5018.57</v>
      </c>
      <c r="L57" s="41">
        <v>737.25</v>
      </c>
    </row>
    <row r="58" spans="1:12" x14ac:dyDescent="0.25">
      <c r="A58" s="54"/>
      <c r="B58" s="18" t="s">
        <v>147</v>
      </c>
      <c r="C58" s="18">
        <v>326.09120000000001</v>
      </c>
      <c r="D58" s="19">
        <f t="shared" si="5"/>
        <v>3.7742037037037037E-3</v>
      </c>
      <c r="E58" s="41">
        <v>2182.2199999999998</v>
      </c>
      <c r="F58" s="41">
        <v>25013.45</v>
      </c>
      <c r="G58" s="41">
        <v>25153.64</v>
      </c>
      <c r="H58" s="41">
        <v>25010.35</v>
      </c>
      <c r="I58" s="41">
        <v>25010.87</v>
      </c>
      <c r="J58" s="41">
        <v>38203.78</v>
      </c>
      <c r="K58" s="41">
        <v>1672.39</v>
      </c>
      <c r="L58" s="41">
        <v>669.04</v>
      </c>
    </row>
    <row r="59" spans="1:12" x14ac:dyDescent="0.25">
      <c r="A59" s="50" t="s">
        <v>224</v>
      </c>
      <c r="B59" s="24" t="s">
        <v>227</v>
      </c>
      <c r="C59" s="24">
        <v>326.84469999999999</v>
      </c>
      <c r="D59" s="43">
        <f t="shared" si="5"/>
        <v>3.7829247685185184E-3</v>
      </c>
      <c r="E59" s="44">
        <v>312.52999999999997</v>
      </c>
      <c r="F59" s="44">
        <v>82.91</v>
      </c>
      <c r="G59" s="44">
        <v>327.64</v>
      </c>
      <c r="H59" s="44">
        <v>55.48</v>
      </c>
      <c r="I59" s="44">
        <v>64.760000000000005</v>
      </c>
      <c r="J59" s="44">
        <v>36847.07</v>
      </c>
      <c r="K59" s="44">
        <v>0.04</v>
      </c>
      <c r="L59" s="44">
        <v>94.9</v>
      </c>
    </row>
    <row r="60" spans="1:12" x14ac:dyDescent="0.25">
      <c r="A60" s="52"/>
      <c r="B60" s="24" t="s">
        <v>226</v>
      </c>
      <c r="C60" s="24">
        <v>16802.7143</v>
      </c>
      <c r="D60" s="43">
        <f t="shared" si="5"/>
        <v>0.1944758599537037</v>
      </c>
      <c r="E60" s="44">
        <v>22297.27</v>
      </c>
      <c r="F60" s="44">
        <v>251681.54</v>
      </c>
      <c r="G60" s="44">
        <v>255751.53</v>
      </c>
      <c r="H60" s="44">
        <v>251691.45</v>
      </c>
      <c r="I60" s="44">
        <v>251691.9</v>
      </c>
      <c r="J60" s="44">
        <v>138520.56</v>
      </c>
      <c r="K60" s="44">
        <v>79920.72</v>
      </c>
      <c r="L60" s="44">
        <v>132.69999999999999</v>
      </c>
    </row>
    <row r="62" spans="1:12" x14ac:dyDescent="0.25">
      <c r="A62" t="s">
        <v>216</v>
      </c>
      <c r="E62" s="42"/>
      <c r="F62" s="42"/>
      <c r="G62" s="42"/>
      <c r="H62" s="42"/>
      <c r="I62" s="42"/>
      <c r="J62" s="42"/>
      <c r="K62" s="42"/>
      <c r="L62" s="42"/>
    </row>
    <row r="63" spans="1:12" x14ac:dyDescent="0.25">
      <c r="A63" s="18"/>
      <c r="B63" s="18"/>
      <c r="C63" s="18" t="s">
        <v>138</v>
      </c>
      <c r="D63" s="18" t="s">
        <v>139</v>
      </c>
      <c r="E63" s="41" t="s">
        <v>217</v>
      </c>
      <c r="F63" s="41" t="s">
        <v>140</v>
      </c>
      <c r="G63" s="41" t="s">
        <v>141</v>
      </c>
      <c r="H63" s="41" t="s">
        <v>142</v>
      </c>
      <c r="I63" s="41" t="s">
        <v>143</v>
      </c>
      <c r="J63" s="41" t="s">
        <v>144</v>
      </c>
      <c r="K63" s="41" t="s">
        <v>145</v>
      </c>
      <c r="L63" s="41" t="s">
        <v>146</v>
      </c>
    </row>
    <row r="64" spans="1:12" x14ac:dyDescent="0.25">
      <c r="A64" s="24" t="s">
        <v>155</v>
      </c>
      <c r="B64" s="24" t="s">
        <v>148</v>
      </c>
      <c r="C64" s="24">
        <v>65.415800000000004</v>
      </c>
      <c r="D64" s="43">
        <f>C64/86400</f>
        <v>7.5712731481481486E-4</v>
      </c>
      <c r="E64" s="44">
        <v>115.77</v>
      </c>
      <c r="F64" s="44">
        <v>2693.87</v>
      </c>
      <c r="G64" s="44">
        <v>3161.91</v>
      </c>
      <c r="H64" s="44">
        <v>2669.93</v>
      </c>
      <c r="I64" s="44">
        <v>2679.06</v>
      </c>
      <c r="J64" s="44">
        <v>51.67</v>
      </c>
      <c r="K64" s="44">
        <v>0.17</v>
      </c>
      <c r="L64" s="44">
        <v>176.29</v>
      </c>
    </row>
    <row r="65" spans="1:12" x14ac:dyDescent="0.25">
      <c r="A65" s="53" t="s">
        <v>2</v>
      </c>
      <c r="B65" s="18" t="s">
        <v>154</v>
      </c>
      <c r="C65" s="18">
        <v>24.275099999999998</v>
      </c>
      <c r="D65" s="19">
        <f>C65/86400</f>
        <v>2.8096180555555551E-4</v>
      </c>
      <c r="E65" s="41">
        <v>170.29</v>
      </c>
      <c r="F65" s="41">
        <v>922.43</v>
      </c>
      <c r="G65" s="41">
        <v>1775.56</v>
      </c>
      <c r="H65" s="41">
        <v>921.84</v>
      </c>
      <c r="I65" s="41">
        <v>922.34</v>
      </c>
      <c r="J65" s="41">
        <v>142.93</v>
      </c>
      <c r="K65" s="41">
        <v>255.18</v>
      </c>
      <c r="L65" s="41">
        <v>699.48</v>
      </c>
    </row>
    <row r="66" spans="1:12" x14ac:dyDescent="0.25">
      <c r="A66" s="54"/>
      <c r="B66" s="18" t="s">
        <v>147</v>
      </c>
      <c r="C66" s="18">
        <v>13.254799999999999</v>
      </c>
      <c r="D66" s="19">
        <f>C66/86400</f>
        <v>1.5341203703703703E-4</v>
      </c>
      <c r="E66" s="41">
        <v>101.52</v>
      </c>
      <c r="F66" s="41">
        <v>657.47</v>
      </c>
      <c r="G66" s="41">
        <v>1201.02</v>
      </c>
      <c r="H66" s="41">
        <v>650.57000000000005</v>
      </c>
      <c r="I66" s="41">
        <v>651.07000000000005</v>
      </c>
      <c r="J66" s="41">
        <v>179.39</v>
      </c>
      <c r="K66" s="41">
        <v>8818.66</v>
      </c>
      <c r="L66" s="41">
        <v>759.57</v>
      </c>
    </row>
    <row r="67" spans="1:12" x14ac:dyDescent="0.25">
      <c r="A67" s="50" t="s">
        <v>224</v>
      </c>
      <c r="B67" s="24" t="s">
        <v>227</v>
      </c>
      <c r="C67" s="24">
        <v>69.266999999999996</v>
      </c>
      <c r="D67" s="43">
        <f t="shared" ref="D67:D68" si="6">C67/86400</f>
        <v>8.017013888888888E-4</v>
      </c>
      <c r="E67" s="44">
        <v>81.61</v>
      </c>
      <c r="F67" s="44">
        <v>40.83</v>
      </c>
      <c r="G67" s="44">
        <v>326.23</v>
      </c>
      <c r="H67" s="44">
        <v>53.81</v>
      </c>
      <c r="I67" s="44">
        <v>63.16</v>
      </c>
      <c r="J67" s="44">
        <v>4361.47</v>
      </c>
      <c r="K67" s="44">
        <v>0.28999999999999998</v>
      </c>
      <c r="L67" s="44">
        <v>59.94</v>
      </c>
    </row>
    <row r="68" spans="1:12" x14ac:dyDescent="0.25">
      <c r="A68" s="52"/>
      <c r="B68" s="24" t="s">
        <v>226</v>
      </c>
      <c r="C68" s="24">
        <v>90.352099999999993</v>
      </c>
      <c r="D68" s="43">
        <f t="shared" si="6"/>
        <v>1.0457418981481481E-3</v>
      </c>
      <c r="E68" s="44">
        <v>72.56</v>
      </c>
      <c r="F68" s="44">
        <v>25489.74</v>
      </c>
      <c r="G68" s="44">
        <v>25493.05</v>
      </c>
      <c r="H68" s="44">
        <v>25485.360000000001</v>
      </c>
      <c r="I68" s="44">
        <v>25485.74</v>
      </c>
      <c r="J68" s="44">
        <v>179.36</v>
      </c>
      <c r="K68" s="44">
        <v>2347.5300000000002</v>
      </c>
      <c r="L68" s="44">
        <v>82.14</v>
      </c>
    </row>
  </sheetData>
  <mergeCells count="16">
    <mergeCell ref="A26:A27"/>
    <mergeCell ref="A21:A23"/>
    <mergeCell ref="A45:A46"/>
    <mergeCell ref="A67:A68"/>
    <mergeCell ref="A32:A33"/>
    <mergeCell ref="A59:A60"/>
    <mergeCell ref="A65:A66"/>
    <mergeCell ref="A55:A58"/>
    <mergeCell ref="A51:A52"/>
    <mergeCell ref="A41:A44"/>
    <mergeCell ref="A38:A39"/>
    <mergeCell ref="A4:A6"/>
    <mergeCell ref="A11:A14"/>
    <mergeCell ref="A15:A16"/>
    <mergeCell ref="A7:A8"/>
    <mergeCell ref="A9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D7FD-6BAF-4C6D-B1EB-BB1440064E90}">
  <dimension ref="A1:Q29"/>
  <sheetViews>
    <sheetView workbookViewId="0">
      <selection activeCell="M31" sqref="M31"/>
    </sheetView>
  </sheetViews>
  <sheetFormatPr defaultRowHeight="15" x14ac:dyDescent="0.25"/>
  <sheetData>
    <row r="1" spans="1:17" x14ac:dyDescent="0.25">
      <c r="A1" t="s">
        <v>157</v>
      </c>
      <c r="B1" t="s">
        <v>186</v>
      </c>
    </row>
    <row r="2" spans="1:17" x14ac:dyDescent="0.25">
      <c r="A2" t="s">
        <v>158</v>
      </c>
      <c r="G2" t="s">
        <v>159</v>
      </c>
      <c r="M2" t="s">
        <v>160</v>
      </c>
    </row>
    <row r="3" spans="1:17" x14ac:dyDescent="0.25">
      <c r="A3" s="49" t="s">
        <v>161</v>
      </c>
      <c r="B3" s="56" t="s">
        <v>162</v>
      </c>
      <c r="C3" s="57"/>
      <c r="D3" s="56" t="s">
        <v>164</v>
      </c>
      <c r="E3" s="57"/>
      <c r="G3" s="49" t="s">
        <v>161</v>
      </c>
      <c r="H3" s="56" t="s">
        <v>162</v>
      </c>
      <c r="I3" s="57"/>
      <c r="J3" s="56" t="s">
        <v>164</v>
      </c>
      <c r="K3" s="57"/>
      <c r="M3" s="20" t="s">
        <v>163</v>
      </c>
      <c r="N3" s="56" t="s">
        <v>162</v>
      </c>
      <c r="O3" s="57"/>
      <c r="P3" s="56" t="s">
        <v>164</v>
      </c>
      <c r="Q3" s="57"/>
    </row>
    <row r="4" spans="1:17" x14ac:dyDescent="0.25">
      <c r="A4" s="49"/>
      <c r="B4" s="18" t="s">
        <v>165</v>
      </c>
      <c r="C4" s="18" t="s">
        <v>166</v>
      </c>
      <c r="D4" s="18" t="s">
        <v>165</v>
      </c>
      <c r="E4" s="18" t="s">
        <v>166</v>
      </c>
      <c r="G4" s="49"/>
      <c r="H4" s="18" t="s">
        <v>165</v>
      </c>
      <c r="I4" s="18" t="s">
        <v>166</v>
      </c>
      <c r="J4" s="18" t="s">
        <v>165</v>
      </c>
      <c r="K4" s="18" t="s">
        <v>166</v>
      </c>
      <c r="M4" s="21"/>
      <c r="N4" s="18" t="s">
        <v>165</v>
      </c>
      <c r="O4" s="18" t="s">
        <v>166</v>
      </c>
      <c r="P4" s="18" t="s">
        <v>165</v>
      </c>
      <c r="Q4" s="18" t="s">
        <v>166</v>
      </c>
    </row>
    <row r="5" spans="1:17" x14ac:dyDescent="0.25">
      <c r="A5" s="24" t="s">
        <v>155</v>
      </c>
      <c r="B5" s="25">
        <v>1.37794E-4</v>
      </c>
      <c r="C5" s="25">
        <v>5.9688999999999997E-5</v>
      </c>
      <c r="D5" s="25">
        <v>1.38138E-4</v>
      </c>
      <c r="E5" s="25">
        <v>5.9838299999999999E-5</v>
      </c>
      <c r="G5" s="24" t="s">
        <v>155</v>
      </c>
      <c r="H5" s="25">
        <v>7.0839999999999998E-4</v>
      </c>
      <c r="I5" s="25">
        <v>3.0613E-4</v>
      </c>
      <c r="J5" s="25">
        <v>7.0839999999999998E-4</v>
      </c>
      <c r="K5" s="25">
        <v>3.0613E-4</v>
      </c>
      <c r="M5" s="24" t="s">
        <v>155</v>
      </c>
      <c r="N5" s="25">
        <v>7.1805999999999997E-4</v>
      </c>
      <c r="O5" s="25">
        <v>3.103232E-4</v>
      </c>
      <c r="P5" s="25">
        <v>7.1805999999999997E-4</v>
      </c>
      <c r="Q5" s="25">
        <v>3.103232E-4</v>
      </c>
    </row>
    <row r="6" spans="1:17" x14ac:dyDescent="0.25">
      <c r="A6" s="18" t="s">
        <v>1</v>
      </c>
      <c r="B6" s="22">
        <v>2.8400000000000001E-3</v>
      </c>
      <c r="C6" s="22">
        <v>1.23E-3</v>
      </c>
      <c r="D6" s="22">
        <v>2.8400000000000001E-3</v>
      </c>
      <c r="E6" s="22">
        <v>1.23E-3</v>
      </c>
      <c r="G6" s="18" t="s">
        <v>1</v>
      </c>
      <c r="H6" s="22">
        <v>3.8999999999999999E-4</v>
      </c>
      <c r="I6" s="22">
        <v>1.6899999999999999E-4</v>
      </c>
      <c r="J6" s="22">
        <v>3.8999999999999999E-4</v>
      </c>
      <c r="K6" s="22">
        <v>1.6899999999999999E-4</v>
      </c>
      <c r="M6" s="18" t="s">
        <v>149</v>
      </c>
      <c r="N6" s="22">
        <v>2.8400000000000001E-3</v>
      </c>
      <c r="O6" s="22">
        <v>1.23E-3</v>
      </c>
      <c r="P6" s="22">
        <v>2.8500000000000001E-3</v>
      </c>
      <c r="Q6" s="22">
        <v>1.23E-3</v>
      </c>
    </row>
    <row r="8" spans="1:17" x14ac:dyDescent="0.25">
      <c r="A8" t="s">
        <v>157</v>
      </c>
      <c r="B8" t="s">
        <v>185</v>
      </c>
    </row>
    <row r="9" spans="1:17" x14ac:dyDescent="0.25">
      <c r="A9" t="s">
        <v>158</v>
      </c>
      <c r="G9" t="s">
        <v>159</v>
      </c>
      <c r="M9" t="s">
        <v>160</v>
      </c>
    </row>
    <row r="10" spans="1:17" x14ac:dyDescent="0.25">
      <c r="A10" s="49" t="s">
        <v>161</v>
      </c>
      <c r="B10" s="56" t="s">
        <v>162</v>
      </c>
      <c r="C10" s="57"/>
      <c r="D10" s="56" t="s">
        <v>164</v>
      </c>
      <c r="E10" s="57"/>
      <c r="G10" s="49" t="s">
        <v>161</v>
      </c>
      <c r="H10" s="56" t="s">
        <v>162</v>
      </c>
      <c r="I10" s="57"/>
      <c r="J10" s="56" t="s">
        <v>164</v>
      </c>
      <c r="K10" s="57"/>
      <c r="M10" s="20" t="s">
        <v>163</v>
      </c>
      <c r="N10" s="56" t="s">
        <v>162</v>
      </c>
      <c r="O10" s="57"/>
      <c r="P10" s="56" t="s">
        <v>164</v>
      </c>
      <c r="Q10" s="57"/>
    </row>
    <row r="11" spans="1:17" x14ac:dyDescent="0.25">
      <c r="A11" s="49"/>
      <c r="B11" s="18" t="s">
        <v>165</v>
      </c>
      <c r="C11" s="18" t="s">
        <v>166</v>
      </c>
      <c r="D11" s="18" t="s">
        <v>165</v>
      </c>
      <c r="E11" s="18" t="s">
        <v>166</v>
      </c>
      <c r="G11" s="49"/>
      <c r="H11" s="18" t="s">
        <v>165</v>
      </c>
      <c r="I11" s="18" t="s">
        <v>166</v>
      </c>
      <c r="J11" s="18" t="s">
        <v>165</v>
      </c>
      <c r="K11" s="18" t="s">
        <v>166</v>
      </c>
      <c r="M11" s="21"/>
      <c r="N11" s="18" t="s">
        <v>165</v>
      </c>
      <c r="O11" s="18" t="s">
        <v>166</v>
      </c>
      <c r="P11" s="18" t="s">
        <v>165</v>
      </c>
      <c r="Q11" s="18" t="s">
        <v>166</v>
      </c>
    </row>
    <row r="12" spans="1:17" x14ac:dyDescent="0.25">
      <c r="A12" s="24" t="s">
        <v>155</v>
      </c>
      <c r="B12" s="25">
        <v>1.7802000000000001E-4</v>
      </c>
      <c r="C12" s="25">
        <v>7.7000800000000003E-5</v>
      </c>
      <c r="D12" s="25">
        <v>2.2340000000000001E-4</v>
      </c>
      <c r="E12" s="25">
        <v>9.6632999999999995E-5</v>
      </c>
      <c r="G12" s="24" t="s">
        <v>155</v>
      </c>
      <c r="H12" s="25">
        <v>6.6870000000000005E-4</v>
      </c>
      <c r="I12" s="25">
        <v>2.8983999999999998E-4</v>
      </c>
      <c r="J12" s="25">
        <v>8.162E-4</v>
      </c>
      <c r="K12" s="25">
        <v>3.5379999999999998E-4</v>
      </c>
      <c r="M12" s="24" t="s">
        <v>155</v>
      </c>
      <c r="N12" s="25">
        <v>7.5089000000000004E-4</v>
      </c>
      <c r="O12" s="25">
        <v>3.2499999999999999E-4</v>
      </c>
      <c r="P12" s="25">
        <v>1.1299999999999999E-3</v>
      </c>
      <c r="Q12" s="25">
        <v>4.8979999999999998E-4</v>
      </c>
    </row>
    <row r="13" spans="1:17" x14ac:dyDescent="0.25">
      <c r="A13" s="18" t="s">
        <v>1</v>
      </c>
      <c r="B13" s="22">
        <v>7.7399999999999995E-4</v>
      </c>
      <c r="C13" s="22">
        <v>3.3599999999999998E-4</v>
      </c>
      <c r="D13" s="22">
        <v>1.3140000000000001E-3</v>
      </c>
      <c r="E13" s="22">
        <v>5.6899999999999995E-4</v>
      </c>
      <c r="G13" s="18" t="s">
        <v>1</v>
      </c>
      <c r="H13" s="22">
        <v>5.5400000000000002E-4</v>
      </c>
      <c r="I13" s="22">
        <v>2.4000000000000001E-4</v>
      </c>
      <c r="J13" s="22">
        <v>9.3899999999999995E-4</v>
      </c>
      <c r="K13" s="22">
        <v>4.0700000000000003E-4</v>
      </c>
      <c r="M13" s="18" t="s">
        <v>149</v>
      </c>
      <c r="N13" s="22">
        <v>6.9399999999999996E-4</v>
      </c>
      <c r="O13" s="22">
        <v>3.01E-4</v>
      </c>
      <c r="P13" s="22">
        <v>2.8400000000000001E-3</v>
      </c>
      <c r="Q13" s="22">
        <v>1.23E-3</v>
      </c>
    </row>
    <row r="15" spans="1:17" x14ac:dyDescent="0.25">
      <c r="A15" t="s">
        <v>184</v>
      </c>
      <c r="B15" t="s">
        <v>186</v>
      </c>
    </row>
    <row r="16" spans="1:17" x14ac:dyDescent="0.25">
      <c r="A16" t="s">
        <v>158</v>
      </c>
      <c r="G16" t="s">
        <v>159</v>
      </c>
      <c r="M16" t="s">
        <v>160</v>
      </c>
    </row>
    <row r="17" spans="1:17" x14ac:dyDescent="0.25">
      <c r="A17" s="49" t="s">
        <v>161</v>
      </c>
      <c r="B17" s="56" t="s">
        <v>162</v>
      </c>
      <c r="C17" s="57"/>
      <c r="D17" s="56" t="s">
        <v>164</v>
      </c>
      <c r="E17" s="57"/>
      <c r="G17" s="49" t="s">
        <v>161</v>
      </c>
      <c r="H17" s="56" t="s">
        <v>162</v>
      </c>
      <c r="I17" s="57"/>
      <c r="J17" s="56" t="s">
        <v>164</v>
      </c>
      <c r="K17" s="57"/>
      <c r="M17" s="20" t="s">
        <v>163</v>
      </c>
      <c r="N17" s="56" t="s">
        <v>162</v>
      </c>
      <c r="O17" s="57"/>
      <c r="P17" s="56" t="s">
        <v>164</v>
      </c>
      <c r="Q17" s="57"/>
    </row>
    <row r="18" spans="1:17" x14ac:dyDescent="0.25">
      <c r="A18" s="49"/>
      <c r="B18" s="18" t="s">
        <v>165</v>
      </c>
      <c r="C18" s="18" t="s">
        <v>166</v>
      </c>
      <c r="D18" s="18" t="s">
        <v>165</v>
      </c>
      <c r="E18" s="18" t="s">
        <v>166</v>
      </c>
      <c r="G18" s="49"/>
      <c r="H18" s="18" t="s">
        <v>165</v>
      </c>
      <c r="I18" s="18" t="s">
        <v>166</v>
      </c>
      <c r="J18" s="18" t="s">
        <v>165</v>
      </c>
      <c r="K18" s="18" t="s">
        <v>166</v>
      </c>
      <c r="M18" s="21"/>
      <c r="N18" s="18" t="s">
        <v>165</v>
      </c>
      <c r="O18" s="18" t="s">
        <v>166</v>
      </c>
      <c r="P18" s="18" t="s">
        <v>165</v>
      </c>
      <c r="Q18" s="18" t="s">
        <v>166</v>
      </c>
    </row>
    <row r="19" spans="1:17" x14ac:dyDescent="0.25">
      <c r="A19" s="24" t="s">
        <v>155</v>
      </c>
      <c r="B19" s="24">
        <v>1.0532600000000001E-3</v>
      </c>
      <c r="C19" s="24">
        <v>4.5600000000000003E-4</v>
      </c>
      <c r="D19" s="24">
        <v>1.47832E-3</v>
      </c>
      <c r="E19" s="24">
        <v>6.4008000000000001E-4</v>
      </c>
      <c r="G19" s="24" t="s">
        <v>155</v>
      </c>
      <c r="H19" s="24">
        <v>9.5109999999999997E-4</v>
      </c>
      <c r="I19" s="24">
        <v>4.1196000000000001E-4</v>
      </c>
      <c r="J19" s="24">
        <v>9.5109999999999997E-4</v>
      </c>
      <c r="K19" s="24">
        <v>4.1196000000000001E-4</v>
      </c>
      <c r="M19" s="24" t="s">
        <v>155</v>
      </c>
      <c r="N19" s="24">
        <v>3.8318E-4</v>
      </c>
      <c r="O19" s="24">
        <v>1.6614000000000001E-4</v>
      </c>
      <c r="P19" s="24">
        <v>3.8318E-4</v>
      </c>
      <c r="Q19" s="24">
        <v>1.6614000000000001E-4</v>
      </c>
    </row>
    <row r="20" spans="1:17" x14ac:dyDescent="0.25">
      <c r="A20" s="18" t="s">
        <v>1</v>
      </c>
      <c r="B20" s="22">
        <v>2.9199999999999999E-3</v>
      </c>
      <c r="C20" s="22">
        <v>1.2600000000000001E-3</v>
      </c>
      <c r="D20" s="22">
        <v>2.9199999999999999E-3</v>
      </c>
      <c r="E20" s="22">
        <v>1.2600000000000001E-3</v>
      </c>
      <c r="G20" s="18" t="s">
        <v>1</v>
      </c>
      <c r="H20" s="22">
        <v>2.9199999999999999E-3</v>
      </c>
      <c r="I20" s="22">
        <v>1.2600000000000001E-3</v>
      </c>
      <c r="J20" s="22">
        <v>2.9199999999999999E-3</v>
      </c>
      <c r="K20" s="22">
        <v>1.2600000000000001E-3</v>
      </c>
      <c r="M20" s="18" t="s">
        <v>149</v>
      </c>
      <c r="N20" s="22">
        <v>4.0499999999999998E-4</v>
      </c>
      <c r="O20" s="22">
        <v>1.75E-4</v>
      </c>
      <c r="P20" s="22">
        <v>4.9700000000000005E-4</v>
      </c>
      <c r="Q20" s="22">
        <v>2.1499999999999999E-4</v>
      </c>
    </row>
    <row r="21" spans="1:17" x14ac:dyDescent="0.25">
      <c r="M21" s="18" t="s">
        <v>223</v>
      </c>
      <c r="N21" s="18">
        <v>3.8358000000000001E-4</v>
      </c>
      <c r="O21" s="18">
        <v>1.663E-4</v>
      </c>
      <c r="P21" s="18">
        <v>3.8358000000000001E-4</v>
      </c>
      <c r="Q21" s="18">
        <v>1.663E-4</v>
      </c>
    </row>
    <row r="23" spans="1:17" x14ac:dyDescent="0.25">
      <c r="A23" t="s">
        <v>184</v>
      </c>
      <c r="B23" t="s">
        <v>185</v>
      </c>
    </row>
    <row r="24" spans="1:17" x14ac:dyDescent="0.25">
      <c r="A24" t="s">
        <v>158</v>
      </c>
      <c r="G24" t="s">
        <v>159</v>
      </c>
      <c r="M24" t="s">
        <v>160</v>
      </c>
    </row>
    <row r="25" spans="1:17" x14ac:dyDescent="0.25">
      <c r="A25" s="49" t="s">
        <v>161</v>
      </c>
      <c r="B25" s="56" t="s">
        <v>162</v>
      </c>
      <c r="C25" s="57"/>
      <c r="D25" s="56" t="s">
        <v>164</v>
      </c>
      <c r="E25" s="57"/>
      <c r="G25" s="49" t="s">
        <v>161</v>
      </c>
      <c r="H25" s="56" t="s">
        <v>162</v>
      </c>
      <c r="I25" s="57"/>
      <c r="J25" s="56" t="s">
        <v>164</v>
      </c>
      <c r="K25" s="57"/>
      <c r="M25" s="20" t="s">
        <v>163</v>
      </c>
      <c r="N25" s="56" t="s">
        <v>162</v>
      </c>
      <c r="O25" s="57"/>
      <c r="P25" s="56" t="s">
        <v>164</v>
      </c>
      <c r="Q25" s="57"/>
    </row>
    <row r="26" spans="1:17" x14ac:dyDescent="0.25">
      <c r="A26" s="53"/>
      <c r="B26" s="18" t="s">
        <v>165</v>
      </c>
      <c r="C26" s="18" t="s">
        <v>166</v>
      </c>
      <c r="D26" s="18" t="s">
        <v>165</v>
      </c>
      <c r="E26" s="18" t="s">
        <v>166</v>
      </c>
      <c r="G26" s="49"/>
      <c r="H26" s="18" t="s">
        <v>165</v>
      </c>
      <c r="I26" s="18" t="s">
        <v>166</v>
      </c>
      <c r="J26" s="18" t="s">
        <v>165</v>
      </c>
      <c r="K26" s="18" t="s">
        <v>166</v>
      </c>
      <c r="M26" s="21"/>
      <c r="N26" s="18" t="s">
        <v>165</v>
      </c>
      <c r="O26" s="18" t="s">
        <v>166</v>
      </c>
      <c r="P26" s="18" t="s">
        <v>165</v>
      </c>
      <c r="Q26" s="18" t="s">
        <v>166</v>
      </c>
    </row>
    <row r="27" spans="1:17" x14ac:dyDescent="0.25">
      <c r="A27" s="24" t="s">
        <v>155</v>
      </c>
      <c r="B27" s="24">
        <v>4.2265E-4</v>
      </c>
      <c r="C27" s="24">
        <v>1.8295400000000001E-4</v>
      </c>
      <c r="D27" s="24">
        <v>5.0835520000000001E-4</v>
      </c>
      <c r="E27" s="24">
        <v>2.2005000000000001E-4</v>
      </c>
      <c r="G27" s="24" t="s">
        <v>155</v>
      </c>
      <c r="H27" s="24">
        <v>5.6342999999999996E-4</v>
      </c>
      <c r="I27" s="24">
        <v>2.4424000000000001E-4</v>
      </c>
      <c r="J27" s="24">
        <v>6.4318999999999997E-4</v>
      </c>
      <c r="K27" s="24">
        <v>2.7881800000000001E-4</v>
      </c>
      <c r="M27" s="24" t="s">
        <v>155</v>
      </c>
      <c r="N27" s="24">
        <v>6.8442000000000004E-4</v>
      </c>
      <c r="O27" s="24">
        <v>2.9662999999999998E-4</v>
      </c>
      <c r="P27" s="24">
        <v>8.25248E-4</v>
      </c>
      <c r="Q27" s="24">
        <v>3.5766500000000001E-4</v>
      </c>
    </row>
    <row r="28" spans="1:17" x14ac:dyDescent="0.25">
      <c r="A28" s="18" t="s">
        <v>1</v>
      </c>
      <c r="B28" s="22">
        <v>7.4100000000000001E-4</v>
      </c>
      <c r="C28" s="22">
        <v>3.21E-4</v>
      </c>
      <c r="D28" s="22">
        <v>9.1E-4</v>
      </c>
      <c r="E28" s="22">
        <v>3.9399999999999998E-4</v>
      </c>
      <c r="G28" s="18" t="s">
        <v>1</v>
      </c>
      <c r="H28" s="22">
        <v>7.4100000000000001E-4</v>
      </c>
      <c r="I28" s="22">
        <v>3.21E-4</v>
      </c>
      <c r="J28" s="22">
        <v>9.1E-4</v>
      </c>
      <c r="K28" s="22">
        <v>3.9399999999999998E-4</v>
      </c>
      <c r="M28" s="18" t="s">
        <v>149</v>
      </c>
      <c r="N28" s="22">
        <v>5.9299999999999999E-4</v>
      </c>
      <c r="O28" s="22">
        <v>2.4699999999999999E-4</v>
      </c>
      <c r="P28" s="22">
        <v>1.8E-3</v>
      </c>
      <c r="Q28" s="22">
        <v>7.7999999999999999E-4</v>
      </c>
    </row>
    <row r="29" spans="1:17" x14ac:dyDescent="0.25">
      <c r="M29" s="18" t="s">
        <v>223</v>
      </c>
      <c r="N29" s="18">
        <v>6.8412499999999995E-4</v>
      </c>
      <c r="O29" s="18">
        <v>2.965E-4</v>
      </c>
      <c r="P29" s="18">
        <v>8.2565999999999998E-4</v>
      </c>
      <c r="Q29" s="18">
        <v>3.5785E-4</v>
      </c>
    </row>
  </sheetData>
  <mergeCells count="32">
    <mergeCell ref="N25:O25"/>
    <mergeCell ref="P25:Q25"/>
    <mergeCell ref="A17:A18"/>
    <mergeCell ref="B17:C17"/>
    <mergeCell ref="D17:E17"/>
    <mergeCell ref="G17:G18"/>
    <mergeCell ref="H17:I17"/>
    <mergeCell ref="J17:K17"/>
    <mergeCell ref="N17:O17"/>
    <mergeCell ref="P17:Q17"/>
    <mergeCell ref="A25:A26"/>
    <mergeCell ref="B25:C25"/>
    <mergeCell ref="D25:E25"/>
    <mergeCell ref="G25:G26"/>
    <mergeCell ref="H25:I25"/>
    <mergeCell ref="J25:K25"/>
    <mergeCell ref="H10:I10"/>
    <mergeCell ref="J10:K10"/>
    <mergeCell ref="N10:O10"/>
    <mergeCell ref="P10:Q10"/>
    <mergeCell ref="A10:A11"/>
    <mergeCell ref="B10:C10"/>
    <mergeCell ref="D10:E10"/>
    <mergeCell ref="G10:G11"/>
    <mergeCell ref="H3:I3"/>
    <mergeCell ref="J3:K3"/>
    <mergeCell ref="N3:O3"/>
    <mergeCell ref="P3:Q3"/>
    <mergeCell ref="A3:A4"/>
    <mergeCell ref="B3:C3"/>
    <mergeCell ref="D3:E3"/>
    <mergeCell ref="G3:G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1989-FB0A-4289-BA84-6A79E0F2D2A2}">
  <dimension ref="A1:AA72"/>
  <sheetViews>
    <sheetView topLeftCell="O29" zoomScaleNormal="100" workbookViewId="0">
      <selection activeCell="Y29" sqref="Y29"/>
    </sheetView>
  </sheetViews>
  <sheetFormatPr defaultRowHeight="15" x14ac:dyDescent="0.25"/>
  <cols>
    <col min="1" max="1" width="22" customWidth="1"/>
    <col min="2" max="2" width="13.7109375" customWidth="1"/>
    <col min="15" max="15" width="22" customWidth="1"/>
    <col min="16" max="16" width="12.28515625" customWidth="1"/>
    <col min="17" max="17" width="10" bestFit="1" customWidth="1"/>
  </cols>
  <sheetData>
    <row r="1" spans="1:27" x14ac:dyDescent="0.25">
      <c r="A1" t="s">
        <v>233</v>
      </c>
      <c r="O1" t="s">
        <v>232</v>
      </c>
    </row>
    <row r="2" spans="1:27" x14ac:dyDescent="0.25">
      <c r="A2" t="s">
        <v>167</v>
      </c>
      <c r="B2" s="18" t="s">
        <v>231</v>
      </c>
      <c r="C2" s="18" t="s">
        <v>168</v>
      </c>
      <c r="D2" s="18" t="s">
        <v>169</v>
      </c>
      <c r="E2" s="18" t="s">
        <v>170</v>
      </c>
      <c r="F2" s="18" t="s">
        <v>67</v>
      </c>
      <c r="G2" s="18" t="s">
        <v>171</v>
      </c>
      <c r="H2" s="18" t="s">
        <v>172</v>
      </c>
      <c r="I2" s="18" t="s">
        <v>173</v>
      </c>
      <c r="J2" s="18" t="s">
        <v>174</v>
      </c>
      <c r="K2" s="18" t="s">
        <v>181</v>
      </c>
      <c r="L2" s="18" t="s">
        <v>175</v>
      </c>
      <c r="M2" s="18" t="s">
        <v>179</v>
      </c>
      <c r="O2" t="s">
        <v>167</v>
      </c>
      <c r="P2" t="s">
        <v>231</v>
      </c>
      <c r="Q2" s="18" t="s">
        <v>168</v>
      </c>
      <c r="R2" s="18" t="s">
        <v>169</v>
      </c>
      <c r="S2" s="18" t="s">
        <v>170</v>
      </c>
      <c r="T2" s="18" t="s">
        <v>67</v>
      </c>
      <c r="U2" s="18" t="s">
        <v>171</v>
      </c>
      <c r="V2" s="18" t="s">
        <v>172</v>
      </c>
      <c r="W2" s="18" t="s">
        <v>173</v>
      </c>
      <c r="X2" s="18" t="s">
        <v>174</v>
      </c>
      <c r="Y2" s="18" t="s">
        <v>181</v>
      </c>
      <c r="Z2" s="18" t="s">
        <v>175</v>
      </c>
      <c r="AA2" s="18" t="s">
        <v>179</v>
      </c>
    </row>
    <row r="3" spans="1:27" x14ac:dyDescent="0.25">
      <c r="A3" t="s">
        <v>218</v>
      </c>
      <c r="B3" t="s">
        <v>191</v>
      </c>
      <c r="C3" s="23" t="s">
        <v>155</v>
      </c>
      <c r="D3" s="23" t="s">
        <v>176</v>
      </c>
      <c r="E3" s="26" t="s">
        <v>177</v>
      </c>
      <c r="F3" s="27">
        <f t="shared" ref="F3:F5" si="0">G3+H3+I3+J3</f>
        <v>1188818</v>
      </c>
      <c r="G3" s="27">
        <v>661775</v>
      </c>
      <c r="H3" s="27">
        <v>424496</v>
      </c>
      <c r="I3" s="27">
        <v>40464</v>
      </c>
      <c r="J3" s="27">
        <v>62083</v>
      </c>
      <c r="K3" s="27">
        <f>2/(1/L3+1/M3)</f>
        <v>58.175746091691359</v>
      </c>
      <c r="L3" s="27">
        <f>G3/F3*100</f>
        <v>55.666636945268323</v>
      </c>
      <c r="M3" s="28">
        <f t="shared" ref="M3:M5" si="1">G3/(G3+H3)*100</f>
        <v>60.921722111701406</v>
      </c>
      <c r="O3" t="s">
        <v>218</v>
      </c>
      <c r="P3" t="s">
        <v>191</v>
      </c>
      <c r="Q3" s="23" t="s">
        <v>155</v>
      </c>
      <c r="R3" s="23" t="s">
        <v>176</v>
      </c>
      <c r="S3" s="26" t="s">
        <v>177</v>
      </c>
      <c r="T3" s="27">
        <f t="shared" ref="T3:T5" si="2">U3+V3+W3+X3</f>
        <v>1372177</v>
      </c>
      <c r="U3" s="27">
        <v>661775</v>
      </c>
      <c r="V3" s="27">
        <v>424496</v>
      </c>
      <c r="W3" s="27">
        <v>223823</v>
      </c>
      <c r="X3" s="27">
        <v>62083</v>
      </c>
      <c r="Y3" s="27">
        <f>2/(1/Z3+1/AA3)</f>
        <v>53.83681086604232</v>
      </c>
      <c r="Z3" s="27">
        <f>U3/T3*100</f>
        <v>48.228107598363771</v>
      </c>
      <c r="AA3" s="28">
        <f t="shared" ref="AA3:AA5" si="3">U3/(U3+V3)*100</f>
        <v>60.921722111701406</v>
      </c>
    </row>
    <row r="4" spans="1:27" x14ac:dyDescent="0.25">
      <c r="C4" s="23"/>
      <c r="D4" s="23"/>
      <c r="E4" s="29" t="s">
        <v>178</v>
      </c>
      <c r="F4" s="30">
        <f t="shared" si="0"/>
        <v>1188818</v>
      </c>
      <c r="G4" s="30">
        <v>1079949</v>
      </c>
      <c r="H4" s="30">
        <v>99717</v>
      </c>
      <c r="I4" s="30">
        <v>5014</v>
      </c>
      <c r="J4" s="30">
        <v>4138</v>
      </c>
      <c r="K4" s="30">
        <f t="shared" ref="K4:K5" si="4">2/(1/L4+1/M4)</f>
        <v>91.19326961887856</v>
      </c>
      <c r="L4" s="30">
        <f t="shared" ref="L4:L5" si="5">G4/F4*100</f>
        <v>90.842248350882983</v>
      </c>
      <c r="M4" s="31">
        <f t="shared" si="1"/>
        <v>91.547014154853997</v>
      </c>
      <c r="Q4" s="23"/>
      <c r="R4" s="23"/>
      <c r="S4" s="29" t="s">
        <v>178</v>
      </c>
      <c r="T4" s="30">
        <f t="shared" si="2"/>
        <v>1372177</v>
      </c>
      <c r="U4" s="30">
        <v>1079949</v>
      </c>
      <c r="V4" s="30">
        <v>99717</v>
      </c>
      <c r="W4" s="23">
        <v>188373</v>
      </c>
      <c r="X4" s="30">
        <v>4138</v>
      </c>
      <c r="Y4" s="30">
        <f t="shared" ref="Y4:Y5" si="6">2/(1/Z4+1/AA4)</f>
        <v>84.640708695636846</v>
      </c>
      <c r="Z4" s="30">
        <f t="shared" ref="Z4:Z5" si="7">U4/T4*100</f>
        <v>78.703330547006686</v>
      </c>
      <c r="AA4" s="31">
        <f t="shared" si="3"/>
        <v>91.547014154853997</v>
      </c>
    </row>
    <row r="5" spans="1:27" x14ac:dyDescent="0.25">
      <c r="C5" s="61" t="s">
        <v>1</v>
      </c>
      <c r="D5" s="61" t="s">
        <v>176</v>
      </c>
      <c r="E5" s="62" t="s">
        <v>177</v>
      </c>
      <c r="F5" s="63">
        <f t="shared" si="0"/>
        <v>1188818</v>
      </c>
      <c r="G5" s="63">
        <v>662963</v>
      </c>
      <c r="H5" s="63">
        <v>406568</v>
      </c>
      <c r="I5" s="63">
        <f>302648-183361</f>
        <v>119287</v>
      </c>
      <c r="J5" s="63">
        <v>0</v>
      </c>
      <c r="K5" s="63">
        <f t="shared" si="4"/>
        <v>58.712183103674406</v>
      </c>
      <c r="L5" s="63">
        <f t="shared" si="5"/>
        <v>55.766568137427264</v>
      </c>
      <c r="M5" s="64">
        <f t="shared" si="1"/>
        <v>61.986328587016182</v>
      </c>
      <c r="N5" s="61"/>
      <c r="O5" s="61"/>
      <c r="P5" s="61"/>
      <c r="Q5" s="61" t="s">
        <v>1</v>
      </c>
      <c r="R5" s="61" t="s">
        <v>176</v>
      </c>
      <c r="S5" s="62" t="s">
        <v>177</v>
      </c>
      <c r="T5" s="63">
        <f t="shared" si="2"/>
        <v>1372177</v>
      </c>
      <c r="U5" s="63">
        <v>662963</v>
      </c>
      <c r="V5" s="63">
        <v>406568</v>
      </c>
      <c r="W5" s="63">
        <v>302646</v>
      </c>
      <c r="X5" s="63">
        <v>0</v>
      </c>
      <c r="Y5" s="65">
        <f t="shared" si="6"/>
        <v>54.303217256117435</v>
      </c>
      <c r="Z5" s="65">
        <f t="shared" si="7"/>
        <v>48.314685350359319</v>
      </c>
      <c r="AA5" s="66">
        <f t="shared" si="3"/>
        <v>61.986328587016182</v>
      </c>
    </row>
    <row r="6" spans="1:27" x14ac:dyDescent="0.25">
      <c r="C6" s="61"/>
      <c r="D6" s="61"/>
      <c r="E6" s="67" t="s">
        <v>178</v>
      </c>
      <c r="F6" s="68">
        <f t="shared" ref="F6:F21" si="8">G6+H6+I6+J6</f>
        <v>1188818</v>
      </c>
      <c r="G6" s="68">
        <v>1081012</v>
      </c>
      <c r="H6" s="68">
        <v>78533</v>
      </c>
      <c r="I6" s="68">
        <f>5275+207359-183361</f>
        <v>29273</v>
      </c>
      <c r="J6" s="68">
        <v>0</v>
      </c>
      <c r="K6" s="68">
        <f t="shared" ref="K6:K17" si="9">2/(1/L6+1/M6)</f>
        <v>92.06515347073686</v>
      </c>
      <c r="L6" s="68">
        <f t="shared" ref="L6:L17" si="10">G6/F6*100</f>
        <v>90.9316648974023</v>
      </c>
      <c r="M6" s="69">
        <f t="shared" ref="M6:M17" si="11">G6/(G6+H6)*100</f>
        <v>93.227257243142788</v>
      </c>
      <c r="N6" s="61"/>
      <c r="O6" s="61"/>
      <c r="P6" s="61"/>
      <c r="Q6" s="61"/>
      <c r="R6" s="61"/>
      <c r="S6" s="67" t="s">
        <v>178</v>
      </c>
      <c r="T6" s="68">
        <f t="shared" ref="T6:T31" si="12">U6+V6+W6+X6</f>
        <v>1372177</v>
      </c>
      <c r="U6" s="68">
        <v>1081012</v>
      </c>
      <c r="V6" s="68">
        <v>78533</v>
      </c>
      <c r="W6" s="68">
        <v>212632</v>
      </c>
      <c r="X6" s="68">
        <v>0</v>
      </c>
      <c r="Y6" s="70">
        <f t="shared" ref="Y6:Y21" si="13">2/(1/Z6+1/AA6)</f>
        <v>85.397369853404129</v>
      </c>
      <c r="Z6" s="70">
        <f t="shared" ref="Z6:Z21" si="14">U6/T6*100</f>
        <v>78.780798687049852</v>
      </c>
      <c r="AA6" s="71">
        <f t="shared" ref="AA6:AA34" si="15">U6/(U6+V6)*100</f>
        <v>93.227257243142788</v>
      </c>
    </row>
    <row r="7" spans="1:27" x14ac:dyDescent="0.25">
      <c r="C7" s="23" t="s">
        <v>137</v>
      </c>
      <c r="D7" s="23"/>
      <c r="E7" s="32" t="s">
        <v>177</v>
      </c>
      <c r="F7" s="23">
        <f t="shared" si="8"/>
        <v>1372177</v>
      </c>
      <c r="G7" s="23">
        <v>639415</v>
      </c>
      <c r="H7" s="23">
        <v>446853</v>
      </c>
      <c r="I7" s="23">
        <v>222159</v>
      </c>
      <c r="J7" s="23">
        <v>63750</v>
      </c>
      <c r="K7" s="23">
        <f t="shared" ref="K7:K8" si="16">2/(1/L7+1/M7)</f>
        <v>52.017840545548097</v>
      </c>
      <c r="L7" s="23">
        <f t="shared" ref="L7:L8" si="17">G7/F7*100</f>
        <v>46.598580212319547</v>
      </c>
      <c r="M7" s="33">
        <f t="shared" si="11"/>
        <v>58.86346647420342</v>
      </c>
      <c r="N7" s="61"/>
      <c r="O7" s="61"/>
      <c r="P7" s="61"/>
      <c r="Q7" s="23" t="s">
        <v>137</v>
      </c>
      <c r="R7" s="23"/>
      <c r="S7" s="32" t="s">
        <v>177</v>
      </c>
      <c r="T7" s="23">
        <f t="shared" si="12"/>
        <v>1372177</v>
      </c>
      <c r="U7" s="23">
        <v>639415</v>
      </c>
      <c r="V7" s="23">
        <v>446853</v>
      </c>
      <c r="W7" s="23">
        <v>222159</v>
      </c>
      <c r="X7" s="23">
        <v>63750</v>
      </c>
      <c r="Y7" s="23">
        <f t="shared" si="13"/>
        <v>52.017840545548097</v>
      </c>
      <c r="Z7" s="23">
        <f t="shared" si="14"/>
        <v>46.598580212319547</v>
      </c>
      <c r="AA7" s="33">
        <f t="shared" si="15"/>
        <v>58.86346647420342</v>
      </c>
    </row>
    <row r="8" spans="1:27" x14ac:dyDescent="0.25">
      <c r="C8" s="23"/>
      <c r="D8" s="23"/>
      <c r="E8" s="32" t="s">
        <v>178</v>
      </c>
      <c r="F8" s="23">
        <f t="shared" si="8"/>
        <v>1372177</v>
      </c>
      <c r="G8" s="23">
        <v>1066721</v>
      </c>
      <c r="H8" s="23">
        <v>112942</v>
      </c>
      <c r="I8" s="23">
        <v>188435</v>
      </c>
      <c r="J8" s="23">
        <v>4079</v>
      </c>
      <c r="K8" s="23">
        <f t="shared" si="16"/>
        <v>83.604066085648014</v>
      </c>
      <c r="L8" s="23">
        <f t="shared" si="17"/>
        <v>77.739314971756556</v>
      </c>
      <c r="M8" s="33">
        <f t="shared" si="11"/>
        <v>90.425909772536727</v>
      </c>
      <c r="N8" s="61"/>
      <c r="O8" s="61"/>
      <c r="P8" s="61"/>
      <c r="Q8" s="23"/>
      <c r="R8" s="23"/>
      <c r="S8" s="32" t="s">
        <v>178</v>
      </c>
      <c r="T8" s="23">
        <f t="shared" si="12"/>
        <v>1372177</v>
      </c>
      <c r="U8" s="23">
        <v>1066721</v>
      </c>
      <c r="V8" s="23">
        <v>112942</v>
      </c>
      <c r="W8" s="23">
        <v>188435</v>
      </c>
      <c r="X8" s="23">
        <v>4079</v>
      </c>
      <c r="Y8" s="23">
        <f t="shared" si="13"/>
        <v>83.604066085648014</v>
      </c>
      <c r="Z8" s="23">
        <f t="shared" si="14"/>
        <v>77.739314971756556</v>
      </c>
      <c r="AA8" s="33">
        <f t="shared" si="15"/>
        <v>90.425909772536727</v>
      </c>
    </row>
    <row r="9" spans="1:27" x14ac:dyDescent="0.25">
      <c r="C9" s="61" t="s">
        <v>212</v>
      </c>
      <c r="D9" s="61"/>
      <c r="E9" s="62" t="s">
        <v>177</v>
      </c>
      <c r="F9" s="63">
        <f t="shared" si="8"/>
        <v>1372179</v>
      </c>
      <c r="G9" s="63">
        <v>211122</v>
      </c>
      <c r="H9" s="63">
        <v>984044</v>
      </c>
      <c r="I9" s="63">
        <v>177013</v>
      </c>
      <c r="J9" s="63">
        <v>0</v>
      </c>
      <c r="K9" s="63">
        <f t="shared" si="9"/>
        <v>16.446718302370737</v>
      </c>
      <c r="L9" s="63">
        <f t="shared" si="10"/>
        <v>15.385893531383296</v>
      </c>
      <c r="M9" s="64">
        <f t="shared" si="11"/>
        <v>17.664659135216361</v>
      </c>
      <c r="N9" s="61"/>
      <c r="O9" s="61"/>
      <c r="P9" s="61"/>
      <c r="Q9" s="61" t="s">
        <v>212</v>
      </c>
      <c r="R9" s="61"/>
      <c r="S9" s="62" t="s">
        <v>177</v>
      </c>
      <c r="T9" s="63">
        <f t="shared" si="12"/>
        <v>1372177</v>
      </c>
      <c r="U9" s="63">
        <v>211120</v>
      </c>
      <c r="V9" s="63">
        <v>984044</v>
      </c>
      <c r="W9" s="63">
        <v>177013</v>
      </c>
      <c r="X9" s="63">
        <v>0</v>
      </c>
      <c r="Y9" s="63">
        <f t="shared" si="13"/>
        <v>16.446588123665691</v>
      </c>
      <c r="Z9" s="63">
        <f t="shared" si="14"/>
        <v>15.385770203115195</v>
      </c>
      <c r="AA9" s="64">
        <f t="shared" si="15"/>
        <v>17.664521354391532</v>
      </c>
    </row>
    <row r="10" spans="1:27" x14ac:dyDescent="0.25">
      <c r="C10" s="61"/>
      <c r="D10" s="61"/>
      <c r="E10" s="67" t="s">
        <v>178</v>
      </c>
      <c r="F10" s="68">
        <f t="shared" si="8"/>
        <v>1372179</v>
      </c>
      <c r="G10" s="68">
        <v>1021365</v>
      </c>
      <c r="H10" s="68">
        <v>173801</v>
      </c>
      <c r="I10" s="68">
        <v>177013</v>
      </c>
      <c r="J10" s="68">
        <v>0</v>
      </c>
      <c r="K10" s="68">
        <f t="shared" si="9"/>
        <v>79.565854998062207</v>
      </c>
      <c r="L10" s="68">
        <f t="shared" si="10"/>
        <v>74.433802003965951</v>
      </c>
      <c r="M10" s="69">
        <f t="shared" si="11"/>
        <v>85.458003323387715</v>
      </c>
      <c r="N10" s="61"/>
      <c r="O10" s="61"/>
      <c r="P10" s="61"/>
      <c r="Q10" s="61"/>
      <c r="R10" s="61"/>
      <c r="S10" s="67" t="s">
        <v>178</v>
      </c>
      <c r="T10" s="68">
        <f t="shared" si="12"/>
        <v>1372177</v>
      </c>
      <c r="U10" s="68">
        <v>1021363</v>
      </c>
      <c r="V10" s="68">
        <v>173801</v>
      </c>
      <c r="W10" s="68">
        <v>177013</v>
      </c>
      <c r="X10" s="68">
        <v>0</v>
      </c>
      <c r="Y10" s="68">
        <f t="shared" si="13"/>
        <v>79.565823161005881</v>
      </c>
      <c r="Z10" s="68">
        <f t="shared" si="14"/>
        <v>74.433764740263101</v>
      </c>
      <c r="AA10" s="69">
        <f t="shared" si="15"/>
        <v>85.457978988657629</v>
      </c>
    </row>
    <row r="11" spans="1:27" x14ac:dyDescent="0.25">
      <c r="C11" s="23" t="s">
        <v>224</v>
      </c>
      <c r="D11" s="23"/>
      <c r="E11" s="32" t="s">
        <v>177</v>
      </c>
      <c r="F11" s="23">
        <f t="shared" si="8"/>
        <v>1372177</v>
      </c>
      <c r="G11" s="23">
        <v>592380</v>
      </c>
      <c r="H11" s="23">
        <v>415386</v>
      </c>
      <c r="I11" s="23">
        <v>301886</v>
      </c>
      <c r="J11" s="23">
        <v>62525</v>
      </c>
      <c r="K11" s="23">
        <f t="shared" si="9"/>
        <v>49.781024167385524</v>
      </c>
      <c r="L11" s="23">
        <f t="shared" si="10"/>
        <v>43.170815426872771</v>
      </c>
      <c r="M11" s="33">
        <f t="shared" si="11"/>
        <v>58.781502848875633</v>
      </c>
      <c r="N11" s="61"/>
      <c r="O11" s="61"/>
      <c r="P11" s="61"/>
      <c r="Q11" s="23" t="s">
        <v>224</v>
      </c>
      <c r="R11" s="23"/>
      <c r="S11" s="32" t="s">
        <v>177</v>
      </c>
      <c r="T11" s="23">
        <f t="shared" si="12"/>
        <v>1372177</v>
      </c>
      <c r="U11" s="23">
        <v>592380</v>
      </c>
      <c r="V11" s="23">
        <v>415386</v>
      </c>
      <c r="W11" s="23">
        <v>301886</v>
      </c>
      <c r="X11" s="23">
        <v>62525</v>
      </c>
      <c r="Y11" s="23">
        <f t="shared" si="13"/>
        <v>49.781024167385524</v>
      </c>
      <c r="Z11" s="23">
        <f t="shared" si="14"/>
        <v>43.170815426872771</v>
      </c>
      <c r="AA11" s="33">
        <f t="shared" si="15"/>
        <v>58.781502848875633</v>
      </c>
    </row>
    <row r="12" spans="1:27" ht="15.75" thickBot="1" x14ac:dyDescent="0.3">
      <c r="C12" s="23"/>
      <c r="D12" s="23"/>
      <c r="E12" s="34" t="s">
        <v>178</v>
      </c>
      <c r="F12" s="35">
        <f t="shared" si="8"/>
        <v>1372177</v>
      </c>
      <c r="G12" s="35">
        <v>901076</v>
      </c>
      <c r="H12" s="35">
        <v>182940</v>
      </c>
      <c r="I12" s="35">
        <v>282374</v>
      </c>
      <c r="J12" s="35">
        <v>5787</v>
      </c>
      <c r="K12" s="35">
        <f t="shared" si="9"/>
        <v>73.371758652516306</v>
      </c>
      <c r="L12" s="35">
        <f t="shared" si="10"/>
        <v>65.66762159692226</v>
      </c>
      <c r="M12" s="36">
        <f t="shared" si="11"/>
        <v>83.123865330401031</v>
      </c>
      <c r="N12" s="61"/>
      <c r="O12" s="61"/>
      <c r="P12" s="61"/>
      <c r="Q12" s="23"/>
      <c r="R12" s="23"/>
      <c r="S12" s="34" t="s">
        <v>178</v>
      </c>
      <c r="T12" s="35">
        <f t="shared" si="12"/>
        <v>1372177</v>
      </c>
      <c r="U12" s="35">
        <v>901076</v>
      </c>
      <c r="V12" s="35">
        <v>182940</v>
      </c>
      <c r="W12" s="35">
        <v>282374</v>
      </c>
      <c r="X12" s="35">
        <v>5787</v>
      </c>
      <c r="Y12" s="35">
        <f t="shared" si="13"/>
        <v>73.371758652516306</v>
      </c>
      <c r="Z12" s="35">
        <f t="shared" si="14"/>
        <v>65.66762159692226</v>
      </c>
      <c r="AA12" s="36">
        <f t="shared" si="15"/>
        <v>83.123865330401031</v>
      </c>
    </row>
    <row r="13" spans="1:27" ht="15.75" thickTop="1" x14ac:dyDescent="0.25">
      <c r="B13" t="s">
        <v>192</v>
      </c>
      <c r="C13" s="61" t="s">
        <v>155</v>
      </c>
      <c r="D13" s="61" t="s">
        <v>176</v>
      </c>
      <c r="E13" s="72" t="s">
        <v>180</v>
      </c>
      <c r="F13" s="61">
        <f t="shared" si="8"/>
        <v>1327874</v>
      </c>
      <c r="G13" s="61">
        <v>1317719</v>
      </c>
      <c r="H13" s="61">
        <v>10031</v>
      </c>
      <c r="I13" s="61">
        <v>124</v>
      </c>
      <c r="J13" s="61">
        <v>0</v>
      </c>
      <c r="K13" s="61">
        <f t="shared" si="9"/>
        <v>99.239877332031938</v>
      </c>
      <c r="L13" s="61">
        <f t="shared" si="10"/>
        <v>99.235243705351564</v>
      </c>
      <c r="M13" s="73">
        <f t="shared" si="11"/>
        <v>99.244511391451709</v>
      </c>
      <c r="N13" s="61"/>
      <c r="O13" s="61"/>
      <c r="P13" s="61" t="s">
        <v>192</v>
      </c>
      <c r="Q13" s="61" t="s">
        <v>155</v>
      </c>
      <c r="R13" s="61" t="s">
        <v>176</v>
      </c>
      <c r="S13" s="72" t="s">
        <v>180</v>
      </c>
      <c r="T13" s="61">
        <f t="shared" si="12"/>
        <v>1372177</v>
      </c>
      <c r="U13" s="61">
        <v>1317719</v>
      </c>
      <c r="V13" s="61">
        <v>10031</v>
      </c>
      <c r="W13" s="61">
        <v>44427</v>
      </c>
      <c r="X13" s="61">
        <v>0</v>
      </c>
      <c r="Y13" s="77">
        <f t="shared" si="13"/>
        <v>97.611453939310209</v>
      </c>
      <c r="Z13" s="77">
        <f t="shared" si="14"/>
        <v>96.031270018372254</v>
      </c>
      <c r="AA13" s="78">
        <f t="shared" si="15"/>
        <v>99.244511391451709</v>
      </c>
    </row>
    <row r="14" spans="1:27" x14ac:dyDescent="0.25">
      <c r="C14" s="61"/>
      <c r="D14" s="61"/>
      <c r="E14" s="72" t="s">
        <v>177</v>
      </c>
      <c r="F14" s="61">
        <f t="shared" si="8"/>
        <v>1327874</v>
      </c>
      <c r="G14" s="61">
        <v>1197344</v>
      </c>
      <c r="H14" s="61">
        <v>6330</v>
      </c>
      <c r="I14" s="61">
        <v>1890</v>
      </c>
      <c r="J14" s="61">
        <v>122310</v>
      </c>
      <c r="K14" s="61">
        <f t="shared" si="9"/>
        <v>94.593821645886237</v>
      </c>
      <c r="L14" s="61">
        <f t="shared" si="10"/>
        <v>90.170001069378571</v>
      </c>
      <c r="M14" s="73">
        <f t="shared" si="11"/>
        <v>99.474110099578468</v>
      </c>
      <c r="N14" s="61"/>
      <c r="O14" s="61"/>
      <c r="P14" s="61"/>
      <c r="Q14" s="61"/>
      <c r="R14" s="61"/>
      <c r="S14" s="72" t="s">
        <v>177</v>
      </c>
      <c r="T14" s="61">
        <f t="shared" si="12"/>
        <v>1372177</v>
      </c>
      <c r="U14" s="61">
        <v>1197344</v>
      </c>
      <c r="V14" s="61">
        <v>6330</v>
      </c>
      <c r="W14" s="61">
        <v>46193</v>
      </c>
      <c r="X14" s="61">
        <v>122310</v>
      </c>
      <c r="Y14" s="77">
        <f t="shared" si="13"/>
        <v>92.966868037009903</v>
      </c>
      <c r="Z14" s="77">
        <f t="shared" si="14"/>
        <v>87.258713708216945</v>
      </c>
      <c r="AA14" s="78">
        <f t="shared" si="15"/>
        <v>99.474110099578468</v>
      </c>
    </row>
    <row r="15" spans="1:27" x14ac:dyDescent="0.25">
      <c r="C15" s="61"/>
      <c r="D15" s="61"/>
      <c r="E15" s="67" t="s">
        <v>178</v>
      </c>
      <c r="F15" s="68">
        <f t="shared" si="8"/>
        <v>1327874</v>
      </c>
      <c r="G15" s="68">
        <v>1310141</v>
      </c>
      <c r="H15" s="68">
        <v>6450</v>
      </c>
      <c r="I15" s="68">
        <v>1448</v>
      </c>
      <c r="J15" s="68">
        <v>9835</v>
      </c>
      <c r="K15" s="68">
        <f t="shared" si="9"/>
        <v>99.085523915045201</v>
      </c>
      <c r="L15" s="68">
        <f t="shared" si="10"/>
        <v>98.664557028754231</v>
      </c>
      <c r="M15" s="69">
        <f t="shared" si="11"/>
        <v>99.510098428441324</v>
      </c>
      <c r="N15" s="61"/>
      <c r="O15" s="61"/>
      <c r="P15" s="61"/>
      <c r="Q15" s="61"/>
      <c r="R15" s="61"/>
      <c r="S15" s="67" t="s">
        <v>178</v>
      </c>
      <c r="T15" s="68">
        <f t="shared" si="12"/>
        <v>1372177</v>
      </c>
      <c r="U15" s="68">
        <v>1310141</v>
      </c>
      <c r="V15" s="68">
        <v>6450</v>
      </c>
      <c r="W15" s="68">
        <v>45751</v>
      </c>
      <c r="X15" s="68">
        <v>9835</v>
      </c>
      <c r="Y15" s="70">
        <f t="shared" si="13"/>
        <v>97.452885485099486</v>
      </c>
      <c r="Z15" s="70">
        <f t="shared" si="14"/>
        <v>95.479008903370328</v>
      </c>
      <c r="AA15" s="71">
        <f t="shared" si="15"/>
        <v>99.510098428441324</v>
      </c>
    </row>
    <row r="16" spans="1:27" x14ac:dyDescent="0.25">
      <c r="C16" s="23" t="s">
        <v>1</v>
      </c>
      <c r="D16" s="23" t="s">
        <v>176</v>
      </c>
      <c r="E16" s="32" t="s">
        <v>180</v>
      </c>
      <c r="F16" s="23">
        <f t="shared" si="8"/>
        <v>1327874</v>
      </c>
      <c r="G16" s="23">
        <v>1296590</v>
      </c>
      <c r="H16" s="23">
        <v>29533</v>
      </c>
      <c r="I16" s="23">
        <f>46056-44305</f>
        <v>1751</v>
      </c>
      <c r="J16" s="23">
        <v>0</v>
      </c>
      <c r="K16" s="23">
        <f t="shared" si="9"/>
        <v>97.70847517913549</v>
      </c>
      <c r="L16" s="23">
        <f t="shared" si="10"/>
        <v>97.644053577372546</v>
      </c>
      <c r="M16" s="33">
        <f t="shared" si="11"/>
        <v>97.772981842559105</v>
      </c>
      <c r="N16" s="61"/>
      <c r="O16" s="61"/>
      <c r="P16" s="61"/>
      <c r="Q16" s="23" t="s">
        <v>1</v>
      </c>
      <c r="R16" s="23" t="s">
        <v>176</v>
      </c>
      <c r="S16" s="32" t="s">
        <v>180</v>
      </c>
      <c r="T16" s="23">
        <f t="shared" si="12"/>
        <v>1372177</v>
      </c>
      <c r="U16" s="23">
        <v>1296590</v>
      </c>
      <c r="V16" s="23">
        <v>29533</v>
      </c>
      <c r="W16" s="23">
        <v>46054</v>
      </c>
      <c r="X16" s="23">
        <v>0</v>
      </c>
      <c r="Y16" s="23">
        <f t="shared" si="13"/>
        <v>96.104213764221939</v>
      </c>
      <c r="Z16" s="23">
        <f t="shared" si="14"/>
        <v>94.491454090835219</v>
      </c>
      <c r="AA16" s="33">
        <f t="shared" si="15"/>
        <v>97.772981842559105</v>
      </c>
    </row>
    <row r="17" spans="1:27" x14ac:dyDescent="0.25">
      <c r="C17" s="23"/>
      <c r="D17" s="23"/>
      <c r="E17" s="32" t="s">
        <v>177</v>
      </c>
      <c r="F17" s="23">
        <f t="shared" si="8"/>
        <v>1327874</v>
      </c>
      <c r="G17" s="23">
        <v>1176566</v>
      </c>
      <c r="H17" s="23">
        <v>25452</v>
      </c>
      <c r="I17" s="23">
        <f>170161-44305</f>
        <v>125856</v>
      </c>
      <c r="J17" s="23">
        <v>0</v>
      </c>
      <c r="K17" s="23">
        <f t="shared" si="9"/>
        <v>93.013140481886182</v>
      </c>
      <c r="L17" s="23">
        <f t="shared" si="10"/>
        <v>88.605244172263326</v>
      </c>
      <c r="M17" s="33">
        <f t="shared" si="11"/>
        <v>97.882560826876144</v>
      </c>
      <c r="N17" s="61"/>
      <c r="O17" s="61"/>
      <c r="P17" s="61"/>
      <c r="Q17" s="23"/>
      <c r="R17" s="23"/>
      <c r="S17" s="32" t="s">
        <v>177</v>
      </c>
      <c r="T17" s="23">
        <f t="shared" si="12"/>
        <v>1372177</v>
      </c>
      <c r="U17" s="23">
        <v>1176566</v>
      </c>
      <c r="V17" s="23">
        <v>25452</v>
      </c>
      <c r="W17" s="23">
        <v>170159</v>
      </c>
      <c r="X17" s="23">
        <v>0</v>
      </c>
      <c r="Y17" s="23">
        <f t="shared" si="13"/>
        <v>91.412344441660423</v>
      </c>
      <c r="Z17" s="23">
        <f t="shared" si="14"/>
        <v>85.744477571042225</v>
      </c>
      <c r="AA17" s="33">
        <f t="shared" si="15"/>
        <v>97.882560826876144</v>
      </c>
    </row>
    <row r="18" spans="1:27" x14ac:dyDescent="0.25">
      <c r="C18" s="23"/>
      <c r="D18" s="23"/>
      <c r="E18" s="29" t="s">
        <v>178</v>
      </c>
      <c r="F18" s="30">
        <f t="shared" ref="F18" si="18">G18+H18+I18+J18</f>
        <v>1327874</v>
      </c>
      <c r="G18" s="30">
        <v>1308227</v>
      </c>
      <c r="H18" s="30">
        <v>6656</v>
      </c>
      <c r="I18" s="30">
        <f>57296-44305</f>
        <v>12991</v>
      </c>
      <c r="J18" s="30">
        <v>0</v>
      </c>
      <c r="K18" s="30">
        <f t="shared" ref="K18:K26" si="19">2/(1/L18+1/M18)</f>
        <v>99.004713638068125</v>
      </c>
      <c r="L18" s="30">
        <f t="shared" ref="L18:L26" si="20">G18/F18*100</f>
        <v>98.520416846779142</v>
      </c>
      <c r="M18" s="31">
        <f t="shared" ref="M18:M21" si="21">G18/(G18+H18)*100</f>
        <v>99.493795265434258</v>
      </c>
      <c r="N18" s="61"/>
      <c r="O18" s="61"/>
      <c r="P18" s="61"/>
      <c r="Q18" s="23"/>
      <c r="R18" s="23"/>
      <c r="S18" s="29" t="s">
        <v>178</v>
      </c>
      <c r="T18" s="30">
        <f t="shared" si="12"/>
        <v>1372177</v>
      </c>
      <c r="U18" s="30">
        <v>1308227</v>
      </c>
      <c r="V18" s="30">
        <v>6656</v>
      </c>
      <c r="W18" s="30">
        <v>57294</v>
      </c>
      <c r="X18" s="30">
        <v>0</v>
      </c>
      <c r="Y18" s="30">
        <f t="shared" si="13"/>
        <v>97.372369801939655</v>
      </c>
      <c r="Z18" s="30">
        <f t="shared" si="14"/>
        <v>95.339522525155289</v>
      </c>
      <c r="AA18" s="31">
        <f t="shared" si="15"/>
        <v>99.493795265434258</v>
      </c>
    </row>
    <row r="19" spans="1:27" x14ac:dyDescent="0.25">
      <c r="C19" s="61" t="s">
        <v>137</v>
      </c>
      <c r="D19" s="61"/>
      <c r="E19" s="72" t="s">
        <v>180</v>
      </c>
      <c r="F19" s="61">
        <f t="shared" si="8"/>
        <v>1372177</v>
      </c>
      <c r="G19" s="60">
        <v>1279211</v>
      </c>
      <c r="H19" s="60">
        <v>48536</v>
      </c>
      <c r="I19" s="60">
        <v>44430</v>
      </c>
      <c r="J19" s="60">
        <v>0</v>
      </c>
      <c r="K19" s="61">
        <f t="shared" si="19"/>
        <v>94.759037661800846</v>
      </c>
      <c r="L19" s="61">
        <f t="shared" si="20"/>
        <v>93.224926521869989</v>
      </c>
      <c r="M19" s="73">
        <f t="shared" si="21"/>
        <v>96.344484303108942</v>
      </c>
      <c r="N19" s="61"/>
      <c r="O19" s="61"/>
      <c r="P19" s="61"/>
      <c r="Q19" s="61" t="s">
        <v>137</v>
      </c>
      <c r="R19" s="61"/>
      <c r="S19" s="72" t="s">
        <v>180</v>
      </c>
      <c r="T19" s="61">
        <f t="shared" si="12"/>
        <v>1372177</v>
      </c>
      <c r="U19" s="60">
        <v>1279211</v>
      </c>
      <c r="V19" s="60">
        <v>48536</v>
      </c>
      <c r="W19" s="60">
        <v>44430</v>
      </c>
      <c r="X19" s="60">
        <v>0</v>
      </c>
      <c r="Y19" s="61">
        <f t="shared" si="13"/>
        <v>94.759037661800846</v>
      </c>
      <c r="Z19" s="61">
        <f t="shared" si="14"/>
        <v>93.224926521869989</v>
      </c>
      <c r="AA19" s="73">
        <f t="shared" si="15"/>
        <v>96.344484303108942</v>
      </c>
    </row>
    <row r="20" spans="1:27" x14ac:dyDescent="0.25">
      <c r="C20" s="61"/>
      <c r="D20" s="61"/>
      <c r="E20" s="72" t="s">
        <v>177</v>
      </c>
      <c r="F20" s="61">
        <f t="shared" si="8"/>
        <v>1372177</v>
      </c>
      <c r="G20" s="60">
        <v>1161096</v>
      </c>
      <c r="H20" s="60">
        <v>42575</v>
      </c>
      <c r="I20" s="60">
        <v>47800</v>
      </c>
      <c r="J20" s="60">
        <v>120706</v>
      </c>
      <c r="K20" s="61">
        <f t="shared" si="19"/>
        <v>90.152524527844804</v>
      </c>
      <c r="L20" s="61">
        <f t="shared" si="20"/>
        <v>84.617071995813959</v>
      </c>
      <c r="M20" s="73">
        <f t="shared" si="21"/>
        <v>96.462903899819793</v>
      </c>
      <c r="N20" s="61"/>
      <c r="O20" s="61"/>
      <c r="P20" s="61"/>
      <c r="Q20" s="61"/>
      <c r="R20" s="61"/>
      <c r="S20" s="72" t="s">
        <v>177</v>
      </c>
      <c r="T20" s="61">
        <f t="shared" si="12"/>
        <v>1372177</v>
      </c>
      <c r="U20" s="60">
        <v>1161096</v>
      </c>
      <c r="V20" s="60">
        <v>42575</v>
      </c>
      <c r="W20" s="60">
        <v>47800</v>
      </c>
      <c r="X20" s="60">
        <v>120706</v>
      </c>
      <c r="Y20" s="61">
        <f t="shared" si="13"/>
        <v>90.152524527844804</v>
      </c>
      <c r="Z20" s="61">
        <f t="shared" si="14"/>
        <v>84.617071995813959</v>
      </c>
      <c r="AA20" s="73">
        <f t="shared" si="15"/>
        <v>96.462903899819793</v>
      </c>
    </row>
    <row r="21" spans="1:27" x14ac:dyDescent="0.25">
      <c r="C21" s="61"/>
      <c r="D21" s="61"/>
      <c r="E21" s="72" t="s">
        <v>178</v>
      </c>
      <c r="F21" s="61">
        <f t="shared" si="8"/>
        <v>1372177</v>
      </c>
      <c r="G21" s="60">
        <v>1309696</v>
      </c>
      <c r="H21" s="60">
        <v>6892</v>
      </c>
      <c r="I21" s="60">
        <v>45766</v>
      </c>
      <c r="J21" s="60">
        <v>9823</v>
      </c>
      <c r="K21" s="61">
        <f t="shared" si="19"/>
        <v>97.419893519887381</v>
      </c>
      <c r="L21" s="61">
        <f t="shared" si="20"/>
        <v>95.446578684819812</v>
      </c>
      <c r="M21" s="73">
        <f t="shared" si="21"/>
        <v>99.47652568609162</v>
      </c>
      <c r="N21" s="61"/>
      <c r="O21" s="61"/>
      <c r="P21" s="61"/>
      <c r="Q21" s="61"/>
      <c r="R21" s="61"/>
      <c r="S21" s="67" t="s">
        <v>178</v>
      </c>
      <c r="T21" s="68">
        <f t="shared" si="12"/>
        <v>1372177</v>
      </c>
      <c r="U21" s="68">
        <v>1309696</v>
      </c>
      <c r="V21" s="68">
        <v>6892</v>
      </c>
      <c r="W21" s="68">
        <v>45766</v>
      </c>
      <c r="X21" s="68">
        <v>9823</v>
      </c>
      <c r="Y21" s="68">
        <f t="shared" si="13"/>
        <v>97.419893519887381</v>
      </c>
      <c r="Z21" s="68">
        <f t="shared" si="14"/>
        <v>95.446578684819812</v>
      </c>
      <c r="AA21" s="69">
        <f t="shared" si="15"/>
        <v>99.47652568609162</v>
      </c>
    </row>
    <row r="22" spans="1:27" x14ac:dyDescent="0.25">
      <c r="C22" s="23" t="s">
        <v>212</v>
      </c>
      <c r="D22" s="23"/>
      <c r="E22" s="32" t="s">
        <v>177</v>
      </c>
      <c r="F22" s="23">
        <f t="shared" ref="F22:F31" si="22">G22+H22+I22+J22</f>
        <v>1372177</v>
      </c>
      <c r="G22" s="23">
        <v>3594</v>
      </c>
      <c r="H22" s="23">
        <v>1213455</v>
      </c>
      <c r="I22" s="23">
        <v>155128</v>
      </c>
      <c r="J22" s="23">
        <v>0</v>
      </c>
      <c r="K22" s="23">
        <f t="shared" si="19"/>
        <v>0.27761191954661357</v>
      </c>
      <c r="L22" s="23">
        <f t="shared" si="20"/>
        <v>0.26191956285522933</v>
      </c>
      <c r="M22" s="33">
        <f t="shared" ref="M22:M34" si="23">G22/(G22+H22)*100</f>
        <v>0.29530446185815035</v>
      </c>
      <c r="N22" s="61"/>
      <c r="O22" s="61"/>
      <c r="P22" s="61"/>
      <c r="Q22" s="23" t="s">
        <v>212</v>
      </c>
      <c r="R22" s="23"/>
      <c r="S22" s="32" t="s">
        <v>177</v>
      </c>
      <c r="T22" s="23">
        <f t="shared" si="12"/>
        <v>1372177</v>
      </c>
      <c r="U22" s="23">
        <v>3594</v>
      </c>
      <c r="V22" s="23">
        <v>1213455</v>
      </c>
      <c r="W22" s="79">
        <v>155128</v>
      </c>
      <c r="X22" s="23">
        <v>0</v>
      </c>
      <c r="Y22" s="23">
        <f t="shared" ref="Y22:Y26" si="24">2/(1/Z22+1/AA22)</f>
        <v>0.27761191954661357</v>
      </c>
      <c r="Z22" s="23">
        <f t="shared" ref="Z22:Z26" si="25">U22/T22*100</f>
        <v>0.26191956285522933</v>
      </c>
      <c r="AA22" s="33">
        <f t="shared" si="15"/>
        <v>0.29530446185815035</v>
      </c>
    </row>
    <row r="23" spans="1:27" x14ac:dyDescent="0.25">
      <c r="C23" s="23"/>
      <c r="D23" s="23"/>
      <c r="E23" s="29" t="s">
        <v>178</v>
      </c>
      <c r="F23" s="30">
        <f t="shared" si="22"/>
        <v>1372177</v>
      </c>
      <c r="G23" s="30">
        <v>1149930</v>
      </c>
      <c r="H23" s="30">
        <v>67119</v>
      </c>
      <c r="I23" s="30">
        <v>155128</v>
      </c>
      <c r="J23" s="30">
        <v>0</v>
      </c>
      <c r="K23" s="30">
        <f t="shared" si="19"/>
        <v>88.824227780811725</v>
      </c>
      <c r="L23" s="30">
        <f t="shared" si="20"/>
        <v>83.803328579330511</v>
      </c>
      <c r="M23" s="31">
        <f t="shared" si="23"/>
        <v>94.485102900540568</v>
      </c>
      <c r="N23" s="61"/>
      <c r="O23" s="61"/>
      <c r="P23" s="61"/>
      <c r="Q23" s="23"/>
      <c r="R23" s="23"/>
      <c r="S23" s="29" t="s">
        <v>178</v>
      </c>
      <c r="T23" s="30">
        <f t="shared" si="12"/>
        <v>1372177</v>
      </c>
      <c r="U23" s="30">
        <v>1149930</v>
      </c>
      <c r="V23" s="30">
        <v>67119</v>
      </c>
      <c r="W23" s="30">
        <v>155128</v>
      </c>
      <c r="X23" s="30">
        <v>0</v>
      </c>
      <c r="Y23" s="30">
        <f t="shared" si="24"/>
        <v>88.824227780811725</v>
      </c>
      <c r="Z23" s="30">
        <f t="shared" si="25"/>
        <v>83.803328579330511</v>
      </c>
      <c r="AA23" s="31">
        <f t="shared" si="15"/>
        <v>94.485102900540568</v>
      </c>
    </row>
    <row r="24" spans="1:27" x14ac:dyDescent="0.25">
      <c r="C24" s="61" t="s">
        <v>224</v>
      </c>
      <c r="D24" s="61"/>
      <c r="E24" s="72" t="s">
        <v>180</v>
      </c>
      <c r="F24" s="61">
        <f t="shared" si="22"/>
        <v>1372177</v>
      </c>
      <c r="G24" s="61">
        <v>1125648</v>
      </c>
      <c r="H24" s="61">
        <v>75001</v>
      </c>
      <c r="I24" s="61">
        <v>171528</v>
      </c>
      <c r="J24" s="61">
        <v>0</v>
      </c>
      <c r="K24" s="61">
        <f t="shared" si="19"/>
        <v>87.502847063890044</v>
      </c>
      <c r="L24" s="61">
        <f t="shared" si="20"/>
        <v>82.033731799906278</v>
      </c>
      <c r="M24" s="73">
        <f t="shared" si="23"/>
        <v>93.753295092903926</v>
      </c>
      <c r="N24" s="61"/>
      <c r="O24" s="61"/>
      <c r="P24" s="61"/>
      <c r="Q24" s="61" t="s">
        <v>224</v>
      </c>
      <c r="R24" s="61"/>
      <c r="S24" s="72" t="s">
        <v>180</v>
      </c>
      <c r="T24" s="61">
        <f t="shared" si="12"/>
        <v>1372177</v>
      </c>
      <c r="U24" s="61">
        <v>1125648</v>
      </c>
      <c r="V24" s="61">
        <v>75001</v>
      </c>
      <c r="W24" s="61">
        <v>171528</v>
      </c>
      <c r="X24" s="61">
        <v>0</v>
      </c>
      <c r="Y24" s="61">
        <f t="shared" si="24"/>
        <v>87.502847063890044</v>
      </c>
      <c r="Z24" s="61">
        <f t="shared" si="25"/>
        <v>82.033731799906278</v>
      </c>
      <c r="AA24" s="73">
        <f t="shared" si="15"/>
        <v>93.753295092903926</v>
      </c>
    </row>
    <row r="25" spans="1:27" x14ac:dyDescent="0.25">
      <c r="C25" s="61"/>
      <c r="D25" s="61"/>
      <c r="E25" s="72" t="s">
        <v>177</v>
      </c>
      <c r="F25" s="61">
        <f t="shared" si="22"/>
        <v>1372177</v>
      </c>
      <c r="G25" s="61">
        <v>1037975</v>
      </c>
      <c r="H25" s="61">
        <v>49682</v>
      </c>
      <c r="I25" s="61">
        <v>191712</v>
      </c>
      <c r="J25" s="61">
        <v>92808</v>
      </c>
      <c r="K25" s="61">
        <f t="shared" si="19"/>
        <v>84.393906255462767</v>
      </c>
      <c r="L25" s="61">
        <f t="shared" si="20"/>
        <v>75.644395730288437</v>
      </c>
      <c r="M25" s="73">
        <f t="shared" si="23"/>
        <v>95.432199673242579</v>
      </c>
      <c r="N25" s="61"/>
      <c r="O25" s="61"/>
      <c r="P25" s="61"/>
      <c r="Q25" s="61"/>
      <c r="R25" s="61"/>
      <c r="S25" s="72" t="s">
        <v>177</v>
      </c>
      <c r="T25" s="61">
        <f t="shared" si="12"/>
        <v>1372177</v>
      </c>
      <c r="U25" s="61">
        <v>1037975</v>
      </c>
      <c r="V25" s="61">
        <v>49682</v>
      </c>
      <c r="W25" s="61">
        <v>191712</v>
      </c>
      <c r="X25" s="61">
        <v>92808</v>
      </c>
      <c r="Y25" s="61">
        <f t="shared" si="24"/>
        <v>84.393906255462767</v>
      </c>
      <c r="Z25" s="61">
        <f t="shared" si="25"/>
        <v>75.644395730288437</v>
      </c>
      <c r="AA25" s="73">
        <f t="shared" si="15"/>
        <v>95.432199673242579</v>
      </c>
    </row>
    <row r="26" spans="1:27" ht="15.75" thickBot="1" x14ac:dyDescent="0.3">
      <c r="C26" s="61"/>
      <c r="D26" s="61"/>
      <c r="E26" s="74" t="s">
        <v>178</v>
      </c>
      <c r="F26" s="75">
        <f t="shared" si="22"/>
        <v>1372177</v>
      </c>
      <c r="G26" s="75">
        <v>1147925</v>
      </c>
      <c r="H26" s="75">
        <v>33034</v>
      </c>
      <c r="I26" s="75">
        <v>181760</v>
      </c>
      <c r="J26" s="75">
        <v>9458</v>
      </c>
      <c r="K26" s="75">
        <f t="shared" si="19"/>
        <v>89.922745987679463</v>
      </c>
      <c r="L26" s="75">
        <f t="shared" si="20"/>
        <v>83.657210403614116</v>
      </c>
      <c r="M26" s="76">
        <f t="shared" si="23"/>
        <v>97.202781806989066</v>
      </c>
      <c r="N26" s="61"/>
      <c r="O26" s="61"/>
      <c r="P26" s="61"/>
      <c r="Q26" s="61"/>
      <c r="R26" s="61"/>
      <c r="S26" s="74" t="s">
        <v>178</v>
      </c>
      <c r="T26" s="75">
        <f t="shared" si="12"/>
        <v>1372177</v>
      </c>
      <c r="U26" s="75">
        <v>1147925</v>
      </c>
      <c r="V26" s="75">
        <v>33034</v>
      </c>
      <c r="W26" s="75">
        <v>181760</v>
      </c>
      <c r="X26" s="75">
        <v>9458</v>
      </c>
      <c r="Y26" s="75">
        <f t="shared" si="24"/>
        <v>89.922745987679463</v>
      </c>
      <c r="Z26" s="75">
        <f t="shared" si="25"/>
        <v>83.657210403614116</v>
      </c>
      <c r="AA26" s="76">
        <f t="shared" si="15"/>
        <v>97.202781806989066</v>
      </c>
    </row>
    <row r="27" spans="1:27" ht="15.75" thickTop="1" x14ac:dyDescent="0.25">
      <c r="A27" t="s">
        <v>219</v>
      </c>
      <c r="B27" t="s">
        <v>191</v>
      </c>
      <c r="C27" s="23" t="s">
        <v>155</v>
      </c>
      <c r="D27" s="23" t="s">
        <v>2</v>
      </c>
      <c r="E27" s="32" t="s">
        <v>177</v>
      </c>
      <c r="F27" s="23">
        <f t="shared" si="22"/>
        <v>10816444</v>
      </c>
      <c r="G27" s="23">
        <v>6426863</v>
      </c>
      <c r="H27" s="23">
        <v>3914307</v>
      </c>
      <c r="I27" s="23">
        <v>145745</v>
      </c>
      <c r="J27" s="23">
        <v>329529</v>
      </c>
      <c r="K27" s="23">
        <f t="shared" ref="K27:K34" si="26">2/(1/L27+1/M27)</f>
        <v>60.752247394247767</v>
      </c>
      <c r="L27" s="23">
        <f t="shared" ref="L27:L34" si="27">G27/F27*100</f>
        <v>59.417522061779273</v>
      </c>
      <c r="M27" s="33">
        <f t="shared" si="23"/>
        <v>62.148315906227246</v>
      </c>
      <c r="N27" s="61"/>
      <c r="O27" s="61" t="s">
        <v>219</v>
      </c>
      <c r="P27" s="61" t="s">
        <v>191</v>
      </c>
      <c r="Q27" s="23" t="s">
        <v>155</v>
      </c>
      <c r="R27" s="23" t="s">
        <v>2</v>
      </c>
      <c r="S27" s="32" t="s">
        <v>177</v>
      </c>
      <c r="T27" s="23">
        <f t="shared" si="12"/>
        <v>26665697</v>
      </c>
      <c r="U27" s="23">
        <v>6426863</v>
      </c>
      <c r="V27" s="23">
        <v>3914307</v>
      </c>
      <c r="W27" s="23">
        <v>15994998</v>
      </c>
      <c r="X27" s="23">
        <v>329529</v>
      </c>
      <c r="Y27" s="23">
        <f t="shared" ref="Y27:Y34" si="28">2/(1/Z27+1/AA27)</f>
        <v>34.733353677305345</v>
      </c>
      <c r="Z27" s="23">
        <f t="shared" ref="Z27:Z34" si="29">U27/T27*100</f>
        <v>24.101612644889801</v>
      </c>
      <c r="AA27" s="33">
        <f t="shared" si="15"/>
        <v>62.148315906227246</v>
      </c>
    </row>
    <row r="28" spans="1:27" x14ac:dyDescent="0.25">
      <c r="C28" s="23"/>
      <c r="D28" s="23"/>
      <c r="E28" s="29" t="s">
        <v>178</v>
      </c>
      <c r="F28" s="30">
        <f t="shared" si="22"/>
        <v>10816444</v>
      </c>
      <c r="G28" s="30">
        <v>10201194</v>
      </c>
      <c r="H28" s="30">
        <v>611403</v>
      </c>
      <c r="I28" s="30">
        <v>43</v>
      </c>
      <c r="J28" s="30">
        <v>3804</v>
      </c>
      <c r="K28" s="30">
        <f t="shared" si="26"/>
        <v>94.328675968573933</v>
      </c>
      <c r="L28" s="30">
        <f t="shared" si="27"/>
        <v>94.31190139753879</v>
      </c>
      <c r="M28" s="31">
        <f t="shared" si="23"/>
        <v>94.345456507812145</v>
      </c>
      <c r="N28" s="61"/>
      <c r="O28" s="61"/>
      <c r="P28" s="61"/>
      <c r="Q28" s="23"/>
      <c r="R28" s="23"/>
      <c r="S28" s="29" t="s">
        <v>178</v>
      </c>
      <c r="T28" s="30">
        <f t="shared" si="12"/>
        <v>26665697</v>
      </c>
      <c r="U28" s="30">
        <v>10201194</v>
      </c>
      <c r="V28" s="30">
        <v>611403</v>
      </c>
      <c r="W28" s="30">
        <v>15849296</v>
      </c>
      <c r="X28" s="30">
        <v>3804</v>
      </c>
      <c r="Y28" s="30">
        <f t="shared" si="28"/>
        <v>54.437878095518435</v>
      </c>
      <c r="Z28" s="30">
        <f t="shared" si="29"/>
        <v>38.255868579021204</v>
      </c>
      <c r="AA28" s="31">
        <f t="shared" si="15"/>
        <v>94.345456507812145</v>
      </c>
    </row>
    <row r="29" spans="1:27" x14ac:dyDescent="0.25">
      <c r="C29" s="61" t="s">
        <v>1</v>
      </c>
      <c r="D29" s="61" t="s">
        <v>2</v>
      </c>
      <c r="E29" s="62" t="s">
        <v>177</v>
      </c>
      <c r="F29" s="63">
        <f t="shared" si="22"/>
        <v>10816444</v>
      </c>
      <c r="G29" s="63">
        <v>6586078</v>
      </c>
      <c r="H29" s="63">
        <v>3755092</v>
      </c>
      <c r="I29" s="63">
        <v>146810</v>
      </c>
      <c r="J29" s="63">
        <v>328464</v>
      </c>
      <c r="K29" s="63">
        <f t="shared" si="26"/>
        <v>62.257284777007463</v>
      </c>
      <c r="L29" s="63">
        <f t="shared" si="27"/>
        <v>60.889493811459658</v>
      </c>
      <c r="M29" s="64">
        <f t="shared" si="23"/>
        <v>63.687938598823926</v>
      </c>
      <c r="N29" s="61"/>
      <c r="O29" s="61"/>
      <c r="P29" s="61"/>
      <c r="Q29" s="61" t="s">
        <v>1</v>
      </c>
      <c r="R29" s="61" t="s">
        <v>2</v>
      </c>
      <c r="S29" s="62" t="s">
        <v>177</v>
      </c>
      <c r="T29" s="63">
        <f t="shared" si="12"/>
        <v>26665697</v>
      </c>
      <c r="U29" s="63">
        <v>6586078</v>
      </c>
      <c r="V29" s="63">
        <v>3755092</v>
      </c>
      <c r="W29" s="61">
        <v>15996063</v>
      </c>
      <c r="X29" s="63">
        <v>328464</v>
      </c>
      <c r="Y29" s="63">
        <f t="shared" si="28"/>
        <v>35.593815601844923</v>
      </c>
      <c r="Z29" s="63">
        <f t="shared" si="29"/>
        <v>24.698690606137166</v>
      </c>
      <c r="AA29" s="64">
        <f t="shared" si="15"/>
        <v>63.687938598823926</v>
      </c>
    </row>
    <row r="30" spans="1:27" x14ac:dyDescent="0.25">
      <c r="C30" s="61"/>
      <c r="D30" s="61"/>
      <c r="E30" s="67" t="s">
        <v>178</v>
      </c>
      <c r="F30" s="68">
        <f t="shared" si="22"/>
        <v>10816444</v>
      </c>
      <c r="G30" s="68">
        <v>10300363</v>
      </c>
      <c r="H30" s="68">
        <v>512234</v>
      </c>
      <c r="I30" s="68">
        <v>51</v>
      </c>
      <c r="J30" s="68">
        <v>3796</v>
      </c>
      <c r="K30" s="68">
        <f t="shared" si="26"/>
        <v>95.245674553948092</v>
      </c>
      <c r="L30" s="68">
        <f t="shared" si="27"/>
        <v>95.228736912057229</v>
      </c>
      <c r="M30" s="69">
        <f t="shared" si="23"/>
        <v>95.262618222060809</v>
      </c>
      <c r="N30" s="61"/>
      <c r="O30" s="61"/>
      <c r="P30" s="61"/>
      <c r="Q30" s="61"/>
      <c r="R30" s="61"/>
      <c r="S30" s="67" t="s">
        <v>178</v>
      </c>
      <c r="T30" s="68">
        <f t="shared" si="12"/>
        <v>26665697</v>
      </c>
      <c r="U30" s="68">
        <v>10300363</v>
      </c>
      <c r="V30" s="68">
        <v>512234</v>
      </c>
      <c r="W30" s="61">
        <v>15849304</v>
      </c>
      <c r="X30" s="68">
        <v>3796</v>
      </c>
      <c r="Y30" s="68">
        <f t="shared" si="28"/>
        <v>54.967085748353426</v>
      </c>
      <c r="Z30" s="68">
        <f t="shared" si="29"/>
        <v>38.627765852135795</v>
      </c>
      <c r="AA30" s="69">
        <f t="shared" si="15"/>
        <v>95.262618222060809</v>
      </c>
    </row>
    <row r="31" spans="1:27" x14ac:dyDescent="0.25">
      <c r="C31" s="23" t="s">
        <v>155</v>
      </c>
      <c r="D31" s="23" t="s">
        <v>153</v>
      </c>
      <c r="E31" s="26" t="s">
        <v>177</v>
      </c>
      <c r="F31" s="27">
        <f t="shared" si="22"/>
        <v>16570427</v>
      </c>
      <c r="G31" s="27">
        <v>9910937</v>
      </c>
      <c r="H31" s="27">
        <v>6015556</v>
      </c>
      <c r="I31" s="27">
        <v>177629</v>
      </c>
      <c r="J31" s="27">
        <v>466305</v>
      </c>
      <c r="K31" s="27">
        <f t="shared" si="26"/>
        <v>60.996162097823422</v>
      </c>
      <c r="L31" s="27">
        <f t="shared" si="27"/>
        <v>59.810993404092727</v>
      </c>
      <c r="M31" s="28">
        <f t="shared" si="23"/>
        <v>62.229249088295838</v>
      </c>
      <c r="N31" s="61"/>
      <c r="O31" s="61"/>
      <c r="P31" s="61"/>
      <c r="Q31" s="23" t="s">
        <v>155</v>
      </c>
      <c r="R31" s="23" t="s">
        <v>153</v>
      </c>
      <c r="S31" s="26" t="s">
        <v>177</v>
      </c>
      <c r="T31" s="27">
        <f t="shared" si="12"/>
        <v>26665697</v>
      </c>
      <c r="U31" s="27">
        <v>9910937</v>
      </c>
      <c r="V31" s="27">
        <v>6015556</v>
      </c>
      <c r="W31" s="27">
        <v>10272899</v>
      </c>
      <c r="X31" s="27">
        <v>466305</v>
      </c>
      <c r="Y31" s="27">
        <f t="shared" si="28"/>
        <v>46.538752761950022</v>
      </c>
      <c r="Z31" s="27">
        <f t="shared" si="29"/>
        <v>37.167365248318838</v>
      </c>
      <c r="AA31" s="28">
        <f t="shared" si="15"/>
        <v>62.229249088295838</v>
      </c>
    </row>
    <row r="32" spans="1:27" x14ac:dyDescent="0.25">
      <c r="C32" s="23"/>
      <c r="D32" s="23"/>
      <c r="E32" s="29" t="s">
        <v>178</v>
      </c>
      <c r="F32" s="30">
        <f t="shared" ref="F32:F34" si="30">G32+H32+I32+J32</f>
        <v>16570427</v>
      </c>
      <c r="G32" s="30">
        <v>15654770</v>
      </c>
      <c r="H32" s="30">
        <v>909845</v>
      </c>
      <c r="I32" s="30">
        <v>35</v>
      </c>
      <c r="J32" s="30">
        <v>5777</v>
      </c>
      <c r="K32" s="30">
        <f t="shared" si="26"/>
        <v>94.490720730035605</v>
      </c>
      <c r="L32" s="30">
        <f t="shared" si="27"/>
        <v>94.474149640199386</v>
      </c>
      <c r="M32" s="31">
        <f t="shared" si="23"/>
        <v>94.507297634143626</v>
      </c>
      <c r="N32" s="61"/>
      <c r="O32" s="61"/>
      <c r="P32" s="61"/>
      <c r="Q32" s="23"/>
      <c r="R32" s="23"/>
      <c r="S32" s="29" t="s">
        <v>178</v>
      </c>
      <c r="T32" s="30">
        <f t="shared" ref="T32:T34" si="31">U32+V32+W32+X32</f>
        <v>26665697</v>
      </c>
      <c r="U32" s="30">
        <v>15654770</v>
      </c>
      <c r="V32" s="30">
        <v>909845</v>
      </c>
      <c r="W32" s="23">
        <v>10095305</v>
      </c>
      <c r="X32" s="30">
        <v>5777</v>
      </c>
      <c r="Y32" s="30">
        <f t="shared" si="28"/>
        <v>72.424968850560219</v>
      </c>
      <c r="Z32" s="30">
        <f t="shared" si="29"/>
        <v>58.707522252277897</v>
      </c>
      <c r="AA32" s="37">
        <f t="shared" si="15"/>
        <v>94.507297634143626</v>
      </c>
    </row>
    <row r="33" spans="2:27" x14ac:dyDescent="0.25">
      <c r="C33" s="61" t="s">
        <v>1</v>
      </c>
      <c r="D33" s="61" t="s">
        <v>153</v>
      </c>
      <c r="E33" s="62" t="s">
        <v>177</v>
      </c>
      <c r="F33" s="63">
        <f t="shared" si="30"/>
        <v>16570427</v>
      </c>
      <c r="G33" s="63">
        <v>7676671</v>
      </c>
      <c r="H33" s="63">
        <v>4884548</v>
      </c>
      <c r="I33" s="63">
        <v>3504109</v>
      </c>
      <c r="J33" s="63">
        <v>505099</v>
      </c>
      <c r="K33" s="63">
        <f t="shared" si="26"/>
        <v>52.703311031584008</v>
      </c>
      <c r="L33" s="63">
        <f t="shared" si="27"/>
        <v>46.327538813574328</v>
      </c>
      <c r="M33" s="64">
        <f t="shared" si="23"/>
        <v>61.114060665608974</v>
      </c>
      <c r="N33" s="61"/>
      <c r="O33" s="61"/>
      <c r="P33" s="61"/>
      <c r="Q33" s="61" t="s">
        <v>1</v>
      </c>
      <c r="R33" s="61" t="s">
        <v>153</v>
      </c>
      <c r="S33" s="62" t="s">
        <v>177</v>
      </c>
      <c r="T33" s="63">
        <f t="shared" si="31"/>
        <v>26665697</v>
      </c>
      <c r="U33" s="63">
        <v>7676671</v>
      </c>
      <c r="V33" s="63">
        <v>4884548</v>
      </c>
      <c r="W33" s="63">
        <v>13599379</v>
      </c>
      <c r="X33" s="63">
        <v>505099</v>
      </c>
      <c r="Y33" s="63">
        <f t="shared" si="28"/>
        <v>39.139814101113636</v>
      </c>
      <c r="Z33" s="63">
        <f t="shared" si="29"/>
        <v>28.788563074124784</v>
      </c>
      <c r="AA33" s="64">
        <f t="shared" si="15"/>
        <v>61.114060665608974</v>
      </c>
    </row>
    <row r="34" spans="2:27" x14ac:dyDescent="0.25">
      <c r="C34" s="61"/>
      <c r="D34" s="61"/>
      <c r="E34" s="67" t="s">
        <v>178</v>
      </c>
      <c r="F34" s="68">
        <f t="shared" si="30"/>
        <v>16570427</v>
      </c>
      <c r="G34" s="68">
        <v>12528676</v>
      </c>
      <c r="H34" s="68">
        <v>759856</v>
      </c>
      <c r="I34" s="68">
        <v>3276822</v>
      </c>
      <c r="J34" s="68">
        <v>5073</v>
      </c>
      <c r="K34" s="68">
        <f t="shared" si="26"/>
        <v>83.919040848008137</v>
      </c>
      <c r="L34" s="68">
        <f t="shared" si="27"/>
        <v>75.608649071022739</v>
      </c>
      <c r="M34" s="69">
        <f t="shared" si="23"/>
        <v>94.281866499625394</v>
      </c>
      <c r="N34" s="61"/>
      <c r="O34" s="61"/>
      <c r="P34" s="61"/>
      <c r="Q34" s="61"/>
      <c r="R34" s="61"/>
      <c r="S34" s="67" t="s">
        <v>178</v>
      </c>
      <c r="T34" s="68">
        <f t="shared" si="31"/>
        <v>26665697</v>
      </c>
      <c r="U34" s="68">
        <v>12528676</v>
      </c>
      <c r="V34" s="68">
        <v>759856</v>
      </c>
      <c r="W34" s="68">
        <v>13372092</v>
      </c>
      <c r="X34" s="68">
        <v>5073</v>
      </c>
      <c r="Y34" s="68">
        <f t="shared" si="28"/>
        <v>62.71514337068048</v>
      </c>
      <c r="Z34" s="68">
        <f t="shared" si="29"/>
        <v>46.984243464552975</v>
      </c>
      <c r="AA34" s="69">
        <f t="shared" si="15"/>
        <v>94.281866499625394</v>
      </c>
    </row>
    <row r="35" spans="2:27" x14ac:dyDescent="0.25">
      <c r="C35" s="23" t="s">
        <v>153</v>
      </c>
      <c r="D35" s="23"/>
      <c r="E35" s="32" t="s">
        <v>177</v>
      </c>
      <c r="F35" s="23">
        <f>G35+H35+I35+J35</f>
        <v>26665697</v>
      </c>
      <c r="G35" s="79">
        <v>9479692</v>
      </c>
      <c r="H35" s="79">
        <v>6446799</v>
      </c>
      <c r="I35" s="79">
        <v>10273674</v>
      </c>
      <c r="J35" s="79">
        <v>465532</v>
      </c>
      <c r="K35" s="23">
        <f t="shared" ref="K35:K36" si="32">2/(1/L35+1/M35)</f>
        <v>44.513759189830772</v>
      </c>
      <c r="L35" s="23">
        <f t="shared" ref="L35:L36" si="33">G35/F35*100</f>
        <v>35.550137691881822</v>
      </c>
      <c r="M35" s="33">
        <f>G35/(G35+H35)*100</f>
        <v>59.521535534726389</v>
      </c>
      <c r="N35" s="61"/>
      <c r="O35" s="61"/>
      <c r="P35" s="61"/>
      <c r="Q35" s="23" t="s">
        <v>153</v>
      </c>
      <c r="R35" s="23"/>
      <c r="S35" s="32" t="s">
        <v>177</v>
      </c>
      <c r="T35" s="23">
        <f t="shared" ref="T35:T38" si="34">U35+V35+W35+X35</f>
        <v>26665697</v>
      </c>
      <c r="U35" s="79">
        <v>9479692</v>
      </c>
      <c r="V35" s="79">
        <v>6446800</v>
      </c>
      <c r="W35" s="79">
        <v>10273673</v>
      </c>
      <c r="X35" s="79">
        <v>465532</v>
      </c>
      <c r="Y35" s="23">
        <f t="shared" ref="Y35:Y38" si="35">2/(1/Z35+1/AA35)</f>
        <v>44.513758144715219</v>
      </c>
      <c r="Z35" s="23">
        <f t="shared" ref="Z35:Z38" si="36">U35/T35*100</f>
        <v>35.550137691881822</v>
      </c>
      <c r="AA35" s="33">
        <f t="shared" ref="AA35:AA38" si="37">U35/(U35+V35)*100</f>
        <v>59.521531797460483</v>
      </c>
    </row>
    <row r="36" spans="2:27" x14ac:dyDescent="0.25">
      <c r="C36" s="23"/>
      <c r="D36" s="23"/>
      <c r="E36" s="29" t="s">
        <v>178</v>
      </c>
      <c r="F36" s="30">
        <f>G36+H36+I36+J36</f>
        <v>26665697</v>
      </c>
      <c r="G36" s="30">
        <v>15525306</v>
      </c>
      <c r="H36" s="30">
        <v>1039307</v>
      </c>
      <c r="I36" s="30">
        <v>10095354</v>
      </c>
      <c r="J36" s="30">
        <v>5730</v>
      </c>
      <c r="K36" s="30">
        <f t="shared" si="32"/>
        <v>71.826022066462173</v>
      </c>
      <c r="L36" s="30">
        <f t="shared" si="33"/>
        <v>58.222014598005821</v>
      </c>
      <c r="M36" s="31">
        <f>G36/(G36+H36)*100</f>
        <v>93.725739321528366</v>
      </c>
      <c r="N36" s="61"/>
      <c r="O36" s="61"/>
      <c r="P36" s="61"/>
      <c r="Q36" s="23"/>
      <c r="R36" s="23"/>
      <c r="S36" s="29" t="s">
        <v>178</v>
      </c>
      <c r="T36" s="30">
        <f t="shared" si="34"/>
        <v>26665697</v>
      </c>
      <c r="U36" s="30">
        <v>15525306</v>
      </c>
      <c r="V36" s="30">
        <v>1039308</v>
      </c>
      <c r="W36" s="30">
        <v>10095353</v>
      </c>
      <c r="X36" s="30">
        <v>5730</v>
      </c>
      <c r="Y36" s="30">
        <f t="shared" si="35"/>
        <v>71.826020404988526</v>
      </c>
      <c r="Z36" s="30">
        <f t="shared" si="36"/>
        <v>58.222014598005821</v>
      </c>
      <c r="AA36" s="31">
        <f t="shared" si="37"/>
        <v>93.725733663338005</v>
      </c>
    </row>
    <row r="37" spans="2:27" x14ac:dyDescent="0.25">
      <c r="C37" s="61" t="s">
        <v>2</v>
      </c>
      <c r="D37" s="61"/>
      <c r="E37" s="72" t="s">
        <v>177</v>
      </c>
      <c r="F37" s="61">
        <f>G37+H37+I37+J37</f>
        <v>26665697</v>
      </c>
      <c r="G37" s="60">
        <v>6416664</v>
      </c>
      <c r="H37" s="60">
        <v>3924505</v>
      </c>
      <c r="I37" s="60">
        <v>15994448</v>
      </c>
      <c r="J37" s="60">
        <v>330080</v>
      </c>
      <c r="K37" s="61">
        <f t="shared" ref="K37:K38" si="38">2/(1/L37+1/M37)</f>
        <v>34.678235114532534</v>
      </c>
      <c r="L37" s="61">
        <f t="shared" ref="L37:L38" si="39">G37/F37*100</f>
        <v>24.063365004109961</v>
      </c>
      <c r="M37" s="73">
        <f>G37/(G37+H37)*100</f>
        <v>62.049696702568156</v>
      </c>
      <c r="N37" s="61"/>
      <c r="O37" s="61"/>
      <c r="P37" s="61"/>
      <c r="Q37" s="61" t="s">
        <v>2</v>
      </c>
      <c r="R37" s="61"/>
      <c r="S37" s="72" t="s">
        <v>177</v>
      </c>
      <c r="T37" s="61">
        <f t="shared" si="34"/>
        <v>26665697</v>
      </c>
      <c r="U37" s="60">
        <v>4415058</v>
      </c>
      <c r="V37" s="60">
        <v>2468670</v>
      </c>
      <c r="W37" s="60">
        <v>19591617</v>
      </c>
      <c r="X37" s="60">
        <v>190352</v>
      </c>
      <c r="Y37" s="61">
        <f t="shared" si="35"/>
        <v>26.319723810467689</v>
      </c>
      <c r="Z37" s="61">
        <f t="shared" si="36"/>
        <v>16.557069556441746</v>
      </c>
      <c r="AA37" s="73">
        <f t="shared" si="37"/>
        <v>64.137601020842197</v>
      </c>
    </row>
    <row r="38" spans="2:27" x14ac:dyDescent="0.25">
      <c r="C38" s="61"/>
      <c r="D38" s="61"/>
      <c r="E38" s="67" t="s">
        <v>178</v>
      </c>
      <c r="F38" s="68">
        <f>G38+H38+I38+J38</f>
        <v>26665697</v>
      </c>
      <c r="G38" s="68">
        <v>10219377</v>
      </c>
      <c r="H38" s="68">
        <v>593219</v>
      </c>
      <c r="I38" s="68">
        <v>15849295</v>
      </c>
      <c r="J38" s="68">
        <v>3806</v>
      </c>
      <c r="K38" s="68">
        <f t="shared" si="38"/>
        <v>54.534911715429509</v>
      </c>
      <c r="L38" s="68">
        <f t="shared" si="39"/>
        <v>38.324057308533881</v>
      </c>
      <c r="M38" s="69">
        <f>G38/(G38+H38)*100</f>
        <v>94.513630214242724</v>
      </c>
      <c r="N38" s="61"/>
      <c r="O38" s="61"/>
      <c r="P38" s="61"/>
      <c r="Q38" s="61"/>
      <c r="R38" s="61"/>
      <c r="S38" s="67" t="s">
        <v>178</v>
      </c>
      <c r="T38" s="68">
        <f t="shared" si="34"/>
        <v>26665697</v>
      </c>
      <c r="U38" s="68">
        <v>6812341</v>
      </c>
      <c r="V38" s="68">
        <v>315765</v>
      </c>
      <c r="W38" s="68">
        <v>19535163</v>
      </c>
      <c r="X38" s="68">
        <v>2428</v>
      </c>
      <c r="Y38" s="68">
        <f t="shared" si="35"/>
        <v>40.317101925462488</v>
      </c>
      <c r="Z38" s="68">
        <f t="shared" si="36"/>
        <v>25.54720771034037</v>
      </c>
      <c r="AA38" s="69">
        <f t="shared" si="37"/>
        <v>95.570141633696252</v>
      </c>
    </row>
    <row r="39" spans="2:27" x14ac:dyDescent="0.25">
      <c r="C39" s="23" t="s">
        <v>212</v>
      </c>
      <c r="D39" s="23"/>
      <c r="E39" s="26" t="s">
        <v>177</v>
      </c>
      <c r="F39" s="27">
        <f>G39+H39+I39+J39</f>
        <v>26665697</v>
      </c>
      <c r="G39" s="27">
        <v>3474363</v>
      </c>
      <c r="H39" s="27">
        <v>16339772</v>
      </c>
      <c r="I39" s="27">
        <v>6851562</v>
      </c>
      <c r="J39" s="27">
        <v>0</v>
      </c>
      <c r="K39" s="27">
        <f>2/(1/L39+1/M39)</f>
        <v>14.94998088633367</v>
      </c>
      <c r="L39" s="27">
        <f>G39/F39*100</f>
        <v>13.029335029195</v>
      </c>
      <c r="M39" s="28">
        <f>G39/(G39+H39)*100</f>
        <v>17.534770001314719</v>
      </c>
      <c r="N39" s="61"/>
      <c r="O39" s="61"/>
      <c r="P39" s="61"/>
      <c r="Q39" s="23" t="s">
        <v>212</v>
      </c>
      <c r="R39" s="23"/>
      <c r="S39" s="26" t="s">
        <v>177</v>
      </c>
      <c r="T39" s="27">
        <f>U39+V39+W39+X39</f>
        <v>26665697</v>
      </c>
      <c r="U39" s="27">
        <v>3474363</v>
      </c>
      <c r="V39" s="27">
        <v>16339773</v>
      </c>
      <c r="W39" s="27">
        <v>6851561</v>
      </c>
      <c r="X39" s="27">
        <v>0</v>
      </c>
      <c r="Y39" s="27">
        <f t="shared" ref="Y39:Y40" si="40">2/(1/Z39+1/AA39)</f>
        <v>14.949980564689206</v>
      </c>
      <c r="Z39" s="27">
        <f t="shared" ref="Z39:Z40" si="41">U39/T39*100</f>
        <v>13.029335029195</v>
      </c>
      <c r="AA39" s="28">
        <f t="shared" ref="AA39:AA40" si="42">U39/(U39+V39)*100</f>
        <v>17.534769116352084</v>
      </c>
    </row>
    <row r="40" spans="2:27" x14ac:dyDescent="0.25">
      <c r="C40" s="23"/>
      <c r="D40" s="23"/>
      <c r="E40" s="29" t="s">
        <v>178</v>
      </c>
      <c r="F40" s="30">
        <f>G40+H40+I40+J40</f>
        <v>26665697</v>
      </c>
      <c r="G40" s="30">
        <v>18245798</v>
      </c>
      <c r="H40" s="30">
        <v>1568337</v>
      </c>
      <c r="I40" s="30">
        <v>6851562</v>
      </c>
      <c r="J40" s="30">
        <v>0</v>
      </c>
      <c r="K40" s="30">
        <f>2/(1/L40+1/M40)</f>
        <v>78.510602189784166</v>
      </c>
      <c r="L40" s="30">
        <f>G40/F40*100</f>
        <v>68.424230576084327</v>
      </c>
      <c r="M40" s="31">
        <f>G40/(G40+H40)*100</f>
        <v>92.084756664875854</v>
      </c>
      <c r="N40" s="61"/>
      <c r="O40" s="61"/>
      <c r="P40" s="61"/>
      <c r="Q40" s="23"/>
      <c r="R40" s="23"/>
      <c r="S40" s="29" t="s">
        <v>178</v>
      </c>
      <c r="T40" s="30">
        <f>U40+V40+W40+X40</f>
        <v>26665697</v>
      </c>
      <c r="U40" s="30">
        <v>18245798</v>
      </c>
      <c r="V40" s="30">
        <v>1568338</v>
      </c>
      <c r="W40" s="30">
        <v>6851561</v>
      </c>
      <c r="X40" s="30">
        <v>0</v>
      </c>
      <c r="Y40" s="38">
        <f t="shared" si="40"/>
        <v>78.510600500651549</v>
      </c>
      <c r="Z40" s="38">
        <f t="shared" si="41"/>
        <v>68.424230576084327</v>
      </c>
      <c r="AA40" s="31">
        <f t="shared" si="42"/>
        <v>92.084752017448551</v>
      </c>
    </row>
    <row r="41" spans="2:27" x14ac:dyDescent="0.25">
      <c r="C41" s="61" t="s">
        <v>224</v>
      </c>
      <c r="D41" s="61"/>
      <c r="E41" s="72" t="s">
        <v>177</v>
      </c>
      <c r="F41" s="61">
        <f>G41+H41+I41+J41</f>
        <v>26665697</v>
      </c>
      <c r="G41" s="61">
        <v>10916032</v>
      </c>
      <c r="H41" s="61">
        <v>6179945</v>
      </c>
      <c r="I41" s="61">
        <f>193235+8837395</f>
        <v>9030630</v>
      </c>
      <c r="J41" s="61">
        <v>539090</v>
      </c>
      <c r="K41" s="61">
        <f t="shared" ref="K41:K42" si="43">2/(1/L41+1/M41)</f>
        <v>49.888548596198582</v>
      </c>
      <c r="L41" s="61">
        <f t="shared" ref="L41:L42" si="44">G41/F41*100</f>
        <v>40.93660855742867</v>
      </c>
      <c r="M41" s="73">
        <f>G41/(G41+H41)*100</f>
        <v>63.851466342052291</v>
      </c>
      <c r="N41" s="61"/>
      <c r="O41" s="61"/>
      <c r="P41" s="61"/>
      <c r="Q41" s="61" t="s">
        <v>224</v>
      </c>
      <c r="R41" s="61"/>
      <c r="S41" s="72" t="s">
        <v>177</v>
      </c>
      <c r="T41" s="61">
        <f t="shared" ref="T41:T42" si="45">U41+V41+W41+X41</f>
        <v>26665697</v>
      </c>
      <c r="U41" s="61">
        <v>10916032</v>
      </c>
      <c r="V41" s="61">
        <v>6179946</v>
      </c>
      <c r="W41" s="61">
        <v>9030629</v>
      </c>
      <c r="X41" s="61">
        <v>539090</v>
      </c>
      <c r="Y41" s="77">
        <f t="shared" ref="Y41:Y42" si="46">2/(1/Z41+1/AA41)</f>
        <v>49.888547456193116</v>
      </c>
      <c r="Z41" s="77">
        <f t="shared" ref="Z41:Z42" si="47">U41/T41*100</f>
        <v>40.93660855742867</v>
      </c>
      <c r="AA41" s="78">
        <f t="shared" ref="AA41:AA42" si="48">U41/(U41+V41)*100</f>
        <v>63.851462607169942</v>
      </c>
    </row>
    <row r="42" spans="2:27" x14ac:dyDescent="0.25">
      <c r="C42" s="61"/>
      <c r="D42" s="61"/>
      <c r="E42" s="67" t="s">
        <v>178</v>
      </c>
      <c r="F42" s="68">
        <f>G42+H42+I42+J42</f>
        <v>26665697</v>
      </c>
      <c r="G42" s="68">
        <v>15493232</v>
      </c>
      <c r="H42" s="68">
        <v>2328055</v>
      </c>
      <c r="I42" s="68">
        <f>4255+8837395</f>
        <v>8841650</v>
      </c>
      <c r="J42" s="68">
        <v>2760</v>
      </c>
      <c r="K42" s="68">
        <f t="shared" si="43"/>
        <v>69.652876445838629</v>
      </c>
      <c r="L42" s="68">
        <f t="shared" si="44"/>
        <v>58.101732724256181</v>
      </c>
      <c r="M42" s="69">
        <f>G42/(G42+H42)*100</f>
        <v>86.936661757369151</v>
      </c>
      <c r="N42" s="61"/>
      <c r="O42" s="61"/>
      <c r="P42" s="61"/>
      <c r="Q42" s="61"/>
      <c r="R42" s="61"/>
      <c r="S42" s="67" t="s">
        <v>178</v>
      </c>
      <c r="T42" s="68">
        <f t="shared" si="45"/>
        <v>26665697</v>
      </c>
      <c r="U42" s="68">
        <v>15493232</v>
      </c>
      <c r="V42" s="68">
        <v>2328056</v>
      </c>
      <c r="W42" s="68">
        <v>8841649</v>
      </c>
      <c r="X42" s="68">
        <v>2760</v>
      </c>
      <c r="Y42" s="68">
        <f t="shared" si="46"/>
        <v>69.652874880147536</v>
      </c>
      <c r="Z42" s="68">
        <f t="shared" si="47"/>
        <v>58.101732724256181</v>
      </c>
      <c r="AA42" s="69">
        <f t="shared" si="48"/>
        <v>86.936656879121202</v>
      </c>
    </row>
    <row r="43" spans="2:27" x14ac:dyDescent="0.25">
      <c r="B43" t="s">
        <v>192</v>
      </c>
      <c r="C43" s="23" t="s">
        <v>155</v>
      </c>
      <c r="D43" s="23" t="s">
        <v>2</v>
      </c>
      <c r="E43" s="32" t="s">
        <v>180</v>
      </c>
      <c r="F43" s="23">
        <f t="shared" ref="F43:F57" si="49">G43+H43+I43+J43</f>
        <v>12975820</v>
      </c>
      <c r="G43" s="23">
        <v>12589114</v>
      </c>
      <c r="H43" s="23">
        <v>386706</v>
      </c>
      <c r="I43" s="23">
        <v>0</v>
      </c>
      <c r="J43" s="23">
        <v>0</v>
      </c>
      <c r="K43" s="23">
        <f t="shared" ref="K43:K57" si="50">2/(1/L43+1/M43)</f>
        <v>97.019795280760675</v>
      </c>
      <c r="L43" s="23">
        <f t="shared" ref="L43:L57" si="51">G43/F43*100</f>
        <v>97.019795280760675</v>
      </c>
      <c r="M43" s="33">
        <f t="shared" ref="M43:M51" si="52">G43/(G43+H43)*100</f>
        <v>97.019795280760675</v>
      </c>
      <c r="N43" s="61"/>
      <c r="O43" s="61"/>
      <c r="P43" s="61" t="s">
        <v>192</v>
      </c>
      <c r="Q43" s="23" t="s">
        <v>155</v>
      </c>
      <c r="R43" s="23" t="s">
        <v>2</v>
      </c>
      <c r="S43" s="32" t="s">
        <v>180</v>
      </c>
      <c r="T43" s="23">
        <f t="shared" ref="T43:T57" si="53">U43+V43+W43+X43</f>
        <v>26665697</v>
      </c>
      <c r="U43" s="23">
        <v>12589114</v>
      </c>
      <c r="V43" s="23">
        <v>386706</v>
      </c>
      <c r="W43" s="23">
        <v>13689877</v>
      </c>
      <c r="X43" s="23">
        <v>0</v>
      </c>
      <c r="Y43" s="23">
        <f t="shared" ref="Y43:Y57" si="54">2/(1/Z43+1/AA43)</f>
        <v>63.514794350579471</v>
      </c>
      <c r="Z43" s="23">
        <f t="shared" ref="Z43:Z57" si="55">U43/T43*100</f>
        <v>47.210894206140566</v>
      </c>
      <c r="AA43" s="33">
        <f t="shared" ref="AA43:AA51" si="56">U43/(U43+V43)*100</f>
        <v>97.019795280760675</v>
      </c>
    </row>
    <row r="44" spans="2:27" x14ac:dyDescent="0.25">
      <c r="C44" s="23"/>
      <c r="D44" s="23"/>
      <c r="E44" s="32" t="s">
        <v>177</v>
      </c>
      <c r="F44" s="23">
        <f t="shared" si="49"/>
        <v>12975820</v>
      </c>
      <c r="G44" s="23">
        <v>11350406</v>
      </c>
      <c r="H44" s="23">
        <v>318613</v>
      </c>
      <c r="I44" s="23">
        <v>15371</v>
      </c>
      <c r="J44" s="23">
        <v>1291430</v>
      </c>
      <c r="K44" s="23">
        <f t="shared" si="50"/>
        <v>92.111829174457171</v>
      </c>
      <c r="L44" s="23">
        <f t="shared" si="51"/>
        <v>87.473516124607158</v>
      </c>
      <c r="M44" s="33">
        <f t="shared" si="52"/>
        <v>97.269581958860456</v>
      </c>
      <c r="N44" s="61"/>
      <c r="O44" s="61"/>
      <c r="P44" s="61"/>
      <c r="Q44" s="23"/>
      <c r="R44" s="23"/>
      <c r="S44" s="32" t="s">
        <v>177</v>
      </c>
      <c r="T44" s="23">
        <f t="shared" si="53"/>
        <v>26665697</v>
      </c>
      <c r="U44" s="23">
        <v>11350406</v>
      </c>
      <c r="V44" s="23">
        <v>318613</v>
      </c>
      <c r="W44" s="23">
        <v>13705248</v>
      </c>
      <c r="X44" s="23">
        <v>1291430</v>
      </c>
      <c r="Y44" s="23">
        <f t="shared" si="54"/>
        <v>59.217373620297593</v>
      </c>
      <c r="Z44" s="23">
        <f t="shared" si="55"/>
        <v>42.565570290549694</v>
      </c>
      <c r="AA44" s="33">
        <f t="shared" si="56"/>
        <v>97.269581958860456</v>
      </c>
    </row>
    <row r="45" spans="2:27" x14ac:dyDescent="0.25">
      <c r="C45" s="23"/>
      <c r="D45" s="23"/>
      <c r="E45" s="29" t="s">
        <v>178</v>
      </c>
      <c r="F45" s="30">
        <f t="shared" si="49"/>
        <v>12975820</v>
      </c>
      <c r="G45" s="30">
        <v>12852032</v>
      </c>
      <c r="H45" s="30">
        <v>25028</v>
      </c>
      <c r="I45" s="30">
        <v>1241</v>
      </c>
      <c r="J45" s="30">
        <v>97519</v>
      </c>
      <c r="K45" s="30">
        <f t="shared" si="50"/>
        <v>99.424373609439257</v>
      </c>
      <c r="L45" s="30">
        <f t="shared" si="51"/>
        <v>99.046010194346096</v>
      </c>
      <c r="M45" s="31">
        <f t="shared" si="52"/>
        <v>99.805638864771922</v>
      </c>
      <c r="N45" s="61"/>
      <c r="O45" s="61"/>
      <c r="P45" s="61"/>
      <c r="Q45" s="23"/>
      <c r="R45" s="23"/>
      <c r="S45" s="29" t="s">
        <v>178</v>
      </c>
      <c r="T45" s="30">
        <f t="shared" si="53"/>
        <v>26665697</v>
      </c>
      <c r="U45" s="30">
        <v>12852032</v>
      </c>
      <c r="V45" s="30">
        <v>25028</v>
      </c>
      <c r="W45" s="23">
        <v>13691118</v>
      </c>
      <c r="X45" s="30">
        <v>97519</v>
      </c>
      <c r="Y45" s="30">
        <f t="shared" si="54"/>
        <v>65.003216644706882</v>
      </c>
      <c r="Z45" s="30">
        <f t="shared" si="55"/>
        <v>48.196872558778416</v>
      </c>
      <c r="AA45" s="31">
        <f t="shared" si="56"/>
        <v>99.805638864771922</v>
      </c>
    </row>
    <row r="46" spans="2:27" x14ac:dyDescent="0.25">
      <c r="C46" s="61" t="s">
        <v>1</v>
      </c>
      <c r="D46" s="61" t="s">
        <v>2</v>
      </c>
      <c r="E46" s="62" t="s">
        <v>180</v>
      </c>
      <c r="F46" s="63">
        <f t="shared" si="49"/>
        <v>12975820</v>
      </c>
      <c r="G46" s="63">
        <v>12596158</v>
      </c>
      <c r="H46" s="63">
        <v>379662</v>
      </c>
      <c r="I46" s="63">
        <v>0</v>
      </c>
      <c r="J46" s="63">
        <v>0</v>
      </c>
      <c r="K46" s="63">
        <f t="shared" si="50"/>
        <v>97.07408086733632</v>
      </c>
      <c r="L46" s="63">
        <f t="shared" si="51"/>
        <v>97.07408086733632</v>
      </c>
      <c r="M46" s="64">
        <f t="shared" si="52"/>
        <v>97.07408086733632</v>
      </c>
      <c r="N46" s="61"/>
      <c r="O46" s="61"/>
      <c r="P46" s="61"/>
      <c r="Q46" s="61" t="s">
        <v>1</v>
      </c>
      <c r="R46" s="61" t="s">
        <v>2</v>
      </c>
      <c r="S46" s="62" t="s">
        <v>180</v>
      </c>
      <c r="T46" s="63">
        <f t="shared" si="53"/>
        <v>26665697</v>
      </c>
      <c r="U46" s="63">
        <v>12596158</v>
      </c>
      <c r="V46" s="63">
        <v>379662</v>
      </c>
      <c r="W46" s="63">
        <v>13689877</v>
      </c>
      <c r="X46" s="63">
        <v>0</v>
      </c>
      <c r="Y46" s="63">
        <f t="shared" si="54"/>
        <v>63.550332849270134</v>
      </c>
      <c r="Z46" s="63">
        <f t="shared" si="55"/>
        <v>47.237310166690939</v>
      </c>
      <c r="AA46" s="64">
        <f t="shared" si="56"/>
        <v>97.07408086733632</v>
      </c>
    </row>
    <row r="47" spans="2:27" x14ac:dyDescent="0.25">
      <c r="C47" s="61"/>
      <c r="D47" s="61"/>
      <c r="E47" s="72" t="s">
        <v>177</v>
      </c>
      <c r="F47" s="61">
        <f t="shared" si="49"/>
        <v>12975820</v>
      </c>
      <c r="G47" s="61">
        <v>11352767</v>
      </c>
      <c r="H47" s="61">
        <v>316252</v>
      </c>
      <c r="I47" s="61">
        <v>11470</v>
      </c>
      <c r="J47" s="61">
        <v>1295331</v>
      </c>
      <c r="K47" s="61">
        <f t="shared" si="50"/>
        <v>92.130989372663379</v>
      </c>
      <c r="L47" s="61">
        <f t="shared" si="51"/>
        <v>87.491711506478978</v>
      </c>
      <c r="M47" s="73">
        <f t="shared" si="52"/>
        <v>97.289815022153959</v>
      </c>
      <c r="N47" s="61"/>
      <c r="O47" s="61"/>
      <c r="P47" s="61"/>
      <c r="Q47" s="61"/>
      <c r="R47" s="61"/>
      <c r="S47" s="72" t="s">
        <v>177</v>
      </c>
      <c r="T47" s="61">
        <f t="shared" si="53"/>
        <v>26665697</v>
      </c>
      <c r="U47" s="61">
        <v>11352767</v>
      </c>
      <c r="V47" s="61">
        <v>316252</v>
      </c>
      <c r="W47" s="61">
        <v>13701347</v>
      </c>
      <c r="X47" s="61">
        <v>1295331</v>
      </c>
      <c r="Y47" s="61">
        <f t="shared" si="54"/>
        <v>59.229691436868869</v>
      </c>
      <c r="Z47" s="61">
        <f t="shared" si="55"/>
        <v>42.57442436250588</v>
      </c>
      <c r="AA47" s="73">
        <f t="shared" si="56"/>
        <v>97.289815022153959</v>
      </c>
    </row>
    <row r="48" spans="2:27" x14ac:dyDescent="0.25">
      <c r="C48" s="61"/>
      <c r="D48" s="61"/>
      <c r="E48" s="67" t="s">
        <v>178</v>
      </c>
      <c r="F48" s="68">
        <f t="shared" si="49"/>
        <v>12975820</v>
      </c>
      <c r="G48" s="68">
        <v>12855499</v>
      </c>
      <c r="H48" s="68">
        <v>21561</v>
      </c>
      <c r="I48" s="68">
        <v>1244</v>
      </c>
      <c r="J48" s="68">
        <v>97516</v>
      </c>
      <c r="K48" s="68">
        <f t="shared" si="50"/>
        <v>99.451194605784735</v>
      </c>
      <c r="L48" s="68">
        <f t="shared" si="51"/>
        <v>99.072729122321363</v>
      </c>
      <c r="M48" s="69">
        <f t="shared" si="52"/>
        <v>99.832562712296124</v>
      </c>
      <c r="N48" s="61"/>
      <c r="O48" s="61"/>
      <c r="P48" s="61"/>
      <c r="Q48" s="61"/>
      <c r="R48" s="61"/>
      <c r="S48" s="67" t="s">
        <v>178</v>
      </c>
      <c r="T48" s="68">
        <f t="shared" si="53"/>
        <v>26665697</v>
      </c>
      <c r="U48" s="68">
        <v>12855499</v>
      </c>
      <c r="V48" s="68">
        <v>21561</v>
      </c>
      <c r="W48" s="61">
        <v>13691121</v>
      </c>
      <c r="X48" s="68">
        <v>97516</v>
      </c>
      <c r="Y48" s="68">
        <f t="shared" si="54"/>
        <v>65.020752093739944</v>
      </c>
      <c r="Z48" s="68">
        <f t="shared" si="55"/>
        <v>48.20987428155356</v>
      </c>
      <c r="AA48" s="71">
        <f t="shared" si="56"/>
        <v>99.832562712296124</v>
      </c>
    </row>
    <row r="49" spans="3:27" x14ac:dyDescent="0.25">
      <c r="C49" s="23" t="s">
        <v>155</v>
      </c>
      <c r="D49" s="23" t="s">
        <v>153</v>
      </c>
      <c r="E49" s="26" t="s">
        <v>180</v>
      </c>
      <c r="F49" s="27">
        <f t="shared" si="49"/>
        <v>20994872</v>
      </c>
      <c r="G49" s="27">
        <v>20354387</v>
      </c>
      <c r="H49" s="27">
        <v>640485</v>
      </c>
      <c r="I49" s="27">
        <v>0</v>
      </c>
      <c r="J49" s="27">
        <v>0</v>
      </c>
      <c r="K49" s="27">
        <f t="shared" si="50"/>
        <v>96.94932648315266</v>
      </c>
      <c r="L49" s="27">
        <f t="shared" si="51"/>
        <v>96.949326483152646</v>
      </c>
      <c r="M49" s="28">
        <f t="shared" si="52"/>
        <v>96.949326483152646</v>
      </c>
      <c r="N49" s="61"/>
      <c r="O49" s="61"/>
      <c r="P49" s="61"/>
      <c r="Q49" s="23" t="s">
        <v>155</v>
      </c>
      <c r="R49" s="23" t="s">
        <v>153</v>
      </c>
      <c r="S49" s="26" t="s">
        <v>180</v>
      </c>
      <c r="T49" s="27">
        <f t="shared" si="53"/>
        <v>26665697</v>
      </c>
      <c r="U49" s="27">
        <v>20354387</v>
      </c>
      <c r="V49" s="27">
        <v>640485</v>
      </c>
      <c r="W49" s="27">
        <v>5670825</v>
      </c>
      <c r="X49" s="27">
        <v>0</v>
      </c>
      <c r="Y49" s="27">
        <f t="shared" si="54"/>
        <v>85.413948792764103</v>
      </c>
      <c r="Z49" s="27">
        <f t="shared" si="55"/>
        <v>76.331726862418037</v>
      </c>
      <c r="AA49" s="28">
        <f t="shared" si="56"/>
        <v>96.949326483152646</v>
      </c>
    </row>
    <row r="50" spans="3:27" x14ac:dyDescent="0.25">
      <c r="C50" s="23"/>
      <c r="D50" s="23"/>
      <c r="E50" s="32" t="s">
        <v>177</v>
      </c>
      <c r="F50" s="23">
        <f t="shared" si="49"/>
        <v>20994872</v>
      </c>
      <c r="G50" s="23">
        <v>18344419</v>
      </c>
      <c r="H50" s="23">
        <v>532804</v>
      </c>
      <c r="I50" s="23">
        <v>29151</v>
      </c>
      <c r="J50" s="23">
        <v>2088498</v>
      </c>
      <c r="K50" s="23">
        <f t="shared" si="50"/>
        <v>92.016328713101231</v>
      </c>
      <c r="L50" s="23">
        <f t="shared" si="51"/>
        <v>87.375712507320841</v>
      </c>
      <c r="M50" s="33">
        <f t="shared" si="52"/>
        <v>97.177529766957775</v>
      </c>
      <c r="N50" s="61"/>
      <c r="O50" s="61"/>
      <c r="P50" s="61"/>
      <c r="Q50" s="23"/>
      <c r="R50" s="23"/>
      <c r="S50" s="32" t="s">
        <v>177</v>
      </c>
      <c r="T50" s="23">
        <f t="shared" si="53"/>
        <v>26665697</v>
      </c>
      <c r="U50" s="23">
        <v>18344419</v>
      </c>
      <c r="V50" s="23">
        <v>532804</v>
      </c>
      <c r="W50" s="23">
        <v>5699976</v>
      </c>
      <c r="X50" s="23">
        <v>2088498</v>
      </c>
      <c r="Y50" s="23">
        <f t="shared" si="54"/>
        <v>80.558817923839754</v>
      </c>
      <c r="Z50" s="23">
        <f t="shared" si="55"/>
        <v>68.79407277447126</v>
      </c>
      <c r="AA50" s="33">
        <f t="shared" si="56"/>
        <v>97.177529766957775</v>
      </c>
    </row>
    <row r="51" spans="3:27" x14ac:dyDescent="0.25">
      <c r="C51" s="23"/>
      <c r="D51" s="23"/>
      <c r="E51" s="29" t="s">
        <v>178</v>
      </c>
      <c r="F51" s="30">
        <f t="shared" si="49"/>
        <v>20994872</v>
      </c>
      <c r="G51" s="30">
        <v>20787725</v>
      </c>
      <c r="H51" s="30">
        <v>47083</v>
      </c>
      <c r="I51" s="30">
        <v>1748</v>
      </c>
      <c r="J51" s="30">
        <v>158316</v>
      </c>
      <c r="K51" s="30">
        <f t="shared" si="50"/>
        <v>99.392225807130245</v>
      </c>
      <c r="L51" s="30">
        <f t="shared" si="51"/>
        <v>99.013344782478313</v>
      </c>
      <c r="M51" s="31">
        <f t="shared" si="52"/>
        <v>99.774017595938489</v>
      </c>
      <c r="N51" s="61"/>
      <c r="O51" s="61"/>
      <c r="P51" s="61"/>
      <c r="Q51" s="23"/>
      <c r="R51" s="23"/>
      <c r="S51" s="29" t="s">
        <v>178</v>
      </c>
      <c r="T51" s="30">
        <f t="shared" si="53"/>
        <v>26665697</v>
      </c>
      <c r="U51" s="30">
        <v>20787725</v>
      </c>
      <c r="V51" s="30">
        <v>47083</v>
      </c>
      <c r="W51" s="23">
        <v>5672573</v>
      </c>
      <c r="X51" s="30">
        <v>158316</v>
      </c>
      <c r="Y51" s="30">
        <f t="shared" si="54"/>
        <v>87.526332614779562</v>
      </c>
      <c r="Z51" s="30">
        <f t="shared" si="55"/>
        <v>77.956803454265611</v>
      </c>
      <c r="AA51" s="31">
        <f t="shared" si="56"/>
        <v>99.774017595938489</v>
      </c>
    </row>
    <row r="52" spans="3:27" x14ac:dyDescent="0.25">
      <c r="C52" s="61" t="s">
        <v>1</v>
      </c>
      <c r="D52" s="61" t="s">
        <v>153</v>
      </c>
      <c r="E52" s="62" t="s">
        <v>180</v>
      </c>
      <c r="F52" s="63">
        <f t="shared" si="49"/>
        <v>23121557</v>
      </c>
      <c r="G52" s="63">
        <v>22456821</v>
      </c>
      <c r="H52" s="63">
        <v>664736</v>
      </c>
      <c r="I52" s="63">
        <v>0</v>
      </c>
      <c r="J52" s="63">
        <v>0</v>
      </c>
      <c r="K52" s="63">
        <f t="shared" si="50"/>
        <v>97.125037902940534</v>
      </c>
      <c r="L52" s="63">
        <f t="shared" si="51"/>
        <v>97.125037902940534</v>
      </c>
      <c r="M52" s="64">
        <f t="shared" ref="M52:M57" si="57">G52/(G52+H52)*100</f>
        <v>97.125037902940534</v>
      </c>
      <c r="N52" s="61"/>
      <c r="O52" s="61"/>
      <c r="P52" s="61"/>
      <c r="Q52" s="61" t="s">
        <v>1</v>
      </c>
      <c r="R52" s="61" t="s">
        <v>153</v>
      </c>
      <c r="S52" s="62" t="s">
        <v>180</v>
      </c>
      <c r="T52" s="63">
        <f t="shared" si="53"/>
        <v>26665697</v>
      </c>
      <c r="U52" s="63">
        <v>22456821</v>
      </c>
      <c r="V52" s="63">
        <v>664736</v>
      </c>
      <c r="W52" s="63">
        <v>3544140</v>
      </c>
      <c r="X52" s="63">
        <v>0</v>
      </c>
      <c r="Y52" s="65">
        <f t="shared" si="54"/>
        <v>90.211125120497712</v>
      </c>
      <c r="Z52" s="65">
        <f t="shared" si="55"/>
        <v>84.216141059429276</v>
      </c>
      <c r="AA52" s="64">
        <f t="shared" ref="AA52:AA57" si="58">U52/(U52+V52)*100</f>
        <v>97.125037902940534</v>
      </c>
    </row>
    <row r="53" spans="3:27" x14ac:dyDescent="0.25">
      <c r="C53" s="61"/>
      <c r="D53" s="61"/>
      <c r="E53" s="72" t="s">
        <v>177</v>
      </c>
      <c r="F53" s="61">
        <f t="shared" si="49"/>
        <v>23121557</v>
      </c>
      <c r="G53" s="61">
        <v>20248244</v>
      </c>
      <c r="H53" s="61">
        <v>542445</v>
      </c>
      <c r="I53" s="61">
        <v>35367</v>
      </c>
      <c r="J53" s="61">
        <v>2295501</v>
      </c>
      <c r="K53" s="61">
        <f t="shared" si="50"/>
        <v>92.221399925660833</v>
      </c>
      <c r="L53" s="61">
        <f t="shared" si="51"/>
        <v>87.573012492195062</v>
      </c>
      <c r="M53" s="73">
        <f t="shared" si="57"/>
        <v>97.390923408069824</v>
      </c>
      <c r="N53" s="61"/>
      <c r="O53" s="61"/>
      <c r="P53" s="61"/>
      <c r="Q53" s="61"/>
      <c r="R53" s="61"/>
      <c r="S53" s="72" t="s">
        <v>177</v>
      </c>
      <c r="T53" s="61">
        <f t="shared" si="53"/>
        <v>26665697</v>
      </c>
      <c r="U53" s="61">
        <v>20248244</v>
      </c>
      <c r="V53" s="61">
        <v>542445</v>
      </c>
      <c r="W53" s="61">
        <v>3579507</v>
      </c>
      <c r="X53" s="61">
        <v>2295501</v>
      </c>
      <c r="Y53" s="77">
        <f t="shared" si="54"/>
        <v>85.334117098592387</v>
      </c>
      <c r="Z53" s="77">
        <f t="shared" si="55"/>
        <v>75.93367613829858</v>
      </c>
      <c r="AA53" s="73">
        <f t="shared" si="58"/>
        <v>97.390923408069824</v>
      </c>
    </row>
    <row r="54" spans="3:27" x14ac:dyDescent="0.25">
      <c r="C54" s="61"/>
      <c r="D54" s="61"/>
      <c r="E54" s="67" t="s">
        <v>178</v>
      </c>
      <c r="F54" s="68">
        <f t="shared" si="49"/>
        <v>23121557</v>
      </c>
      <c r="G54" s="68">
        <v>22897785</v>
      </c>
      <c r="H54" s="68">
        <v>47554</v>
      </c>
      <c r="I54" s="68">
        <v>2065</v>
      </c>
      <c r="J54" s="68">
        <v>174153</v>
      </c>
      <c r="K54" s="68">
        <f t="shared" si="50"/>
        <v>99.411017403907564</v>
      </c>
      <c r="L54" s="68">
        <f t="shared" si="51"/>
        <v>99.032193203943834</v>
      </c>
      <c r="M54" s="69">
        <f t="shared" si="57"/>
        <v>99.792750937347236</v>
      </c>
      <c r="N54" s="61"/>
      <c r="O54" s="61"/>
      <c r="P54" s="61"/>
      <c r="Q54" s="61"/>
      <c r="R54" s="61"/>
      <c r="S54" s="67" t="s">
        <v>178</v>
      </c>
      <c r="T54" s="68">
        <f t="shared" si="53"/>
        <v>26665697</v>
      </c>
      <c r="U54" s="68">
        <v>22897785</v>
      </c>
      <c r="V54" s="68">
        <v>47554</v>
      </c>
      <c r="W54" s="68">
        <v>3546205</v>
      </c>
      <c r="X54" s="68">
        <v>174153</v>
      </c>
      <c r="Y54" s="70">
        <f t="shared" si="54"/>
        <v>92.309239420035496</v>
      </c>
      <c r="Z54" s="70">
        <f t="shared" si="55"/>
        <v>85.869816191191248</v>
      </c>
      <c r="AA54" s="69">
        <f t="shared" si="58"/>
        <v>99.792750937347236</v>
      </c>
    </row>
    <row r="55" spans="3:27" x14ac:dyDescent="0.25">
      <c r="C55" s="23" t="s">
        <v>153</v>
      </c>
      <c r="D55" s="23"/>
      <c r="E55" s="32" t="s">
        <v>180</v>
      </c>
      <c r="F55" s="79">
        <f t="shared" si="49"/>
        <v>26665697</v>
      </c>
      <c r="G55" s="79">
        <v>19810875</v>
      </c>
      <c r="H55" s="79">
        <v>1183997</v>
      </c>
      <c r="I55" s="79">
        <v>5670825</v>
      </c>
      <c r="J55" s="79">
        <v>0</v>
      </c>
      <c r="K55" s="79">
        <f t="shared" si="50"/>
        <v>83.133187100640782</v>
      </c>
      <c r="L55" s="79">
        <f t="shared" si="51"/>
        <v>74.293482746766387</v>
      </c>
      <c r="M55" s="33">
        <f t="shared" si="57"/>
        <v>94.360541945671301</v>
      </c>
      <c r="N55" s="61"/>
      <c r="O55" s="61"/>
      <c r="P55" s="61"/>
      <c r="Q55" s="23" t="s">
        <v>153</v>
      </c>
      <c r="R55" s="23"/>
      <c r="S55" s="32" t="s">
        <v>180</v>
      </c>
      <c r="T55" s="79">
        <f t="shared" si="53"/>
        <v>26665697</v>
      </c>
      <c r="U55" s="79">
        <v>19810875</v>
      </c>
      <c r="V55" s="79">
        <v>1183997</v>
      </c>
      <c r="W55" s="79">
        <v>5670825</v>
      </c>
      <c r="X55" s="79">
        <v>0</v>
      </c>
      <c r="Y55" s="79">
        <f t="shared" si="54"/>
        <v>83.133187100640782</v>
      </c>
      <c r="Z55" s="79">
        <f t="shared" si="55"/>
        <v>74.293482746766387</v>
      </c>
      <c r="AA55" s="33">
        <f t="shared" si="58"/>
        <v>94.360541945671301</v>
      </c>
    </row>
    <row r="56" spans="3:27" x14ac:dyDescent="0.25">
      <c r="C56" s="23"/>
      <c r="D56" s="23"/>
      <c r="E56" s="32" t="s">
        <v>177</v>
      </c>
      <c r="F56" s="79">
        <f t="shared" si="49"/>
        <v>26665697</v>
      </c>
      <c r="G56" s="79">
        <v>17832097</v>
      </c>
      <c r="H56" s="79">
        <v>1045126</v>
      </c>
      <c r="I56" s="79">
        <v>5727495</v>
      </c>
      <c r="J56" s="79">
        <v>2060979</v>
      </c>
      <c r="K56" s="79">
        <f t="shared" si="50"/>
        <v>78.308975357750441</v>
      </c>
      <c r="L56" s="79">
        <f t="shared" si="51"/>
        <v>66.872795412023166</v>
      </c>
      <c r="M56" s="33">
        <f t="shared" si="57"/>
        <v>94.463560662497869</v>
      </c>
      <c r="N56" s="61"/>
      <c r="O56" s="61"/>
      <c r="P56" s="61"/>
      <c r="Q56" s="23"/>
      <c r="R56" s="23"/>
      <c r="S56" s="32" t="s">
        <v>177</v>
      </c>
      <c r="T56" s="79">
        <f t="shared" si="53"/>
        <v>26665697</v>
      </c>
      <c r="U56" s="79">
        <v>17832097</v>
      </c>
      <c r="V56" s="79">
        <v>1045126</v>
      </c>
      <c r="W56" s="79">
        <v>5727495</v>
      </c>
      <c r="X56" s="79">
        <v>2060979</v>
      </c>
      <c r="Y56" s="79">
        <f t="shared" si="54"/>
        <v>78.308975357750441</v>
      </c>
      <c r="Z56" s="79">
        <f t="shared" si="55"/>
        <v>66.872795412023166</v>
      </c>
      <c r="AA56" s="33">
        <f t="shared" si="58"/>
        <v>94.463560662497869</v>
      </c>
    </row>
    <row r="57" spans="3:27" x14ac:dyDescent="0.25">
      <c r="C57" s="23"/>
      <c r="D57" s="23"/>
      <c r="E57" s="29" t="s">
        <v>178</v>
      </c>
      <c r="F57" s="30">
        <f t="shared" si="49"/>
        <v>26665697</v>
      </c>
      <c r="G57" s="30">
        <v>20721546</v>
      </c>
      <c r="H57" s="30">
        <v>113262</v>
      </c>
      <c r="I57" s="30">
        <v>5672584</v>
      </c>
      <c r="J57" s="30">
        <v>158305</v>
      </c>
      <c r="K57" s="30">
        <f t="shared" si="50"/>
        <v>87.247687156168112</v>
      </c>
      <c r="L57" s="30">
        <f t="shared" si="51"/>
        <v>77.708623179810374</v>
      </c>
      <c r="M57" s="31">
        <f t="shared" si="57"/>
        <v>99.456380879535828</v>
      </c>
      <c r="N57" s="61"/>
      <c r="O57" s="61"/>
      <c r="P57" s="61"/>
      <c r="Q57" s="23"/>
      <c r="R57" s="23"/>
      <c r="S57" s="29" t="s">
        <v>178</v>
      </c>
      <c r="T57" s="30">
        <f t="shared" si="53"/>
        <v>26665697</v>
      </c>
      <c r="U57" s="30">
        <v>20721546</v>
      </c>
      <c r="V57" s="30">
        <v>113262</v>
      </c>
      <c r="W57" s="30">
        <v>5672584</v>
      </c>
      <c r="X57" s="30">
        <v>158305</v>
      </c>
      <c r="Y57" s="30">
        <f t="shared" si="54"/>
        <v>87.247687156168112</v>
      </c>
      <c r="Z57" s="30">
        <f t="shared" si="55"/>
        <v>77.708623179810374</v>
      </c>
      <c r="AA57" s="31">
        <f t="shared" si="58"/>
        <v>99.456380879535828</v>
      </c>
    </row>
    <row r="58" spans="3:27" x14ac:dyDescent="0.25">
      <c r="C58" s="61" t="s">
        <v>2</v>
      </c>
      <c r="D58" s="61"/>
      <c r="E58" s="72" t="s">
        <v>180</v>
      </c>
      <c r="F58" s="61">
        <f>G58+H58+I58+J58</f>
        <v>26665697</v>
      </c>
      <c r="G58" s="60">
        <v>12578789</v>
      </c>
      <c r="H58" s="60">
        <v>397030</v>
      </c>
      <c r="I58" s="60">
        <v>13689878</v>
      </c>
      <c r="J58" s="60">
        <v>0</v>
      </c>
      <c r="K58" s="61">
        <f>2/(1/L58+1/M58)</f>
        <v>63.46270410041835</v>
      </c>
      <c r="L58" s="61">
        <f>G58/F58*100</f>
        <v>47.172174048178825</v>
      </c>
      <c r="M58" s="73">
        <f>G58/(G58+H58)*100</f>
        <v>96.940231672467064</v>
      </c>
      <c r="N58" s="61"/>
      <c r="O58" s="61"/>
      <c r="P58" s="61"/>
      <c r="Q58" s="61" t="s">
        <v>2</v>
      </c>
      <c r="R58" s="61"/>
      <c r="S58" s="72" t="s">
        <v>180</v>
      </c>
      <c r="T58" s="60">
        <f t="shared" ref="T58:T60" si="59">U58+V58+W58+X58</f>
        <v>28552988</v>
      </c>
      <c r="U58" s="60">
        <v>12578789</v>
      </c>
      <c r="V58" s="60">
        <v>397031</v>
      </c>
      <c r="W58" s="60">
        <v>13689877</v>
      </c>
      <c r="X58" s="60">
        <v>1887291</v>
      </c>
      <c r="Y58" s="60">
        <f t="shared" ref="Y58:Y60" si="60">2/(1/Z58+1/AA58)</f>
        <v>60.578618100476177</v>
      </c>
      <c r="Z58" s="60">
        <f t="shared" ref="Z58:Z60" si="61">U58/T58*100</f>
        <v>44.054194958510124</v>
      </c>
      <c r="AA58" s="73">
        <f t="shared" ref="AA58:AA60" si="62">U58/(U58+V58)*100</f>
        <v>96.940224201630414</v>
      </c>
    </row>
    <row r="59" spans="3:27" x14ac:dyDescent="0.25">
      <c r="C59" s="61"/>
      <c r="D59" s="61"/>
      <c r="E59" s="72" t="s">
        <v>177</v>
      </c>
      <c r="F59" s="61">
        <f>G59+H59+I59+J59</f>
        <v>26665697</v>
      </c>
      <c r="G59" s="60">
        <v>11341499</v>
      </c>
      <c r="H59" s="60">
        <v>327519</v>
      </c>
      <c r="I59" s="60">
        <v>13706804</v>
      </c>
      <c r="J59" s="60">
        <v>1289875</v>
      </c>
      <c r="K59" s="61">
        <f>2/(1/L59+1/M59)</f>
        <v>59.170905535622218</v>
      </c>
      <c r="L59" s="61">
        <f>G59/F59*100</f>
        <v>42.53216782595257</v>
      </c>
      <c r="M59" s="73">
        <f>G59/(G59+H59)*100</f>
        <v>97.193259964120372</v>
      </c>
      <c r="N59" s="61"/>
      <c r="O59" s="61"/>
      <c r="P59" s="61"/>
      <c r="Q59" s="61"/>
      <c r="R59" s="61"/>
      <c r="S59" s="72" t="s">
        <v>177</v>
      </c>
      <c r="T59" s="60">
        <f t="shared" si="59"/>
        <v>26665697</v>
      </c>
      <c r="U59" s="60">
        <v>11341499</v>
      </c>
      <c r="V59" s="60">
        <v>327520</v>
      </c>
      <c r="W59" s="60">
        <v>13706803</v>
      </c>
      <c r="X59" s="60">
        <v>1289875</v>
      </c>
      <c r="Y59" s="60">
        <f t="shared" si="60"/>
        <v>59.170903992089052</v>
      </c>
      <c r="Z59" s="60">
        <f t="shared" si="61"/>
        <v>42.53216782595257</v>
      </c>
      <c r="AA59" s="73">
        <f t="shared" si="62"/>
        <v>97.193251634948922</v>
      </c>
    </row>
    <row r="60" spans="3:27" x14ac:dyDescent="0.25">
      <c r="C60" s="61"/>
      <c r="D60" s="61"/>
      <c r="E60" s="67" t="s">
        <v>178</v>
      </c>
      <c r="F60" s="68">
        <f>G60+H60+I60+J60</f>
        <v>26665697</v>
      </c>
      <c r="G60" s="68">
        <v>12851268</v>
      </c>
      <c r="H60" s="68">
        <v>25791</v>
      </c>
      <c r="I60" s="68">
        <v>13691121</v>
      </c>
      <c r="J60" s="68">
        <v>97517</v>
      </c>
      <c r="K60" s="68">
        <f>2/(1/L60+1/M60)</f>
        <v>64.999354116845069</v>
      </c>
      <c r="L60" s="68">
        <f>G60/F60*100</f>
        <v>48.194007454596068</v>
      </c>
      <c r="M60" s="69">
        <f>G60/(G60+H60)*100</f>
        <v>99.799713583668449</v>
      </c>
      <c r="N60" s="61"/>
      <c r="O60" s="61"/>
      <c r="P60" s="61"/>
      <c r="Q60" s="61"/>
      <c r="R60" s="61"/>
      <c r="S60" s="67" t="s">
        <v>178</v>
      </c>
      <c r="T60" s="68">
        <f t="shared" si="59"/>
        <v>26665697</v>
      </c>
      <c r="U60" s="68">
        <v>12851268</v>
      </c>
      <c r="V60" s="68">
        <v>25792</v>
      </c>
      <c r="W60" s="68">
        <v>13691120</v>
      </c>
      <c r="X60" s="68">
        <v>97517</v>
      </c>
      <c r="Y60" s="68">
        <f t="shared" si="60"/>
        <v>64.999352473071113</v>
      </c>
      <c r="Z60" s="68">
        <f t="shared" si="61"/>
        <v>48.194007454596068</v>
      </c>
      <c r="AA60" s="69">
        <f t="shared" si="62"/>
        <v>99.799705833474405</v>
      </c>
    </row>
    <row r="61" spans="3:27" x14ac:dyDescent="0.25">
      <c r="C61" s="23" t="s">
        <v>212</v>
      </c>
      <c r="D61" s="23"/>
      <c r="E61" s="32" t="s">
        <v>177</v>
      </c>
      <c r="F61" s="79">
        <f t="shared" ref="F61:F65" si="63">G61+H61+I61+J61</f>
        <v>26665697</v>
      </c>
      <c r="G61" s="79">
        <v>71379</v>
      </c>
      <c r="H61" s="79">
        <v>21753294</v>
      </c>
      <c r="I61" s="79">
        <v>4841024</v>
      </c>
      <c r="J61" s="79">
        <v>0</v>
      </c>
      <c r="K61" s="79">
        <f t="shared" ref="K61:K65" si="64">2/(1/L61+1/M61)</f>
        <v>0.29440484780792558</v>
      </c>
      <c r="L61" s="79">
        <f t="shared" ref="L61:L65" si="65">G61/F61*100</f>
        <v>0.26768098354976433</v>
      </c>
      <c r="M61" s="33">
        <f>G61/(G61+H61)*100</f>
        <v>0.32705644661892525</v>
      </c>
      <c r="N61" s="61"/>
      <c r="O61" s="61"/>
      <c r="P61" s="61"/>
      <c r="Q61" s="23" t="s">
        <v>212</v>
      </c>
      <c r="R61" s="23"/>
      <c r="S61" s="32" t="s">
        <v>177</v>
      </c>
      <c r="T61" s="79">
        <f t="shared" ref="T61:T62" si="66">U61+V61+W61+X61</f>
        <v>26665697</v>
      </c>
      <c r="U61" s="79">
        <v>71379</v>
      </c>
      <c r="V61" s="79">
        <v>21753295</v>
      </c>
      <c r="W61" s="79">
        <v>4841023</v>
      </c>
      <c r="X61" s="79">
        <v>0</v>
      </c>
      <c r="Y61" s="79">
        <f t="shared" ref="Y61:Y62" si="67">2/(1/Z61+1/AA61)</f>
        <v>0.2944048417365171</v>
      </c>
      <c r="Z61" s="79">
        <f t="shared" ref="Z61:Z62" si="68">U61/T61*100</f>
        <v>0.26768098354976433</v>
      </c>
      <c r="AA61" s="33">
        <f>U61/(U61+V61)*100</f>
        <v>0.32705643163329723</v>
      </c>
    </row>
    <row r="62" spans="3:27" x14ac:dyDescent="0.25">
      <c r="C62" s="23"/>
      <c r="D62" s="23"/>
      <c r="E62" s="80" t="s">
        <v>178</v>
      </c>
      <c r="F62" s="81">
        <f t="shared" si="63"/>
        <v>26665697</v>
      </c>
      <c r="G62" s="81">
        <v>21134414</v>
      </c>
      <c r="H62" s="81">
        <v>690259</v>
      </c>
      <c r="I62" s="81">
        <v>4841024</v>
      </c>
      <c r="J62" s="81">
        <v>0</v>
      </c>
      <c r="K62" s="81">
        <f t="shared" si="64"/>
        <v>87.169530774873436</v>
      </c>
      <c r="L62" s="81">
        <f t="shared" si="65"/>
        <v>79.256934480280037</v>
      </c>
      <c r="M62" s="82">
        <f>G62/(G62+H62)*100</f>
        <v>96.837253873173722</v>
      </c>
      <c r="N62" s="61"/>
      <c r="O62" s="61"/>
      <c r="P62" s="61"/>
      <c r="Q62" s="23"/>
      <c r="R62" s="23"/>
      <c r="S62" s="29" t="s">
        <v>178</v>
      </c>
      <c r="T62" s="30">
        <f t="shared" si="66"/>
        <v>26665697</v>
      </c>
      <c r="U62" s="30">
        <v>21134414</v>
      </c>
      <c r="V62" s="30">
        <v>690260</v>
      </c>
      <c r="W62" s="30">
        <v>4841023</v>
      </c>
      <c r="X62" s="30">
        <v>0</v>
      </c>
      <c r="Y62" s="30">
        <f t="shared" si="67"/>
        <v>87.169528977206625</v>
      </c>
      <c r="Z62" s="30">
        <f t="shared" si="68"/>
        <v>79.256934480280037</v>
      </c>
      <c r="AA62" s="31">
        <f>U62/(U62+V62)*100</f>
        <v>96.837249436119862</v>
      </c>
    </row>
    <row r="63" spans="3:27" x14ac:dyDescent="0.25">
      <c r="C63" s="61" t="s">
        <v>224</v>
      </c>
      <c r="D63" s="61"/>
      <c r="E63" s="72" t="s">
        <v>180</v>
      </c>
      <c r="F63" s="61">
        <f t="shared" si="63"/>
        <v>26665697</v>
      </c>
      <c r="G63" s="61">
        <v>20826872</v>
      </c>
      <c r="H63" s="61">
        <v>452500</v>
      </c>
      <c r="I63" s="61">
        <v>5386325</v>
      </c>
      <c r="J63" s="61">
        <v>0</v>
      </c>
      <c r="K63" s="61">
        <f t="shared" si="64"/>
        <v>86.878056218878314</v>
      </c>
      <c r="L63" s="61">
        <f t="shared" si="65"/>
        <v>78.10361004252016</v>
      </c>
      <c r="M63" s="73">
        <f t="shared" ref="M63:M65" si="69">G63/(G63+H63)*100</f>
        <v>97.87352747064152</v>
      </c>
      <c r="N63" s="61"/>
      <c r="O63" s="61"/>
      <c r="P63" s="61"/>
      <c r="Q63" s="61" t="s">
        <v>224</v>
      </c>
      <c r="R63" s="61"/>
      <c r="S63" s="72" t="s">
        <v>180</v>
      </c>
      <c r="T63" s="61">
        <f>U63+V63+W63+X63</f>
        <v>26665697</v>
      </c>
      <c r="U63" s="61">
        <v>20826872</v>
      </c>
      <c r="V63" s="61">
        <v>452501</v>
      </c>
      <c r="W63" s="61">
        <v>5386324</v>
      </c>
      <c r="X63" s="61">
        <v>0</v>
      </c>
      <c r="Y63" s="61">
        <f>2/(1/Z63+1/AA63)</f>
        <v>86.878054406845152</v>
      </c>
      <c r="Z63" s="61">
        <f>U63/T63*100</f>
        <v>78.10361004252016</v>
      </c>
      <c r="AA63" s="78">
        <f t="shared" ref="AA63:AA65" si="70">U63/(U63+V63)*100</f>
        <v>97.873522871186097</v>
      </c>
    </row>
    <row r="64" spans="3:27" x14ac:dyDescent="0.25">
      <c r="C64" s="61"/>
      <c r="D64" s="61"/>
      <c r="E64" s="72" t="s">
        <v>177</v>
      </c>
      <c r="F64" s="61">
        <f t="shared" si="63"/>
        <v>26665697</v>
      </c>
      <c r="G64" s="61">
        <v>19056073</v>
      </c>
      <c r="H64" s="61">
        <v>295969</v>
      </c>
      <c r="I64" s="61">
        <f>40039+5386325</f>
        <v>5426364</v>
      </c>
      <c r="J64" s="61">
        <v>1887291</v>
      </c>
      <c r="K64" s="61">
        <f t="shared" si="64"/>
        <v>82.820553178416702</v>
      </c>
      <c r="L64" s="61">
        <f t="shared" si="65"/>
        <v>71.462872318694693</v>
      </c>
      <c r="M64" s="73">
        <f t="shared" si="69"/>
        <v>98.470605840975338</v>
      </c>
      <c r="N64" s="61"/>
      <c r="O64" s="61"/>
      <c r="P64" s="61"/>
      <c r="Q64" s="61"/>
      <c r="R64" s="61"/>
      <c r="S64" s="72" t="s">
        <v>177</v>
      </c>
      <c r="T64" s="61">
        <f>U64+V64+W64+X64</f>
        <v>26665697</v>
      </c>
      <c r="U64" s="61">
        <v>19056073</v>
      </c>
      <c r="V64" s="61">
        <v>295970</v>
      </c>
      <c r="W64" s="61">
        <v>5426363</v>
      </c>
      <c r="X64" s="61">
        <v>1887291</v>
      </c>
      <c r="Y64" s="61">
        <f>2/(1/Z64+1/AA64)</f>
        <v>82.820551378663978</v>
      </c>
      <c r="Z64" s="61">
        <f>U64/T64*100</f>
        <v>71.462872318694693</v>
      </c>
      <c r="AA64" s="78">
        <f t="shared" si="70"/>
        <v>98.470600752592375</v>
      </c>
    </row>
    <row r="65" spans="1:27" ht="15.75" thickBot="1" x14ac:dyDescent="0.3">
      <c r="C65" s="61"/>
      <c r="D65" s="61"/>
      <c r="E65" s="74" t="s">
        <v>178</v>
      </c>
      <c r="F65" s="75">
        <f t="shared" si="63"/>
        <v>26665697</v>
      </c>
      <c r="G65" s="75">
        <v>20979463</v>
      </c>
      <c r="H65" s="75">
        <v>114364</v>
      </c>
      <c r="I65" s="75">
        <f>2192+5386325</f>
        <v>5388517</v>
      </c>
      <c r="J65" s="75">
        <v>183353</v>
      </c>
      <c r="K65" s="75">
        <f t="shared" si="64"/>
        <v>87.854573257472168</v>
      </c>
      <c r="L65" s="75">
        <f t="shared" si="65"/>
        <v>78.675847100490188</v>
      </c>
      <c r="M65" s="76">
        <f t="shared" si="69"/>
        <v>99.45783190504028</v>
      </c>
      <c r="N65" s="61"/>
      <c r="O65" s="61"/>
      <c r="P65" s="61"/>
      <c r="Q65" s="61"/>
      <c r="R65" s="61"/>
      <c r="S65" s="74" t="s">
        <v>178</v>
      </c>
      <c r="T65" s="75">
        <f>U65+V65+W65+X65</f>
        <v>26665697</v>
      </c>
      <c r="U65" s="75">
        <v>20979463</v>
      </c>
      <c r="V65" s="75">
        <v>114365</v>
      </c>
      <c r="W65" s="75">
        <v>5388516</v>
      </c>
      <c r="X65" s="75">
        <v>183353</v>
      </c>
      <c r="Y65" s="75">
        <f>2/(1/Z65+1/AA65)</f>
        <v>87.854571417952755</v>
      </c>
      <c r="Z65" s="75">
        <f>U65/T65*100</f>
        <v>78.675847100490188</v>
      </c>
      <c r="AA65" s="76">
        <f t="shared" si="70"/>
        <v>99.457827190019756</v>
      </c>
    </row>
    <row r="66" spans="1:27" ht="15.75" thickTop="1" x14ac:dyDescent="0.25">
      <c r="A66" t="s">
        <v>182</v>
      </c>
      <c r="B66" t="s">
        <v>183</v>
      </c>
      <c r="C66" s="23" t="s">
        <v>155</v>
      </c>
      <c r="D66" s="23" t="s">
        <v>2</v>
      </c>
      <c r="E66" s="32" t="s">
        <v>180</v>
      </c>
      <c r="F66" s="23">
        <f>G66+H66+I66+J66</f>
        <v>950780</v>
      </c>
      <c r="G66" s="23">
        <v>703853</v>
      </c>
      <c r="H66" s="23">
        <v>246927</v>
      </c>
      <c r="I66" s="23">
        <v>0</v>
      </c>
      <c r="J66" s="23">
        <v>0</v>
      </c>
      <c r="K66" s="23">
        <f>2/(1/L66+1/M66)</f>
        <v>74.02900776204801</v>
      </c>
      <c r="L66" s="23">
        <f>G66/F66*100</f>
        <v>74.02900776204801</v>
      </c>
      <c r="M66" s="33">
        <f>G66/(G66+H66)*100</f>
        <v>74.02900776204801</v>
      </c>
      <c r="N66" s="61"/>
      <c r="O66" s="61" t="s">
        <v>182</v>
      </c>
      <c r="P66" s="61" t="s">
        <v>183</v>
      </c>
      <c r="Q66" s="23" t="s">
        <v>155</v>
      </c>
      <c r="R66" s="23" t="s">
        <v>2</v>
      </c>
      <c r="S66" s="32" t="s">
        <v>180</v>
      </c>
      <c r="T66" s="23">
        <f>U66+V66+W66+X66</f>
        <v>950780</v>
      </c>
      <c r="U66" s="23">
        <v>703853</v>
      </c>
      <c r="V66" s="23">
        <v>246927</v>
      </c>
      <c r="W66" s="23">
        <v>0</v>
      </c>
      <c r="X66" s="23">
        <v>0</v>
      </c>
      <c r="Y66" s="39">
        <f>2/(1/Z66+1/AA66)</f>
        <v>74.02900776204801</v>
      </c>
      <c r="Z66" s="39">
        <f>U66/T66*100</f>
        <v>74.02900776204801</v>
      </c>
      <c r="AA66" s="40">
        <f>U66/(U66+V66)*100</f>
        <v>74.02900776204801</v>
      </c>
    </row>
    <row r="67" spans="1:27" x14ac:dyDescent="0.25">
      <c r="C67" s="61" t="s">
        <v>1</v>
      </c>
      <c r="D67" s="61" t="s">
        <v>2</v>
      </c>
      <c r="E67" s="72" t="s">
        <v>180</v>
      </c>
      <c r="F67" s="61">
        <f>G67+H67+I67+J67</f>
        <v>950780</v>
      </c>
      <c r="G67" s="61">
        <v>275832</v>
      </c>
      <c r="H67" s="61">
        <v>674948</v>
      </c>
      <c r="I67" s="61">
        <v>0</v>
      </c>
      <c r="J67" s="61">
        <v>0</v>
      </c>
      <c r="K67" s="61">
        <f>2/(1/L67+1/M67)</f>
        <v>29.011127705673236</v>
      </c>
      <c r="L67" s="61">
        <f>G67/F67*100</f>
        <v>29.011127705673236</v>
      </c>
      <c r="M67" s="73">
        <f>G67/(G67+H67)*100</f>
        <v>29.011127705673236</v>
      </c>
      <c r="N67" s="61"/>
      <c r="O67" s="61"/>
      <c r="P67" s="61"/>
      <c r="Q67" s="61" t="s">
        <v>1</v>
      </c>
      <c r="R67" s="61" t="s">
        <v>2</v>
      </c>
      <c r="S67" s="72" t="s">
        <v>180</v>
      </c>
      <c r="T67" s="61">
        <f>U67+V67+W67+X67</f>
        <v>950780</v>
      </c>
      <c r="U67" s="61">
        <v>275832</v>
      </c>
      <c r="V67" s="61">
        <v>674948</v>
      </c>
      <c r="W67" s="61">
        <v>0</v>
      </c>
      <c r="X67" s="61">
        <v>0</v>
      </c>
      <c r="Y67" s="61">
        <f>2/(1/Z67+1/AA67)</f>
        <v>29.011127705673236</v>
      </c>
      <c r="Z67" s="61">
        <f>U67/T67*100</f>
        <v>29.011127705673236</v>
      </c>
      <c r="AA67" s="73">
        <f>U67/(U67+V67)*100</f>
        <v>29.011127705673236</v>
      </c>
    </row>
    <row r="68" spans="1:27" x14ac:dyDescent="0.25">
      <c r="C68" s="23" t="s">
        <v>2</v>
      </c>
      <c r="D68" s="23"/>
      <c r="E68" s="32" t="s">
        <v>180</v>
      </c>
      <c r="F68" s="23">
        <f>G68+H68+I68+J68</f>
        <v>950780</v>
      </c>
      <c r="G68" s="23">
        <v>308407</v>
      </c>
      <c r="H68" s="23">
        <v>641244</v>
      </c>
      <c r="I68" s="23">
        <v>1129</v>
      </c>
      <c r="J68" s="23">
        <v>0</v>
      </c>
      <c r="K68" s="23">
        <f>2/(1/L68+1/M68)</f>
        <v>32.4565322287418</v>
      </c>
      <c r="L68" s="23">
        <f>G68/F68*100</f>
        <v>32.437262037485013</v>
      </c>
      <c r="M68" s="33">
        <f>G68/(G68+H68)*100</f>
        <v>32.475825329515793</v>
      </c>
      <c r="N68" s="61"/>
      <c r="O68" s="61"/>
      <c r="P68" s="61"/>
      <c r="Q68" s="23" t="s">
        <v>2</v>
      </c>
      <c r="R68" s="23"/>
      <c r="S68" s="32" t="s">
        <v>180</v>
      </c>
      <c r="T68" s="23">
        <f>U68+V68+W68+X68</f>
        <v>950780</v>
      </c>
      <c r="U68" s="23">
        <v>308407</v>
      </c>
      <c r="V68" s="23">
        <v>641244</v>
      </c>
      <c r="W68" s="23">
        <v>1129</v>
      </c>
      <c r="X68" s="23">
        <v>0</v>
      </c>
      <c r="Y68" s="23">
        <f>2/(1/Z68+1/AA68)</f>
        <v>32.4565322287418</v>
      </c>
      <c r="Z68" s="23">
        <f>U68/T68*100</f>
        <v>32.437262037485013</v>
      </c>
      <c r="AA68" s="33">
        <f>U68/(U68+V68)*100</f>
        <v>32.475825329515793</v>
      </c>
    </row>
    <row r="69" spans="1:27" x14ac:dyDescent="0.25">
      <c r="C69" s="61" t="s">
        <v>153</v>
      </c>
      <c r="D69" s="61"/>
      <c r="E69" s="72" t="s">
        <v>180</v>
      </c>
      <c r="F69" s="60">
        <f>G69+H69+I69+J69</f>
        <v>950780</v>
      </c>
      <c r="G69" s="60">
        <v>306963</v>
      </c>
      <c r="H69" s="60">
        <v>643816</v>
      </c>
      <c r="I69" s="60">
        <v>1</v>
      </c>
      <c r="J69" s="60">
        <v>0</v>
      </c>
      <c r="K69" s="60">
        <f>2/(1/L69+1/M69)</f>
        <v>32.285403713479305</v>
      </c>
      <c r="L69" s="60">
        <f>G69/F69*100</f>
        <v>32.28538673510171</v>
      </c>
      <c r="M69" s="73">
        <f>G69/(G69+H69)*100</f>
        <v>32.285420691874769</v>
      </c>
      <c r="N69" s="61"/>
      <c r="O69" s="61"/>
      <c r="P69" s="61"/>
      <c r="Q69" s="61" t="s">
        <v>153</v>
      </c>
      <c r="R69" s="61"/>
      <c r="S69" s="72" t="s">
        <v>180</v>
      </c>
      <c r="T69" s="60">
        <f>U69+V69+W69+X69</f>
        <v>950780</v>
      </c>
      <c r="U69" s="60">
        <v>306963</v>
      </c>
      <c r="V69" s="60">
        <v>643816</v>
      </c>
      <c r="W69" s="60">
        <v>1</v>
      </c>
      <c r="X69" s="60">
        <v>0</v>
      </c>
      <c r="Y69" s="60">
        <f>2/(1/Z69+1/AA69)</f>
        <v>32.285403713479305</v>
      </c>
      <c r="Z69" s="60">
        <f>U69/T69*100</f>
        <v>32.28538673510171</v>
      </c>
      <c r="AA69" s="73">
        <f>U69/(U69+V69)*100</f>
        <v>32.285420691874769</v>
      </c>
    </row>
    <row r="70" spans="1:27" x14ac:dyDescent="0.25">
      <c r="C70" s="79" t="s">
        <v>224</v>
      </c>
      <c r="D70" s="79"/>
      <c r="E70" s="29" t="s">
        <v>180</v>
      </c>
      <c r="F70" s="30">
        <f>G70+H70+I70+J70</f>
        <v>950780</v>
      </c>
      <c r="G70" s="30">
        <v>174511</v>
      </c>
      <c r="H70" s="30">
        <v>2449</v>
      </c>
      <c r="I70" s="30">
        <v>773820</v>
      </c>
      <c r="J70" s="30">
        <v>0</v>
      </c>
      <c r="K70" s="30">
        <f>2/(1/L70+1/M70)</f>
        <v>30.948800255378018</v>
      </c>
      <c r="L70" s="30">
        <f>G70/F70*100</f>
        <v>18.354508929510509</v>
      </c>
      <c r="M70" s="31">
        <f>G70/(G70+H70)*100</f>
        <v>98.616071428571431</v>
      </c>
      <c r="N70" s="61"/>
      <c r="O70" s="61"/>
      <c r="P70" s="61"/>
      <c r="Q70" s="79" t="s">
        <v>224</v>
      </c>
      <c r="R70" s="79"/>
      <c r="S70" s="29" t="s">
        <v>180</v>
      </c>
      <c r="T70" s="30">
        <f>U70+V70+W70+X70</f>
        <v>950780</v>
      </c>
      <c r="U70" s="30">
        <v>174511</v>
      </c>
      <c r="V70" s="30">
        <v>2449</v>
      </c>
      <c r="W70" s="30">
        <v>773820</v>
      </c>
      <c r="X70" s="30">
        <v>0</v>
      </c>
      <c r="Y70" s="30">
        <f>2/(1/Z70+1/AA70)</f>
        <v>30.948800255378018</v>
      </c>
      <c r="Z70" s="30">
        <f>U70/T70*100</f>
        <v>18.354508929510509</v>
      </c>
      <c r="AA70" s="31">
        <f>U70/(U70+V70)*100</f>
        <v>98.616071428571431</v>
      </c>
    </row>
    <row r="71" spans="1:27" x14ac:dyDescent="0.25">
      <c r="C71" s="58"/>
      <c r="D71" s="58"/>
      <c r="Q71" s="58"/>
      <c r="R71" s="58"/>
    </row>
    <row r="72" spans="1:27" x14ac:dyDescent="0.25">
      <c r="C72" s="58"/>
      <c r="D72" s="58"/>
      <c r="Q72" s="58"/>
      <c r="R72" s="5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F A A B Q S w M E F A A C A A g A U q 6 d V f F B J / W j A A A A 9 g A A A B I A H A B D b 2 5 m a W c v U G F j a 2 F n Z S 5 4 b W w g o h g A K K A U A A A A A A A A A A A A A A A A A A A A A A A A A A A A h Y 9 N C s I w G E S v U r J v / g S R k q Z I t x Y E Q d y G N L b B 9 q s 0 q e n d X H g k r 2 B F q + 5 c z p u 3 m L l f b y I b 2 y a 6 m N 7 Z D l L E M E W R A d 2 V F q o U D f 4 Y r 1 A m x V b p k 6 p M N M n g k t G V K a q 9 P y e E h B B w W O C u r w i n l J F D s d n p 2 r Q K f W T 7 X 4 4 t O K 9 A G y T F / j V G c s w Y w 0 v K M R V k h q K w 8 B X 4 t P f Z / k C R D 4 0 f e i M N x P l a k D k K 8 v 4 g H 1 B L A w Q U A A I A C A B S r p 1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U q 6 d V Q s G Y 9 p U A g A A a w 0 A A B M A H A B G b 3 J t d W x h c y 9 T Z W N 0 a W 9 u M S 5 t I K I Y A C i g F A A A A A A A A A A A A A A A A A A A A A A A A A A A A O 1 W X Y 8 S M R R 9 l o T / 0 A w v k O A E E F 2 j 4 Q F h V Z J 1 V Y b E h x 1 D O p 3 L U O 0 H 9 n Z w y Y b / b m c A Y Q O y s l n 2 A Z 2 X 6 d y P n j n n t r d F Y J Z r R Y L F u / 6 6 U M A x N R C T S T o a g R k C 0 4 I P a Z S q m L S I A F s s E P c E O j U M n K W D U 7 + r W S p B 2 f J b L s D v a G X d B 5 a 9 z q s w Y G O t R d h P 0 Z J P R i e G S g z 7 8 L Q t e K K y n N A A p s J i u I 3 n 2 2 v r V a p X X R B c c g u m 5 T 3 x q q S j R S o V t h p V c q 6 Y j r l K W v X G c / f 5 O d U W A j s T 0 F o P / U u t 4 G u l u v j v k t c Z U 5 U 4 f o P Z B D x H Y E A j F z Q w V O F I G 7 m Y P X N i e U G y e n P j L a x 1 h 2 6 d h 1 i 4 t v M q W d k b z t 5 T 9 k X T z / L m 8 0 q x w N V O v L W 8 O c / j K J p P 7 V u c 7 h G v f k / 1 H K J 0 v p i 8 B x q D w b W C S 8 / S v t K O X C 3 t b S E C R g U 1 2 L I m v W d B d u B n 1 W k j g o z E j L Q Z A 0 S 3 j r c K 9 d E k V H G U 5 J J K + L O 3 p 0 a G 4 g Q Y H 3 G W x y J 5 Y w D i w 1 I C a y j f 8 x O 7 c j p u F / A p N Y d l 9 V A L a g 9 k d M 5 0 F r 2 V 1 F Z K W 5 r 3 g 5 0 y / d Y 5 c F F I B i 5 Y u M 7 x I w X l V u 4 F q M S O b 2 + F W 1 k X M A W x Z 9 I 0 k j y v H u l u U I r d O A / 8 8 i 4 g E 6 O / u U 5 F 6 M 5 C / 9 X G G 3 F F x T C i C D g M + v 2 X t b N n Z / X m U H J m d M Q d o a N 2 u b v Q T 7 r n S a 6 4 p J P G s F m r r S k / x u G y D / n f k T y n u 1 h 8 j y j 3 B u p J S 1 3 y 7 m w t 5 U b F + 9 9 f H r o C x U J x V Q P m L h j f H + j O + g E s T U B p p x 1 m q m c H T 7 g F 4 J + w m i U v 0 j 8 t h 6 W U x 1 + 9 m 3 A n J + w v U E s B A i 0 A F A A C A A g A U q 6 d V f F B J / W j A A A A 9 g A A A B I A A A A A A A A A A A A A A A A A A A A A A E N v b m Z p Z y 9 Q Y W N r Y W d l L n h t b F B L A Q I t A B Q A A g A I A F K u n V V T c j g s m w A A A O E A A A A T A A A A A A A A A A A A A A A A A O 8 A A A B b Q 2 9 u d G V u d F 9 U e X B l c 1 0 u e G 1 s U E s B A i 0 A F A A C A A g A U q 6 d V Q s G Y 9 p U A g A A a w 0 A A B M A A A A A A A A A A A A A A A A A 1 w E A A E Z v c m 1 1 b G F z L 1 N l Y 3 R p b 2 4 x L m 1 Q S w U G A A A A A A M A A w D C A A A A e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E Q A A A A A A A A y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H V m Z m V y X 2 V j b 2 x p X 2 F i d W 5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R U M T g 6 M T c 6 M T M u N z I 1 N T g 4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m Z m V y X 2 V j b 2 x p X 2 F i d W 5 k L 0 F 1 d G 9 S Z W 1 v d m V k Q 2 9 s d W 1 u c z E u e 0 N v b H V t b j E s M H 0 m c X V v d D s s J n F 1 b 3 Q 7 U 2 V j d G l v b j E v c H V m Z m V y X 2 V j b 2 x p X 2 F i d W 5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m Z m V y X 2 V j b 2 x p X 2 F i d W 5 k L 0 F 1 d G 9 S Z W 1 v d m V k Q 2 9 s d W 1 u c z E u e 0 N v b H V t b j E s M H 0 m c X V v d D s s J n F 1 b 3 Q 7 U 2 V j d G l v b j E v c H V m Z m V y X 2 V j b 2 x p X 2 F i d W 5 k L 0 F 1 d G 9 S Z W 1 v d m V k Q 2 9 s d W 1 u c z E u e 0 N v b H V t b j I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d W Z m Z X J f Z W N v b G l f Y W J 1 b m Q i I C 8 + P C 9 T d G F i b G V F b n R y a W V z P j w v S X R l b T 4 8 S X R l b T 4 8 S X R l b U x v Y 2 F 0 a W 9 u P j x J d G V t V H l w Z T 5 G b 3 J t d W x h P C 9 J d G V t V H l w Z T 4 8 S X R l b V B h d G g + U 2 V j d G l v b j E v Z W N v b G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1 Q x O D o w M j o 0 N S 4 x N j I w N j c 4 W i I g L z 4 8 R W 5 0 c n k g V H l w Z T 0 i R m l s b E N v b H V t b l R 5 c G V z I i B W Y W x 1 Z T 0 i c 0 J n W U d C Z 1 l H Q m d Z R E J n a 0 c i I C 8 + P E V u d H J 5 I F R 5 c G U 9 I k Z p b G x D b 2 x 1 b W 5 O Y W 1 l c y I g V m F s d W U 9 I n N b J n F 1 b 3 Q 7 Q X N z Z W 1 i b H k g Q W N j Z X N z a W 9 u J n F 1 b 3 Q 7 L C Z x d W 9 0 O 0 9 y Z 2 F u a X N t I E 5 h b W U m c X V v d D s s J n F 1 b 3 Q 7 T 3 J n Y W 5 p c 2 0 g S W 5 m c m F z c G V j a W Z p Y y B O Y W 1 l c y B C c m V l Z C Z x d W 9 0 O y w m c X V v d D t P c m d h b m l z b S B J b m Z y Y X N w Z W N p Z m l j I E 5 h b W V z I F N 0 c m F p b i Z x d W 9 0 O y w m c X V v d D t P c m d h b m l z b S B J b m Z y Y X N w Z W N p Z m l j I E 5 h b W V z I E N 1 b H R p d m F y J n F 1 b 3 Q 7 L C Z x d W 9 0 O 0 9 y Z 2 F u a X N t I E l u Z n J h c 3 B l Y 2 l m a W M g T m F t Z X M g S X N v b G F 0 Z S Z x d W 9 0 O y w m c X V v d D t P c m d h b m l z b S B J b m Z y Y X N w Z W N p Z m l j I E 5 h b W V z I E V j b 3 R 5 c G U m c X V v d D s s J n F 1 b 3 Q 7 Q W 5 u b 3 R h d G l v b i B O Y W 1 l J n F 1 b 3 Q 7 L C Z x d W 9 0 O 0 F z c 2 V t Y m x 5 I F N 0 Y X R z I F R v d G F s I F N l c X V l b m N l I E x l b m d 0 a C Z x d W 9 0 O y w m c X V v d D t B c 3 N l b W J s e S B M Z X Z l b C Z x d W 9 0 O y w m c X V v d D t B c 3 N l b W J s e S B T d W J t a X N z a W 9 u I E R h d G U m c X V v d D s s J n F 1 b 3 Q 7 V 0 d T I H B y b 2 p l Y 3 Q g Y W N j Z X N z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N v b G k v Q X V 0 b 1 J l b W 9 2 Z W R D b 2 x 1 b W 5 z M S 5 7 Q X N z Z W 1 i b H k g Q W N j Z X N z a W 9 u L D B 9 J n F 1 b 3 Q 7 L C Z x d W 9 0 O 1 N l Y 3 R p b 2 4 x L 2 V j b 2 x p L 0 F 1 d G 9 S Z W 1 v d m V k Q 2 9 s d W 1 u c z E u e 0 9 y Z 2 F u a X N t I E 5 h b W U s M X 0 m c X V v d D s s J n F 1 b 3 Q 7 U 2 V j d G l v b j E v Z W N v b G k v Q X V 0 b 1 J l b W 9 2 Z W R D b 2 x 1 b W 5 z M S 5 7 T 3 J n Y W 5 p c 2 0 g S W 5 m c m F z c G V j a W Z p Y y B O Y W 1 l c y B C c m V l Z C w y f S Z x d W 9 0 O y w m c X V v d D t T Z W N 0 a W 9 u M S 9 l Y 2 9 s a S 9 B d X R v U m V t b 3 Z l Z E N v b H V t b n M x L n t P c m d h b m l z b S B J b m Z y Y X N w Z W N p Z m l j I E 5 h b W V z I F N 0 c m F p b i w z f S Z x d W 9 0 O y w m c X V v d D t T Z W N 0 a W 9 u M S 9 l Y 2 9 s a S 9 B d X R v U m V t b 3 Z l Z E N v b H V t b n M x L n t P c m d h b m l z b S B J b m Z y Y X N w Z W N p Z m l j I E 5 h b W V z I E N 1 b H R p d m F y L D R 9 J n F 1 b 3 Q 7 L C Z x d W 9 0 O 1 N l Y 3 R p b 2 4 x L 2 V j b 2 x p L 0 F 1 d G 9 S Z W 1 v d m V k Q 2 9 s d W 1 u c z E u e 0 9 y Z 2 F u a X N t I E l u Z n J h c 3 B l Y 2 l m a W M g T m F t Z X M g S X N v b G F 0 Z S w 1 f S Z x d W 9 0 O y w m c X V v d D t T Z W N 0 a W 9 u M S 9 l Y 2 9 s a S 9 B d X R v U m V t b 3 Z l Z E N v b H V t b n M x L n t P c m d h b m l z b S B J b m Z y Y X N w Z W N p Z m l j I E 5 h b W V z I E V j b 3 R 5 c G U s N n 0 m c X V v d D s s J n F 1 b 3 Q 7 U 2 V j d G l v b j E v Z W N v b G k v Q X V 0 b 1 J l b W 9 2 Z W R D b 2 x 1 b W 5 z M S 5 7 Q W 5 u b 3 R h d G l v b i B O Y W 1 l L D d 9 J n F 1 b 3 Q 7 L C Z x d W 9 0 O 1 N l Y 3 R p b 2 4 x L 2 V j b 2 x p L 0 F 1 d G 9 S Z W 1 v d m V k Q 2 9 s d W 1 u c z E u e 0 F z c 2 V t Y m x 5 I F N 0 Y X R z I F R v d G F s I F N l c X V l b m N l I E x l b m d 0 a C w 4 f S Z x d W 9 0 O y w m c X V v d D t T Z W N 0 a W 9 u M S 9 l Y 2 9 s a S 9 B d X R v U m V t b 3 Z l Z E N v b H V t b n M x L n t B c 3 N l b W J s e S B M Z X Z l b C w 5 f S Z x d W 9 0 O y w m c X V v d D t T Z W N 0 a W 9 u M S 9 l Y 2 9 s a S 9 B d X R v U m V t b 3 Z l Z E N v b H V t b n M x L n t B c 3 N l b W J s e S B T d W J t a X N z a W 9 u I E R h d G U s M T B 9 J n F 1 b 3 Q 7 L C Z x d W 9 0 O 1 N l Y 3 R p b 2 4 x L 2 V j b 2 x p L 0 F 1 d G 9 S Z W 1 v d m V k Q 2 9 s d W 1 u c z E u e 1 d H U y B w c m 9 q Z W N 0 I G F j Y 2 V z c 2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V j b 2 x p L 0 F 1 d G 9 S Z W 1 v d m V k Q 2 9 s d W 1 u c z E u e 0 F z c 2 V t Y m x 5 I E F j Y 2 V z c 2 l v b i w w f S Z x d W 9 0 O y w m c X V v d D t T Z W N 0 a W 9 u M S 9 l Y 2 9 s a S 9 B d X R v U m V t b 3 Z l Z E N v b H V t b n M x L n t P c m d h b m l z b S B O Y W 1 l L D F 9 J n F 1 b 3 Q 7 L C Z x d W 9 0 O 1 N l Y 3 R p b 2 4 x L 2 V j b 2 x p L 0 F 1 d G 9 S Z W 1 v d m V k Q 2 9 s d W 1 u c z E u e 0 9 y Z 2 F u a X N t I E l u Z n J h c 3 B l Y 2 l m a W M g T m F t Z X M g Q n J l Z W Q s M n 0 m c X V v d D s s J n F 1 b 3 Q 7 U 2 V j d G l v b j E v Z W N v b G k v Q X V 0 b 1 J l b W 9 2 Z W R D b 2 x 1 b W 5 z M S 5 7 T 3 J n Y W 5 p c 2 0 g S W 5 m c m F z c G V j a W Z p Y y B O Y W 1 l c y B T d H J h a W 4 s M 3 0 m c X V v d D s s J n F 1 b 3 Q 7 U 2 V j d G l v b j E v Z W N v b G k v Q X V 0 b 1 J l b W 9 2 Z W R D b 2 x 1 b W 5 z M S 5 7 T 3 J n Y W 5 p c 2 0 g S W 5 m c m F z c G V j a W Z p Y y B O Y W 1 l c y B D d W x 0 a X Z h c i w 0 f S Z x d W 9 0 O y w m c X V v d D t T Z W N 0 a W 9 u M S 9 l Y 2 9 s a S 9 B d X R v U m V t b 3 Z l Z E N v b H V t b n M x L n t P c m d h b m l z b S B J b m Z y Y X N w Z W N p Z m l j I E 5 h b W V z I E l z b 2 x h d G U s N X 0 m c X V v d D s s J n F 1 b 3 Q 7 U 2 V j d G l v b j E v Z W N v b G k v Q X V 0 b 1 J l b W 9 2 Z W R D b 2 x 1 b W 5 z M S 5 7 T 3 J n Y W 5 p c 2 0 g S W 5 m c m F z c G V j a W Z p Y y B O Y W 1 l c y B F Y 2 9 0 e X B l L D Z 9 J n F 1 b 3 Q 7 L C Z x d W 9 0 O 1 N l Y 3 R p b 2 4 x L 2 V j b 2 x p L 0 F 1 d G 9 S Z W 1 v d m V k Q 2 9 s d W 1 u c z E u e 0 F u b m 9 0 Y X R p b 2 4 g T m F t Z S w 3 f S Z x d W 9 0 O y w m c X V v d D t T Z W N 0 a W 9 u M S 9 l Y 2 9 s a S 9 B d X R v U m V t b 3 Z l Z E N v b H V t b n M x L n t B c 3 N l b W J s e S B T d G F 0 c y B U b 3 R h b C B T Z X F 1 Z W 5 j Z S B M Z W 5 n d G g s O H 0 m c X V v d D s s J n F 1 b 3 Q 7 U 2 V j d G l v b j E v Z W N v b G k v Q X V 0 b 1 J l b W 9 2 Z W R D b 2 x 1 b W 5 z M S 5 7 Q X N z Z W 1 i b H k g T G V 2 Z W w s O X 0 m c X V v d D s s J n F 1 b 3 Q 7 U 2 V j d G l v b j E v Z W N v b G k v Q X V 0 b 1 J l b W 9 2 Z W R D b 2 x 1 b W 5 z M S 5 7 Q X N z Z W 1 i b H k g U 3 V i b W l z c 2 l v b i B E Y X R l L D E w f S Z x d W 9 0 O y w m c X V v d D t T Z W N 0 a W 9 u M S 9 l Y 2 9 s a S 9 B d X R v U m V t b 3 Z l Z E N v b H V t b n M x L n t X R 1 M g c H J v a m V j d C B h Y 2 N l c 3 N p b 2 4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N v b G k i I C 8 + P C 9 T d G F i b G V F b n R y a W V z P j w v S X R l b T 4 8 S X R l b T 4 8 S X R l b U x v Y 2 F 0 a W 9 u P j x J d G V t V H l w Z T 5 G b 3 J t d W x h P C 9 J d G V t V H l w Z T 4 8 S X R l b V B h d G g + U 2 V j d G l v b j E v Z m l u Y W x f Y m F z Z X N f U 1 J S O D A 3 M z c x N F 9 t a W N y b 2 J p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j I 6 M z c 6 N T I u O D g y O T A y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Y m F z Z X N f U 1 J S O D A 3 M z c x N F 9 t a W N y b 2 J p Y W w v Q X V 0 b 1 J l b W 9 2 Z W R D b 2 x 1 b W 5 z M S 5 7 Q 2 9 s d W 1 u M S w w f S Z x d W 9 0 O y w m c X V v d D t T Z W N 0 a W 9 u M S 9 m a W 5 h b F 9 i Y X N l c 1 9 T U l I 4 M D c z N z E 0 X 2 1 p Y 3 J v Y m l h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m F s X 2 J h c 2 V z X 1 N S U j g w N z M 3 M T R f b W l j c m 9 i a W F s L 0 F 1 d G 9 S Z W 1 v d m V k Q 2 9 s d W 1 u c z E u e 0 N v b H V t b j E s M H 0 m c X V v d D s s J n F 1 b 3 Q 7 U 2 V j d G l v b j E v Z m l u Y W x f Y m F z Z X N f U 1 J S O D A 3 M z c x N F 9 t a W N y b 2 J p Y W w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b m l t Y X A y X z Q w M F 9 t a W N y b 2 J p Y W x f Y W J 1 b m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R U M j I 6 M j I 6 M z g u N z c w O T g 2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u a W 1 h c D J f N D A w X 2 1 p Y 3 J v Y m l h b F 9 h Y n V u Z C 9 B d X R v U m V t b 3 Z l Z E N v b H V t b n M x L n t D b 2 x 1 b W 4 x L D B 9 J n F 1 b 3 Q 7 L C Z x d W 9 0 O 1 N l Y 3 R p b 2 4 x L 2 1 p b m l t Y X A y X z Q w M F 9 t a W N y b 2 J p Y W x f Y W J 1 b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a W 5 p b W F w M l 8 0 M D B f b W l j c m 9 i a W F s X 2 F i d W 5 k L 0 F 1 d G 9 S Z W 1 v d m V k Q 2 9 s d W 1 u c z E u e 0 N v b H V t b j E s M H 0 m c X V v d D s s J n F 1 b 3 Q 7 U 2 V j d G l v b j E v b W l u a W 1 h c D J f N D A w X 2 1 p Y 3 J v Y m l h b F 9 h Y n V u Z C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l u a W 1 h c D J f N D A w X 2 F i d W 5 k X 2 J h c 2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0 V D I y O j M 5 O j A 1 L j U 1 M j g 2 N D N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b m l t Y X A y X z Q w M F 9 h Y n V u Z F 9 i Y X N l c y 9 B d X R v U m V t b 3 Z l Z E N v b H V t b n M x L n t D b 2 x 1 b W 4 x L D B 9 J n F 1 b 3 Q 7 L C Z x d W 9 0 O 1 N l Y 3 R p b 2 4 x L 2 1 p b m l t Y X A y X z Q w M F 9 h Y n V u Z F 9 i Y X N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p b m l t Y X A y X z Q w M F 9 h Y n V u Z F 9 i Y X N l c y 9 B d X R v U m V t b 3 Z l Z E N v b H V t b n M x L n t D b 2 x 1 b W 4 x L D B 9 J n F 1 b 3 Q 7 L C Z x d W 9 0 O 1 N l Y 3 R p b 2 4 x L 2 1 p b m l t Y X A y X z Q w M F 9 h Y n V u Z F 9 i Y X N l c y 9 B d X R v U m V t b 3 Z l Z E N v b H V t b n M x L n t D b 2 x 1 b W 4 y L D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m l u Y W x f Y m F z Z X N f U 1 J S O D A 3 M z c x N F 9 t a W N y b 2 J p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h U M j I 6 M z c 6 N T I u O D g y O T A y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u Y W x f Y m F z Z X N f U 1 J S O D A 3 M z c x N F 9 t a W N y b 2 J p Y W w v Q X V 0 b 1 J l b W 9 2 Z W R D b 2 x 1 b W 5 z M S 5 7 Q 2 9 s d W 1 u M S w w f S Z x d W 9 0 O y w m c X V v d D t T Z W N 0 a W 9 u M S 9 m a W 5 h b F 9 i Y X N l c 1 9 T U l I 4 M D c z N z E 0 X 2 1 p Y 3 J v Y m l h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m F s X 2 J h c 2 V z X 1 N S U j g w N z M 3 M T R f b W l j c m 9 i a W F s L 0 F 1 d G 9 S Z W 1 v d m V k Q 2 9 s d W 1 u c z E u e 0 N v b H V t b j E s M H 0 m c X V v d D s s J n F 1 b 3 Q 7 U 2 V j d G l v b j E v Z m l u Y W x f Y m F z Z X N f U 1 J S O D A 3 M z c x N F 9 t a W N y b 2 J p Y W w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Z m Z l c l 9 l Y 2 9 s a V 9 h Y n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Z m Z X J f Z W N v b G l f Y W J 1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9 s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9 s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2 9 s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h c D J f N D A w X 2 1 p Y 3 J v Y m l h b F 9 h Y n V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5 p b W F w M l 8 0 M D B f b W l j c m 9 i a W F s X 2 F i d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u a W 1 h c D J f N D A w X 2 F i d W 5 k X 2 J h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b m l t Y X A y X z Q w M F 9 h Y n V u Z F 9 i Y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J h c 2 V z X 1 N S U j g w N z M 3 M T R f b W l j c m 9 i a W F s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Y X J r X 2 V j b 2 x p X 2 F i d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h c m t f Z W N v b G l f Y W J 1 b m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h c m t f Z W N v b G l f Y W J 1 b m Q v Q X V 0 b 1 J l b W 9 2 Z W R D b 2 x 1 b W 5 z M S 5 7 Q 2 9 s d W 1 u M S w w f S Z x d W 9 0 O y w m c X V v d D t T Z W N 0 a W 9 u M S 9 j b G F y a 1 9 l Y 2 9 s a V 9 h Y n V u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s Y X J r X 2 V j b 2 x p X 2 F i d W 5 k L 0 F 1 d G 9 S Z W 1 v d m V k Q 2 9 s d W 1 u c z E u e 0 N v b H V t b j E s M H 0 m c X V v d D s s J n F 1 b 3 Q 7 U 2 V j d G l v b j E v Y 2 x h c m t f Z W N v b G l f Y W J 1 b m Q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T T 0 i I C 8 + P E V u d H J 5 I F R 5 c G U 9 I k Z p b G x M Y X N 0 V X B k Y X R l Z C I g V m F s d W U 9 I m Q y M D I y L T E y L T I 3 V D E 5 O j I 0 O j M 5 L j c w O T g 0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s Y X J r X 2 V j b 2 x p X 2 F i d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Y X J r X 2 V j b 2 x p X 2 F i d W 5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d G l l X 2 F i d W 5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9 3 d G l l X 2 F i d W 5 k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0 a W V f Y W J 1 b m Q v Q X V 0 b 1 J l b W 9 2 Z W R D b 2 x 1 b W 5 z M S 5 7 Q 2 9 s d W 1 u M S w w f S Z x d W 9 0 O y w m c X V v d D t T Z W N 0 a W 9 u M S 9 i b 3 d 0 a W V f Y W J 1 b m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3 d 0 a W V f Y W J 1 b m Q v Q X V 0 b 1 J l b W 9 2 Z W R D b 2 x 1 b W 5 z M S 5 7 Q 2 9 s d W 1 u M S w w f S Z x d W 9 0 O y w m c X V v d D t T Z W N 0 a W 9 u M S 9 i b 3 d 0 a W V f Y W J 1 b m Q v Q X V 0 b 1 J l b W 9 2 Z W R D b 2 x 1 b W 5 z M S 5 7 Q 2 9 s d W 1 u M i w x f S Z x d W 9 0 O 1 0 s J n F 1 b 3 Q 7 U m V s Y X R p b 2 5 z a G l w S W 5 m b y Z x d W 9 0 O z p b X X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T T 0 i I C 8 + P E V u d H J 5 I F R 5 c G U 9 I k Z p b G x M Y X N 0 V X B k Y X R l Z C I g V m F s d W U 9 I m Q y M D I y L T E y L T M w V D A y O j Q 5 O j E z L j c 1 M j k 1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i b 3 d 0 a W V f Y W J 1 b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d G l l X 2 F i d W 5 k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E B q a P 1 3 V M p c O Q x 4 i P m f M A A A A A A g A A A A A A E G Y A A A A B A A A g A A A A Q R m B G I N d w f 6 H W 8 z K t a J v B r Q p J I s p z 8 6 + q V X E f U Z 0 p c k A A A A A D o A A A A A C A A A g A A A A 5 w N v W Y h J q + V D 8 v 9 U P b 0 n 3 P Z J P Y j U x f f U U 6 + d M N G A S p V Q A A A A q X a d R s s m m z p T L M i N B R H 9 f K 0 z L a 3 h u d / D P r M h 0 U j i R N / D x w B s i d s Q t T s u n K j T 5 r W H + r n q L W p J r p n A W B Q Z b t h Y P v v M k K L U P T 4 1 m h V N W b 4 V b q F A A A A A q K f f S / m 5 l L u i C l t 0 t N 6 D 3 J n c M n 0 B 7 C G q w N O m L m U y z q M 1 x E U j + 6 V S V T 9 h 5 n O Z U D r R L 5 g Z o D 5 r S N + O C L U j c x E i 0 Q = = < / D a t a M a s h u p > 
</file>

<file path=customXml/itemProps1.xml><?xml version="1.0" encoding="utf-8"?>
<ds:datastoreItem xmlns:ds="http://schemas.openxmlformats.org/officeDocument/2006/customXml" ds:itemID="{BA7B2109-F2ED-4FB1-9C75-ABA616507A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A.1 Ecoli short reads</vt:lpstr>
      <vt:lpstr>A.2 Ecoli References</vt:lpstr>
      <vt:lpstr>A.3 Sevim Real Data</vt:lpstr>
      <vt:lpstr>A.4 Time and Memory</vt:lpstr>
      <vt:lpstr>A.5 Abundance Comparisons</vt:lpstr>
      <vt:lpstr>A.6 Simulated Data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zheng</dc:creator>
  <cp:lastModifiedBy>andrew zheng</cp:lastModifiedBy>
  <dcterms:created xsi:type="dcterms:W3CDTF">2022-10-04T18:41:12Z</dcterms:created>
  <dcterms:modified xsi:type="dcterms:W3CDTF">2023-01-04T19:02:06Z</dcterms:modified>
</cp:coreProperties>
</file>