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Metagenomics Project\"/>
    </mc:Choice>
  </mc:AlternateContent>
  <xr:revisionPtr revIDLastSave="0" documentId="13_ncr:1_{7941B919-2990-48EA-B9F3-2858C479C3A7}" xr6:coauthVersionLast="47" xr6:coauthVersionMax="47" xr10:uidLastSave="{00000000-0000-0000-0000-000000000000}"/>
  <bookViews>
    <workbookView xWindow="345" yWindow="735" windowWidth="26355" windowHeight="13140" firstSheet="4" activeTab="5" xr2:uid="{4967EA6C-997E-4E43-AD60-FEFE8549756F}"/>
  </bookViews>
  <sheets>
    <sheet name="Ecoli short reads" sheetId="1" r:id="rId1"/>
    <sheet name="Ecoli References" sheetId="2" r:id="rId2"/>
    <sheet name="Sevim Real Data" sheetId="4" r:id="rId3"/>
    <sheet name="Time and Memory" sheetId="5" r:id="rId4"/>
    <sheet name="Abundance Comparisons" sheetId="6" r:id="rId5"/>
    <sheet name="Simulated Data" sheetId="8" r:id="rId6"/>
  </sheets>
  <definedNames>
    <definedName name="ExternalData_1" localSheetId="1" hidden="1">'Ecoli References'!$A$1:$L$31</definedName>
    <definedName name="ExternalData_9" localSheetId="0" hidden="1">'Ecoli short reads'!$G$2:$H$35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5" l="1"/>
  <c r="C11" i="5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3" i="8"/>
  <c r="K24" i="8"/>
  <c r="K25" i="8"/>
  <c r="K26" i="8"/>
  <c r="K27" i="8"/>
  <c r="K28" i="8"/>
  <c r="K29" i="8"/>
  <c r="K30" i="8"/>
  <c r="K31" i="8"/>
  <c r="K33" i="8"/>
  <c r="K2" i="8"/>
  <c r="L29" i="8"/>
  <c r="L31" i="8"/>
  <c r="L33" i="8"/>
  <c r="F12" i="8"/>
  <c r="L12" i="8" s="1"/>
  <c r="F13" i="8"/>
  <c r="L13" i="8" s="1"/>
  <c r="D21" i="5"/>
  <c r="D20" i="5"/>
  <c r="D10" i="5"/>
  <c r="D9" i="5"/>
  <c r="F29" i="8"/>
  <c r="F30" i="8"/>
  <c r="L30" i="8" s="1"/>
  <c r="F31" i="8"/>
  <c r="M29" i="8"/>
  <c r="M30" i="8"/>
  <c r="M31" i="8"/>
  <c r="M32" i="8"/>
  <c r="M33" i="8"/>
  <c r="M34" i="8"/>
  <c r="F32" i="8"/>
  <c r="L32" i="8" s="1"/>
  <c r="K32" i="8" s="1"/>
  <c r="F33" i="8"/>
  <c r="F34" i="8"/>
  <c r="L34" i="8" s="1"/>
  <c r="K34" i="8" s="1"/>
  <c r="F25" i="8"/>
  <c r="L25" i="8" s="1"/>
  <c r="F24" i="8"/>
  <c r="L24" i="8" s="1"/>
  <c r="M23" i="8"/>
  <c r="M24" i="8"/>
  <c r="M25" i="8"/>
  <c r="M26" i="8"/>
  <c r="M27" i="8"/>
  <c r="M28" i="8"/>
  <c r="F23" i="8"/>
  <c r="L23" i="8" s="1"/>
  <c r="F26" i="8"/>
  <c r="L26" i="8" s="1"/>
  <c r="F27" i="8"/>
  <c r="L27" i="8" s="1"/>
  <c r="F28" i="8"/>
  <c r="L28" i="8" s="1"/>
  <c r="D8" i="5"/>
  <c r="D7" i="5"/>
  <c r="D6" i="5"/>
  <c r="D5" i="5"/>
  <c r="D4" i="5"/>
  <c r="D3" i="5"/>
  <c r="I11" i="8"/>
  <c r="I10" i="8"/>
  <c r="I9" i="8"/>
  <c r="F9" i="8" s="1"/>
  <c r="L9" i="8" s="1"/>
  <c r="F21" i="8"/>
  <c r="L21" i="8" s="1"/>
  <c r="K21" i="8" s="1"/>
  <c r="I5" i="8"/>
  <c r="I4" i="8"/>
  <c r="M20" i="8"/>
  <c r="M21" i="8"/>
  <c r="M22" i="8"/>
  <c r="F22" i="8"/>
  <c r="L22" i="8" s="1"/>
  <c r="K22" i="8" s="1"/>
  <c r="F20" i="8"/>
  <c r="L20" i="8" s="1"/>
  <c r="K20" i="8" s="1"/>
  <c r="M17" i="8"/>
  <c r="M15" i="8"/>
  <c r="M14" i="8"/>
  <c r="M13" i="8"/>
  <c r="M12" i="8"/>
  <c r="M11" i="8"/>
  <c r="M10" i="8"/>
  <c r="M9" i="8"/>
  <c r="M8" i="8"/>
  <c r="F8" i="8"/>
  <c r="L8" i="8" s="1"/>
  <c r="M7" i="8"/>
  <c r="F7" i="8"/>
  <c r="L7" i="8" s="1"/>
  <c r="M6" i="8"/>
  <c r="F6" i="8"/>
  <c r="L6" i="8" s="1"/>
  <c r="M5" i="8"/>
  <c r="M4" i="8"/>
  <c r="M3" i="8"/>
  <c r="F3" i="8"/>
  <c r="L3" i="8" s="1"/>
  <c r="M2" i="8"/>
  <c r="F2" i="8"/>
  <c r="L2" i="8" s="1"/>
  <c r="D14" i="5"/>
  <c r="D34" i="5"/>
  <c r="D33" i="5"/>
  <c r="D28" i="5"/>
  <c r="D27" i="5"/>
  <c r="D26" i="5"/>
  <c r="D25" i="5"/>
  <c r="D32" i="5"/>
  <c r="D35" i="5"/>
  <c r="D19" i="5"/>
  <c r="D18" i="5"/>
  <c r="D17" i="5"/>
  <c r="D16" i="5"/>
  <c r="D15" i="5"/>
  <c r="H36" i="1"/>
  <c r="E11" i="1"/>
  <c r="B53" i="1"/>
  <c r="F19" i="8" l="1"/>
  <c r="L19" i="8" s="1"/>
  <c r="F17" i="8"/>
  <c r="F16" i="8"/>
  <c r="L16" i="8" s="1"/>
  <c r="M16" i="8"/>
  <c r="M19" i="8"/>
  <c r="M18" i="8"/>
  <c r="F14" i="8"/>
  <c r="F15" i="8"/>
  <c r="F5" i="8"/>
  <c r="F11" i="8"/>
  <c r="F4" i="8"/>
  <c r="F10" i="8"/>
  <c r="L17" i="8" l="1"/>
  <c r="L5" i="8"/>
  <c r="L14" i="8"/>
  <c r="L15" i="8"/>
  <c r="L4" i="8"/>
  <c r="L10" i="8"/>
  <c r="L11" i="8"/>
  <c r="F18" i="8"/>
  <c r="L18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7EEFFB-9AB7-4D08-AFC2-AABB19E075B4}" keepAlive="1" name="Query - ecoli" description="Connection to the 'ecoli' query in the workbook." type="5" refreshedVersion="8" background="1" saveData="1">
    <dbPr connection="Provider=Microsoft.Mashup.OleDb.1;Data Source=$Workbook$;Location=ecoli;Extended Properties=&quot;&quot;" command="SELECT * FROM [ecoli]"/>
  </connection>
  <connection id="2" xr16:uid="{9351EF37-35EC-487A-9635-A82339D71D7B}" keepAlive="1" name="Query - final_bases_SRR8073714_microbial" description="Connection to the 'final_bases_SRR8073714_microbial' query in the workbook." type="5" refreshedVersion="8" background="1" saveData="1">
    <dbPr connection="Provider=Microsoft.Mashup.OleDb.1;Data Source=$Workbook$;Location=final_bases_SRR8073714_microbial;Extended Properties=&quot;&quot;" command="SELECT * FROM [final_bases_SRR8073714_microbial]"/>
  </connection>
  <connection id="3" xr16:uid="{803D8B71-0374-4703-92DA-68318982AEC8}" keepAlive="1" name="Query - final_bases_SRR8073714_microbial (2)" description="Connection to the 'final_bases_SRR8073714_microbial (2)' query in the workbook." type="5" refreshedVersion="8" background="1" saveData="1">
    <dbPr connection="Provider=Microsoft.Mashup.OleDb.1;Data Source=$Workbook$;Location=&quot;final_bases_SRR8073714_microbial (2)&quot;;Extended Properties=&quot;&quot;" command="SELECT * FROM [final_bases_SRR8073714_microbial (2)]"/>
  </connection>
  <connection id="4" xr16:uid="{8D32D388-07A4-4705-A974-B64B8FFF9E08}" keepAlive="1" name="Query - minimap2_400_abund_bases" description="Connection to the 'minimap2_400_abund_bases' query in the workbook." type="5" refreshedVersion="8" background="1" saveData="1">
    <dbPr connection="Provider=Microsoft.Mashup.OleDb.1;Data Source=$Workbook$;Location=minimap2_400_abund_bases;Extended Properties=&quot;&quot;" command="SELECT * FROM [minimap2_400_abund_bases]"/>
  </connection>
  <connection id="5" xr16:uid="{981DBE79-278C-4F53-9EDE-F65E42B01F3C}" keepAlive="1" name="Query - minimap2_400_microbial_abund" description="Connection to the 'minimap2_400_microbial_abund' query in the workbook." type="5" refreshedVersion="8" background="1" saveData="1">
    <dbPr connection="Provider=Microsoft.Mashup.OleDb.1;Data Source=$Workbook$;Location=minimap2_400_microbial_abund;Extended Properties=&quot;&quot;" command="SELECT * FROM [minimap2_400_microbial_abund]"/>
  </connection>
  <connection id="6" xr16:uid="{9EB5087E-7FF3-4900-A3EE-066A77405D66}" keepAlive="1" name="Query - puffer_ecoli_abund" description="Connection to the 'puffer_ecoli_abund' query in the workbook." type="5" refreshedVersion="8" background="1" saveData="1">
    <dbPr connection="Provider=Microsoft.Mashup.OleDb.1;Data Source=$Workbook$;Location=puffer_ecoli_abund;Extended Properties=&quot;&quot;" command="SELECT * FROM [puffer_ecoli_abund]"/>
  </connection>
</connections>
</file>

<file path=xl/sharedStrings.xml><?xml version="1.0" encoding="utf-8"?>
<sst xmlns="http://schemas.openxmlformats.org/spreadsheetml/2006/main" count="739" uniqueCount="217">
  <si>
    <t>MORA</t>
  </si>
  <si>
    <t>Pathoscope2</t>
  </si>
  <si>
    <t>Pufferfish</t>
  </si>
  <si>
    <t>CP013025.1</t>
  </si>
  <si>
    <t>CP011322.1</t>
  </si>
  <si>
    <t>CP011938.1</t>
  </si>
  <si>
    <t>LM995446.1</t>
  </si>
  <si>
    <t>CP007392.1</t>
  </si>
  <si>
    <t>CP013835.1</t>
  </si>
  <si>
    <t>CP012635.1</t>
  </si>
  <si>
    <t>CP007265.1</t>
  </si>
  <si>
    <t>CP009859.1</t>
  </si>
  <si>
    <t>CP007275.1</t>
  </si>
  <si>
    <t>CP010876.1</t>
  </si>
  <si>
    <t>2009C-3133</t>
  </si>
  <si>
    <t>SQ110</t>
  </si>
  <si>
    <t>ST2747</t>
  </si>
  <si>
    <t>JJ2434</t>
  </si>
  <si>
    <t>SF-088</t>
  </si>
  <si>
    <t>ST540</t>
  </si>
  <si>
    <t>ECONIH1</t>
  </si>
  <si>
    <t>NMEC O18</t>
  </si>
  <si>
    <t>MNCRE44</t>
  </si>
  <si>
    <t>CP010585.1</t>
  </si>
  <si>
    <t>CP011018.1</t>
  </si>
  <si>
    <t>CP012125.1</t>
  </si>
  <si>
    <t>CP007594.1</t>
  </si>
  <si>
    <t>CP010816.1</t>
  </si>
  <si>
    <t>CP010372.1</t>
  </si>
  <si>
    <t>CP011113.2</t>
  </si>
  <si>
    <t>CP010371.1</t>
  </si>
  <si>
    <t>CP011124.1</t>
  </si>
  <si>
    <t>CP013112.1</t>
  </si>
  <si>
    <t>CP010315.1</t>
  </si>
  <si>
    <t>CP009104.1</t>
  </si>
  <si>
    <t>CP011416.1</t>
  </si>
  <si>
    <t>CP013029.1</t>
  </si>
  <si>
    <t>CP007491.1</t>
  </si>
  <si>
    <t>CP011321.1</t>
  </si>
  <si>
    <t>CP013028.1</t>
  </si>
  <si>
    <t>CP009106.2</t>
  </si>
  <si>
    <t>CP010882.1</t>
  </si>
  <si>
    <t>CP013027.1</t>
  </si>
  <si>
    <t>CP009860.1</t>
  </si>
  <si>
    <t>CP010317.1</t>
  </si>
  <si>
    <t>NA</t>
  </si>
  <si>
    <t>Accession Numbers</t>
  </si>
  <si>
    <t>Assignments</t>
  </si>
  <si>
    <t>Pufferfish Data</t>
  </si>
  <si>
    <t>Pathoscope2 Data</t>
  </si>
  <si>
    <t>CP011324.1</t>
  </si>
  <si>
    <t>CP011320.1</t>
  </si>
  <si>
    <t>CP012636.1</t>
  </si>
  <si>
    <t>CP011417.1</t>
  </si>
  <si>
    <t>CP013024.1</t>
  </si>
  <si>
    <t>CP010373.2</t>
  </si>
  <si>
    <t>CP009862.1</t>
  </si>
  <si>
    <t>CP013833.1</t>
  </si>
  <si>
    <t>CP010316.1</t>
  </si>
  <si>
    <t>CP011019.1</t>
  </si>
  <si>
    <t>CP009107.1</t>
  </si>
  <si>
    <t>CP009105.1</t>
  </si>
  <si>
    <t>CP010881.1</t>
  </si>
  <si>
    <t>CP011418.1</t>
  </si>
  <si>
    <t>CP013030.1</t>
  </si>
  <si>
    <t>CP013834.1</t>
  </si>
  <si>
    <t>CP010880.1</t>
  </si>
  <si>
    <t>MORA Data</t>
  </si>
  <si>
    <t>Total</t>
  </si>
  <si>
    <t>Assembly Accession</t>
  </si>
  <si>
    <t>Organism Name</t>
  </si>
  <si>
    <t>Organism Infraspecific Names Breed</t>
  </si>
  <si>
    <t>Organism Infraspecific Names Strain</t>
  </si>
  <si>
    <t>Organism Infraspecific Names Cultivar</t>
  </si>
  <si>
    <t>Organism Infraspecific Names Isolate</t>
  </si>
  <si>
    <t>Organism Infraspecific Names Ecotype</t>
  </si>
  <si>
    <t>Annotation Name</t>
  </si>
  <si>
    <t>Assembly Stats Total Sequence Length</t>
  </si>
  <si>
    <t>Assembly Level</t>
  </si>
  <si>
    <t>Assembly Submission Date</t>
  </si>
  <si>
    <t>WGS project accession</t>
  </si>
  <si>
    <t>GCF_000597845.1</t>
  </si>
  <si>
    <t>Escherichia coli</t>
  </si>
  <si>
    <t/>
  </si>
  <si>
    <t>NCBI Prokaryotic Genome Annotation Pipeline (PGAP)</t>
  </si>
  <si>
    <t>Complete Genome</t>
  </si>
  <si>
    <t>GCF_000599665.1</t>
  </si>
  <si>
    <t>GCF_000784925.1</t>
  </si>
  <si>
    <t>GCF_000801165.1</t>
  </si>
  <si>
    <t>RM9387</t>
  </si>
  <si>
    <t>GCF_000801185.2</t>
  </si>
  <si>
    <t>94-3024</t>
  </si>
  <si>
    <t>GCF_000814145.2</t>
  </si>
  <si>
    <t>6409</t>
  </si>
  <si>
    <t>GCF_000819645.1</t>
  </si>
  <si>
    <t>789</t>
  </si>
  <si>
    <t>GCF_000830035.1</t>
  </si>
  <si>
    <t>C41(DE3)</t>
  </si>
  <si>
    <t>GCF_000833145.1</t>
  </si>
  <si>
    <t>BL21 (TaKaRa)</t>
  </si>
  <si>
    <t>GCF_000833635.2</t>
  </si>
  <si>
    <t>USML2</t>
  </si>
  <si>
    <t>GCF_000931565.1</t>
  </si>
  <si>
    <t>GCF_000952955.1</t>
  </si>
  <si>
    <t>K-12 substr. RV308</t>
  </si>
  <si>
    <t>GCF_000967155.2</t>
  </si>
  <si>
    <t>HUSEC2011</t>
  </si>
  <si>
    <t>GCF_000971615.1</t>
  </si>
  <si>
    <t>CI5</t>
  </si>
  <si>
    <t>GCF_000987875.1</t>
  </si>
  <si>
    <t>SEC470</t>
  </si>
  <si>
    <t>GCF_000988355.1</t>
  </si>
  <si>
    <t>SQ37</t>
  </si>
  <si>
    <t>GCF_000988385.1</t>
  </si>
  <si>
    <t>SQ88</t>
  </si>
  <si>
    <t>GCF_000988425.1</t>
  </si>
  <si>
    <t>GCF_000988465.1</t>
  </si>
  <si>
    <t>SQ2203</t>
  </si>
  <si>
    <t>GCF_001007915.1</t>
  </si>
  <si>
    <t>CFSAN029787</t>
  </si>
  <si>
    <t>GCF_001021595.1</t>
  </si>
  <si>
    <t>GCF_001039415.1</t>
  </si>
  <si>
    <t>C43(DE3)</t>
  </si>
  <si>
    <t>GCF_001183645.1</t>
  </si>
  <si>
    <t>DH1Ec095</t>
  </si>
  <si>
    <t>GCF_001276585.2</t>
  </si>
  <si>
    <t>RR1</t>
  </si>
  <si>
    <t>GCF_001280325.1</t>
  </si>
  <si>
    <t>GCF_001420935.1</t>
  </si>
  <si>
    <t>2012C-4227</t>
  </si>
  <si>
    <t>GCF_001420955.1</t>
  </si>
  <si>
    <t>GCF_001442495.1</t>
  </si>
  <si>
    <t>YD786</t>
  </si>
  <si>
    <t>GCF_001513635.1</t>
  </si>
  <si>
    <t>GCF_001515725.1</t>
  </si>
  <si>
    <t>ACN002</t>
  </si>
  <si>
    <t>Simulated References</t>
  </si>
  <si>
    <t>Psychrobacter arcticus</t>
  </si>
  <si>
    <t>Minimap2</t>
  </si>
  <si>
    <t>Seconds</t>
  </si>
  <si>
    <t>Time</t>
  </si>
  <si>
    <t>MAX_RSS</t>
  </si>
  <si>
    <t>MAX_VMS</t>
  </si>
  <si>
    <t>MAX_USS</t>
  </si>
  <si>
    <t>MAX_PSS</t>
  </si>
  <si>
    <t>IO IN</t>
  </si>
  <si>
    <t>IO OUT</t>
  </si>
  <si>
    <t>MEAN LOAD</t>
  </si>
  <si>
    <t>Mapping</t>
  </si>
  <si>
    <t>Quantification</t>
  </si>
  <si>
    <t>Pathoscope</t>
  </si>
  <si>
    <t>MAP</t>
  </si>
  <si>
    <t>ID</t>
  </si>
  <si>
    <t>REP</t>
  </si>
  <si>
    <t>Bowtie2</t>
  </si>
  <si>
    <t>Index</t>
  </si>
  <si>
    <t>Mora</t>
  </si>
  <si>
    <t>Pathoscop2</t>
  </si>
  <si>
    <t>Long Reads</t>
  </si>
  <si>
    <t>Assigned Abundance vs Abundance Estimator</t>
  </si>
  <si>
    <t>Assigned Abundance vs Real</t>
  </si>
  <si>
    <t>Abundance Estimator vs Real</t>
  </si>
  <si>
    <t>Assigner</t>
  </si>
  <si>
    <t>Everything</t>
  </si>
  <si>
    <t>Program</t>
  </si>
  <si>
    <t>Filtered</t>
  </si>
  <si>
    <t>RMSE</t>
  </si>
  <si>
    <t>RMSLE</t>
  </si>
  <si>
    <t>SAMPLE</t>
  </si>
  <si>
    <t>REF</t>
  </si>
  <si>
    <t>Method</t>
  </si>
  <si>
    <t>MAPPER</t>
  </si>
  <si>
    <t>Taxa</t>
  </si>
  <si>
    <t>TP</t>
  </si>
  <si>
    <t>FP</t>
  </si>
  <si>
    <t>FN</t>
  </si>
  <si>
    <t>TN</t>
  </si>
  <si>
    <t>Sensitivity</t>
  </si>
  <si>
    <t>Long Read</t>
  </si>
  <si>
    <t>MICROBIAL</t>
  </si>
  <si>
    <t>minimap2</t>
  </si>
  <si>
    <t>Species</t>
  </si>
  <si>
    <t>Genus</t>
  </si>
  <si>
    <t>Precision</t>
  </si>
  <si>
    <t>Strain</t>
  </si>
  <si>
    <t>Short Read</t>
  </si>
  <si>
    <t>F1</t>
  </si>
  <si>
    <t>Ecoli Short Reads</t>
  </si>
  <si>
    <t>58 Ecoli References</t>
  </si>
  <si>
    <t>Short Reads</t>
  </si>
  <si>
    <t>Reference = REF-2</t>
  </si>
  <si>
    <t>Reference = REF-1</t>
  </si>
  <si>
    <t>Short Reads on REF-1</t>
  </si>
  <si>
    <t>Short Reads on REF-2</t>
  </si>
  <si>
    <t>Long Reads on REF-1</t>
  </si>
  <si>
    <t>Long Reads on REF-2</t>
  </si>
  <si>
    <t>REF-2</t>
  </si>
  <si>
    <t>REF-1</t>
  </si>
  <si>
    <t>Halomonas sp. HL-4</t>
  </si>
  <si>
    <t>Halomonas sp. HL-93</t>
  </si>
  <si>
    <t>Muricauda sp.</t>
  </si>
  <si>
    <t>Marinobacter sp.8</t>
  </si>
  <si>
    <t>Marinobacter sp.1</t>
  </si>
  <si>
    <t>Cohaesibacter sp.</t>
  </si>
  <si>
    <t>Thioclava sp.</t>
  </si>
  <si>
    <t>Propionibacteriaceae b.</t>
  </si>
  <si>
    <t>M. echinofusca</t>
  </si>
  <si>
    <t>M. echinaurantiaca</t>
  </si>
  <si>
    <t>M. coxensis</t>
  </si>
  <si>
    <t>Psychrobacter urativorans</t>
  </si>
  <si>
    <t>Psychrobacter cryohalolentis</t>
  </si>
  <si>
    <t>Psychrobacter alimentarius</t>
  </si>
  <si>
    <t>Psychrobacter sp.</t>
  </si>
  <si>
    <t>others</t>
  </si>
  <si>
    <t>Molarity (10⁻¹⁵)</t>
  </si>
  <si>
    <t>Percent of Bases Assigned to each Reference</t>
  </si>
  <si>
    <t>Basses Assigned to each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</si>
</sst>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double">
        <color theme="9"/>
      </bottom>
      <diagonal/>
    </border>
    <border>
      <left/>
      <right/>
      <top style="thin">
        <color theme="9" tint="0.39997558519241921"/>
      </top>
      <bottom style="double">
        <color theme="9"/>
      </bottom>
      <diagonal/>
    </border>
    <border>
      <left style="thin">
        <color theme="9" tint="0.39997558519241921"/>
      </left>
      <right/>
      <top style="thin">
        <color theme="9"/>
      </top>
      <bottom style="double">
        <color theme="9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/>
      </top>
      <bottom style="double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 style="double">
        <color theme="9"/>
      </top>
      <bottom style="thin">
        <color theme="9"/>
      </bottom>
      <diagonal/>
    </border>
    <border>
      <left/>
      <right style="thin">
        <color theme="9"/>
      </right>
      <top style="double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1" fillId="3" borderId="1" xfId="0" applyFont="1" applyFill="1" applyBorder="1"/>
    <xf numFmtId="0" fontId="1" fillId="3" borderId="2" xfId="0" applyFont="1" applyFill="1" applyBorder="1"/>
    <xf numFmtId="0" fontId="0" fillId="0" borderId="3" xfId="0" applyBorder="1"/>
    <xf numFmtId="0" fontId="0" fillId="0" borderId="4" xfId="0" applyBorder="1"/>
    <xf numFmtId="0" fontId="0" fillId="2" borderId="6" xfId="0" applyFill="1" applyBorder="1"/>
    <xf numFmtId="0" fontId="0" fillId="2" borderId="7" xfId="0" applyFill="1" applyBorder="1"/>
    <xf numFmtId="0" fontId="0" fillId="0" borderId="5" xfId="0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14" fontId="0" fillId="0" borderId="0" xfId="0" applyNumberFormat="1"/>
    <xf numFmtId="0" fontId="0" fillId="0" borderId="13" xfId="0" applyBorder="1"/>
    <xf numFmtId="164" fontId="0" fillId="0" borderId="13" xfId="0" applyNumberForma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1" fontId="0" fillId="0" borderId="13" xfId="0" applyNumberFormat="1" applyBorder="1"/>
    <xf numFmtId="164" fontId="0" fillId="0" borderId="16" xfId="0" applyNumberFormat="1" applyBorder="1"/>
    <xf numFmtId="0" fontId="0" fillId="4" borderId="0" xfId="0" applyFill="1"/>
    <xf numFmtId="0" fontId="0" fillId="4" borderId="13" xfId="0" applyFill="1" applyBorder="1"/>
    <xf numFmtId="11" fontId="0" fillId="4" borderId="13" xfId="0" applyNumberFormat="1" applyFill="1" applyBorder="1"/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13" xfId="0" applyFill="1" applyBorder="1"/>
    <xf numFmtId="0" fontId="0" fillId="0" borderId="0" xfId="0" applyBorder="1"/>
    <xf numFmtId="0" fontId="0" fillId="4" borderId="19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4" borderId="21" xfId="0" applyFill="1" applyBorder="1"/>
    <xf numFmtId="0" fontId="0" fillId="4" borderId="0" xfId="0" applyFill="1" applyBorder="1"/>
    <xf numFmtId="0" fontId="0" fillId="4" borderId="26" xfId="0" applyFill="1" applyBorder="1"/>
    <xf numFmtId="0" fontId="0" fillId="0" borderId="26" xfId="0" applyBorder="1"/>
    <xf numFmtId="0" fontId="0" fillId="0" borderId="22" xfId="0" applyFill="1" applyBorder="1"/>
    <xf numFmtId="0" fontId="0" fillId="0" borderId="24" xfId="0" applyFill="1" applyBorder="1"/>
    <xf numFmtId="0" fontId="0" fillId="0" borderId="28" xfId="0" applyBorder="1"/>
    <xf numFmtId="0" fontId="0" fillId="0" borderId="29" xfId="0" applyBorder="1"/>
    <xf numFmtId="0" fontId="0" fillId="0" borderId="28" xfId="0" applyFill="1" applyBorder="1"/>
    <xf numFmtId="0" fontId="0" fillId="0" borderId="27" xfId="0" applyBorder="1"/>
  </cellXfs>
  <cellStyles count="1">
    <cellStyle name="Normal" xfId="0" builtinId="0"/>
  </cellStyles>
  <dxfs count="13"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6" xr16:uid="{35CE4D6F-D490-4A98-96A5-D6A859D0484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1ACE840-67C4-4AD5-ACF3-3D7A79017266}" autoFormatId="16" applyNumberFormats="0" applyBorderFormats="0" applyFontFormats="0" applyPatternFormats="0" applyAlignmentFormats="0" applyWidthHeightFormats="0">
  <queryTableRefresh nextId="13">
    <queryTableFields count="12">
      <queryTableField id="1" name="Assembly Accession" tableColumnId="1"/>
      <queryTableField id="2" name="Organism Name" tableColumnId="2"/>
      <queryTableField id="3" name="Organism Infraspecific Names Breed" tableColumnId="3"/>
      <queryTableField id="4" name="Organism Infraspecific Names Strain" tableColumnId="4"/>
      <queryTableField id="5" name="Organism Infraspecific Names Cultivar" tableColumnId="5"/>
      <queryTableField id="6" name="Organism Infraspecific Names Isolate" tableColumnId="6"/>
      <queryTableField id="7" name="Organism Infraspecific Names Ecotype" tableColumnId="7"/>
      <queryTableField id="8" name="Annotation Name" tableColumnId="8"/>
      <queryTableField id="9" name="Assembly Stats Total Sequence Length" tableColumnId="9"/>
      <queryTableField id="10" name="Assembly Level" tableColumnId="10"/>
      <queryTableField id="11" name="Assembly Submission Date" tableColumnId="11"/>
      <queryTableField id="12" name="WGS project accession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5D155-9D57-4CFA-A1B6-A15ACBB2BD09}" name="puffer_ecoli_abund" displayName="puffer_ecoli_abund" ref="G2:H36" tableType="queryTable" totalsRowCount="1">
  <autoFilter ref="G2:H35" xr:uid="{3465D155-9D57-4CFA-A1B6-A15ACBB2BD09}"/>
  <sortState xmlns:xlrd2="http://schemas.microsoft.com/office/spreadsheetml/2017/richdata2" ref="G3:H35">
    <sortCondition descending="1" ref="H2:H35"/>
  </sortState>
  <tableColumns count="2">
    <tableColumn id="1" xr3:uid="{41F133F6-F133-4CB1-8D81-31B7FDD1281B}" uniqueName="1" name="Accession Numbers" totalsRowLabel="Total" queryTableFieldId="1" dataDxfId="12" totalsRowDxfId="11"/>
    <tableColumn id="2" xr3:uid="{1AA98152-7BF9-4808-A450-214D3D4382CD}" uniqueName="2" name="Assignments" totalsRowFunction="custom" queryTableFieldId="2">
      <totalsRowFormula>SUM(puffer_ecoli_abund[Assignments])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E508E4-0F63-4093-A5FC-B01ED4075A7C}" name="ecoli" displayName="ecoli" ref="A1:L31" tableType="queryTable" totalsRowShown="0">
  <autoFilter ref="A1:L31" xr:uid="{03E508E4-0F63-4093-A5FC-B01ED4075A7C}"/>
  <tableColumns count="12">
    <tableColumn id="1" xr3:uid="{BB62C68F-C88F-4C77-A444-FBBE97785B99}" uniqueName="1" name="Assembly Accession" queryTableFieldId="1" dataDxfId="10"/>
    <tableColumn id="2" xr3:uid="{DCF18D9D-3C8C-4246-A500-1B21D067114B}" uniqueName="2" name="Organism Name" queryTableFieldId="2" dataDxfId="9"/>
    <tableColumn id="3" xr3:uid="{0AE48684-F23A-404A-BEF2-CF56CFEB7886}" uniqueName="3" name="Organism Infraspecific Names Breed" queryTableFieldId="3" dataDxfId="8"/>
    <tableColumn id="4" xr3:uid="{E23A9D58-2285-4A78-9902-864AC61E567B}" uniqueName="4" name="Organism Infraspecific Names Strain" queryTableFieldId="4" dataDxfId="7"/>
    <tableColumn id="5" xr3:uid="{166581B8-4D93-4AE3-A786-3928553EEA4B}" uniqueName="5" name="Organism Infraspecific Names Cultivar" queryTableFieldId="5" dataDxfId="6"/>
    <tableColumn id="6" xr3:uid="{F61DBBF3-B0EA-4FCA-B1CF-00DAE7E0CA79}" uniqueName="6" name="Organism Infraspecific Names Isolate" queryTableFieldId="6" dataDxfId="5"/>
    <tableColumn id="7" xr3:uid="{F5A9A267-91F7-42B3-A0EF-A92B3A38C20A}" uniqueName="7" name="Organism Infraspecific Names Ecotype" queryTableFieldId="7" dataDxfId="4"/>
    <tableColumn id="8" xr3:uid="{8E773E75-8391-4A9F-9700-A04C47010C2C}" uniqueName="8" name="Annotation Name" queryTableFieldId="8" dataDxfId="3"/>
    <tableColumn id="9" xr3:uid="{32BC807D-E83D-48F6-981B-605EC04CBB51}" uniqueName="9" name="Assembly Stats Total Sequence Length" queryTableFieldId="9"/>
    <tableColumn id="10" xr3:uid="{F1C69E9E-AEDA-4A49-AC36-33B09698FDAD}" uniqueName="10" name="Assembly Level" queryTableFieldId="10" dataDxfId="2"/>
    <tableColumn id="11" xr3:uid="{426EA8DA-D0B6-4599-9D1B-AB529943F428}" uniqueName="11" name="Assembly Submission Date" queryTableFieldId="11" dataDxfId="1"/>
    <tableColumn id="12" xr3:uid="{6420C074-2FE2-4055-BF60-25AB447101BC}" uniqueName="12" name="WGS project accession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367D8-E884-4D0A-881E-7989336A8D17}">
  <dimension ref="A1:H53"/>
  <sheetViews>
    <sheetView topLeftCell="A14" workbookViewId="0">
      <selection activeCell="D34" sqref="D34"/>
    </sheetView>
  </sheetViews>
  <sheetFormatPr defaultRowHeight="15" x14ac:dyDescent="0.25"/>
  <cols>
    <col min="1" max="1" width="15.42578125" customWidth="1"/>
    <col min="2" max="2" width="9.5703125" customWidth="1"/>
    <col min="4" max="4" width="13.5703125" customWidth="1"/>
    <col min="7" max="7" width="13.7109375" customWidth="1"/>
  </cols>
  <sheetData>
    <row r="1" spans="1:8" x14ac:dyDescent="0.25">
      <c r="A1" t="s">
        <v>67</v>
      </c>
      <c r="D1" t="s">
        <v>49</v>
      </c>
      <c r="G1" t="s">
        <v>48</v>
      </c>
    </row>
    <row r="2" spans="1:8" x14ac:dyDescent="0.25">
      <c r="A2" s="5" t="s">
        <v>46</v>
      </c>
      <c r="B2" s="6" t="s">
        <v>47</v>
      </c>
      <c r="D2" s="5" t="s">
        <v>46</v>
      </c>
      <c r="E2" s="6" t="s">
        <v>47</v>
      </c>
      <c r="G2" t="s">
        <v>46</v>
      </c>
      <c r="H2" t="s">
        <v>47</v>
      </c>
    </row>
    <row r="3" spans="1:8" x14ac:dyDescent="0.25">
      <c r="A3" s="1" t="s">
        <v>3</v>
      </c>
      <c r="B3" s="3">
        <v>332007</v>
      </c>
      <c r="D3" s="1" t="s">
        <v>23</v>
      </c>
      <c r="E3" s="3">
        <v>661696</v>
      </c>
      <c r="G3" t="s">
        <v>3</v>
      </c>
      <c r="H3">
        <v>310088</v>
      </c>
    </row>
    <row r="4" spans="1:8" x14ac:dyDescent="0.25">
      <c r="A4" s="2" t="s">
        <v>4</v>
      </c>
      <c r="B4" s="4">
        <v>303230</v>
      </c>
      <c r="D4" s="2" t="s">
        <v>3</v>
      </c>
      <c r="E4" s="4">
        <v>239941</v>
      </c>
      <c r="G4" t="s">
        <v>24</v>
      </c>
      <c r="H4">
        <v>200562</v>
      </c>
    </row>
    <row r="5" spans="1:8" x14ac:dyDescent="0.25">
      <c r="A5" s="1" t="s">
        <v>5</v>
      </c>
      <c r="B5" s="3">
        <v>284848</v>
      </c>
      <c r="D5" s="1" t="s">
        <v>4</v>
      </c>
      <c r="E5" s="3">
        <v>49109</v>
      </c>
      <c r="G5" t="s">
        <v>25</v>
      </c>
      <c r="H5">
        <v>172707</v>
      </c>
    </row>
    <row r="6" spans="1:8" x14ac:dyDescent="0.25">
      <c r="A6" s="2" t="s">
        <v>6</v>
      </c>
      <c r="B6" s="4">
        <v>2034</v>
      </c>
      <c r="D6" s="2" t="s">
        <v>5</v>
      </c>
      <c r="E6" s="4">
        <v>30</v>
      </c>
      <c r="G6" t="s">
        <v>26</v>
      </c>
      <c r="H6">
        <v>152050</v>
      </c>
    </row>
    <row r="7" spans="1:8" x14ac:dyDescent="0.25">
      <c r="A7" s="1" t="s">
        <v>7</v>
      </c>
      <c r="B7" s="3">
        <v>1115</v>
      </c>
      <c r="D7" s="1" t="s">
        <v>6</v>
      </c>
      <c r="E7" s="3">
        <v>1</v>
      </c>
      <c r="G7" t="s">
        <v>27</v>
      </c>
      <c r="H7">
        <v>106957</v>
      </c>
    </row>
    <row r="8" spans="1:8" x14ac:dyDescent="0.25">
      <c r="A8" s="2" t="s">
        <v>8</v>
      </c>
      <c r="B8" s="4">
        <v>1094</v>
      </c>
      <c r="D8" s="2" t="s">
        <v>7</v>
      </c>
      <c r="E8" s="4">
        <v>1</v>
      </c>
      <c r="G8" t="s">
        <v>5</v>
      </c>
      <c r="H8">
        <v>2167</v>
      </c>
    </row>
    <row r="9" spans="1:8" x14ac:dyDescent="0.25">
      <c r="A9" s="1" t="s">
        <v>9</v>
      </c>
      <c r="B9" s="3">
        <v>1083</v>
      </c>
      <c r="D9" s="9" t="s">
        <v>8</v>
      </c>
      <c r="E9" s="10">
        <v>1</v>
      </c>
      <c r="G9" t="s">
        <v>28</v>
      </c>
      <c r="H9">
        <v>1633</v>
      </c>
    </row>
    <row r="10" spans="1:8" ht="15.75" thickBot="1" x14ac:dyDescent="0.3">
      <c r="A10" s="2" t="s">
        <v>10</v>
      </c>
      <c r="B10" s="4">
        <v>1058</v>
      </c>
      <c r="D10" s="11" t="s">
        <v>10</v>
      </c>
      <c r="E10" s="12">
        <v>1</v>
      </c>
      <c r="G10" t="s">
        <v>29</v>
      </c>
      <c r="H10">
        <v>1364</v>
      </c>
    </row>
    <row r="11" spans="1:8" ht="15.75" thickTop="1" x14ac:dyDescent="0.25">
      <c r="A11" s="1" t="s">
        <v>11</v>
      </c>
      <c r="B11" s="3">
        <v>1049</v>
      </c>
      <c r="D11" s="13" t="s">
        <v>68</v>
      </c>
      <c r="E11" s="14">
        <f>SUM(E3:E10)</f>
        <v>950780</v>
      </c>
      <c r="G11" t="s">
        <v>45</v>
      </c>
      <c r="H11">
        <v>1129</v>
      </c>
    </row>
    <row r="12" spans="1:8" x14ac:dyDescent="0.25">
      <c r="A12" s="2" t="s">
        <v>12</v>
      </c>
      <c r="B12" s="4">
        <v>1040</v>
      </c>
      <c r="G12" t="s">
        <v>4</v>
      </c>
      <c r="H12">
        <v>1089</v>
      </c>
    </row>
    <row r="13" spans="1:8" x14ac:dyDescent="0.25">
      <c r="A13" s="1" t="s">
        <v>13</v>
      </c>
      <c r="B13" s="3">
        <v>1014</v>
      </c>
      <c r="G13" t="s">
        <v>30</v>
      </c>
      <c r="H13">
        <v>235</v>
      </c>
    </row>
    <row r="14" spans="1:8" x14ac:dyDescent="0.25">
      <c r="A14" s="2" t="s">
        <v>26</v>
      </c>
      <c r="B14" s="4">
        <v>981</v>
      </c>
      <c r="G14" t="s">
        <v>31</v>
      </c>
      <c r="H14">
        <v>157</v>
      </c>
    </row>
    <row r="15" spans="1:8" x14ac:dyDescent="0.25">
      <c r="A15" s="1" t="s">
        <v>33</v>
      </c>
      <c r="B15" s="3">
        <v>979</v>
      </c>
      <c r="G15" t="s">
        <v>10</v>
      </c>
      <c r="H15">
        <v>121</v>
      </c>
    </row>
    <row r="16" spans="1:8" x14ac:dyDescent="0.25">
      <c r="A16" s="2" t="s">
        <v>37</v>
      </c>
      <c r="B16" s="4">
        <v>978</v>
      </c>
      <c r="G16" t="s">
        <v>9</v>
      </c>
      <c r="H16">
        <v>82</v>
      </c>
    </row>
    <row r="17" spans="1:8" x14ac:dyDescent="0.25">
      <c r="A17" s="1" t="s">
        <v>32</v>
      </c>
      <c r="B17" s="3">
        <v>971</v>
      </c>
      <c r="G17" t="s">
        <v>12</v>
      </c>
      <c r="H17">
        <v>69</v>
      </c>
    </row>
    <row r="18" spans="1:8" x14ac:dyDescent="0.25">
      <c r="A18" s="2" t="s">
        <v>36</v>
      </c>
      <c r="B18" s="4">
        <v>964</v>
      </c>
      <c r="G18" t="s">
        <v>7</v>
      </c>
      <c r="H18">
        <v>40</v>
      </c>
    </row>
    <row r="19" spans="1:8" x14ac:dyDescent="0.25">
      <c r="A19" s="1" t="s">
        <v>30</v>
      </c>
      <c r="B19" s="3">
        <v>963</v>
      </c>
      <c r="G19" t="s">
        <v>8</v>
      </c>
      <c r="H19">
        <v>38</v>
      </c>
    </row>
    <row r="20" spans="1:8" x14ac:dyDescent="0.25">
      <c r="A20" s="2" t="s">
        <v>24</v>
      </c>
      <c r="B20" s="4">
        <v>962</v>
      </c>
      <c r="G20" t="s">
        <v>32</v>
      </c>
      <c r="H20">
        <v>37</v>
      </c>
    </row>
    <row r="21" spans="1:8" x14ac:dyDescent="0.25">
      <c r="A21" s="1" t="s">
        <v>35</v>
      </c>
      <c r="B21" s="3">
        <v>962</v>
      </c>
      <c r="G21" t="s">
        <v>33</v>
      </c>
      <c r="H21">
        <v>37</v>
      </c>
    </row>
    <row r="22" spans="1:8" x14ac:dyDescent="0.25">
      <c r="A22" s="2" t="s">
        <v>40</v>
      </c>
      <c r="B22" s="4">
        <v>957</v>
      </c>
      <c r="G22" t="s">
        <v>34</v>
      </c>
      <c r="H22">
        <v>36</v>
      </c>
    </row>
    <row r="23" spans="1:8" x14ac:dyDescent="0.25">
      <c r="A23" s="1" t="s">
        <v>34</v>
      </c>
      <c r="B23" s="3">
        <v>956</v>
      </c>
      <c r="G23" t="s">
        <v>35</v>
      </c>
      <c r="H23">
        <v>35</v>
      </c>
    </row>
    <row r="24" spans="1:8" x14ac:dyDescent="0.25">
      <c r="A24" s="2" t="s">
        <v>23</v>
      </c>
      <c r="B24" s="4">
        <v>951</v>
      </c>
      <c r="G24" t="s">
        <v>36</v>
      </c>
      <c r="H24">
        <v>34</v>
      </c>
    </row>
    <row r="25" spans="1:8" x14ac:dyDescent="0.25">
      <c r="A25" s="1" t="s">
        <v>38</v>
      </c>
      <c r="B25" s="3">
        <v>951</v>
      </c>
      <c r="G25" t="s">
        <v>11</v>
      </c>
      <c r="H25">
        <v>32</v>
      </c>
    </row>
    <row r="26" spans="1:8" x14ac:dyDescent="0.25">
      <c r="A26" s="2" t="s">
        <v>25</v>
      </c>
      <c r="B26" s="4">
        <v>951</v>
      </c>
      <c r="G26" t="s">
        <v>37</v>
      </c>
      <c r="H26">
        <v>31</v>
      </c>
    </row>
    <row r="27" spans="1:8" x14ac:dyDescent="0.25">
      <c r="A27" s="1" t="s">
        <v>31</v>
      </c>
      <c r="B27" s="3">
        <v>951</v>
      </c>
      <c r="G27" t="s">
        <v>38</v>
      </c>
      <c r="H27">
        <v>19</v>
      </c>
    </row>
    <row r="28" spans="1:8" x14ac:dyDescent="0.25">
      <c r="A28" s="2" t="s">
        <v>29</v>
      </c>
      <c r="B28" s="4">
        <v>951</v>
      </c>
      <c r="G28" t="s">
        <v>39</v>
      </c>
      <c r="H28">
        <v>12</v>
      </c>
    </row>
    <row r="29" spans="1:8" x14ac:dyDescent="0.25">
      <c r="A29" s="1" t="s">
        <v>27</v>
      </c>
      <c r="B29" s="3">
        <v>951</v>
      </c>
      <c r="G29" t="s">
        <v>40</v>
      </c>
      <c r="H29">
        <v>10</v>
      </c>
    </row>
    <row r="30" spans="1:8" x14ac:dyDescent="0.25">
      <c r="A30" s="2" t="s">
        <v>50</v>
      </c>
      <c r="B30" s="4">
        <v>951</v>
      </c>
      <c r="G30" t="s">
        <v>41</v>
      </c>
      <c r="H30">
        <v>3</v>
      </c>
    </row>
    <row r="31" spans="1:8" x14ac:dyDescent="0.25">
      <c r="A31" s="1" t="s">
        <v>51</v>
      </c>
      <c r="B31" s="3">
        <v>951</v>
      </c>
      <c r="G31" t="s">
        <v>42</v>
      </c>
      <c r="H31">
        <v>2</v>
      </c>
    </row>
    <row r="32" spans="1:8" x14ac:dyDescent="0.25">
      <c r="A32" s="2" t="s">
        <v>41</v>
      </c>
      <c r="B32" s="4">
        <v>578</v>
      </c>
      <c r="G32" t="s">
        <v>43</v>
      </c>
      <c r="H32">
        <v>1</v>
      </c>
    </row>
    <row r="33" spans="1:8" x14ac:dyDescent="0.25">
      <c r="A33" s="1" t="s">
        <v>28</v>
      </c>
      <c r="B33" s="3">
        <v>423</v>
      </c>
      <c r="G33" t="s">
        <v>44</v>
      </c>
      <c r="H33">
        <v>1</v>
      </c>
    </row>
    <row r="34" spans="1:8" x14ac:dyDescent="0.25">
      <c r="A34" s="2" t="s">
        <v>42</v>
      </c>
      <c r="B34" s="4">
        <v>413</v>
      </c>
      <c r="G34" t="s">
        <v>13</v>
      </c>
      <c r="H34">
        <v>1</v>
      </c>
    </row>
    <row r="35" spans="1:8" x14ac:dyDescent="0.25">
      <c r="A35" s="1" t="s">
        <v>52</v>
      </c>
      <c r="B35" s="3">
        <v>294</v>
      </c>
      <c r="G35" t="s">
        <v>6</v>
      </c>
      <c r="H35">
        <v>1</v>
      </c>
    </row>
    <row r="36" spans="1:8" x14ac:dyDescent="0.25">
      <c r="A36" s="2" t="s">
        <v>43</v>
      </c>
      <c r="B36" s="4">
        <v>288</v>
      </c>
      <c r="G36" t="s">
        <v>68</v>
      </c>
      <c r="H36">
        <f>SUM(puffer_ecoli_abund[Assignments])</f>
        <v>950780</v>
      </c>
    </row>
    <row r="37" spans="1:8" x14ac:dyDescent="0.25">
      <c r="A37" s="1" t="s">
        <v>53</v>
      </c>
      <c r="B37" s="3">
        <v>246</v>
      </c>
    </row>
    <row r="38" spans="1:8" x14ac:dyDescent="0.25">
      <c r="A38" s="2" t="s">
        <v>54</v>
      </c>
      <c r="B38" s="4">
        <v>210</v>
      </c>
    </row>
    <row r="39" spans="1:8" x14ac:dyDescent="0.25">
      <c r="A39" s="1" t="s">
        <v>55</v>
      </c>
      <c r="B39" s="3">
        <v>193</v>
      </c>
    </row>
    <row r="40" spans="1:8" x14ac:dyDescent="0.25">
      <c r="A40" s="2" t="s">
        <v>56</v>
      </c>
      <c r="B40" s="4">
        <v>180</v>
      </c>
    </row>
    <row r="41" spans="1:8" x14ac:dyDescent="0.25">
      <c r="A41" s="1" t="s">
        <v>57</v>
      </c>
      <c r="B41" s="3">
        <v>169</v>
      </c>
    </row>
    <row r="42" spans="1:8" x14ac:dyDescent="0.25">
      <c r="A42" s="2" t="s">
        <v>58</v>
      </c>
      <c r="B42" s="4">
        <v>169</v>
      </c>
    </row>
    <row r="43" spans="1:8" x14ac:dyDescent="0.25">
      <c r="A43" s="1" t="s">
        <v>39</v>
      </c>
      <c r="B43" s="3">
        <v>159</v>
      </c>
    </row>
    <row r="44" spans="1:8" x14ac:dyDescent="0.25">
      <c r="A44" s="2" t="s">
        <v>59</v>
      </c>
      <c r="B44" s="4">
        <v>138</v>
      </c>
    </row>
    <row r="45" spans="1:8" x14ac:dyDescent="0.25">
      <c r="A45" s="1" t="s">
        <v>60</v>
      </c>
      <c r="B45" s="3">
        <v>134</v>
      </c>
    </row>
    <row r="46" spans="1:8" x14ac:dyDescent="0.25">
      <c r="A46" s="2" t="s">
        <v>44</v>
      </c>
      <c r="B46" s="4">
        <v>114</v>
      </c>
    </row>
    <row r="47" spans="1:8" x14ac:dyDescent="0.25">
      <c r="A47" s="1" t="s">
        <v>61</v>
      </c>
      <c r="B47" s="3">
        <v>96</v>
      </c>
    </row>
    <row r="48" spans="1:8" x14ac:dyDescent="0.25">
      <c r="A48" s="2" t="s">
        <v>62</v>
      </c>
      <c r="B48" s="4">
        <v>83</v>
      </c>
    </row>
    <row r="49" spans="1:2" x14ac:dyDescent="0.25">
      <c r="A49" s="1" t="s">
        <v>63</v>
      </c>
      <c r="B49" s="3">
        <v>36</v>
      </c>
    </row>
    <row r="50" spans="1:2" x14ac:dyDescent="0.25">
      <c r="A50" s="2" t="s">
        <v>64</v>
      </c>
      <c r="B50" s="4">
        <v>2</v>
      </c>
    </row>
    <row r="51" spans="1:2" x14ac:dyDescent="0.25">
      <c r="A51" s="1" t="s">
        <v>65</v>
      </c>
      <c r="B51" s="3">
        <v>1</v>
      </c>
    </row>
    <row r="52" spans="1:2" ht="15.75" thickBot="1" x14ac:dyDescent="0.3">
      <c r="A52" s="7" t="s">
        <v>66</v>
      </c>
      <c r="B52" s="8">
        <v>1</v>
      </c>
    </row>
    <row r="53" spans="1:2" ht="15.75" thickTop="1" x14ac:dyDescent="0.25">
      <c r="A53" s="15" t="s">
        <v>68</v>
      </c>
      <c r="B53" s="16">
        <f>SUM(B3:B52)</f>
        <v>950780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5E03-778C-4047-A74B-ED1876A0C98E}">
  <dimension ref="A1:L37"/>
  <sheetViews>
    <sheetView topLeftCell="A13" workbookViewId="0">
      <selection activeCell="H21" sqref="H21"/>
    </sheetView>
  </sheetViews>
  <sheetFormatPr defaultRowHeight="15" x14ac:dyDescent="0.25"/>
  <cols>
    <col min="1" max="1" width="18.5703125" customWidth="1"/>
    <col min="2" max="2" width="14.5703125" customWidth="1"/>
    <col min="8" max="8" width="52" customWidth="1"/>
    <col min="9" max="9" width="16.28515625" customWidth="1"/>
    <col min="10" max="10" width="18" bestFit="1" customWidth="1"/>
    <col min="11" max="11" width="13.28515625" customWidth="1"/>
  </cols>
  <sheetData>
    <row r="1" spans="1:12" x14ac:dyDescent="0.25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</row>
    <row r="2" spans="1:12" x14ac:dyDescent="0.25">
      <c r="A2" t="s">
        <v>81</v>
      </c>
      <c r="B2" t="s">
        <v>82</v>
      </c>
      <c r="C2" t="s">
        <v>83</v>
      </c>
      <c r="D2" t="s">
        <v>19</v>
      </c>
      <c r="E2" t="s">
        <v>83</v>
      </c>
      <c r="F2" t="s">
        <v>83</v>
      </c>
      <c r="G2" t="s">
        <v>83</v>
      </c>
      <c r="H2" t="s">
        <v>84</v>
      </c>
      <c r="I2">
        <v>4758629</v>
      </c>
      <c r="J2" t="s">
        <v>85</v>
      </c>
      <c r="K2" s="17">
        <v>41717</v>
      </c>
      <c r="L2" t="s">
        <v>83</v>
      </c>
    </row>
    <row r="3" spans="1:12" x14ac:dyDescent="0.25">
      <c r="A3" t="s">
        <v>86</v>
      </c>
      <c r="B3" t="s">
        <v>82</v>
      </c>
      <c r="C3" t="s">
        <v>83</v>
      </c>
      <c r="D3" t="s">
        <v>16</v>
      </c>
      <c r="E3" t="s">
        <v>83</v>
      </c>
      <c r="F3" t="s">
        <v>83</v>
      </c>
      <c r="G3" t="s">
        <v>83</v>
      </c>
      <c r="H3" t="s">
        <v>84</v>
      </c>
      <c r="I3">
        <v>5054509</v>
      </c>
      <c r="J3" t="s">
        <v>85</v>
      </c>
      <c r="K3" s="17">
        <v>41717</v>
      </c>
      <c r="L3" t="s">
        <v>83</v>
      </c>
    </row>
    <row r="4" spans="1:12" x14ac:dyDescent="0.25">
      <c r="A4" t="s">
        <v>87</v>
      </c>
      <c r="B4" t="s">
        <v>82</v>
      </c>
      <c r="C4" t="s">
        <v>83</v>
      </c>
      <c r="D4" t="s">
        <v>20</v>
      </c>
      <c r="E4" t="s">
        <v>83</v>
      </c>
      <c r="F4" t="s">
        <v>83</v>
      </c>
      <c r="G4" t="s">
        <v>83</v>
      </c>
      <c r="H4" t="s">
        <v>84</v>
      </c>
      <c r="I4">
        <v>5559642</v>
      </c>
      <c r="J4" t="s">
        <v>85</v>
      </c>
      <c r="K4" s="17">
        <v>41960</v>
      </c>
      <c r="L4" t="s">
        <v>83</v>
      </c>
    </row>
    <row r="5" spans="1:12" x14ac:dyDescent="0.25">
      <c r="A5" t="s">
        <v>88</v>
      </c>
      <c r="B5" t="s">
        <v>82</v>
      </c>
      <c r="C5" t="s">
        <v>83</v>
      </c>
      <c r="D5" t="s">
        <v>89</v>
      </c>
      <c r="E5" t="s">
        <v>83</v>
      </c>
      <c r="F5" t="s">
        <v>83</v>
      </c>
      <c r="G5" t="s">
        <v>83</v>
      </c>
      <c r="H5" t="s">
        <v>84</v>
      </c>
      <c r="I5">
        <v>4995948</v>
      </c>
      <c r="J5" t="s">
        <v>85</v>
      </c>
      <c r="K5" s="17">
        <v>41988</v>
      </c>
      <c r="L5" t="s">
        <v>83</v>
      </c>
    </row>
    <row r="6" spans="1:12" x14ac:dyDescent="0.25">
      <c r="A6" t="s">
        <v>90</v>
      </c>
      <c r="B6" t="s">
        <v>82</v>
      </c>
      <c r="C6" t="s">
        <v>83</v>
      </c>
      <c r="D6" t="s">
        <v>91</v>
      </c>
      <c r="E6" t="s">
        <v>83</v>
      </c>
      <c r="F6" t="s">
        <v>83</v>
      </c>
      <c r="G6" t="s">
        <v>83</v>
      </c>
      <c r="H6" t="s">
        <v>84</v>
      </c>
      <c r="I6">
        <v>5045911</v>
      </c>
      <c r="J6" t="s">
        <v>85</v>
      </c>
      <c r="K6" s="17">
        <v>42173</v>
      </c>
      <c r="L6" t="s">
        <v>83</v>
      </c>
    </row>
    <row r="7" spans="1:12" x14ac:dyDescent="0.25">
      <c r="A7" t="s">
        <v>92</v>
      </c>
      <c r="B7" t="s">
        <v>82</v>
      </c>
      <c r="C7" t="s">
        <v>83</v>
      </c>
      <c r="D7" t="s">
        <v>93</v>
      </c>
      <c r="E7" t="s">
        <v>83</v>
      </c>
      <c r="F7" t="s">
        <v>83</v>
      </c>
      <c r="G7" t="s">
        <v>83</v>
      </c>
      <c r="H7" t="s">
        <v>84</v>
      </c>
      <c r="I7">
        <v>5106503</v>
      </c>
      <c r="J7" t="s">
        <v>85</v>
      </c>
      <c r="K7" s="17">
        <v>42062</v>
      </c>
      <c r="L7" t="s">
        <v>83</v>
      </c>
    </row>
    <row r="8" spans="1:12" x14ac:dyDescent="0.25">
      <c r="A8" t="s">
        <v>94</v>
      </c>
      <c r="B8" t="s">
        <v>82</v>
      </c>
      <c r="C8" t="s">
        <v>83</v>
      </c>
      <c r="D8" t="s">
        <v>95</v>
      </c>
      <c r="E8" t="s">
        <v>83</v>
      </c>
      <c r="F8" t="s">
        <v>83</v>
      </c>
      <c r="G8" t="s">
        <v>83</v>
      </c>
      <c r="H8" t="s">
        <v>84</v>
      </c>
      <c r="I8">
        <v>5273074</v>
      </c>
      <c r="J8" t="s">
        <v>85</v>
      </c>
      <c r="K8" s="17">
        <v>42020</v>
      </c>
      <c r="L8" t="s">
        <v>83</v>
      </c>
    </row>
    <row r="9" spans="1:12" x14ac:dyDescent="0.25">
      <c r="A9" t="s">
        <v>96</v>
      </c>
      <c r="B9" t="s">
        <v>82</v>
      </c>
      <c r="C9" t="s">
        <v>83</v>
      </c>
      <c r="D9" t="s">
        <v>97</v>
      </c>
      <c r="E9" t="s">
        <v>83</v>
      </c>
      <c r="F9" t="s">
        <v>83</v>
      </c>
      <c r="G9" t="s">
        <v>83</v>
      </c>
      <c r="H9" t="s">
        <v>84</v>
      </c>
      <c r="I9">
        <v>4557511</v>
      </c>
      <c r="J9" t="s">
        <v>85</v>
      </c>
      <c r="K9" s="17">
        <v>42033</v>
      </c>
      <c r="L9" t="s">
        <v>83</v>
      </c>
    </row>
    <row r="10" spans="1:12" x14ac:dyDescent="0.25">
      <c r="A10" t="s">
        <v>98</v>
      </c>
      <c r="B10" t="s">
        <v>82</v>
      </c>
      <c r="C10" t="s">
        <v>83</v>
      </c>
      <c r="D10" t="s">
        <v>99</v>
      </c>
      <c r="E10" t="s">
        <v>83</v>
      </c>
      <c r="F10" t="s">
        <v>83</v>
      </c>
      <c r="G10" t="s">
        <v>83</v>
      </c>
      <c r="H10" t="s">
        <v>84</v>
      </c>
      <c r="I10">
        <v>4528118</v>
      </c>
      <c r="J10" t="s">
        <v>85</v>
      </c>
      <c r="K10" s="17">
        <v>42040</v>
      </c>
      <c r="L10" t="s">
        <v>83</v>
      </c>
    </row>
    <row r="11" spans="1:12" x14ac:dyDescent="0.25">
      <c r="A11" t="s">
        <v>100</v>
      </c>
      <c r="B11" t="s">
        <v>82</v>
      </c>
      <c r="C11" t="s">
        <v>83</v>
      </c>
      <c r="D11" t="s">
        <v>101</v>
      </c>
      <c r="E11" t="s">
        <v>83</v>
      </c>
      <c r="F11" t="s">
        <v>83</v>
      </c>
      <c r="G11" t="s">
        <v>83</v>
      </c>
      <c r="H11" t="s">
        <v>84</v>
      </c>
      <c r="I11">
        <v>4502758</v>
      </c>
      <c r="J11" t="s">
        <v>85</v>
      </c>
      <c r="K11" s="17">
        <v>42811</v>
      </c>
      <c r="L11" t="s">
        <v>83</v>
      </c>
    </row>
    <row r="12" spans="1:12" x14ac:dyDescent="0.25">
      <c r="A12" t="s">
        <v>102</v>
      </c>
      <c r="B12" t="s">
        <v>82</v>
      </c>
      <c r="C12" t="s">
        <v>83</v>
      </c>
      <c r="D12" t="s">
        <v>22</v>
      </c>
      <c r="E12" t="s">
        <v>83</v>
      </c>
      <c r="F12" t="s">
        <v>83</v>
      </c>
      <c r="G12" t="s">
        <v>83</v>
      </c>
      <c r="H12" t="s">
        <v>84</v>
      </c>
      <c r="I12">
        <v>5292269</v>
      </c>
      <c r="J12" t="s">
        <v>85</v>
      </c>
      <c r="K12" s="17">
        <v>42058</v>
      </c>
      <c r="L12" t="s">
        <v>83</v>
      </c>
    </row>
    <row r="13" spans="1:12" x14ac:dyDescent="0.25">
      <c r="A13" t="s">
        <v>103</v>
      </c>
      <c r="B13" t="s">
        <v>82</v>
      </c>
      <c r="C13" t="s">
        <v>83</v>
      </c>
      <c r="D13" t="s">
        <v>104</v>
      </c>
      <c r="E13" t="s">
        <v>83</v>
      </c>
      <c r="F13" t="s">
        <v>83</v>
      </c>
      <c r="G13" t="s">
        <v>83</v>
      </c>
      <c r="H13" t="s">
        <v>84</v>
      </c>
      <c r="I13">
        <v>4585620</v>
      </c>
      <c r="J13" t="s">
        <v>85</v>
      </c>
      <c r="K13" s="17">
        <v>41906</v>
      </c>
      <c r="L13" t="s">
        <v>83</v>
      </c>
    </row>
    <row r="14" spans="1:12" x14ac:dyDescent="0.25">
      <c r="A14" t="s">
        <v>105</v>
      </c>
      <c r="B14" t="s">
        <v>82</v>
      </c>
      <c r="C14" t="s">
        <v>83</v>
      </c>
      <c r="D14" t="s">
        <v>106</v>
      </c>
      <c r="E14" t="s">
        <v>83</v>
      </c>
      <c r="F14" t="s">
        <v>83</v>
      </c>
      <c r="G14" t="s">
        <v>83</v>
      </c>
      <c r="H14" t="s">
        <v>84</v>
      </c>
      <c r="I14">
        <v>5443340</v>
      </c>
      <c r="J14" t="s">
        <v>85</v>
      </c>
      <c r="K14" s="17">
        <v>42011</v>
      </c>
      <c r="L14" t="s">
        <v>83</v>
      </c>
    </row>
    <row r="15" spans="1:12" x14ac:dyDescent="0.25">
      <c r="A15" t="s">
        <v>107</v>
      </c>
      <c r="B15" t="s">
        <v>82</v>
      </c>
      <c r="C15" t="s">
        <v>83</v>
      </c>
      <c r="D15" t="s">
        <v>108</v>
      </c>
      <c r="E15" t="s">
        <v>83</v>
      </c>
      <c r="F15" t="s">
        <v>83</v>
      </c>
      <c r="G15" t="s">
        <v>83</v>
      </c>
      <c r="H15" t="s">
        <v>84</v>
      </c>
      <c r="I15">
        <v>5092643</v>
      </c>
      <c r="J15" t="s">
        <v>85</v>
      </c>
      <c r="K15" s="17">
        <v>42107</v>
      </c>
      <c r="L15" t="s">
        <v>83</v>
      </c>
    </row>
    <row r="16" spans="1:12" x14ac:dyDescent="0.25">
      <c r="A16" t="s">
        <v>109</v>
      </c>
      <c r="B16" t="s">
        <v>82</v>
      </c>
      <c r="C16" t="s">
        <v>83</v>
      </c>
      <c r="D16" t="s">
        <v>110</v>
      </c>
      <c r="E16" t="s">
        <v>83</v>
      </c>
      <c r="F16" t="s">
        <v>83</v>
      </c>
      <c r="G16" t="s">
        <v>83</v>
      </c>
      <c r="H16" t="s">
        <v>84</v>
      </c>
      <c r="I16">
        <v>5153435</v>
      </c>
      <c r="J16" t="s">
        <v>85</v>
      </c>
      <c r="K16" s="17">
        <v>42128</v>
      </c>
      <c r="L16" t="s">
        <v>83</v>
      </c>
    </row>
    <row r="17" spans="1:12" x14ac:dyDescent="0.25">
      <c r="A17" t="s">
        <v>111</v>
      </c>
      <c r="B17" t="s">
        <v>82</v>
      </c>
      <c r="C17" t="s">
        <v>83</v>
      </c>
      <c r="D17" t="s">
        <v>112</v>
      </c>
      <c r="E17" t="s">
        <v>83</v>
      </c>
      <c r="F17" t="s">
        <v>83</v>
      </c>
      <c r="G17" t="s">
        <v>83</v>
      </c>
      <c r="H17" t="s">
        <v>84</v>
      </c>
      <c r="I17">
        <v>4633461</v>
      </c>
      <c r="J17" t="s">
        <v>85</v>
      </c>
      <c r="K17" s="17">
        <v>42130</v>
      </c>
      <c r="L17" t="s">
        <v>83</v>
      </c>
    </row>
    <row r="18" spans="1:12" x14ac:dyDescent="0.25">
      <c r="A18" t="s">
        <v>113</v>
      </c>
      <c r="B18" t="s">
        <v>82</v>
      </c>
      <c r="C18" t="s">
        <v>83</v>
      </c>
      <c r="D18" t="s">
        <v>114</v>
      </c>
      <c r="E18" t="s">
        <v>83</v>
      </c>
      <c r="F18" t="s">
        <v>83</v>
      </c>
      <c r="G18" t="s">
        <v>83</v>
      </c>
      <c r="H18" t="s">
        <v>84</v>
      </c>
      <c r="I18">
        <v>4610881</v>
      </c>
      <c r="J18" t="s">
        <v>85</v>
      </c>
      <c r="K18" s="17">
        <v>42130</v>
      </c>
      <c r="L18" t="s">
        <v>83</v>
      </c>
    </row>
    <row r="19" spans="1:12" x14ac:dyDescent="0.25">
      <c r="A19" t="s">
        <v>115</v>
      </c>
      <c r="B19" t="s">
        <v>82</v>
      </c>
      <c r="C19" t="s">
        <v>83</v>
      </c>
      <c r="D19" t="s">
        <v>15</v>
      </c>
      <c r="E19" t="s">
        <v>83</v>
      </c>
      <c r="F19" t="s">
        <v>83</v>
      </c>
      <c r="G19" t="s">
        <v>83</v>
      </c>
      <c r="H19" t="s">
        <v>84</v>
      </c>
      <c r="I19">
        <v>4605135</v>
      </c>
      <c r="J19" t="s">
        <v>85</v>
      </c>
      <c r="K19" s="17">
        <v>42130</v>
      </c>
      <c r="L19" t="s">
        <v>83</v>
      </c>
    </row>
    <row r="20" spans="1:12" x14ac:dyDescent="0.25">
      <c r="A20" t="s">
        <v>116</v>
      </c>
      <c r="B20" t="s">
        <v>82</v>
      </c>
      <c r="C20" t="s">
        <v>83</v>
      </c>
      <c r="D20" t="s">
        <v>117</v>
      </c>
      <c r="E20" t="s">
        <v>83</v>
      </c>
      <c r="F20" t="s">
        <v>83</v>
      </c>
      <c r="G20" t="s">
        <v>83</v>
      </c>
      <c r="H20" t="s">
        <v>84</v>
      </c>
      <c r="I20">
        <v>4605301</v>
      </c>
      <c r="J20" t="s">
        <v>85</v>
      </c>
      <c r="K20" s="17">
        <v>42130</v>
      </c>
      <c r="L20" t="s">
        <v>83</v>
      </c>
    </row>
    <row r="21" spans="1:12" x14ac:dyDescent="0.25">
      <c r="A21" t="s">
        <v>118</v>
      </c>
      <c r="B21" t="s">
        <v>82</v>
      </c>
      <c r="C21" t="s">
        <v>83</v>
      </c>
      <c r="D21" t="s">
        <v>119</v>
      </c>
      <c r="E21" t="s">
        <v>83</v>
      </c>
      <c r="F21" t="s">
        <v>83</v>
      </c>
      <c r="G21" t="s">
        <v>83</v>
      </c>
      <c r="H21" t="s">
        <v>84</v>
      </c>
      <c r="I21">
        <v>5288947</v>
      </c>
      <c r="J21" t="s">
        <v>85</v>
      </c>
      <c r="K21" s="17">
        <v>42139</v>
      </c>
      <c r="L21" t="s">
        <v>83</v>
      </c>
    </row>
    <row r="22" spans="1:12" x14ac:dyDescent="0.25">
      <c r="A22" t="s">
        <v>120</v>
      </c>
      <c r="B22" t="s">
        <v>82</v>
      </c>
      <c r="C22" t="s">
        <v>83</v>
      </c>
      <c r="D22" t="s">
        <v>21</v>
      </c>
      <c r="E22" t="s">
        <v>83</v>
      </c>
      <c r="F22" t="s">
        <v>83</v>
      </c>
      <c r="G22" t="s">
        <v>83</v>
      </c>
      <c r="H22" t="s">
        <v>84</v>
      </c>
      <c r="I22">
        <v>5002781</v>
      </c>
      <c r="J22" t="s">
        <v>85</v>
      </c>
      <c r="K22" s="17">
        <v>42163</v>
      </c>
      <c r="L22" t="s">
        <v>83</v>
      </c>
    </row>
    <row r="23" spans="1:12" x14ac:dyDescent="0.25">
      <c r="A23" t="s">
        <v>121</v>
      </c>
      <c r="B23" t="s">
        <v>82</v>
      </c>
      <c r="C23" t="s">
        <v>83</v>
      </c>
      <c r="D23" t="s">
        <v>122</v>
      </c>
      <c r="E23" t="s">
        <v>83</v>
      </c>
      <c r="F23" t="s">
        <v>83</v>
      </c>
      <c r="G23" t="s">
        <v>83</v>
      </c>
      <c r="H23" t="s">
        <v>84</v>
      </c>
      <c r="I23">
        <v>4501450</v>
      </c>
      <c r="J23" t="s">
        <v>85</v>
      </c>
      <c r="K23" s="17">
        <v>42180</v>
      </c>
      <c r="L23" t="s">
        <v>83</v>
      </c>
    </row>
    <row r="24" spans="1:12" x14ac:dyDescent="0.25">
      <c r="A24" t="s">
        <v>123</v>
      </c>
      <c r="B24" t="s">
        <v>82</v>
      </c>
      <c r="C24" t="s">
        <v>83</v>
      </c>
      <c r="D24" t="s">
        <v>124</v>
      </c>
      <c r="E24" t="s">
        <v>83</v>
      </c>
      <c r="F24" t="s">
        <v>83</v>
      </c>
      <c r="G24" t="s">
        <v>83</v>
      </c>
      <c r="H24" t="s">
        <v>84</v>
      </c>
      <c r="I24">
        <v>4614223</v>
      </c>
      <c r="J24" t="s">
        <v>85</v>
      </c>
      <c r="K24" s="17">
        <v>42206</v>
      </c>
      <c r="L24" t="s">
        <v>83</v>
      </c>
    </row>
    <row r="25" spans="1:12" x14ac:dyDescent="0.25">
      <c r="A25" t="s">
        <v>125</v>
      </c>
      <c r="B25" t="s">
        <v>82</v>
      </c>
      <c r="C25" t="s">
        <v>83</v>
      </c>
      <c r="D25" t="s">
        <v>126</v>
      </c>
      <c r="E25" t="s">
        <v>83</v>
      </c>
      <c r="F25" t="s">
        <v>83</v>
      </c>
      <c r="G25" t="s">
        <v>83</v>
      </c>
      <c r="H25" t="s">
        <v>84</v>
      </c>
      <c r="I25">
        <v>4587291</v>
      </c>
      <c r="J25" t="s">
        <v>85</v>
      </c>
      <c r="K25" s="17">
        <v>42703</v>
      </c>
      <c r="L25" t="s">
        <v>83</v>
      </c>
    </row>
    <row r="26" spans="1:12" x14ac:dyDescent="0.25">
      <c r="A26" t="s">
        <v>127</v>
      </c>
      <c r="B26" t="s">
        <v>82</v>
      </c>
      <c r="D26" t="s">
        <v>18</v>
      </c>
      <c r="E26" t="s">
        <v>83</v>
      </c>
      <c r="F26" t="s">
        <v>83</v>
      </c>
      <c r="G26" t="s">
        <v>83</v>
      </c>
      <c r="H26" t="s">
        <v>84</v>
      </c>
      <c r="I26">
        <v>5206997</v>
      </c>
      <c r="J26" t="s">
        <v>85</v>
      </c>
      <c r="K26" s="17">
        <v>42256</v>
      </c>
      <c r="L26" t="s">
        <v>83</v>
      </c>
    </row>
    <row r="27" spans="1:12" x14ac:dyDescent="0.25">
      <c r="A27" t="s">
        <v>128</v>
      </c>
      <c r="B27" t="s">
        <v>82</v>
      </c>
      <c r="C27" t="s">
        <v>83</v>
      </c>
      <c r="D27" t="s">
        <v>129</v>
      </c>
      <c r="E27" t="s">
        <v>83</v>
      </c>
      <c r="F27" t="s">
        <v>83</v>
      </c>
      <c r="G27" t="s">
        <v>83</v>
      </c>
      <c r="H27" t="s">
        <v>84</v>
      </c>
      <c r="I27">
        <v>5375210</v>
      </c>
      <c r="J27" t="s">
        <v>85</v>
      </c>
      <c r="K27" s="17">
        <v>42307</v>
      </c>
      <c r="L27" t="s">
        <v>83</v>
      </c>
    </row>
    <row r="28" spans="1:12" x14ac:dyDescent="0.25">
      <c r="A28" t="s">
        <v>130</v>
      </c>
      <c r="B28" t="s">
        <v>82</v>
      </c>
      <c r="C28" t="s">
        <v>83</v>
      </c>
      <c r="D28" t="s">
        <v>14</v>
      </c>
      <c r="E28" t="s">
        <v>83</v>
      </c>
      <c r="F28" t="s">
        <v>83</v>
      </c>
      <c r="G28" t="s">
        <v>83</v>
      </c>
      <c r="H28" t="s">
        <v>84</v>
      </c>
      <c r="I28">
        <v>5514343</v>
      </c>
      <c r="J28" t="s">
        <v>85</v>
      </c>
      <c r="K28" s="17">
        <v>42307</v>
      </c>
      <c r="L28" t="s">
        <v>83</v>
      </c>
    </row>
    <row r="29" spans="1:12" x14ac:dyDescent="0.25">
      <c r="A29" t="s">
        <v>131</v>
      </c>
      <c r="B29" t="s">
        <v>82</v>
      </c>
      <c r="C29" t="s">
        <v>83</v>
      </c>
      <c r="D29" t="s">
        <v>132</v>
      </c>
      <c r="E29" t="s">
        <v>83</v>
      </c>
      <c r="F29" t="s">
        <v>83</v>
      </c>
      <c r="G29" t="s">
        <v>83</v>
      </c>
      <c r="H29" t="s">
        <v>84</v>
      </c>
      <c r="I29">
        <v>4863501</v>
      </c>
      <c r="J29" t="s">
        <v>85</v>
      </c>
      <c r="K29" s="17">
        <v>42318</v>
      </c>
      <c r="L29" t="s">
        <v>83</v>
      </c>
    </row>
    <row r="30" spans="1:12" x14ac:dyDescent="0.25">
      <c r="A30" t="s">
        <v>133</v>
      </c>
      <c r="B30" t="s">
        <v>82</v>
      </c>
      <c r="C30" t="s">
        <v>83</v>
      </c>
      <c r="D30" t="s">
        <v>17</v>
      </c>
      <c r="E30" t="s">
        <v>83</v>
      </c>
      <c r="F30" t="s">
        <v>83</v>
      </c>
      <c r="G30" t="s">
        <v>83</v>
      </c>
      <c r="H30" t="s">
        <v>84</v>
      </c>
      <c r="I30">
        <v>5317099</v>
      </c>
      <c r="J30" t="s">
        <v>85</v>
      </c>
      <c r="K30" s="17">
        <v>42381</v>
      </c>
      <c r="L30" t="s">
        <v>83</v>
      </c>
    </row>
    <row r="31" spans="1:12" x14ac:dyDescent="0.25">
      <c r="A31" t="s">
        <v>134</v>
      </c>
      <c r="B31" t="s">
        <v>82</v>
      </c>
      <c r="C31" t="s">
        <v>83</v>
      </c>
      <c r="D31" t="s">
        <v>135</v>
      </c>
      <c r="E31" t="s">
        <v>83</v>
      </c>
      <c r="F31" t="s">
        <v>83</v>
      </c>
      <c r="G31" t="s">
        <v>83</v>
      </c>
      <c r="H31" t="s">
        <v>84</v>
      </c>
      <c r="I31">
        <v>4879931</v>
      </c>
      <c r="J31" t="s">
        <v>85</v>
      </c>
      <c r="K31" s="17">
        <v>42384</v>
      </c>
      <c r="L31" t="s">
        <v>83</v>
      </c>
    </row>
    <row r="34" spans="1:2" x14ac:dyDescent="0.25">
      <c r="A34" t="s">
        <v>136</v>
      </c>
    </row>
    <row r="35" spans="1:2" x14ac:dyDescent="0.25">
      <c r="A35" t="s">
        <v>15</v>
      </c>
      <c r="B35" t="s">
        <v>4</v>
      </c>
    </row>
    <row r="36" spans="1:2" x14ac:dyDescent="0.25">
      <c r="A36" t="s">
        <v>122</v>
      </c>
      <c r="B36" t="s">
        <v>5</v>
      </c>
    </row>
    <row r="37" spans="1:2" x14ac:dyDescent="0.25">
      <c r="A37" t="s">
        <v>14</v>
      </c>
      <c r="B37" t="s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780A-FA6D-42E4-BF82-830F38984A4D}">
  <dimension ref="A1:H36"/>
  <sheetViews>
    <sheetView workbookViewId="0">
      <selection activeCell="E10" sqref="E10"/>
    </sheetView>
  </sheetViews>
  <sheetFormatPr defaultRowHeight="15" x14ac:dyDescent="0.25"/>
  <cols>
    <col min="1" max="1" width="16" customWidth="1"/>
    <col min="2" max="2" width="16.7109375" customWidth="1"/>
    <col min="3" max="3" width="14" customWidth="1"/>
    <col min="4" max="4" width="13.140625" customWidth="1"/>
    <col min="5" max="5" width="14.140625" customWidth="1"/>
    <col min="6" max="6" width="13.28515625" customWidth="1"/>
    <col min="7" max="7" width="11.85546875" customWidth="1"/>
  </cols>
  <sheetData>
    <row r="1" spans="1:8" x14ac:dyDescent="0.25">
      <c r="B1" t="s">
        <v>215</v>
      </c>
      <c r="E1" t="s">
        <v>216</v>
      </c>
      <c r="G1" s="40"/>
      <c r="H1" s="40"/>
    </row>
    <row r="2" spans="1:8" x14ac:dyDescent="0.25">
      <c r="A2" s="41"/>
      <c r="B2" s="31" t="s">
        <v>0</v>
      </c>
      <c r="C2" s="41" t="s">
        <v>138</v>
      </c>
      <c r="D2" s="41" t="s">
        <v>214</v>
      </c>
      <c r="E2" s="31" t="s">
        <v>156</v>
      </c>
      <c r="F2" s="41" t="s">
        <v>138</v>
      </c>
      <c r="H2" s="40"/>
    </row>
    <row r="3" spans="1:8" x14ac:dyDescent="0.25">
      <c r="A3" s="41" t="s">
        <v>198</v>
      </c>
      <c r="B3" s="31">
        <v>0.18886326203853998</v>
      </c>
      <c r="C3" s="41">
        <v>0.17739078238667003</v>
      </c>
      <c r="D3" s="41">
        <v>7.26</v>
      </c>
      <c r="E3" s="31">
        <v>457533040</v>
      </c>
      <c r="F3" s="41">
        <v>429740242</v>
      </c>
      <c r="H3" s="40"/>
    </row>
    <row r="4" spans="1:8" x14ac:dyDescent="0.25">
      <c r="A4" s="41" t="s">
        <v>199</v>
      </c>
      <c r="B4" s="31">
        <v>0.16853865751423319</v>
      </c>
      <c r="C4" s="41">
        <v>0.17729583498772139</v>
      </c>
      <c r="D4" s="41">
        <v>7.42</v>
      </c>
      <c r="E4" s="31">
        <v>408295417</v>
      </c>
      <c r="F4" s="41">
        <v>429510226</v>
      </c>
      <c r="H4" s="40"/>
    </row>
    <row r="5" spans="1:8" x14ac:dyDescent="0.25">
      <c r="A5" s="41" t="s">
        <v>200</v>
      </c>
      <c r="B5" s="31">
        <v>0.17808503859665678</v>
      </c>
      <c r="C5" s="41">
        <v>0.18174135801646266</v>
      </c>
      <c r="D5" s="41">
        <v>5.95</v>
      </c>
      <c r="E5" s="31">
        <v>431422121</v>
      </c>
      <c r="F5" s="41">
        <v>440279783</v>
      </c>
      <c r="H5" s="40"/>
    </row>
    <row r="6" spans="1:8" x14ac:dyDescent="0.25">
      <c r="A6" s="41" t="s">
        <v>201</v>
      </c>
      <c r="B6" s="31">
        <v>0.12468887457939401</v>
      </c>
      <c r="C6" s="41">
        <v>0.12861802453441351</v>
      </c>
      <c r="D6" s="41">
        <v>7.1</v>
      </c>
      <c r="E6" s="31">
        <v>302066581</v>
      </c>
      <c r="F6" s="41">
        <v>311585192</v>
      </c>
      <c r="H6" s="40"/>
    </row>
    <row r="7" spans="1:8" x14ac:dyDescent="0.25">
      <c r="A7" s="41" t="s">
        <v>202</v>
      </c>
      <c r="B7" s="31">
        <v>4.3193633482996818E-2</v>
      </c>
      <c r="C7" s="41">
        <v>4.4703379105591953E-2</v>
      </c>
      <c r="D7" s="41">
        <v>3.37</v>
      </c>
      <c r="E7" s="31">
        <v>104639273</v>
      </c>
      <c r="F7" s="41">
        <v>108296726</v>
      </c>
      <c r="H7" s="40"/>
    </row>
    <row r="8" spans="1:8" x14ac:dyDescent="0.25">
      <c r="A8" s="41" t="s">
        <v>203</v>
      </c>
      <c r="B8" s="31">
        <v>7.3946954664508388E-2</v>
      </c>
      <c r="C8" s="41">
        <v>7.5408413399086119E-2</v>
      </c>
      <c r="D8" s="41">
        <v>3.06</v>
      </c>
      <c r="E8" s="31">
        <v>179141113</v>
      </c>
      <c r="F8" s="41">
        <v>182681588</v>
      </c>
      <c r="H8" s="40"/>
    </row>
    <row r="9" spans="1:8" x14ac:dyDescent="0.25">
      <c r="A9" s="41" t="s">
        <v>204</v>
      </c>
      <c r="B9" s="31">
        <v>3.8949669760706525E-2</v>
      </c>
      <c r="C9" s="41">
        <v>3.9815651577264174E-2</v>
      </c>
      <c r="D9" s="41">
        <v>1.61</v>
      </c>
      <c r="E9" s="31">
        <v>94358006</v>
      </c>
      <c r="F9" s="41">
        <v>96455901</v>
      </c>
      <c r="H9" s="40"/>
    </row>
    <row r="10" spans="1:8" x14ac:dyDescent="0.25">
      <c r="A10" s="41" t="s">
        <v>205</v>
      </c>
      <c r="B10" s="31">
        <v>1.3609843779240604E-2</v>
      </c>
      <c r="C10" s="41">
        <v>1.3921325950201091E-2</v>
      </c>
      <c r="D10" s="41">
        <v>0.74</v>
      </c>
      <c r="E10" s="31">
        <v>32970696</v>
      </c>
      <c r="F10" s="41">
        <v>33725281</v>
      </c>
      <c r="H10" s="40"/>
    </row>
    <row r="11" spans="1:8" x14ac:dyDescent="0.25">
      <c r="A11" s="41" t="s">
        <v>206</v>
      </c>
      <c r="B11" s="31">
        <v>1.8261628573256649E-2</v>
      </c>
      <c r="C11" s="41">
        <v>1.8346841651279745E-2</v>
      </c>
      <c r="D11" s="41">
        <v>0.43</v>
      </c>
      <c r="E11" s="31">
        <v>44239935</v>
      </c>
      <c r="F11" s="41">
        <v>44446369</v>
      </c>
      <c r="H11" s="40"/>
    </row>
    <row r="12" spans="1:8" x14ac:dyDescent="0.25">
      <c r="A12" s="41" t="s">
        <v>207</v>
      </c>
      <c r="B12" s="31">
        <v>1.2881805570686114E-2</v>
      </c>
      <c r="C12" s="41">
        <v>1.3128261966009351E-2</v>
      </c>
      <c r="D12" s="41">
        <v>0.43</v>
      </c>
      <c r="E12" s="31">
        <v>31206978</v>
      </c>
      <c r="F12" s="41">
        <v>31804034</v>
      </c>
      <c r="H12" s="40"/>
    </row>
    <row r="13" spans="1:8" x14ac:dyDescent="0.25">
      <c r="A13" s="41" t="s">
        <v>208</v>
      </c>
      <c r="B13" s="31">
        <v>7.716333701856897E-5</v>
      </c>
      <c r="C13" s="41">
        <v>0</v>
      </c>
      <c r="D13" s="41">
        <v>0.77</v>
      </c>
      <c r="E13" s="31">
        <v>186933</v>
      </c>
      <c r="F13" s="41">
        <v>0</v>
      </c>
      <c r="H13" s="40"/>
    </row>
    <row r="14" spans="1:8" x14ac:dyDescent="0.25">
      <c r="A14" s="41" t="s">
        <v>209</v>
      </c>
      <c r="B14" s="31">
        <v>3.1989952684868164E-2</v>
      </c>
      <c r="C14" s="41">
        <v>3.065412456283572E-2</v>
      </c>
      <c r="D14" s="41">
        <v>0</v>
      </c>
      <c r="E14" s="31">
        <v>77497657</v>
      </c>
      <c r="F14" s="41">
        <v>74261530</v>
      </c>
      <c r="H14" s="40"/>
    </row>
    <row r="15" spans="1:8" x14ac:dyDescent="0.25">
      <c r="A15" s="41" t="s">
        <v>210</v>
      </c>
      <c r="B15" s="31">
        <v>1.6518763260231113E-2</v>
      </c>
      <c r="C15" s="41">
        <v>1.5749674303334585E-2</v>
      </c>
      <c r="D15" s="41">
        <v>0</v>
      </c>
      <c r="E15" s="31">
        <v>40017735</v>
      </c>
      <c r="F15" s="41">
        <v>38154569</v>
      </c>
      <c r="H15" s="40"/>
    </row>
    <row r="16" spans="1:8" x14ac:dyDescent="0.25">
      <c r="A16" s="41" t="s">
        <v>211</v>
      </c>
      <c r="B16" s="31">
        <v>5.2757022589552983E-3</v>
      </c>
      <c r="C16" s="41">
        <v>5.2079950250561429E-3</v>
      </c>
      <c r="D16" s="41">
        <v>0</v>
      </c>
      <c r="E16" s="31">
        <v>12780718</v>
      </c>
      <c r="F16" s="41">
        <v>12616693</v>
      </c>
      <c r="H16" s="40"/>
    </row>
    <row r="17" spans="1:8" x14ac:dyDescent="0.25">
      <c r="A17" s="41" t="s">
        <v>137</v>
      </c>
      <c r="B17" s="31">
        <v>1.9025846241829788E-2</v>
      </c>
      <c r="C17" s="41">
        <v>1.8402712244837131E-2</v>
      </c>
      <c r="D17" s="41">
        <v>0</v>
      </c>
      <c r="E17" s="31">
        <v>46091300</v>
      </c>
      <c r="F17" s="41">
        <v>44581719</v>
      </c>
      <c r="H17" s="40"/>
    </row>
    <row r="18" spans="1:8" x14ac:dyDescent="0.25">
      <c r="A18" s="41" t="s">
        <v>212</v>
      </c>
      <c r="B18" s="31">
        <v>0</v>
      </c>
      <c r="C18" s="41">
        <v>0</v>
      </c>
      <c r="D18" s="41">
        <v>7.18</v>
      </c>
      <c r="E18" s="31">
        <v>0</v>
      </c>
      <c r="F18" s="41">
        <v>0</v>
      </c>
      <c r="H18" s="40"/>
    </row>
    <row r="19" spans="1:8" x14ac:dyDescent="0.25">
      <c r="A19" s="41" t="s">
        <v>213</v>
      </c>
      <c r="B19" s="31">
        <v>6.6093203656878E-2</v>
      </c>
      <c r="C19" s="41">
        <v>5.9615620289236435E-2</v>
      </c>
      <c r="D19" s="41">
        <v>0</v>
      </c>
      <c r="E19" s="31">
        <v>160114911</v>
      </c>
      <c r="F19" s="41">
        <v>144422561</v>
      </c>
      <c r="H19" s="40"/>
    </row>
    <row r="20" spans="1:8" x14ac:dyDescent="0.25">
      <c r="A20" s="40"/>
      <c r="B20" s="40"/>
      <c r="C20" s="40"/>
      <c r="D20" s="40" t="s">
        <v>68</v>
      </c>
      <c r="E20" s="41">
        <v>2422562414</v>
      </c>
      <c r="F20" s="41">
        <v>2422562414</v>
      </c>
      <c r="H20" s="40"/>
    </row>
    <row r="21" spans="1:8" x14ac:dyDescent="0.25">
      <c r="A21" s="42"/>
      <c r="H21" s="40"/>
    </row>
    <row r="22" spans="1:8" x14ac:dyDescent="0.25">
      <c r="A22" s="42"/>
      <c r="B22" s="40"/>
      <c r="C22" s="40"/>
      <c r="D22" s="40"/>
      <c r="E22" s="40"/>
      <c r="F22" s="40"/>
      <c r="G22" s="40"/>
      <c r="H22" s="40"/>
    </row>
    <row r="23" spans="1:8" x14ac:dyDescent="0.25">
      <c r="A23" s="42"/>
      <c r="B23" s="40"/>
      <c r="C23" s="40"/>
      <c r="D23" s="40"/>
      <c r="E23" s="40"/>
      <c r="F23" s="40"/>
      <c r="G23" s="40"/>
      <c r="H23" s="40"/>
    </row>
    <row r="24" spans="1:8" x14ac:dyDescent="0.25">
      <c r="B24" s="40"/>
      <c r="C24" s="40"/>
      <c r="D24" s="40"/>
      <c r="E24" s="40"/>
      <c r="F24" s="40"/>
      <c r="G24" s="40"/>
      <c r="H24" s="40"/>
    </row>
    <row r="25" spans="1:8" x14ac:dyDescent="0.25">
      <c r="B25" s="40"/>
      <c r="C25" s="40"/>
      <c r="D25" s="40"/>
      <c r="E25" s="40"/>
      <c r="F25" s="40"/>
      <c r="G25" s="40"/>
      <c r="H25" s="40"/>
    </row>
    <row r="26" spans="1:8" x14ac:dyDescent="0.25">
      <c r="B26" s="40"/>
      <c r="C26" s="40"/>
      <c r="D26" s="40"/>
      <c r="E26" s="40"/>
      <c r="F26" s="40"/>
      <c r="G26" s="40"/>
      <c r="H26" s="40"/>
    </row>
    <row r="27" spans="1:8" x14ac:dyDescent="0.25">
      <c r="B27" s="40"/>
      <c r="C27" s="40"/>
      <c r="D27" s="40"/>
      <c r="E27" s="40"/>
      <c r="F27" s="40"/>
      <c r="G27" s="40"/>
      <c r="H27" s="40"/>
    </row>
    <row r="28" spans="1:8" x14ac:dyDescent="0.25">
      <c r="B28" s="40"/>
      <c r="C28" s="40"/>
      <c r="D28" s="40"/>
      <c r="E28" s="40"/>
      <c r="F28" s="40"/>
      <c r="G28" s="40"/>
      <c r="H28" s="40"/>
    </row>
    <row r="29" spans="1:8" x14ac:dyDescent="0.25">
      <c r="B29" s="40"/>
      <c r="C29" s="40"/>
      <c r="D29" s="40"/>
      <c r="E29" s="40"/>
      <c r="F29" s="40"/>
      <c r="G29" s="40"/>
      <c r="H29" s="40"/>
    </row>
    <row r="30" spans="1:8" x14ac:dyDescent="0.25">
      <c r="B30" s="40"/>
      <c r="C30" s="40"/>
      <c r="D30" s="40"/>
      <c r="E30" s="40"/>
      <c r="F30" s="40"/>
      <c r="G30" s="40"/>
      <c r="H30" s="40"/>
    </row>
    <row r="31" spans="1:8" x14ac:dyDescent="0.25">
      <c r="B31" s="40"/>
      <c r="C31" s="40"/>
      <c r="D31" s="40"/>
      <c r="E31" s="40"/>
      <c r="F31" s="40"/>
      <c r="G31" s="40"/>
      <c r="H31" s="40"/>
    </row>
    <row r="32" spans="1:8" x14ac:dyDescent="0.25">
      <c r="B32" s="40"/>
      <c r="C32" s="40"/>
      <c r="D32" s="40"/>
      <c r="E32" s="40"/>
      <c r="F32" s="40"/>
      <c r="G32" s="40"/>
      <c r="H32" s="40"/>
    </row>
    <row r="33" spans="2:8" x14ac:dyDescent="0.25">
      <c r="B33" s="40"/>
      <c r="C33" s="40"/>
      <c r="D33" s="40"/>
      <c r="E33" s="40"/>
      <c r="F33" s="40"/>
      <c r="G33" s="40"/>
      <c r="H33" s="40"/>
    </row>
    <row r="34" spans="2:8" x14ac:dyDescent="0.25">
      <c r="B34" s="40"/>
      <c r="C34" s="40"/>
      <c r="D34" s="40"/>
      <c r="E34" s="40"/>
      <c r="F34" s="40"/>
      <c r="G34" s="40"/>
      <c r="H34" s="40"/>
    </row>
    <row r="35" spans="2:8" x14ac:dyDescent="0.25">
      <c r="B35" s="40"/>
      <c r="C35" s="40"/>
      <c r="D35" s="40"/>
      <c r="E35" s="40"/>
      <c r="F35" s="40"/>
      <c r="G35" s="40"/>
      <c r="H35" s="40"/>
    </row>
    <row r="36" spans="2:8" x14ac:dyDescent="0.25">
      <c r="B36" s="39"/>
      <c r="C36" s="39"/>
      <c r="D36" s="39"/>
      <c r="E36" s="39"/>
      <c r="F36" s="39"/>
      <c r="G36" s="39"/>
      <c r="H36" s="39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1D78-0921-483B-A422-027E2F42B1D2}">
  <dimension ref="A1:K35"/>
  <sheetViews>
    <sheetView workbookViewId="0">
      <selection activeCell="H6" sqref="H6"/>
    </sheetView>
  </sheetViews>
  <sheetFormatPr defaultRowHeight="15" x14ac:dyDescent="0.25"/>
  <sheetData>
    <row r="1" spans="1:11" x14ac:dyDescent="0.25">
      <c r="A1" t="s">
        <v>192</v>
      </c>
    </row>
    <row r="2" spans="1:11" x14ac:dyDescent="0.25">
      <c r="A2" s="18"/>
      <c r="B2" s="18"/>
      <c r="C2" s="18" t="s">
        <v>139</v>
      </c>
      <c r="D2" s="18" t="s">
        <v>140</v>
      </c>
      <c r="E2" s="18" t="s">
        <v>141</v>
      </c>
      <c r="F2" s="18" t="s">
        <v>142</v>
      </c>
      <c r="G2" s="18" t="s">
        <v>143</v>
      </c>
      <c r="H2" s="18" t="s">
        <v>144</v>
      </c>
      <c r="I2" s="18" t="s">
        <v>145</v>
      </c>
      <c r="J2" s="18" t="s">
        <v>146</v>
      </c>
      <c r="K2" s="18" t="s">
        <v>147</v>
      </c>
    </row>
    <row r="3" spans="1:11" x14ac:dyDescent="0.25">
      <c r="A3" t="s">
        <v>156</v>
      </c>
      <c r="B3" s="18" t="s">
        <v>149</v>
      </c>
      <c r="C3" s="22">
        <v>381.58190000000002</v>
      </c>
      <c r="D3" s="29">
        <f t="shared" ref="D3:D8" si="0">C3/86400</f>
        <v>4.4164571759259261E-3</v>
      </c>
      <c r="E3" s="22">
        <v>47057.27</v>
      </c>
      <c r="F3" s="22">
        <v>47756.6</v>
      </c>
      <c r="G3" s="22">
        <v>47043.93</v>
      </c>
      <c r="H3" s="22">
        <v>47046.85</v>
      </c>
      <c r="I3" s="22">
        <v>7409.87</v>
      </c>
      <c r="J3" s="22">
        <v>1995.5</v>
      </c>
      <c r="K3" s="22">
        <v>170.55</v>
      </c>
    </row>
    <row r="4" spans="1:11" x14ac:dyDescent="0.25">
      <c r="A4" s="33" t="s">
        <v>150</v>
      </c>
      <c r="B4" s="18" t="s">
        <v>151</v>
      </c>
      <c r="C4" s="18">
        <v>1083.2953</v>
      </c>
      <c r="D4" s="19">
        <f t="shared" si="0"/>
        <v>1.2538140046296296E-2</v>
      </c>
      <c r="E4" s="18">
        <v>1792.82</v>
      </c>
      <c r="F4" s="18">
        <v>2248.62</v>
      </c>
      <c r="G4" s="18">
        <v>1758.9</v>
      </c>
      <c r="H4" s="18">
        <v>1766.59</v>
      </c>
      <c r="I4" s="18">
        <v>1491.09</v>
      </c>
      <c r="J4" s="18">
        <v>20050.32</v>
      </c>
      <c r="K4" s="18">
        <v>712.51</v>
      </c>
    </row>
    <row r="5" spans="1:11" x14ac:dyDescent="0.25">
      <c r="A5" s="34"/>
      <c r="B5" s="18" t="s">
        <v>152</v>
      </c>
      <c r="C5" s="18">
        <v>989.84500000000003</v>
      </c>
      <c r="D5" s="19">
        <f t="shared" si="0"/>
        <v>1.1456539351851851E-2</v>
      </c>
      <c r="E5" s="18">
        <v>17258.939999999999</v>
      </c>
      <c r="F5" s="18">
        <v>17512.53</v>
      </c>
      <c r="G5" s="18">
        <v>17249.68</v>
      </c>
      <c r="H5" s="18">
        <v>17251.28</v>
      </c>
      <c r="I5" s="18">
        <v>0</v>
      </c>
      <c r="J5" s="18">
        <v>8739.66</v>
      </c>
      <c r="K5" s="18">
        <v>98.84</v>
      </c>
    </row>
    <row r="6" spans="1:11" x14ac:dyDescent="0.25">
      <c r="A6" s="35"/>
      <c r="B6" s="18" t="s">
        <v>153</v>
      </c>
      <c r="C6" s="18">
        <v>27113.491999999998</v>
      </c>
      <c r="D6" s="19">
        <f t="shared" si="0"/>
        <v>0.31381356481481482</v>
      </c>
      <c r="E6" s="18">
        <v>51584.639999999999</v>
      </c>
      <c r="F6" s="18">
        <v>51797.46</v>
      </c>
      <c r="G6" s="18">
        <v>51580.99</v>
      </c>
      <c r="H6" s="18">
        <v>51581.68</v>
      </c>
      <c r="I6" s="18">
        <v>4163.7700000000004</v>
      </c>
      <c r="J6" s="18">
        <v>2101.2199999999998</v>
      </c>
      <c r="K6" s="22">
        <v>99.55</v>
      </c>
    </row>
    <row r="7" spans="1:11" x14ac:dyDescent="0.25">
      <c r="A7" s="18" t="s">
        <v>154</v>
      </c>
      <c r="B7" s="18" t="s">
        <v>155</v>
      </c>
      <c r="C7" s="18">
        <v>1311.65</v>
      </c>
      <c r="D7" s="19">
        <f t="shared" si="0"/>
        <v>1.5181134259259261E-2</v>
      </c>
      <c r="E7" s="18">
        <v>2468.6999999999998</v>
      </c>
      <c r="F7" s="18">
        <v>2602.1</v>
      </c>
      <c r="G7" s="18">
        <v>2456.3200000000002</v>
      </c>
      <c r="H7" s="18">
        <v>2458.16</v>
      </c>
      <c r="I7" s="18">
        <v>1290.0899999999999</v>
      </c>
      <c r="J7" s="18">
        <v>1781.15</v>
      </c>
      <c r="K7" s="18">
        <v>99.55</v>
      </c>
    </row>
    <row r="8" spans="1:11" x14ac:dyDescent="0.25">
      <c r="A8" s="18" t="s">
        <v>2</v>
      </c>
      <c r="B8" s="18" t="s">
        <v>155</v>
      </c>
      <c r="C8" s="18">
        <v>311.62290000000002</v>
      </c>
      <c r="D8" s="19">
        <f t="shared" si="0"/>
        <v>3.6067465277777782E-3</v>
      </c>
      <c r="E8" s="18">
        <v>6947.89</v>
      </c>
      <c r="F8" s="18">
        <v>8357.4500000000007</v>
      </c>
      <c r="G8" s="18">
        <v>6941.61</v>
      </c>
      <c r="H8" s="18">
        <v>6942.2</v>
      </c>
      <c r="I8" s="18">
        <v>1286.8</v>
      </c>
      <c r="J8" s="18">
        <v>5684.3</v>
      </c>
      <c r="K8" s="18">
        <v>884.76</v>
      </c>
    </row>
    <row r="9" spans="1:11" x14ac:dyDescent="0.25">
      <c r="A9" s="18" t="s">
        <v>2</v>
      </c>
      <c r="B9" s="18" t="s">
        <v>148</v>
      </c>
      <c r="C9" s="18">
        <v>80.061800000000005</v>
      </c>
      <c r="D9" s="19">
        <f t="shared" ref="D9:D10" si="1">C9/86400</f>
        <v>9.2664120370370372E-4</v>
      </c>
      <c r="E9" s="18">
        <v>6806.46</v>
      </c>
      <c r="F9" s="18">
        <v>7646.34</v>
      </c>
      <c r="G9" s="18">
        <v>6790.36</v>
      </c>
      <c r="H9" s="18">
        <v>6790.93</v>
      </c>
      <c r="I9" s="18">
        <v>0</v>
      </c>
      <c r="J9" s="18">
        <v>8700.39</v>
      </c>
      <c r="K9" s="18">
        <v>805.63</v>
      </c>
    </row>
    <row r="10" spans="1:11" x14ac:dyDescent="0.25">
      <c r="A10" s="18" t="s">
        <v>154</v>
      </c>
      <c r="B10" s="18" t="s">
        <v>148</v>
      </c>
      <c r="C10" s="18">
        <v>275.97059999999999</v>
      </c>
      <c r="D10" s="19">
        <f t="shared" si="1"/>
        <v>3.1941041666666667E-3</v>
      </c>
      <c r="E10" s="18">
        <v>83890.98</v>
      </c>
      <c r="F10" s="18">
        <v>87318.43</v>
      </c>
      <c r="G10" s="18">
        <v>83874.89</v>
      </c>
      <c r="H10" s="18">
        <v>83875.350000000006</v>
      </c>
      <c r="I10" s="18">
        <v>64234.53</v>
      </c>
      <c r="J10" s="18">
        <v>9182.65</v>
      </c>
      <c r="K10" s="18">
        <v>457.97</v>
      </c>
    </row>
    <row r="11" spans="1:11" x14ac:dyDescent="0.25">
      <c r="C11">
        <f>C6+C5</f>
        <v>28103.337</v>
      </c>
    </row>
    <row r="12" spans="1:11" x14ac:dyDescent="0.25">
      <c r="A12" t="s">
        <v>193</v>
      </c>
    </row>
    <row r="13" spans="1:11" x14ac:dyDescent="0.25">
      <c r="A13" s="18"/>
      <c r="B13" s="18"/>
      <c r="C13" s="18" t="s">
        <v>139</v>
      </c>
      <c r="D13" s="18" t="s">
        <v>140</v>
      </c>
      <c r="E13" s="18" t="s">
        <v>141</v>
      </c>
      <c r="F13" s="18" t="s">
        <v>142</v>
      </c>
      <c r="G13" s="18" t="s">
        <v>143</v>
      </c>
      <c r="H13" s="18" t="s">
        <v>144</v>
      </c>
      <c r="I13" s="18" t="s">
        <v>145</v>
      </c>
      <c r="J13" s="18" t="s">
        <v>146</v>
      </c>
      <c r="K13" s="18" t="s">
        <v>147</v>
      </c>
    </row>
    <row r="14" spans="1:11" x14ac:dyDescent="0.25">
      <c r="A14" s="20" t="s">
        <v>156</v>
      </c>
      <c r="B14" s="18" t="s">
        <v>149</v>
      </c>
      <c r="C14" s="22">
        <v>514.30050000000006</v>
      </c>
      <c r="D14" s="29">
        <f t="shared" ref="D14:D19" si="2">C14/86400</f>
        <v>5.952552083333334E-3</v>
      </c>
      <c r="E14" s="22">
        <v>47177.68</v>
      </c>
      <c r="F14" s="22">
        <v>58856.53</v>
      </c>
      <c r="G14" s="22">
        <v>47163.77</v>
      </c>
      <c r="H14" s="22">
        <v>47166.59</v>
      </c>
      <c r="I14" s="22">
        <v>9752.34</v>
      </c>
      <c r="J14" s="22">
        <v>2398.6</v>
      </c>
      <c r="K14" s="22">
        <v>243.55</v>
      </c>
    </row>
    <row r="15" spans="1:11" x14ac:dyDescent="0.25">
      <c r="A15" s="33" t="s">
        <v>150</v>
      </c>
      <c r="B15" s="18" t="s">
        <v>151</v>
      </c>
      <c r="C15" s="18">
        <v>3137.1078000000002</v>
      </c>
      <c r="D15" s="19">
        <f t="shared" si="2"/>
        <v>3.6309118055555561E-2</v>
      </c>
      <c r="E15" s="18">
        <v>4744.03</v>
      </c>
      <c r="F15" s="18">
        <v>5496.24</v>
      </c>
      <c r="G15" s="18">
        <v>4712.62</v>
      </c>
      <c r="H15" s="18">
        <v>4719.3599999999997</v>
      </c>
      <c r="I15" s="18">
        <v>17437.88</v>
      </c>
      <c r="J15" s="18">
        <v>112562.34</v>
      </c>
      <c r="K15" s="18">
        <v>757.51</v>
      </c>
    </row>
    <row r="16" spans="1:11" x14ac:dyDescent="0.25">
      <c r="A16" s="34"/>
      <c r="B16" s="18" t="s">
        <v>152</v>
      </c>
      <c r="C16" s="18">
        <v>264.96199999999999</v>
      </c>
      <c r="D16" s="19">
        <f t="shared" si="2"/>
        <v>3.0666898148148146E-3</v>
      </c>
      <c r="E16" s="18">
        <v>15989.87</v>
      </c>
      <c r="F16" s="18">
        <v>16412.34</v>
      </c>
      <c r="G16" s="18">
        <v>15983.49</v>
      </c>
      <c r="H16" s="18">
        <v>15983.99</v>
      </c>
      <c r="I16" s="18">
        <v>65218.05</v>
      </c>
      <c r="J16" s="18">
        <v>8499.7800000000007</v>
      </c>
      <c r="K16" s="18">
        <v>98.6</v>
      </c>
    </row>
    <row r="17" spans="1:11" x14ac:dyDescent="0.25">
      <c r="A17" s="35"/>
      <c r="B17" s="18" t="s">
        <v>153</v>
      </c>
      <c r="C17" s="18">
        <v>27113.492200000001</v>
      </c>
      <c r="D17" s="19">
        <f t="shared" si="2"/>
        <v>0.31381356712962966</v>
      </c>
      <c r="E17" s="18">
        <v>51584.639999999999</v>
      </c>
      <c r="F17" s="18">
        <v>51797.46</v>
      </c>
      <c r="G17" s="18">
        <v>515</v>
      </c>
      <c r="H17" s="18">
        <v>15716.69</v>
      </c>
      <c r="I17" s="18">
        <v>0.15</v>
      </c>
      <c r="J17" s="18">
        <v>0.68</v>
      </c>
      <c r="K17" s="18">
        <v>99.86</v>
      </c>
    </row>
    <row r="18" spans="1:11" x14ac:dyDescent="0.25">
      <c r="A18" s="18" t="s">
        <v>154</v>
      </c>
      <c r="B18" s="18" t="s">
        <v>155</v>
      </c>
      <c r="C18" s="18">
        <v>23398.625</v>
      </c>
      <c r="D18" s="19">
        <f t="shared" si="2"/>
        <v>0.27081741898148148</v>
      </c>
      <c r="E18" s="18">
        <v>41220.06</v>
      </c>
      <c r="F18" s="18">
        <v>42260.51</v>
      </c>
      <c r="G18" s="18">
        <v>41207.94</v>
      </c>
      <c r="H18" s="18">
        <v>41210.14</v>
      </c>
      <c r="I18" s="18">
        <v>967.16</v>
      </c>
      <c r="J18" s="18">
        <v>28497.3</v>
      </c>
      <c r="K18" s="18">
        <v>99.6</v>
      </c>
    </row>
    <row r="19" spans="1:11" x14ac:dyDescent="0.25">
      <c r="A19" s="18" t="s">
        <v>2</v>
      </c>
      <c r="B19" s="18" t="s">
        <v>155</v>
      </c>
      <c r="C19" s="18">
        <v>4671.5825999999997</v>
      </c>
      <c r="D19" s="19">
        <f t="shared" si="2"/>
        <v>5.4069243055555549E-2</v>
      </c>
      <c r="E19" s="18">
        <v>92088.33</v>
      </c>
      <c r="F19" s="18">
        <v>98836.43</v>
      </c>
      <c r="G19" s="18">
        <v>92082.63</v>
      </c>
      <c r="H19" s="18">
        <v>2.59</v>
      </c>
      <c r="I19" s="18">
        <v>130050.66</v>
      </c>
      <c r="J19" s="18">
        <v>1020.8</v>
      </c>
      <c r="K19" s="18">
        <v>7</v>
      </c>
    </row>
    <row r="20" spans="1:11" x14ac:dyDescent="0.25">
      <c r="A20" s="18" t="s">
        <v>2</v>
      </c>
      <c r="B20" s="18" t="s">
        <v>148</v>
      </c>
      <c r="C20" s="18">
        <v>307.48099999999999</v>
      </c>
      <c r="D20" s="19">
        <f t="shared" ref="D20:D21" si="3">C20/86400</f>
        <v>3.5588078703703702E-3</v>
      </c>
      <c r="E20" s="18">
        <v>83878.789999999994</v>
      </c>
      <c r="F20" s="18">
        <v>87325.57</v>
      </c>
      <c r="G20" s="18">
        <v>83874</v>
      </c>
      <c r="H20" s="18">
        <v>83874.720000000001</v>
      </c>
      <c r="I20" s="18">
        <v>80753.81</v>
      </c>
      <c r="J20" s="18">
        <v>8986.01</v>
      </c>
      <c r="K20" s="18">
        <v>390.96</v>
      </c>
    </row>
    <row r="21" spans="1:11" x14ac:dyDescent="0.25">
      <c r="A21" s="18" t="s">
        <v>154</v>
      </c>
      <c r="B21" s="18" t="s">
        <v>148</v>
      </c>
      <c r="C21" s="18">
        <v>741.40229999999997</v>
      </c>
      <c r="D21" s="19">
        <f t="shared" si="3"/>
        <v>8.5810451388888889E-3</v>
      </c>
      <c r="E21" s="18">
        <v>21264.87</v>
      </c>
      <c r="F21" s="18">
        <v>22292.34</v>
      </c>
      <c r="G21" s="18">
        <v>21257.17</v>
      </c>
      <c r="H21" s="18">
        <v>21248.03</v>
      </c>
      <c r="I21" s="18">
        <v>7020.2</v>
      </c>
      <c r="J21" s="18">
        <v>17026.330000000002</v>
      </c>
      <c r="K21" s="18">
        <v>758.94</v>
      </c>
    </row>
    <row r="22" spans="1:11" x14ac:dyDescent="0.25">
      <c r="C22">
        <f>C17+C16</f>
        <v>27378.4542</v>
      </c>
    </row>
    <row r="23" spans="1:11" x14ac:dyDescent="0.25">
      <c r="A23" t="s">
        <v>194</v>
      </c>
    </row>
    <row r="24" spans="1:11" x14ac:dyDescent="0.25">
      <c r="A24" s="18"/>
      <c r="B24" s="18"/>
      <c r="C24" s="18" t="s">
        <v>139</v>
      </c>
      <c r="D24" s="18" t="s">
        <v>140</v>
      </c>
      <c r="E24" s="18" t="s">
        <v>141</v>
      </c>
      <c r="F24" s="18" t="s">
        <v>142</v>
      </c>
      <c r="G24" s="18" t="s">
        <v>143</v>
      </c>
      <c r="H24" s="18" t="s">
        <v>144</v>
      </c>
      <c r="I24" s="18" t="s">
        <v>145</v>
      </c>
      <c r="J24" s="18" t="s">
        <v>146</v>
      </c>
      <c r="K24" s="18" t="s">
        <v>147</v>
      </c>
    </row>
    <row r="25" spans="1:11" x14ac:dyDescent="0.25">
      <c r="A25" s="20" t="s">
        <v>156</v>
      </c>
      <c r="B25" s="18" t="s">
        <v>149</v>
      </c>
      <c r="C25" s="18">
        <v>62.9114</v>
      </c>
      <c r="D25" s="19">
        <f t="shared" ref="D25:D27" si="4">C25/86400</f>
        <v>7.2814120370370372E-4</v>
      </c>
      <c r="E25" s="18">
        <v>768.07</v>
      </c>
      <c r="F25" s="18">
        <v>5267.51</v>
      </c>
      <c r="G25" s="18">
        <v>783.6</v>
      </c>
      <c r="H25" s="18">
        <v>786.64</v>
      </c>
      <c r="I25" s="18">
        <v>0.62</v>
      </c>
      <c r="J25" s="18">
        <v>0</v>
      </c>
      <c r="K25" s="18">
        <v>72.66</v>
      </c>
    </row>
    <row r="26" spans="1:11" x14ac:dyDescent="0.25">
      <c r="A26" s="21" t="s">
        <v>157</v>
      </c>
      <c r="B26" s="18" t="s">
        <v>152</v>
      </c>
      <c r="C26" s="18">
        <v>105.9743</v>
      </c>
      <c r="D26" s="19">
        <f t="shared" si="4"/>
        <v>1.2265543981481481E-3</v>
      </c>
      <c r="E26" s="18">
        <v>969.76</v>
      </c>
      <c r="F26" s="18">
        <v>1003.04</v>
      </c>
      <c r="G26" s="18">
        <v>962.43</v>
      </c>
      <c r="H26" s="18">
        <v>962.87</v>
      </c>
      <c r="I26" s="18">
        <v>4.66</v>
      </c>
      <c r="J26" s="18">
        <v>42124.89</v>
      </c>
      <c r="K26" s="18">
        <v>97.35</v>
      </c>
    </row>
    <row r="27" spans="1:11" x14ac:dyDescent="0.25">
      <c r="A27" s="20"/>
      <c r="B27" s="18" t="s">
        <v>153</v>
      </c>
      <c r="C27" s="18">
        <v>235.95249999999999</v>
      </c>
      <c r="D27" s="19">
        <f t="shared" si="4"/>
        <v>2.7309317129629628E-3</v>
      </c>
      <c r="E27" s="18">
        <v>21517.23</v>
      </c>
      <c r="F27" s="18">
        <v>21551.09</v>
      </c>
      <c r="G27" s="18">
        <v>21510.09</v>
      </c>
      <c r="H27" s="18">
        <v>21510.55</v>
      </c>
      <c r="I27" s="18">
        <v>0.11</v>
      </c>
      <c r="J27" s="18">
        <v>7.0000000000000007E-2</v>
      </c>
      <c r="K27" s="18">
        <v>95.36</v>
      </c>
    </row>
    <row r="28" spans="1:11" x14ac:dyDescent="0.25">
      <c r="A28" s="23" t="s">
        <v>138</v>
      </c>
      <c r="B28" s="18" t="s">
        <v>148</v>
      </c>
      <c r="C28" s="18">
        <v>2721.0538000000001</v>
      </c>
      <c r="D28" s="19">
        <f t="shared" ref="D28" si="5">C28/86400</f>
        <v>3.1493678240740744E-2</v>
      </c>
      <c r="E28" s="18">
        <v>9061.15</v>
      </c>
      <c r="F28" s="18">
        <v>9347.48</v>
      </c>
      <c r="G28" s="18">
        <v>9056.2099999999991</v>
      </c>
      <c r="H28" s="18">
        <v>9056.42</v>
      </c>
      <c r="I28" s="18">
        <v>1801.08</v>
      </c>
      <c r="J28" s="18">
        <v>46321.48</v>
      </c>
      <c r="K28" s="18">
        <v>295.98</v>
      </c>
    </row>
    <row r="30" spans="1:11" x14ac:dyDescent="0.25">
      <c r="A30" t="s">
        <v>195</v>
      </c>
    </row>
    <row r="31" spans="1:11" x14ac:dyDescent="0.25">
      <c r="A31" s="18"/>
      <c r="B31" s="18"/>
      <c r="C31" s="18" t="s">
        <v>139</v>
      </c>
      <c r="D31" s="18" t="s">
        <v>140</v>
      </c>
      <c r="E31" s="18" t="s">
        <v>141</v>
      </c>
      <c r="F31" s="18" t="s">
        <v>142</v>
      </c>
      <c r="G31" s="18" t="s">
        <v>143</v>
      </c>
      <c r="H31" s="18" t="s">
        <v>144</v>
      </c>
      <c r="I31" s="18" t="s">
        <v>145</v>
      </c>
      <c r="J31" s="18" t="s">
        <v>146</v>
      </c>
      <c r="K31" s="18" t="s">
        <v>147</v>
      </c>
    </row>
    <row r="32" spans="1:11" x14ac:dyDescent="0.25">
      <c r="A32" s="20" t="s">
        <v>156</v>
      </c>
      <c r="B32" s="18" t="s">
        <v>149</v>
      </c>
      <c r="C32" s="18">
        <v>23.425000000000001</v>
      </c>
      <c r="D32" s="19">
        <f t="shared" ref="D32" si="6">C32/86400</f>
        <v>2.7112268518518517E-4</v>
      </c>
      <c r="E32" s="18">
        <v>1841.01</v>
      </c>
      <c r="F32" s="18">
        <v>6633.28</v>
      </c>
      <c r="G32" s="18">
        <v>1834.37</v>
      </c>
      <c r="H32" s="18">
        <v>1836.84</v>
      </c>
      <c r="I32" s="18">
        <v>0</v>
      </c>
      <c r="J32" s="18">
        <v>0</v>
      </c>
      <c r="K32" s="18">
        <v>155.76</v>
      </c>
    </row>
    <row r="33" spans="1:11" x14ac:dyDescent="0.25">
      <c r="A33" s="21" t="s">
        <v>1</v>
      </c>
      <c r="B33" s="18" t="s">
        <v>152</v>
      </c>
      <c r="C33" s="18">
        <v>218.08170000000001</v>
      </c>
      <c r="D33" s="19">
        <f>C33/86400</f>
        <v>2.5240937500000003E-3</v>
      </c>
      <c r="E33" s="18">
        <v>920.27</v>
      </c>
      <c r="F33" s="18">
        <v>956.71</v>
      </c>
      <c r="G33" s="18">
        <v>912.9</v>
      </c>
      <c r="H33" s="18">
        <v>913.33</v>
      </c>
      <c r="I33" s="18">
        <v>86560.49</v>
      </c>
      <c r="J33" s="18">
        <v>32510.25</v>
      </c>
      <c r="K33" s="18">
        <v>60.43</v>
      </c>
    </row>
    <row r="34" spans="1:11" x14ac:dyDescent="0.25">
      <c r="A34" s="20"/>
      <c r="B34" s="18" t="s">
        <v>153</v>
      </c>
      <c r="C34" s="18">
        <v>211.14920000000001</v>
      </c>
      <c r="D34" s="19">
        <f>C34/86400</f>
        <v>2.4438564814814817E-3</v>
      </c>
      <c r="E34" s="18">
        <v>22530.07</v>
      </c>
      <c r="F34" s="18">
        <v>22570.69</v>
      </c>
      <c r="G34" s="18">
        <v>22522.58</v>
      </c>
      <c r="H34" s="18">
        <v>22523.05</v>
      </c>
      <c r="I34" s="18">
        <v>36670.79</v>
      </c>
      <c r="J34" s="18">
        <v>0.17</v>
      </c>
      <c r="K34" s="18">
        <v>91.95</v>
      </c>
    </row>
    <row r="35" spans="1:11" x14ac:dyDescent="0.25">
      <c r="A35" s="24" t="s">
        <v>138</v>
      </c>
      <c r="B35" s="18" t="s">
        <v>148</v>
      </c>
      <c r="C35" s="18">
        <v>5576.2348000000002</v>
      </c>
      <c r="D35" s="19">
        <f>C35/86400</f>
        <v>6.4539754629629631E-2</v>
      </c>
      <c r="E35" s="18">
        <v>1000974.59</v>
      </c>
      <c r="F35" s="18">
        <v>107471.88</v>
      </c>
      <c r="G35" s="18">
        <v>100969.93</v>
      </c>
      <c r="H35" s="18">
        <v>100970.34</v>
      </c>
      <c r="I35" s="18">
        <v>34990.43</v>
      </c>
      <c r="J35" s="18">
        <v>13760.62</v>
      </c>
      <c r="K35" s="18">
        <v>779.62</v>
      </c>
    </row>
  </sheetData>
  <mergeCells count="2">
    <mergeCell ref="A4:A6"/>
    <mergeCell ref="A15:A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D7FD-6BAF-4C6D-B1EB-BB1440064E90}">
  <dimension ref="A1:Q27"/>
  <sheetViews>
    <sheetView workbookViewId="0">
      <selection activeCell="B6" sqref="B6"/>
    </sheetView>
  </sheetViews>
  <sheetFormatPr defaultRowHeight="15" x14ac:dyDescent="0.25"/>
  <sheetData>
    <row r="1" spans="1:17" x14ac:dyDescent="0.25">
      <c r="A1" t="s">
        <v>158</v>
      </c>
      <c r="B1" t="s">
        <v>191</v>
      </c>
    </row>
    <row r="2" spans="1:17" x14ac:dyDescent="0.25">
      <c r="A2" t="s">
        <v>159</v>
      </c>
      <c r="G2" t="s">
        <v>160</v>
      </c>
      <c r="M2" t="s">
        <v>161</v>
      </c>
    </row>
    <row r="3" spans="1:17" x14ac:dyDescent="0.25">
      <c r="A3" s="38" t="s">
        <v>162</v>
      </c>
      <c r="B3" s="36" t="s">
        <v>163</v>
      </c>
      <c r="C3" s="37"/>
      <c r="D3" s="36" t="s">
        <v>165</v>
      </c>
      <c r="E3" s="37"/>
      <c r="G3" s="38" t="s">
        <v>162</v>
      </c>
      <c r="H3" s="36" t="s">
        <v>163</v>
      </c>
      <c r="I3" s="37"/>
      <c r="J3" s="36" t="s">
        <v>165</v>
      </c>
      <c r="K3" s="37"/>
      <c r="M3" s="23" t="s">
        <v>164</v>
      </c>
      <c r="N3" s="36" t="s">
        <v>163</v>
      </c>
      <c r="O3" s="37"/>
      <c r="P3" s="36" t="s">
        <v>165</v>
      </c>
      <c r="Q3" s="37"/>
    </row>
    <row r="4" spans="1:17" x14ac:dyDescent="0.25">
      <c r="A4" s="38"/>
      <c r="B4" s="18" t="s">
        <v>166</v>
      </c>
      <c r="C4" s="18" t="s">
        <v>167</v>
      </c>
      <c r="D4" s="18" t="s">
        <v>166</v>
      </c>
      <c r="E4" s="18" t="s">
        <v>167</v>
      </c>
      <c r="G4" s="38"/>
      <c r="H4" s="18" t="s">
        <v>166</v>
      </c>
      <c r="I4" s="18" t="s">
        <v>167</v>
      </c>
      <c r="J4" s="18" t="s">
        <v>166</v>
      </c>
      <c r="K4" s="18" t="s">
        <v>167</v>
      </c>
      <c r="M4" s="27"/>
      <c r="N4" s="18" t="s">
        <v>166</v>
      </c>
      <c r="O4" s="18" t="s">
        <v>167</v>
      </c>
      <c r="P4" s="18" t="s">
        <v>166</v>
      </c>
      <c r="Q4" s="18" t="s">
        <v>167</v>
      </c>
    </row>
    <row r="5" spans="1:17" x14ac:dyDescent="0.25">
      <c r="A5" s="31" t="s">
        <v>156</v>
      </c>
      <c r="B5" s="32">
        <v>8.3199999999999995E-4</v>
      </c>
      <c r="C5" s="32">
        <v>3.6000000000000002E-4</v>
      </c>
      <c r="D5" s="32">
        <v>8.3199999999999995E-4</v>
      </c>
      <c r="E5" s="32">
        <v>3.6000000000000002E-4</v>
      </c>
      <c r="G5" s="31" t="s">
        <v>156</v>
      </c>
      <c r="H5" s="32">
        <v>4.07E-5</v>
      </c>
      <c r="I5" s="32">
        <v>1.7600000000000001E-5</v>
      </c>
      <c r="J5" s="32">
        <v>4.07E-5</v>
      </c>
      <c r="K5" s="32">
        <v>1.7600000000000001E-5</v>
      </c>
      <c r="M5" s="31" t="s">
        <v>156</v>
      </c>
      <c r="N5" s="32">
        <v>1.1000000000000001E-3</v>
      </c>
      <c r="O5" s="32">
        <v>4.7600000000000002E-4</v>
      </c>
      <c r="P5" s="32">
        <v>1.1000000000000001E-3</v>
      </c>
      <c r="Q5" s="32">
        <v>4.7600000000000002E-4</v>
      </c>
    </row>
    <row r="6" spans="1:17" x14ac:dyDescent="0.25">
      <c r="A6" s="18" t="s">
        <v>1</v>
      </c>
      <c r="B6" s="28">
        <v>2.8400000000000001E-3</v>
      </c>
      <c r="C6" s="28">
        <v>1.23E-3</v>
      </c>
      <c r="D6" s="28">
        <v>2.8400000000000001E-3</v>
      </c>
      <c r="E6" s="28">
        <v>1.23E-3</v>
      </c>
      <c r="G6" s="18" t="s">
        <v>1</v>
      </c>
      <c r="H6" s="28">
        <v>3.8999999999999999E-4</v>
      </c>
      <c r="I6" s="28">
        <v>1.6899999999999999E-4</v>
      </c>
      <c r="J6" s="28">
        <v>3.8999999999999999E-4</v>
      </c>
      <c r="K6" s="28">
        <v>1.6899999999999999E-4</v>
      </c>
      <c r="M6" s="18" t="s">
        <v>150</v>
      </c>
      <c r="N6" s="28">
        <v>2.8400000000000001E-3</v>
      </c>
      <c r="O6" s="28">
        <v>1.23E-3</v>
      </c>
      <c r="P6" s="28">
        <v>2.8500000000000001E-3</v>
      </c>
      <c r="Q6" s="28">
        <v>1.23E-3</v>
      </c>
    </row>
    <row r="8" spans="1:17" x14ac:dyDescent="0.25">
      <c r="A8" t="s">
        <v>158</v>
      </c>
      <c r="B8" t="s">
        <v>190</v>
      </c>
    </row>
    <row r="9" spans="1:17" x14ac:dyDescent="0.25">
      <c r="A9" t="s">
        <v>159</v>
      </c>
      <c r="G9" t="s">
        <v>160</v>
      </c>
      <c r="M9" t="s">
        <v>161</v>
      </c>
    </row>
    <row r="10" spans="1:17" x14ac:dyDescent="0.25">
      <c r="A10" s="38" t="s">
        <v>162</v>
      </c>
      <c r="B10" s="36" t="s">
        <v>163</v>
      </c>
      <c r="C10" s="37"/>
      <c r="D10" s="36" t="s">
        <v>165</v>
      </c>
      <c r="E10" s="37"/>
      <c r="G10" s="38" t="s">
        <v>162</v>
      </c>
      <c r="H10" s="36" t="s">
        <v>163</v>
      </c>
      <c r="I10" s="37"/>
      <c r="J10" s="36" t="s">
        <v>165</v>
      </c>
      <c r="K10" s="37"/>
      <c r="M10" s="23" t="s">
        <v>164</v>
      </c>
      <c r="N10" s="36" t="s">
        <v>163</v>
      </c>
      <c r="O10" s="37"/>
      <c r="P10" s="36" t="s">
        <v>165</v>
      </c>
      <c r="Q10" s="37"/>
    </row>
    <row r="11" spans="1:17" x14ac:dyDescent="0.25">
      <c r="A11" s="38"/>
      <c r="B11" s="18" t="s">
        <v>166</v>
      </c>
      <c r="C11" s="18" t="s">
        <v>167</v>
      </c>
      <c r="D11" s="18" t="s">
        <v>166</v>
      </c>
      <c r="E11" s="18" t="s">
        <v>167</v>
      </c>
      <c r="G11" s="38"/>
      <c r="H11" s="18" t="s">
        <v>166</v>
      </c>
      <c r="I11" s="18" t="s">
        <v>167</v>
      </c>
      <c r="J11" s="18" t="s">
        <v>166</v>
      </c>
      <c r="K11" s="18" t="s">
        <v>167</v>
      </c>
      <c r="M11" s="27"/>
      <c r="N11" s="18" t="s">
        <v>166</v>
      </c>
      <c r="O11" s="18" t="s">
        <v>167</v>
      </c>
      <c r="P11" s="18" t="s">
        <v>166</v>
      </c>
      <c r="Q11" s="18" t="s">
        <v>167</v>
      </c>
    </row>
    <row r="12" spans="1:17" x14ac:dyDescent="0.25">
      <c r="A12" s="31" t="s">
        <v>156</v>
      </c>
      <c r="B12" s="32">
        <v>7.9100000000000004E-4</v>
      </c>
      <c r="C12" s="32">
        <v>3.4099999999999999E-4</v>
      </c>
      <c r="D12" s="32">
        <v>1.06E-3</v>
      </c>
      <c r="E12" s="32">
        <v>4.57E-4</v>
      </c>
      <c r="G12" s="31" t="s">
        <v>156</v>
      </c>
      <c r="H12" s="32">
        <v>4.1899999999999999E-4</v>
      </c>
      <c r="I12" s="32">
        <v>1.8200000000000001E-4</v>
      </c>
      <c r="J12" s="32">
        <v>5.6400000000000005E-4</v>
      </c>
      <c r="K12" s="32">
        <v>2.4399999999999999E-4</v>
      </c>
      <c r="M12" s="31" t="s">
        <v>156</v>
      </c>
      <c r="N12" s="32">
        <v>1.1100000000000001E-3</v>
      </c>
      <c r="O12" s="32">
        <v>4.7899999999999999E-4</v>
      </c>
      <c r="P12" s="32">
        <v>1.67E-3</v>
      </c>
      <c r="Q12" s="32">
        <v>7.2199999999999999E-4</v>
      </c>
    </row>
    <row r="13" spans="1:17" x14ac:dyDescent="0.25">
      <c r="A13" s="18" t="s">
        <v>1</v>
      </c>
      <c r="B13" s="28">
        <v>7.7399999999999995E-4</v>
      </c>
      <c r="C13" s="28">
        <v>3.3599999999999998E-4</v>
      </c>
      <c r="D13" s="28">
        <v>1.3140000000000001E-3</v>
      </c>
      <c r="E13" s="28">
        <v>5.6899999999999995E-4</v>
      </c>
      <c r="G13" s="18" t="s">
        <v>1</v>
      </c>
      <c r="H13" s="28">
        <v>5.5400000000000002E-4</v>
      </c>
      <c r="I13" s="28">
        <v>2.4000000000000001E-4</v>
      </c>
      <c r="J13" s="28">
        <v>9.3899999999999995E-4</v>
      </c>
      <c r="K13" s="28">
        <v>4.0700000000000003E-4</v>
      </c>
      <c r="M13" s="18" t="s">
        <v>150</v>
      </c>
      <c r="N13" s="28">
        <v>6.9399999999999996E-4</v>
      </c>
      <c r="O13" s="28">
        <v>3.01E-4</v>
      </c>
      <c r="P13" s="28">
        <v>2.8400000000000001E-3</v>
      </c>
      <c r="Q13" s="28">
        <v>1.23E-3</v>
      </c>
    </row>
    <row r="15" spans="1:17" x14ac:dyDescent="0.25">
      <c r="A15" t="s">
        <v>189</v>
      </c>
      <c r="B15" t="s">
        <v>191</v>
      </c>
    </row>
    <row r="16" spans="1:17" x14ac:dyDescent="0.25">
      <c r="A16" t="s">
        <v>159</v>
      </c>
      <c r="G16" t="s">
        <v>160</v>
      </c>
      <c r="M16" t="s">
        <v>161</v>
      </c>
    </row>
    <row r="17" spans="1:17" x14ac:dyDescent="0.25">
      <c r="A17" s="38" t="s">
        <v>162</v>
      </c>
      <c r="B17" s="36" t="s">
        <v>163</v>
      </c>
      <c r="C17" s="37"/>
      <c r="D17" s="36" t="s">
        <v>165</v>
      </c>
      <c r="E17" s="37"/>
      <c r="G17" s="38" t="s">
        <v>162</v>
      </c>
      <c r="H17" s="36" t="s">
        <v>163</v>
      </c>
      <c r="I17" s="37"/>
      <c r="J17" s="36" t="s">
        <v>165</v>
      </c>
      <c r="K17" s="37"/>
      <c r="M17" s="23" t="s">
        <v>164</v>
      </c>
      <c r="N17" s="36" t="s">
        <v>163</v>
      </c>
      <c r="O17" s="37"/>
      <c r="P17" s="36" t="s">
        <v>165</v>
      </c>
      <c r="Q17" s="37"/>
    </row>
    <row r="18" spans="1:17" x14ac:dyDescent="0.25">
      <c r="A18" s="38"/>
      <c r="B18" s="18" t="s">
        <v>166</v>
      </c>
      <c r="C18" s="18" t="s">
        <v>167</v>
      </c>
      <c r="D18" s="18" t="s">
        <v>166</v>
      </c>
      <c r="E18" s="18" t="s">
        <v>167</v>
      </c>
      <c r="G18" s="38"/>
      <c r="H18" s="25" t="s">
        <v>166</v>
      </c>
      <c r="I18" s="26" t="s">
        <v>167</v>
      </c>
      <c r="J18" s="25" t="s">
        <v>166</v>
      </c>
      <c r="K18" s="26" t="s">
        <v>167</v>
      </c>
      <c r="M18" s="27"/>
      <c r="N18" s="18" t="s">
        <v>166</v>
      </c>
      <c r="O18" s="18" t="s">
        <v>167</v>
      </c>
      <c r="P18" s="18" t="s">
        <v>166</v>
      </c>
      <c r="Q18" s="18" t="s">
        <v>167</v>
      </c>
    </row>
    <row r="19" spans="1:17" x14ac:dyDescent="0.25">
      <c r="A19" s="31" t="s">
        <v>156</v>
      </c>
      <c r="B19" s="31">
        <v>1.4E-3</v>
      </c>
      <c r="C19" s="31">
        <v>6.0599999999999998E-4</v>
      </c>
      <c r="D19" s="31">
        <v>1.4E-3</v>
      </c>
      <c r="E19" s="31">
        <v>6.0599999999999998E-4</v>
      </c>
      <c r="G19" s="31" t="s">
        <v>156</v>
      </c>
      <c r="H19" s="30">
        <v>4.0499999999999998E-4</v>
      </c>
      <c r="I19" s="30">
        <v>1.75E-4</v>
      </c>
      <c r="J19" s="30">
        <v>4.9700000000000005E-4</v>
      </c>
      <c r="K19" s="30">
        <v>2.1499999999999999E-4</v>
      </c>
      <c r="M19" s="31" t="s">
        <v>156</v>
      </c>
      <c r="N19" s="31">
        <v>1.4E-3</v>
      </c>
      <c r="O19" s="31">
        <v>6.0499999999999996E-4</v>
      </c>
      <c r="P19" s="31">
        <v>1.4E-3</v>
      </c>
      <c r="Q19" s="31">
        <v>6.0599999999999998E-4</v>
      </c>
    </row>
    <row r="20" spans="1:17" x14ac:dyDescent="0.25">
      <c r="A20" s="18" t="s">
        <v>1</v>
      </c>
      <c r="B20" s="28">
        <v>2.9199999999999999E-3</v>
      </c>
      <c r="C20" s="28">
        <v>1.2600000000000001E-3</v>
      </c>
      <c r="D20" s="28">
        <v>2.9199999999999999E-3</v>
      </c>
      <c r="E20" s="28">
        <v>1.2600000000000001E-3</v>
      </c>
      <c r="G20" s="18" t="s">
        <v>1</v>
      </c>
      <c r="H20" s="28">
        <v>2.9199999999999999E-3</v>
      </c>
      <c r="I20" s="28">
        <v>1.2600000000000001E-3</v>
      </c>
      <c r="J20" s="28">
        <v>2.9199999999999999E-3</v>
      </c>
      <c r="K20" s="28">
        <v>1.2600000000000001E-3</v>
      </c>
      <c r="M20" s="18" t="s">
        <v>150</v>
      </c>
      <c r="N20" s="28">
        <v>4.0499999999999998E-4</v>
      </c>
      <c r="O20" s="28">
        <v>1.75E-4</v>
      </c>
      <c r="P20" s="28">
        <v>4.9700000000000005E-4</v>
      </c>
      <c r="Q20" s="28">
        <v>2.1499999999999999E-4</v>
      </c>
    </row>
    <row r="22" spans="1:17" x14ac:dyDescent="0.25">
      <c r="A22" t="s">
        <v>189</v>
      </c>
      <c r="B22" t="s">
        <v>190</v>
      </c>
    </row>
    <row r="23" spans="1:17" x14ac:dyDescent="0.25">
      <c r="A23" t="s">
        <v>159</v>
      </c>
      <c r="G23" t="s">
        <v>160</v>
      </c>
      <c r="M23" t="s">
        <v>161</v>
      </c>
    </row>
    <row r="24" spans="1:17" x14ac:dyDescent="0.25">
      <c r="A24" s="38" t="s">
        <v>162</v>
      </c>
      <c r="B24" s="36" t="s">
        <v>163</v>
      </c>
      <c r="C24" s="37"/>
      <c r="D24" s="36" t="s">
        <v>165</v>
      </c>
      <c r="E24" s="37"/>
      <c r="G24" s="38" t="s">
        <v>162</v>
      </c>
      <c r="H24" s="36" t="s">
        <v>163</v>
      </c>
      <c r="I24" s="37"/>
      <c r="J24" s="36" t="s">
        <v>165</v>
      </c>
      <c r="K24" s="37"/>
      <c r="M24" s="23" t="s">
        <v>164</v>
      </c>
      <c r="N24" s="36" t="s">
        <v>163</v>
      </c>
      <c r="O24" s="37"/>
      <c r="P24" s="36" t="s">
        <v>165</v>
      </c>
      <c r="Q24" s="37"/>
    </row>
    <row r="25" spans="1:17" x14ac:dyDescent="0.25">
      <c r="A25" s="33"/>
      <c r="B25" s="18" t="s">
        <v>166</v>
      </c>
      <c r="C25" s="18" t="s">
        <v>167</v>
      </c>
      <c r="D25" s="18" t="s">
        <v>166</v>
      </c>
      <c r="E25" s="18" t="s">
        <v>167</v>
      </c>
      <c r="G25" s="38"/>
      <c r="H25" s="18" t="s">
        <v>166</v>
      </c>
      <c r="I25" s="18" t="s">
        <v>167</v>
      </c>
      <c r="J25" s="18" t="s">
        <v>166</v>
      </c>
      <c r="K25" s="18" t="s">
        <v>167</v>
      </c>
      <c r="M25" s="27"/>
      <c r="N25" s="18" t="s">
        <v>166</v>
      </c>
      <c r="O25" s="18" t="s">
        <v>167</v>
      </c>
      <c r="P25" s="18" t="s">
        <v>166</v>
      </c>
      <c r="Q25" s="18" t="s">
        <v>167</v>
      </c>
    </row>
    <row r="26" spans="1:17" x14ac:dyDescent="0.25">
      <c r="A26" s="31" t="s">
        <v>156</v>
      </c>
      <c r="B26" s="31">
        <v>2.8200000000000002E-4</v>
      </c>
      <c r="C26" s="31">
        <v>4.1599999999999997E-4</v>
      </c>
      <c r="D26" s="31">
        <v>3.2499999999999999E-4</v>
      </c>
      <c r="E26" s="31">
        <v>1.4100000000000001E-4</v>
      </c>
      <c r="G26" s="31" t="s">
        <v>156</v>
      </c>
      <c r="H26" s="31">
        <v>6.5399999999999996E-4</v>
      </c>
      <c r="I26" s="31">
        <v>2.8299999999999999E-4</v>
      </c>
      <c r="J26" s="31">
        <v>7.5299999999999998E-4</v>
      </c>
      <c r="K26" s="31">
        <v>3.2499999999999999E-4</v>
      </c>
      <c r="M26" s="31" t="s">
        <v>156</v>
      </c>
      <c r="N26" s="31">
        <v>9.6100000000000005E-4</v>
      </c>
      <c r="O26" s="31">
        <v>4.15E-4</v>
      </c>
      <c r="P26" s="31">
        <v>4.9700000000000005E-4</v>
      </c>
      <c r="Q26" s="31">
        <v>1.15E-3</v>
      </c>
    </row>
    <row r="27" spans="1:17" x14ac:dyDescent="0.25">
      <c r="A27" s="18" t="s">
        <v>1</v>
      </c>
      <c r="B27" s="28">
        <v>7.4100000000000001E-4</v>
      </c>
      <c r="C27" s="28">
        <v>3.21E-4</v>
      </c>
      <c r="D27" s="28">
        <v>9.1E-4</v>
      </c>
      <c r="E27" s="28">
        <v>3.9399999999999998E-4</v>
      </c>
      <c r="G27" s="18" t="s">
        <v>1</v>
      </c>
      <c r="H27" s="28">
        <v>7.4100000000000001E-4</v>
      </c>
      <c r="I27" s="28">
        <v>3.21E-4</v>
      </c>
      <c r="J27" s="28">
        <v>9.1E-4</v>
      </c>
      <c r="K27" s="28">
        <v>3.9399999999999998E-4</v>
      </c>
      <c r="M27" s="18" t="s">
        <v>150</v>
      </c>
      <c r="N27" s="28">
        <v>5.9299999999999999E-4</v>
      </c>
      <c r="O27" s="28">
        <v>2.4699999999999999E-4</v>
      </c>
      <c r="P27" s="28">
        <v>1.8E-3</v>
      </c>
      <c r="Q27" s="28">
        <v>7.7999999999999999E-4</v>
      </c>
    </row>
  </sheetData>
  <mergeCells count="32">
    <mergeCell ref="N24:O24"/>
    <mergeCell ref="P24:Q24"/>
    <mergeCell ref="A17:A18"/>
    <mergeCell ref="B17:C17"/>
    <mergeCell ref="D17:E17"/>
    <mergeCell ref="G17:G18"/>
    <mergeCell ref="H17:I17"/>
    <mergeCell ref="J17:K17"/>
    <mergeCell ref="N17:O17"/>
    <mergeCell ref="P17:Q17"/>
    <mergeCell ref="A24:A25"/>
    <mergeCell ref="B24:C24"/>
    <mergeCell ref="D24:E24"/>
    <mergeCell ref="G24:G25"/>
    <mergeCell ref="H24:I24"/>
    <mergeCell ref="J24:K24"/>
    <mergeCell ref="H10:I10"/>
    <mergeCell ref="J10:K10"/>
    <mergeCell ref="N10:O10"/>
    <mergeCell ref="P10:Q10"/>
    <mergeCell ref="A10:A11"/>
    <mergeCell ref="B10:C10"/>
    <mergeCell ref="D10:E10"/>
    <mergeCell ref="G10:G11"/>
    <mergeCell ref="H3:I3"/>
    <mergeCell ref="J3:K3"/>
    <mergeCell ref="N3:O3"/>
    <mergeCell ref="P3:Q3"/>
    <mergeCell ref="A3:A4"/>
    <mergeCell ref="B3:C3"/>
    <mergeCell ref="D3:E3"/>
    <mergeCell ref="G3:G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1989-FB0A-4289-BA84-6A79E0F2D2A2}">
  <dimension ref="A1:M34"/>
  <sheetViews>
    <sheetView tabSelected="1" topLeftCell="A6" workbookViewId="0">
      <selection activeCell="I37" sqref="I37"/>
    </sheetView>
  </sheetViews>
  <sheetFormatPr defaultRowHeight="15" x14ac:dyDescent="0.25"/>
  <cols>
    <col min="17" max="17" width="10" bestFit="1" customWidth="1"/>
  </cols>
  <sheetData>
    <row r="1" spans="1:13" x14ac:dyDescent="0.25">
      <c r="A1" t="s">
        <v>168</v>
      </c>
      <c r="B1" s="18" t="s">
        <v>169</v>
      </c>
      <c r="C1" s="18" t="s">
        <v>170</v>
      </c>
      <c r="D1" s="18" t="s">
        <v>171</v>
      </c>
      <c r="E1" s="18" t="s">
        <v>172</v>
      </c>
      <c r="F1" s="18" t="s">
        <v>68</v>
      </c>
      <c r="G1" s="18" t="s">
        <v>173</v>
      </c>
      <c r="H1" s="18" t="s">
        <v>174</v>
      </c>
      <c r="I1" s="18" t="s">
        <v>175</v>
      </c>
      <c r="J1" s="18" t="s">
        <v>176</v>
      </c>
      <c r="K1" s="18" t="s">
        <v>186</v>
      </c>
      <c r="L1" s="18" t="s">
        <v>177</v>
      </c>
      <c r="M1" s="18" t="s">
        <v>183</v>
      </c>
    </row>
    <row r="2" spans="1:13" x14ac:dyDescent="0.25">
      <c r="A2" t="s">
        <v>178</v>
      </c>
      <c r="B2" t="s">
        <v>196</v>
      </c>
      <c r="C2" s="30" t="s">
        <v>156</v>
      </c>
      <c r="D2" s="30" t="s">
        <v>180</v>
      </c>
      <c r="E2" s="43" t="s">
        <v>181</v>
      </c>
      <c r="F2" s="44">
        <f t="shared" ref="F2:F11" si="0">G2+H2+I2+J2</f>
        <v>1188818</v>
      </c>
      <c r="G2" s="44">
        <v>661775</v>
      </c>
      <c r="H2" s="44">
        <v>424496</v>
      </c>
      <c r="I2" s="44">
        <v>40464</v>
      </c>
      <c r="J2" s="44">
        <v>62083</v>
      </c>
      <c r="K2" s="44">
        <f>2/(1/L2+1/M2)</f>
        <v>58.175746091691359</v>
      </c>
      <c r="L2" s="44">
        <f>G2/F2*100</f>
        <v>55.666636945268323</v>
      </c>
      <c r="M2" s="45">
        <f t="shared" ref="M2:M28" si="1">G2/(G2+H2)*100</f>
        <v>60.921722111701406</v>
      </c>
    </row>
    <row r="3" spans="1:13" x14ac:dyDescent="0.25">
      <c r="C3" s="30"/>
      <c r="D3" s="30"/>
      <c r="E3" s="46" t="s">
        <v>182</v>
      </c>
      <c r="F3" s="47">
        <f t="shared" si="0"/>
        <v>1188818</v>
      </c>
      <c r="G3" s="47">
        <v>1079949</v>
      </c>
      <c r="H3" s="47">
        <v>99717</v>
      </c>
      <c r="I3" s="47">
        <v>5014</v>
      </c>
      <c r="J3" s="47">
        <v>4138</v>
      </c>
      <c r="K3" s="47">
        <f t="shared" ref="K3:K34" si="2">2/(1/L3+1/M3)</f>
        <v>91.19326961887856</v>
      </c>
      <c r="L3" s="47">
        <f t="shared" ref="L3:L34" si="3">G3/F3*100</f>
        <v>90.842248350882983</v>
      </c>
      <c r="M3" s="48">
        <f t="shared" si="1"/>
        <v>91.547014154853997</v>
      </c>
    </row>
    <row r="4" spans="1:13" x14ac:dyDescent="0.25">
      <c r="C4" t="s">
        <v>1</v>
      </c>
      <c r="D4" t="s">
        <v>180</v>
      </c>
      <c r="E4" s="25" t="s">
        <v>181</v>
      </c>
      <c r="F4" s="49">
        <f t="shared" si="0"/>
        <v>1188818</v>
      </c>
      <c r="G4" s="49">
        <v>662963</v>
      </c>
      <c r="H4" s="49">
        <v>406568</v>
      </c>
      <c r="I4" s="49">
        <f>302648-183361</f>
        <v>119287</v>
      </c>
      <c r="J4" s="49">
        <v>0</v>
      </c>
      <c r="K4" s="57">
        <f t="shared" si="2"/>
        <v>58.712183103674406</v>
      </c>
      <c r="L4" s="57">
        <f t="shared" si="3"/>
        <v>55.766568137427264</v>
      </c>
      <c r="M4" s="26">
        <f t="shared" si="1"/>
        <v>61.986328587016182</v>
      </c>
    </row>
    <row r="5" spans="1:13" ht="15.75" thickBot="1" x14ac:dyDescent="0.3">
      <c r="B5" s="59"/>
      <c r="C5" s="59"/>
      <c r="D5" s="59"/>
      <c r="E5" s="60" t="s">
        <v>182</v>
      </c>
      <c r="F5" s="59">
        <f t="shared" si="0"/>
        <v>1188818</v>
      </c>
      <c r="G5" s="59">
        <v>1081012</v>
      </c>
      <c r="H5" s="59">
        <v>78533</v>
      </c>
      <c r="I5" s="59">
        <f>5275+207359-183361</f>
        <v>29273</v>
      </c>
      <c r="J5" s="59">
        <v>0</v>
      </c>
      <c r="K5" s="61">
        <f t="shared" si="2"/>
        <v>92.06515347073686</v>
      </c>
      <c r="L5" s="61">
        <f t="shared" si="3"/>
        <v>90.9316648974023</v>
      </c>
      <c r="M5" s="62">
        <f t="shared" si="1"/>
        <v>93.227257243142788</v>
      </c>
    </row>
    <row r="6" spans="1:13" ht="15.75" thickTop="1" x14ac:dyDescent="0.25">
      <c r="B6" t="s">
        <v>197</v>
      </c>
      <c r="C6" s="30" t="s">
        <v>156</v>
      </c>
      <c r="D6" s="30" t="s">
        <v>180</v>
      </c>
      <c r="E6" s="53" t="s">
        <v>184</v>
      </c>
      <c r="F6" s="54">
        <f t="shared" si="0"/>
        <v>1327874</v>
      </c>
      <c r="G6" s="54">
        <v>1317719</v>
      </c>
      <c r="H6" s="54">
        <v>10031</v>
      </c>
      <c r="I6" s="54">
        <v>124</v>
      </c>
      <c r="J6" s="54">
        <v>0</v>
      </c>
      <c r="K6" s="54">
        <f t="shared" si="2"/>
        <v>99.239877332031938</v>
      </c>
      <c r="L6" s="54">
        <f t="shared" si="3"/>
        <v>99.235243705351564</v>
      </c>
      <c r="M6" s="55">
        <f t="shared" si="1"/>
        <v>99.244511391451709</v>
      </c>
    </row>
    <row r="7" spans="1:13" x14ac:dyDescent="0.25">
      <c r="C7" s="30"/>
      <c r="D7" s="30"/>
      <c r="E7" s="53" t="s">
        <v>181</v>
      </c>
      <c r="F7" s="54">
        <f t="shared" si="0"/>
        <v>1327874</v>
      </c>
      <c r="G7" s="54">
        <v>1197344</v>
      </c>
      <c r="H7" s="54">
        <v>6330</v>
      </c>
      <c r="I7" s="54">
        <v>1890</v>
      </c>
      <c r="J7" s="54">
        <v>122310</v>
      </c>
      <c r="K7" s="54">
        <f t="shared" si="2"/>
        <v>94.593821645886237</v>
      </c>
      <c r="L7" s="54">
        <f t="shared" si="3"/>
        <v>90.170001069378571</v>
      </c>
      <c r="M7" s="55">
        <f t="shared" si="1"/>
        <v>99.474110099578468</v>
      </c>
    </row>
    <row r="8" spans="1:13" x14ac:dyDescent="0.25">
      <c r="C8" s="30"/>
      <c r="D8" s="30"/>
      <c r="E8" s="46" t="s">
        <v>182</v>
      </c>
      <c r="F8" s="47">
        <f t="shared" si="0"/>
        <v>1327874</v>
      </c>
      <c r="G8" s="47">
        <v>1310141</v>
      </c>
      <c r="H8" s="47">
        <v>6450</v>
      </c>
      <c r="I8" s="47">
        <v>1448</v>
      </c>
      <c r="J8" s="47">
        <v>9835</v>
      </c>
      <c r="K8" s="47">
        <f t="shared" si="2"/>
        <v>99.085523915045201</v>
      </c>
      <c r="L8" s="47">
        <f t="shared" si="3"/>
        <v>98.664557028754231</v>
      </c>
      <c r="M8" s="48">
        <f t="shared" si="1"/>
        <v>99.510098428441324</v>
      </c>
    </row>
    <row r="9" spans="1:13" x14ac:dyDescent="0.25">
      <c r="C9" t="s">
        <v>1</v>
      </c>
      <c r="D9" t="s">
        <v>180</v>
      </c>
      <c r="E9" s="27" t="s">
        <v>184</v>
      </c>
      <c r="F9" s="42">
        <f t="shared" si="0"/>
        <v>1327874</v>
      </c>
      <c r="G9" s="42">
        <v>1296590</v>
      </c>
      <c r="H9" s="42">
        <v>29533</v>
      </c>
      <c r="I9" s="42">
        <f>46056-44305</f>
        <v>1751</v>
      </c>
      <c r="J9" s="42">
        <v>0</v>
      </c>
      <c r="K9" s="40">
        <f t="shared" si="2"/>
        <v>97.70847517913549</v>
      </c>
      <c r="L9" s="40">
        <f t="shared" si="3"/>
        <v>97.644053577372546</v>
      </c>
      <c r="M9" s="56">
        <f t="shared" si="1"/>
        <v>97.772981842559105</v>
      </c>
    </row>
    <row r="10" spans="1:13" x14ac:dyDescent="0.25">
      <c r="E10" s="27" t="s">
        <v>181</v>
      </c>
      <c r="F10" s="42">
        <f t="shared" si="0"/>
        <v>1327874</v>
      </c>
      <c r="G10" s="42">
        <v>1176566</v>
      </c>
      <c r="H10" s="42">
        <v>25452</v>
      </c>
      <c r="I10" s="42">
        <f>170161-44305</f>
        <v>125856</v>
      </c>
      <c r="J10" s="42">
        <v>0</v>
      </c>
      <c r="K10" s="40">
        <f t="shared" si="2"/>
        <v>93.013140481886182</v>
      </c>
      <c r="L10" s="40">
        <f t="shared" si="3"/>
        <v>88.605244172263326</v>
      </c>
      <c r="M10" s="56">
        <f t="shared" si="1"/>
        <v>97.882560826876144</v>
      </c>
    </row>
    <row r="11" spans="1:13" ht="15.75" thickBot="1" x14ac:dyDescent="0.3">
      <c r="B11" s="59"/>
      <c r="C11" s="59"/>
      <c r="D11" s="59"/>
      <c r="E11" s="60" t="s">
        <v>182</v>
      </c>
      <c r="F11" s="59">
        <f t="shared" si="0"/>
        <v>1327874</v>
      </c>
      <c r="G11" s="59">
        <v>1308227</v>
      </c>
      <c r="H11" s="59">
        <v>6656</v>
      </c>
      <c r="I11" s="59">
        <f>57296-44305</f>
        <v>12991</v>
      </c>
      <c r="J11" s="59">
        <v>0</v>
      </c>
      <c r="K11" s="61">
        <f t="shared" si="2"/>
        <v>99.004713638068125</v>
      </c>
      <c r="L11" s="61">
        <f t="shared" si="3"/>
        <v>98.520416846779142</v>
      </c>
      <c r="M11" s="62">
        <f t="shared" si="1"/>
        <v>99.493795265434258</v>
      </c>
    </row>
    <row r="12" spans="1:13" ht="15.75" thickTop="1" x14ac:dyDescent="0.25">
      <c r="A12" t="s">
        <v>185</v>
      </c>
      <c r="B12" t="s">
        <v>179</v>
      </c>
      <c r="C12" s="30" t="s">
        <v>156</v>
      </c>
      <c r="D12" s="30" t="s">
        <v>2</v>
      </c>
      <c r="E12" s="53" t="s">
        <v>181</v>
      </c>
      <c r="F12" s="54">
        <f>G12+H12+I12+J12</f>
        <v>10816444</v>
      </c>
      <c r="G12" s="54">
        <v>6426863</v>
      </c>
      <c r="H12" s="54">
        <v>3914307</v>
      </c>
      <c r="I12" s="54">
        <v>145745</v>
      </c>
      <c r="J12" s="54">
        <v>329529</v>
      </c>
      <c r="K12" s="54">
        <f t="shared" si="2"/>
        <v>60.752247394247767</v>
      </c>
      <c r="L12" s="54">
        <f t="shared" si="3"/>
        <v>59.417522061779273</v>
      </c>
      <c r="M12" s="55">
        <f t="shared" si="1"/>
        <v>62.148315906227246</v>
      </c>
    </row>
    <row r="13" spans="1:13" x14ac:dyDescent="0.25">
      <c r="C13" s="30"/>
      <c r="D13" s="30"/>
      <c r="E13" s="46" t="s">
        <v>182</v>
      </c>
      <c r="F13" s="47">
        <f>G13+H13+I13+J13</f>
        <v>10816444</v>
      </c>
      <c r="G13" s="47">
        <v>10201194</v>
      </c>
      <c r="H13" s="47">
        <v>611403</v>
      </c>
      <c r="I13" s="47">
        <v>43</v>
      </c>
      <c r="J13" s="47">
        <v>3804</v>
      </c>
      <c r="K13" s="47">
        <f t="shared" si="2"/>
        <v>94.328675968573933</v>
      </c>
      <c r="L13" s="47">
        <f t="shared" si="3"/>
        <v>94.31190139753879</v>
      </c>
      <c r="M13" s="48">
        <f t="shared" si="1"/>
        <v>94.345456507812145</v>
      </c>
    </row>
    <row r="14" spans="1:13" x14ac:dyDescent="0.25">
      <c r="C14" t="s">
        <v>1</v>
      </c>
      <c r="D14" t="s">
        <v>2</v>
      </c>
      <c r="E14" s="25" t="s">
        <v>181</v>
      </c>
      <c r="F14" s="49">
        <f>G14+H14+I14+J14</f>
        <v>10816444</v>
      </c>
      <c r="G14" s="49">
        <v>6586078</v>
      </c>
      <c r="H14" s="49">
        <v>3755092</v>
      </c>
      <c r="I14" s="49">
        <v>146810</v>
      </c>
      <c r="J14" s="49">
        <v>328464</v>
      </c>
      <c r="K14" s="57">
        <f t="shared" si="2"/>
        <v>62.257284777007463</v>
      </c>
      <c r="L14" s="57">
        <f t="shared" si="3"/>
        <v>60.889493811459658</v>
      </c>
      <c r="M14" s="26">
        <f t="shared" si="1"/>
        <v>63.687938598823926</v>
      </c>
    </row>
    <row r="15" spans="1:13" x14ac:dyDescent="0.25">
      <c r="E15" s="50" t="s">
        <v>182</v>
      </c>
      <c r="F15" s="51">
        <f>G15+H15+I15+J15</f>
        <v>10816444</v>
      </c>
      <c r="G15" s="51">
        <v>10300363</v>
      </c>
      <c r="H15" s="51">
        <v>512234</v>
      </c>
      <c r="I15" s="51">
        <v>51</v>
      </c>
      <c r="J15" s="51">
        <v>3796</v>
      </c>
      <c r="K15" s="58">
        <f t="shared" si="2"/>
        <v>95.245674553948092</v>
      </c>
      <c r="L15" s="58">
        <f t="shared" si="3"/>
        <v>95.228736912057229</v>
      </c>
      <c r="M15" s="52">
        <f t="shared" si="1"/>
        <v>95.262618222060809</v>
      </c>
    </row>
    <row r="16" spans="1:13" x14ac:dyDescent="0.25">
      <c r="C16" s="30" t="s">
        <v>156</v>
      </c>
      <c r="D16" s="30" t="s">
        <v>154</v>
      </c>
      <c r="E16" s="43" t="s">
        <v>181</v>
      </c>
      <c r="F16" s="44">
        <f>G16+H16+I16+J16</f>
        <v>16570427</v>
      </c>
      <c r="G16" s="44">
        <v>9910937</v>
      </c>
      <c r="H16" s="44">
        <v>6015556</v>
      </c>
      <c r="I16" s="44">
        <v>177629</v>
      </c>
      <c r="J16" s="44">
        <v>466305</v>
      </c>
      <c r="K16" s="44">
        <f t="shared" si="2"/>
        <v>60.996162097823422</v>
      </c>
      <c r="L16" s="44">
        <f t="shared" si="3"/>
        <v>59.810993404092727</v>
      </c>
      <c r="M16" s="45">
        <f t="shared" si="1"/>
        <v>62.229249088295838</v>
      </c>
    </row>
    <row r="17" spans="1:13" x14ac:dyDescent="0.25">
      <c r="C17" s="30"/>
      <c r="D17" s="30"/>
      <c r="E17" s="46" t="s">
        <v>182</v>
      </c>
      <c r="F17" s="47">
        <f t="shared" ref="F17:F31" si="4">G17+H17+I17+J17</f>
        <v>16570427</v>
      </c>
      <c r="G17" s="47">
        <v>15654770</v>
      </c>
      <c r="H17" s="47">
        <v>909845</v>
      </c>
      <c r="I17" s="47">
        <v>35</v>
      </c>
      <c r="J17" s="47">
        <v>5777</v>
      </c>
      <c r="K17" s="47">
        <f t="shared" si="2"/>
        <v>94.490720730035605</v>
      </c>
      <c r="L17" s="47">
        <f t="shared" si="3"/>
        <v>94.474149640199386</v>
      </c>
      <c r="M17" s="48">
        <f t="shared" si="1"/>
        <v>94.507297634143626</v>
      </c>
    </row>
    <row r="18" spans="1:13" x14ac:dyDescent="0.25">
      <c r="C18" t="s">
        <v>1</v>
      </c>
      <c r="D18" t="s">
        <v>154</v>
      </c>
      <c r="E18" s="25" t="s">
        <v>181</v>
      </c>
      <c r="F18" s="49">
        <f t="shared" si="4"/>
        <v>16570427</v>
      </c>
      <c r="G18" s="49">
        <v>7676671</v>
      </c>
      <c r="H18" s="49">
        <v>4884548</v>
      </c>
      <c r="I18" s="49">
        <v>3504109</v>
      </c>
      <c r="J18" s="49">
        <v>505099</v>
      </c>
      <c r="K18" s="57">
        <f t="shared" si="2"/>
        <v>52.703311031584008</v>
      </c>
      <c r="L18" s="57">
        <f t="shared" si="3"/>
        <v>46.327538813574328</v>
      </c>
      <c r="M18" s="26">
        <f t="shared" si="1"/>
        <v>61.114060665608974</v>
      </c>
    </row>
    <row r="19" spans="1:13" ht="15.75" thickBot="1" x14ac:dyDescent="0.3">
      <c r="B19" s="59"/>
      <c r="C19" s="59"/>
      <c r="D19" s="59"/>
      <c r="E19" s="60" t="s">
        <v>182</v>
      </c>
      <c r="F19" s="59">
        <f t="shared" si="4"/>
        <v>16570427</v>
      </c>
      <c r="G19" s="59">
        <v>12528676</v>
      </c>
      <c r="H19" s="59">
        <v>759856</v>
      </c>
      <c r="I19" s="59">
        <v>3276822</v>
      </c>
      <c r="J19" s="59">
        <v>5073</v>
      </c>
      <c r="K19" s="61">
        <f t="shared" si="2"/>
        <v>83.919040848008137</v>
      </c>
      <c r="L19" s="61">
        <f t="shared" si="3"/>
        <v>75.608649071022739</v>
      </c>
      <c r="M19" s="62">
        <f t="shared" si="1"/>
        <v>94.281866499625394</v>
      </c>
    </row>
    <row r="20" spans="1:13" ht="15.75" thickTop="1" x14ac:dyDescent="0.25">
      <c r="B20">
        <v>400</v>
      </c>
      <c r="C20" s="30" t="s">
        <v>156</v>
      </c>
      <c r="D20" s="30" t="s">
        <v>2</v>
      </c>
      <c r="E20" s="53" t="s">
        <v>184</v>
      </c>
      <c r="F20" s="54">
        <f t="shared" si="4"/>
        <v>12975820</v>
      </c>
      <c r="G20" s="54">
        <v>12589114</v>
      </c>
      <c r="H20" s="54">
        <v>386706</v>
      </c>
      <c r="I20" s="54">
        <v>0</v>
      </c>
      <c r="J20" s="54">
        <v>0</v>
      </c>
      <c r="K20" s="54">
        <f t="shared" si="2"/>
        <v>97.019795280760675</v>
      </c>
      <c r="L20" s="54">
        <f t="shared" si="3"/>
        <v>97.019795280760675</v>
      </c>
      <c r="M20" s="55">
        <f t="shared" si="1"/>
        <v>97.019795280760675</v>
      </c>
    </row>
    <row r="21" spans="1:13" x14ac:dyDescent="0.25">
      <c r="C21" s="30"/>
      <c r="D21" s="30"/>
      <c r="E21" s="53" t="s">
        <v>181</v>
      </c>
      <c r="F21" s="54">
        <f t="shared" si="4"/>
        <v>12975820</v>
      </c>
      <c r="G21" s="54">
        <v>11350406</v>
      </c>
      <c r="H21" s="54">
        <v>318613</v>
      </c>
      <c r="I21" s="54">
        <v>15371</v>
      </c>
      <c r="J21" s="54">
        <v>1291430</v>
      </c>
      <c r="K21" s="54">
        <f t="shared" si="2"/>
        <v>92.111829174457171</v>
      </c>
      <c r="L21" s="54">
        <f t="shared" si="3"/>
        <v>87.473516124607158</v>
      </c>
      <c r="M21" s="55">
        <f t="shared" si="1"/>
        <v>97.269581958860456</v>
      </c>
    </row>
    <row r="22" spans="1:13" x14ac:dyDescent="0.25">
      <c r="C22" s="30"/>
      <c r="D22" s="30"/>
      <c r="E22" s="46" t="s">
        <v>182</v>
      </c>
      <c r="F22" s="47">
        <f t="shared" si="4"/>
        <v>12975820</v>
      </c>
      <c r="G22" s="47">
        <v>12852032</v>
      </c>
      <c r="H22" s="47">
        <v>25028</v>
      </c>
      <c r="I22" s="47">
        <v>1241</v>
      </c>
      <c r="J22" s="47">
        <v>97519</v>
      </c>
      <c r="K22" s="47">
        <f t="shared" si="2"/>
        <v>99.424373609439257</v>
      </c>
      <c r="L22" s="47">
        <f t="shared" si="3"/>
        <v>99.046010194346096</v>
      </c>
      <c r="M22" s="48">
        <f t="shared" si="1"/>
        <v>99.805638864771922</v>
      </c>
    </row>
    <row r="23" spans="1:13" x14ac:dyDescent="0.25">
      <c r="C23" t="s">
        <v>1</v>
      </c>
      <c r="D23" t="s">
        <v>2</v>
      </c>
      <c r="E23" s="25" t="s">
        <v>184</v>
      </c>
      <c r="F23" s="49">
        <f t="shared" si="4"/>
        <v>12975820</v>
      </c>
      <c r="G23" s="49">
        <v>12596158</v>
      </c>
      <c r="H23" s="49">
        <v>379662</v>
      </c>
      <c r="I23" s="49">
        <v>0</v>
      </c>
      <c r="J23" s="49">
        <v>0</v>
      </c>
      <c r="K23" s="57">
        <f t="shared" si="2"/>
        <v>97.07408086733632</v>
      </c>
      <c r="L23" s="57">
        <f t="shared" si="3"/>
        <v>97.07408086733632</v>
      </c>
      <c r="M23" s="26">
        <f t="shared" si="1"/>
        <v>97.07408086733632</v>
      </c>
    </row>
    <row r="24" spans="1:13" x14ac:dyDescent="0.25">
      <c r="E24" s="27" t="s">
        <v>181</v>
      </c>
      <c r="F24" s="42">
        <f t="shared" si="4"/>
        <v>12975820</v>
      </c>
      <c r="G24" s="42">
        <v>11352767</v>
      </c>
      <c r="H24" s="42">
        <v>316252</v>
      </c>
      <c r="I24" s="42">
        <v>11470</v>
      </c>
      <c r="J24" s="42">
        <v>1295331</v>
      </c>
      <c r="K24" s="40">
        <f t="shared" si="2"/>
        <v>92.130989372663379</v>
      </c>
      <c r="L24" s="40">
        <f t="shared" si="3"/>
        <v>87.491711506478978</v>
      </c>
      <c r="M24" s="56">
        <f t="shared" si="1"/>
        <v>97.289815022153959</v>
      </c>
    </row>
    <row r="25" spans="1:13" x14ac:dyDescent="0.25">
      <c r="E25" s="50" t="s">
        <v>182</v>
      </c>
      <c r="F25" s="51">
        <f t="shared" si="4"/>
        <v>12975820</v>
      </c>
      <c r="G25" s="51">
        <v>12855499</v>
      </c>
      <c r="H25" s="51">
        <v>21561</v>
      </c>
      <c r="I25" s="51">
        <v>1244</v>
      </c>
      <c r="J25" s="51">
        <v>97516</v>
      </c>
      <c r="K25" s="58">
        <f t="shared" si="2"/>
        <v>99.451194605784735</v>
      </c>
      <c r="L25" s="58">
        <f t="shared" si="3"/>
        <v>99.072729122321363</v>
      </c>
      <c r="M25" s="52">
        <f t="shared" si="1"/>
        <v>99.832562712296124</v>
      </c>
    </row>
    <row r="26" spans="1:13" x14ac:dyDescent="0.25">
      <c r="C26" s="30" t="s">
        <v>156</v>
      </c>
      <c r="D26" s="30" t="s">
        <v>154</v>
      </c>
      <c r="E26" s="43" t="s">
        <v>184</v>
      </c>
      <c r="F26" s="44">
        <f t="shared" si="4"/>
        <v>20994872</v>
      </c>
      <c r="G26" s="44">
        <v>20354387</v>
      </c>
      <c r="H26" s="44">
        <v>640485</v>
      </c>
      <c r="I26" s="44">
        <v>0</v>
      </c>
      <c r="J26" s="44">
        <v>0</v>
      </c>
      <c r="K26" s="44">
        <f t="shared" si="2"/>
        <v>96.94932648315266</v>
      </c>
      <c r="L26" s="44">
        <f t="shared" si="3"/>
        <v>96.949326483152646</v>
      </c>
      <c r="M26" s="45">
        <f t="shared" si="1"/>
        <v>96.949326483152646</v>
      </c>
    </row>
    <row r="27" spans="1:13" x14ac:dyDescent="0.25">
      <c r="C27" s="30"/>
      <c r="D27" s="30"/>
      <c r="E27" s="53" t="s">
        <v>181</v>
      </c>
      <c r="F27" s="54">
        <f t="shared" si="4"/>
        <v>20994872</v>
      </c>
      <c r="G27" s="54">
        <v>18344419</v>
      </c>
      <c r="H27" s="54">
        <v>532804</v>
      </c>
      <c r="I27" s="54">
        <v>29151</v>
      </c>
      <c r="J27" s="54">
        <v>2088498</v>
      </c>
      <c r="K27" s="54">
        <f t="shared" si="2"/>
        <v>92.016328713101231</v>
      </c>
      <c r="L27" s="54">
        <f t="shared" si="3"/>
        <v>87.375712507320841</v>
      </c>
      <c r="M27" s="55">
        <f t="shared" si="1"/>
        <v>97.177529766957775</v>
      </c>
    </row>
    <row r="28" spans="1:13" x14ac:dyDescent="0.25">
      <c r="C28" s="30"/>
      <c r="D28" s="30"/>
      <c r="E28" s="46" t="s">
        <v>182</v>
      </c>
      <c r="F28" s="47">
        <f t="shared" si="4"/>
        <v>20994872</v>
      </c>
      <c r="G28" s="47">
        <v>20787725</v>
      </c>
      <c r="H28" s="47">
        <v>47083</v>
      </c>
      <c r="I28" s="47">
        <v>1748</v>
      </c>
      <c r="J28" s="47">
        <v>158316</v>
      </c>
      <c r="K28" s="47">
        <f t="shared" si="2"/>
        <v>99.392225807130245</v>
      </c>
      <c r="L28" s="47">
        <f t="shared" si="3"/>
        <v>99.013344782478313</v>
      </c>
      <c r="M28" s="48">
        <f t="shared" si="1"/>
        <v>99.774017595938489</v>
      </c>
    </row>
    <row r="29" spans="1:13" x14ac:dyDescent="0.25">
      <c r="C29" t="s">
        <v>1</v>
      </c>
      <c r="D29" t="s">
        <v>154</v>
      </c>
      <c r="E29" s="25" t="s">
        <v>184</v>
      </c>
      <c r="F29" s="49">
        <f t="shared" si="4"/>
        <v>23121557</v>
      </c>
      <c r="G29" s="49">
        <v>22456821</v>
      </c>
      <c r="H29" s="49">
        <v>664736</v>
      </c>
      <c r="I29" s="49">
        <v>0</v>
      </c>
      <c r="J29" s="49">
        <v>0</v>
      </c>
      <c r="K29" s="57">
        <f t="shared" si="2"/>
        <v>97.125037902940534</v>
      </c>
      <c r="L29" s="57">
        <f t="shared" si="3"/>
        <v>97.125037902940534</v>
      </c>
      <c r="M29" s="26">
        <f t="shared" ref="M29:M34" si="5">G29/(G29+H29)*100</f>
        <v>97.125037902940534</v>
      </c>
    </row>
    <row r="30" spans="1:13" x14ac:dyDescent="0.25">
      <c r="E30" s="27" t="s">
        <v>181</v>
      </c>
      <c r="F30" s="42">
        <f t="shared" si="4"/>
        <v>23121557</v>
      </c>
      <c r="G30" s="42">
        <v>20248244</v>
      </c>
      <c r="H30" s="42">
        <v>542445</v>
      </c>
      <c r="I30" s="42">
        <v>35367</v>
      </c>
      <c r="J30" s="42">
        <v>2295501</v>
      </c>
      <c r="K30" s="40">
        <f t="shared" si="2"/>
        <v>92.221399925660833</v>
      </c>
      <c r="L30" s="40">
        <f t="shared" si="3"/>
        <v>87.573012492195062</v>
      </c>
      <c r="M30" s="56">
        <f t="shared" si="5"/>
        <v>97.390923408069824</v>
      </c>
    </row>
    <row r="31" spans="1:13" x14ac:dyDescent="0.25">
      <c r="E31" s="50" t="s">
        <v>182</v>
      </c>
      <c r="F31" s="51">
        <f t="shared" si="4"/>
        <v>23121557</v>
      </c>
      <c r="G31" s="51">
        <v>22897785</v>
      </c>
      <c r="H31" s="51">
        <v>47554</v>
      </c>
      <c r="I31" s="51">
        <v>2065</v>
      </c>
      <c r="J31" s="51">
        <v>174153</v>
      </c>
      <c r="K31" s="58">
        <f t="shared" si="2"/>
        <v>99.411017403907564</v>
      </c>
      <c r="L31" s="58">
        <f t="shared" si="3"/>
        <v>99.032193203943834</v>
      </c>
      <c r="M31" s="52">
        <f t="shared" si="5"/>
        <v>99.792750937347236</v>
      </c>
    </row>
    <row r="32" spans="1:13" x14ac:dyDescent="0.25">
      <c r="A32" t="s">
        <v>187</v>
      </c>
      <c r="B32" t="s">
        <v>188</v>
      </c>
      <c r="C32" s="30" t="s">
        <v>156</v>
      </c>
      <c r="D32" s="30" t="s">
        <v>2</v>
      </c>
      <c r="E32" s="43" t="s">
        <v>184</v>
      </c>
      <c r="F32" s="44">
        <f>G32+H32+I32+J32</f>
        <v>950780</v>
      </c>
      <c r="G32" s="44">
        <v>703853</v>
      </c>
      <c r="H32" s="44">
        <v>246927</v>
      </c>
      <c r="I32" s="44">
        <v>0</v>
      </c>
      <c r="J32" s="44">
        <v>0</v>
      </c>
      <c r="K32" s="44">
        <f t="shared" si="2"/>
        <v>74.02900776204801</v>
      </c>
      <c r="L32" s="44">
        <f t="shared" si="3"/>
        <v>74.02900776204801</v>
      </c>
      <c r="M32" s="45">
        <f t="shared" si="5"/>
        <v>74.02900776204801</v>
      </c>
    </row>
    <row r="33" spans="3:13" x14ac:dyDescent="0.25">
      <c r="C33" t="s">
        <v>1</v>
      </c>
      <c r="D33" t="s">
        <v>2</v>
      </c>
      <c r="E33" s="27" t="s">
        <v>184</v>
      </c>
      <c r="F33" s="42">
        <f>G33+H33+I33+J33</f>
        <v>950780</v>
      </c>
      <c r="G33" s="42">
        <v>275832</v>
      </c>
      <c r="H33" s="42">
        <v>674948</v>
      </c>
      <c r="I33" s="42">
        <v>0</v>
      </c>
      <c r="J33" s="42">
        <v>0</v>
      </c>
      <c r="K33" s="40">
        <f t="shared" si="2"/>
        <v>29.011127705673236</v>
      </c>
      <c r="L33" s="40">
        <f t="shared" si="3"/>
        <v>29.011127705673236</v>
      </c>
      <c r="M33" s="56">
        <f t="shared" si="5"/>
        <v>29.011127705673236</v>
      </c>
    </row>
    <row r="34" spans="3:13" x14ac:dyDescent="0.25">
      <c r="C34" t="s">
        <v>2</v>
      </c>
      <c r="D34" t="s">
        <v>2</v>
      </c>
      <c r="E34" s="50" t="s">
        <v>184</v>
      </c>
      <c r="F34" s="51">
        <f>G34+H34+I34+J34</f>
        <v>950780</v>
      </c>
      <c r="G34" s="51">
        <v>308407</v>
      </c>
      <c r="H34" s="51">
        <v>642373</v>
      </c>
      <c r="I34" s="51">
        <v>0</v>
      </c>
      <c r="J34" s="51">
        <v>0</v>
      </c>
      <c r="K34" s="58">
        <f t="shared" si="2"/>
        <v>32.437262037485013</v>
      </c>
      <c r="L34" s="58">
        <f t="shared" si="3"/>
        <v>32.437262037485013</v>
      </c>
      <c r="M34" s="52">
        <f t="shared" si="5"/>
        <v>32.437262037485013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k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w J X I w 6 w A A A D 3 A A A A E g A A A E N v b m Z p Z y 9 Q Y W N r Y W d l L n h t b I S P s Q 6 C M B i E d x P f g X S n L W W S / J Q Y V k l M T I x r A w 0 0 Q m t o s b y b g 4 / k K w h R 1 M 3 x 7 r 7 k 7 h 6 3 O 2 R j 1 w Z X 2 V t l d I o i T F F g n d C V a I 2 W K d I G Z X y 9 g r 0 o z 6 K W w U R r m 4 y 2 S l H j 3 C U h x H u P f Y x N X x N G a U R O x e 5 Q N r I T 6 A O r / 3 C o 9 F x b S s T h + F r D G Y 7 o B s e U Y Q p k M a F Q + g u w a f C c / p i Q D 6 0 b e s m l D v M t k E U C e X / g T w A A A P / / A w B Q S w M E F A A C A A g A A A A h A G u l M W w p A g A A x A o A A B M A A A B G b 3 J t d W x h c y 9 T Z W N 0 a W 9 u M S 5 t 7 F V N b 9 N A E D 0 T q f 9 h 5 V 4 S y V h J C B S B f A h O g U h V g T g S h w Z Z 6 / X Y W b Q f Y W c d N a r y 3 9 n Y K W m V k J K K 9 l D w x b v z s c / v z c 4 Y g V m u F Y n r d + d t o 4 F T a i A j s z L P w S T A t O A J T U u V k Z A I s E c N 4 p 5 Y l 4 a B s 0 Q 4 D w a a l R K U b b 7 n A o J I K + s 2 2 P S i N 5 O Y T b U W k 1 G J l n w 2 u j B U 4 m Q E z / u C F 2 q V M z G A p b A 4 2 c Y L 7 K X 1 W v 7 F A A S X 3 I I J v W e e T y I t S q k w 7 P r k V D G d c V W E n e 5 L t / 1 S a g u x X Q g I N 8 v g X C v 4 1 v L r 7 z 7 2 o i l V h e M 3 X s z A c w T G N H V B Y 0 M V 5 t r I + v S V E 5 s 1 S f / q y q u t H Y d u n Y d Y u L R L n 1 z b u 8 4 + V P Z V L 1 j l L Z e t o w Z X O / E 2 8 l Y 8 H 0 b R 6 u j A 4 n y P e J 1 7 q u c Q p f N l 5 C P Q D A x u F F x 7 1 v Z r 7 c j F 2 t 4 X I m Z U U I O h N e U 9 C 7 I D f 1 W d P i L I V C x I n z F A d P d 4 q 1 C f T E E V R 0 n O q Y T f e 4 c q N x R n w H j O W R W L 5 J 0 B y A 5 L i a 2 h X B 2 W E 7 k u 4 H N q D s s a o h b U H s j o l O l V 9 F Z S X y l t a T U P d s r 0 S + f Y R S E Z u 2 D h J s e P E p S 7 u W e g C j u 9 3 Q q 3 s s 5 g D m L P o W U q e V U 9 M r h B K X P r K v D r h 5 j M j P 7 u J h W h O w v 9 R 4 2 X c 0 V F k l I E T O L R 6 H X 7 5 M V J p 5 d I z o x O u S P 0 o F P u L v Q n P f M k V 1 z S W T f p t d s b y o / x c 9 m H / O 9 I X t G t L 9 8 j y n 0 D 9 U l L f e z d O V q a 3 Z b 3 f 7 7 8 7 Q r 8 B A A A / / 8 D A F B L A Q I t A B Q A B g A I A A A A I Q A q 3 a p A 0 g A A A D c B A A A T A A A A A A A A A A A A A A A A A A A A A A B b Q 2 9 u d G V u d F 9 U e X B l c 1 0 u e G 1 s U E s B A i 0 A F A A C A A g A A A A h A M C V y M O s A A A A 9 w A A A B I A A A A A A A A A A A A A A A A A C w M A A E N v b m Z p Z y 9 Q Y W N r Y W d l L n h t b F B L A Q I t A B Q A A g A I A A A A I Q B r p T F s K Q I A A M Q K A A A T A A A A A A A A A A A A A A A A A O c D A A B G b 3 J t d W x h c y 9 T Z W N 0 a W 9 u M S 5 t U E s F B g A A A A A D A A M A w g A A A E E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N Q A A A A A A A G Q 1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H V m Z m V y X 2 V j b 2 x p X 2 F i d W 5 k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D R U M T g 6 M T c 6 M T M u N z I 1 N T g 4 M 1 o i L z 4 8 R W 5 0 c n k g V H l w Z T 0 i R m l s b E N v b H V t b l R 5 c G V z I i B W Y W x 1 Z T 0 i c 0 J n T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Z m Z X J f Z W N v b G l f Y W J 1 b m Q v Q X V 0 b 1 J l b W 9 2 Z W R D b 2 x 1 b W 5 z M S 5 7 Q 2 9 s d W 1 u M S w w f S Z x d W 9 0 O y w m c X V v d D t T Z W N 0 a W 9 u M S 9 w d W Z m Z X J f Z W N v b G l f Y W J 1 b m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d W Z m Z X J f Z W N v b G l f Y W J 1 b m Q v Q X V 0 b 1 J l b W 9 2 Z W R D b 2 x 1 b W 5 z M S 5 7 Q 2 9 s d W 1 u M S w w f S Z x d W 9 0 O y w m c X V v d D t T Z W N 0 a W 9 u M S 9 w d W Z m Z X J f Z W N v b G l f Y W J 1 b m Q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c H V m Z m V y X 2 V j b 2 x p X 2 F i d W 5 k I i 8 + P C 9 T d G F i b G V F b n R y a W V z P j w v S X R l b T 4 8 S X R l b T 4 8 S X R l b U x v Y 2 F 0 a W 9 u P j x J d G V t V H l w Z T 5 G b 3 J t d W x h P C 9 J d G V t V H l w Z T 4 8 S X R l b V B h d G g + U 2 V j d G l v b j E v Z W N v b G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k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O S 0 y N 1 Q x O D o w M j o 0 N S 4 x N j I w N j c 4 W i I v P j x F b n R y e S B U e X B l P S J G a W x s Q 2 9 s d W 1 u V H l w Z X M i I F Z h b H V l P S J z Q m d Z R 0 J n W U d C Z 1 l E Q m d r R y I v P j x F b n R y e S B U e X B l P S J G a W x s Q 2 9 s d W 1 u T m F t Z X M i I F Z h b H V l P S J z W y Z x d W 9 0 O 0 F z c 2 V t Y m x 5 I E F j Y 2 V z c 2 l v b i Z x d W 9 0 O y w m c X V v d D t P c m d h b m l z b S B O Y W 1 l J n F 1 b 3 Q 7 L C Z x d W 9 0 O 0 9 y Z 2 F u a X N t I E l u Z n J h c 3 B l Y 2 l m a W M g T m F t Z X M g Q n J l Z W Q m c X V v d D s s J n F 1 b 3 Q 7 T 3 J n Y W 5 p c 2 0 g S W 5 m c m F z c G V j a W Z p Y y B O Y W 1 l c y B T d H J h a W 4 m c X V v d D s s J n F 1 b 3 Q 7 T 3 J n Y W 5 p c 2 0 g S W 5 m c m F z c G V j a W Z p Y y B O Y W 1 l c y B D d W x 0 a X Z h c i Z x d W 9 0 O y w m c X V v d D t P c m d h b m l z b S B J b m Z y Y X N w Z W N p Z m l j I E 5 h b W V z I E l z b 2 x h d G U m c X V v d D s s J n F 1 b 3 Q 7 T 3 J n Y W 5 p c 2 0 g S W 5 m c m F z c G V j a W Z p Y y B O Y W 1 l c y B F Y 2 9 0 e X B l J n F 1 b 3 Q 7 L C Z x d W 9 0 O 0 F u b m 9 0 Y X R p b 2 4 g T m F t Z S Z x d W 9 0 O y w m c X V v d D t B c 3 N l b W J s e S B T d G F 0 c y B U b 3 R h b C B T Z X F 1 Z W 5 j Z S B M Z W 5 n d G g m c X V v d D s s J n F 1 b 3 Q 7 Q X N z Z W 1 i b H k g T G V 2 Z W w m c X V v d D s s J n F 1 b 3 Q 7 Q X N z Z W 1 i b H k g U 3 V i b W l z c 2 l v b i B E Y X R l J n F 1 b 3 Q 7 L C Z x d W 9 0 O 1 d H U y B w c m 9 q Z W N 0 I G F j Y 2 V z c 2 l v b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2 9 s a S 9 B d X R v U m V t b 3 Z l Z E N v b H V t b n M x L n t B c 3 N l b W J s e S B B Y 2 N l c 3 N p b 2 4 s M H 0 m c X V v d D s s J n F 1 b 3 Q 7 U 2 V j d G l v b j E v Z W N v b G k v Q X V 0 b 1 J l b W 9 2 Z W R D b 2 x 1 b W 5 z M S 5 7 T 3 J n Y W 5 p c 2 0 g T m F t Z S w x f S Z x d W 9 0 O y w m c X V v d D t T Z W N 0 a W 9 u M S 9 l Y 2 9 s a S 9 B d X R v U m V t b 3 Z l Z E N v b H V t b n M x L n t P c m d h b m l z b S B J b m Z y Y X N w Z W N p Z m l j I E 5 h b W V z I E J y Z W V k L D J 9 J n F 1 b 3 Q 7 L C Z x d W 9 0 O 1 N l Y 3 R p b 2 4 x L 2 V j b 2 x p L 0 F 1 d G 9 S Z W 1 v d m V k Q 2 9 s d W 1 u c z E u e 0 9 y Z 2 F u a X N t I E l u Z n J h c 3 B l Y 2 l m a W M g T m F t Z X M g U 3 R y Y W l u L D N 9 J n F 1 b 3 Q 7 L C Z x d W 9 0 O 1 N l Y 3 R p b 2 4 x L 2 V j b 2 x p L 0 F 1 d G 9 S Z W 1 v d m V k Q 2 9 s d W 1 u c z E u e 0 9 y Z 2 F u a X N t I E l u Z n J h c 3 B l Y 2 l m a W M g T m F t Z X M g Q 3 V s d G l 2 Y X I s N H 0 m c X V v d D s s J n F 1 b 3 Q 7 U 2 V j d G l v b j E v Z W N v b G k v Q X V 0 b 1 J l b W 9 2 Z W R D b 2 x 1 b W 5 z M S 5 7 T 3 J n Y W 5 p c 2 0 g S W 5 m c m F z c G V j a W Z p Y y B O Y W 1 l c y B J c 2 9 s Y X R l L D V 9 J n F 1 b 3 Q 7 L C Z x d W 9 0 O 1 N l Y 3 R p b 2 4 x L 2 V j b 2 x p L 0 F 1 d G 9 S Z W 1 v d m V k Q 2 9 s d W 1 u c z E u e 0 9 y Z 2 F u a X N t I E l u Z n J h c 3 B l Y 2 l m a W M g T m F t Z X M g R W N v d H l w Z S w 2 f S Z x d W 9 0 O y w m c X V v d D t T Z W N 0 a W 9 u M S 9 l Y 2 9 s a S 9 B d X R v U m V t b 3 Z l Z E N v b H V t b n M x L n t B b m 5 v d G F 0 a W 9 u I E 5 h b W U s N 3 0 m c X V v d D s s J n F 1 b 3 Q 7 U 2 V j d G l v b j E v Z W N v b G k v Q X V 0 b 1 J l b W 9 2 Z W R D b 2 x 1 b W 5 z M S 5 7 Q X N z Z W 1 i b H k g U 3 R h d H M g V G 9 0 Y W w g U 2 V x d W V u Y 2 U g T G V u Z 3 R o L D h 9 J n F 1 b 3 Q 7 L C Z x d W 9 0 O 1 N l Y 3 R p b 2 4 x L 2 V j b 2 x p L 0 F 1 d G 9 S Z W 1 v d m V k Q 2 9 s d W 1 u c z E u e 0 F z c 2 V t Y m x 5 I E x l d m V s L D l 9 J n F 1 b 3 Q 7 L C Z x d W 9 0 O 1 N l Y 3 R p b 2 4 x L 2 V j b 2 x p L 0 F 1 d G 9 S Z W 1 v d m V k Q 2 9 s d W 1 u c z E u e 0 F z c 2 V t Y m x 5 I F N 1 Y m 1 p c 3 N p b 2 4 g R G F 0 Z S w x M H 0 m c X V v d D s s J n F 1 b 3 Q 7 U 2 V j d G l v b j E v Z W N v b G k v Q X V 0 b 1 J l b W 9 2 Z W R D b 2 x 1 b W 5 z M S 5 7 V 0 d T I H B y b 2 p l Y 3 Q g Y W N j Z X N z a W 9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W N v b G k v Q X V 0 b 1 J l b W 9 2 Z W R D b 2 x 1 b W 5 z M S 5 7 Q X N z Z W 1 i b H k g Q W N j Z X N z a W 9 u L D B 9 J n F 1 b 3 Q 7 L C Z x d W 9 0 O 1 N l Y 3 R p b 2 4 x L 2 V j b 2 x p L 0 F 1 d G 9 S Z W 1 v d m V k Q 2 9 s d W 1 u c z E u e 0 9 y Z 2 F u a X N t I E 5 h b W U s M X 0 m c X V v d D s s J n F 1 b 3 Q 7 U 2 V j d G l v b j E v Z W N v b G k v Q X V 0 b 1 J l b W 9 2 Z W R D b 2 x 1 b W 5 z M S 5 7 T 3 J n Y W 5 p c 2 0 g S W 5 m c m F z c G V j a W Z p Y y B O Y W 1 l c y B C c m V l Z C w y f S Z x d W 9 0 O y w m c X V v d D t T Z W N 0 a W 9 u M S 9 l Y 2 9 s a S 9 B d X R v U m V t b 3 Z l Z E N v b H V t b n M x L n t P c m d h b m l z b S B J b m Z y Y X N w Z W N p Z m l j I E 5 h b W V z I F N 0 c m F p b i w z f S Z x d W 9 0 O y w m c X V v d D t T Z W N 0 a W 9 u M S 9 l Y 2 9 s a S 9 B d X R v U m V t b 3 Z l Z E N v b H V t b n M x L n t P c m d h b m l z b S B J b m Z y Y X N w Z W N p Z m l j I E 5 h b W V z I E N 1 b H R p d m F y L D R 9 J n F 1 b 3 Q 7 L C Z x d W 9 0 O 1 N l Y 3 R p b 2 4 x L 2 V j b 2 x p L 0 F 1 d G 9 S Z W 1 v d m V k Q 2 9 s d W 1 u c z E u e 0 9 y Z 2 F u a X N t I E l u Z n J h c 3 B l Y 2 l m a W M g T m F t Z X M g S X N v b G F 0 Z S w 1 f S Z x d W 9 0 O y w m c X V v d D t T Z W N 0 a W 9 u M S 9 l Y 2 9 s a S 9 B d X R v U m V t b 3 Z l Z E N v b H V t b n M x L n t P c m d h b m l z b S B J b m Z y Y X N w Z W N p Z m l j I E 5 h b W V z I E V j b 3 R 5 c G U s N n 0 m c X V v d D s s J n F 1 b 3 Q 7 U 2 V j d G l v b j E v Z W N v b G k v Q X V 0 b 1 J l b W 9 2 Z W R D b 2 x 1 b W 5 z M S 5 7 Q W 5 u b 3 R h d G l v b i B O Y W 1 l L D d 9 J n F 1 b 3 Q 7 L C Z x d W 9 0 O 1 N l Y 3 R p b 2 4 x L 2 V j b 2 x p L 0 F 1 d G 9 S Z W 1 v d m V k Q 2 9 s d W 1 u c z E u e 0 F z c 2 V t Y m x 5 I F N 0 Y X R z I F R v d G F s I F N l c X V l b m N l I E x l b m d 0 a C w 4 f S Z x d W 9 0 O y w m c X V v d D t T Z W N 0 a W 9 u M S 9 l Y 2 9 s a S 9 B d X R v U m V t b 3 Z l Z E N v b H V t b n M x L n t B c 3 N l b W J s e S B M Z X Z l b C w 5 f S Z x d W 9 0 O y w m c X V v d D t T Z W N 0 a W 9 u M S 9 l Y 2 9 s a S 9 B d X R v U m V t b 3 Z l Z E N v b H V t b n M x L n t B c 3 N l b W J s e S B T d W J t a X N z a W 9 u I E R h d G U s M T B 9 J n F 1 b 3 Q 7 L C Z x d W 9 0 O 1 N l Y 3 R p b 2 4 x L 2 V j b 2 x p L 0 F 1 d G 9 S Z W 1 v d m V k Q 2 9 s d W 1 u c z E u e 1 d H U y B w c m 9 q Z W N 0 I G F j Y 2 V z c 2 l v b i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V j b 2 x p I i 8 + P C 9 T d G F i b G V F b n R y a W V z P j w v S X R l b T 4 8 S X R l b T 4 8 S X R l b U x v Y 2 F 0 a W 9 u P j x J d G V t V H l w Z T 5 G b 3 J t d W x h P C 9 J d G V t V H l w Z T 4 8 S X R l b V B h d G g + U 2 V j d G l v b j E v Z m l u Y W x f Y m F z Z X N f U 1 J S O D A 3 M z c x N F 9 t a W N y b 2 J p Y W w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A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k t M j h U M j I 6 M z c 6 N T I u O D g y O T A y N V o i L z 4 8 R W 5 0 c n k g V H l w Z T 0 i R m l s b E N v b H V t b l R 5 c G V z I i B W Y W x 1 Z T 0 i c 0 J n T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h b F 9 i Y X N l c 1 9 T U l I 4 M D c z N z E 0 X 2 1 p Y 3 J v Y m l h b C 9 B d X R v U m V t b 3 Z l Z E N v b H V t b n M x L n t D b 2 x 1 b W 4 x L D B 9 J n F 1 b 3 Q 7 L C Z x d W 9 0 O 1 N l Y 3 R p b 2 4 x L 2 Z p b m F s X 2 J h c 2 V z X 1 N S U j g w N z M 3 M T R f b W l j c m 9 i a W F s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l u Y W x f Y m F z Z X N f U 1 J S O D A 3 M z c x N F 9 t a W N y b 2 J p Y W w v Q X V 0 b 1 J l b W 9 2 Z W R D b 2 x 1 b W 5 z M S 5 7 Q 2 9 s d W 1 u M S w w f S Z x d W 9 0 O y w m c X V v d D t T Z W N 0 a W 9 u M S 9 m a W 5 h b F 9 i Y X N l c 1 9 T U l I 4 M D c z N z E 0 X 2 1 p Y 3 J v Y m l h b C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a W 5 p b W F w M l 8 0 M D B f b W l j c m 9 i a W F s X 2 F i d W 5 k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A 0 V D I y O j I y O j M 4 L j c 3 M D k 4 N j B a I i 8 + P E V u d H J 5 I F R 5 c G U 9 I k Z p b G x D b 2 x 1 b W 5 U e X B l c y I g V m F s d W U 9 I n N C Z 0 0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u a W 1 h c D J f N D A w X 2 1 p Y 3 J v Y m l h b F 9 h Y n V u Z C 9 B d X R v U m V t b 3 Z l Z E N v b H V t b n M x L n t D b 2 x 1 b W 4 x L D B 9 J n F 1 b 3 Q 7 L C Z x d W 9 0 O 1 N l Y 3 R p b 2 4 x L 2 1 p b m l t Y X A y X z Q w M F 9 t a W N y b 2 J p Y W x f Y W J 1 b m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W 5 p b W F w M l 8 0 M D B f b W l j c m 9 i a W F s X 2 F i d W 5 k L 0 F 1 d G 9 S Z W 1 v d m V k Q 2 9 s d W 1 u c z E u e 0 N v b H V t b j E s M H 0 m c X V v d D s s J n F 1 b 3 Q 7 U 2 V j d G l v b j E v b W l u a W 1 h c D J f N D A w X 2 1 p Y 3 J v Y m l h b F 9 h Y n V u Z C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a W 5 p b W F w M l 8 0 M D B f Y W J 1 b m R f Y m F z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A 0 V D I y O j M 5 O j A 1 L j U 1 M j g 2 N D N a I i 8 + P E V u d H J 5 I F R 5 c G U 9 I k Z p b G x D b 2 x 1 b W 5 U e X B l c y I g V m F s d W U 9 I n N C Z 0 0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u a W 1 h c D J f N D A w X 2 F i d W 5 k X 2 J h c 2 V z L 0 F 1 d G 9 S Z W 1 v d m V k Q 2 9 s d W 1 u c z E u e 0 N v b H V t b j E s M H 0 m c X V v d D s s J n F 1 b 3 Q 7 U 2 V j d G l v b j E v b W l u a W 1 h c D J f N D A w X 2 F i d W 5 k X 2 J h c 2 V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l u a W 1 h c D J f N D A w X 2 F i d W 5 k X 2 J h c 2 V z L 0 F 1 d G 9 S Z W 1 v d m V k Q 2 9 s d W 1 u c z E u e 0 N v b H V t b j E s M H 0 m c X V v d D s s J n F 1 b 3 Q 7 U 2 V j d G l v b j E v b W l u a W 1 h c D J f N D A w X 2 F i d W 5 k X 2 J h c 2 V z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Z p b m F s X 2 J h c 2 V z X 1 N S U j g w N z M 3 M T R f b W l j c m 9 i a W F s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O S 0 y O F Q y M j o z N z o 1 M i 4 4 O D I 5 M D I 1 W i I v P j x F b n R y e S B U e X B l P S J G a W x s Q 2 9 s d W 1 u V H l w Z X M i I F Z h b H V l P S J z Q m d N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m F s X 2 J h c 2 V z X 1 N S U j g w N z M 3 M T R f b W l j c m 9 i a W F s L 0 F 1 d G 9 S Z W 1 v d m V k Q 2 9 s d W 1 u c z E u e 0 N v b H V t b j E s M H 0 m c X V v d D s s J n F 1 b 3 Q 7 U 2 V j d G l v b j E v Z m l u Y W x f Y m F z Z X N f U 1 J S O D A 3 M z c x N F 9 t a W N y b 2 J p Y W w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a W 5 h b F 9 i Y X N l c 1 9 T U l I 4 M D c z N z E 0 X 2 1 p Y 3 J v Y m l h b C 9 B d X R v U m V t b 3 Z l Z E N v b H V t b n M x L n t D b 2 x 1 b W 4 x L D B 9 J n F 1 b 3 Q 7 L C Z x d W 9 0 O 1 N l Y 3 R p b 2 4 x L 2 Z p b m F s X 2 J h c 2 V z X 1 N S U j g w N z M 3 M T R f b W l j c m 9 i a W F s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B 1 Z m Z l c l 9 l Y 2 9 s a V 9 h Y n V u Z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1 Z m Z l c l 9 l Y 2 9 s a V 9 h Y n V u Z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N v b G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2 9 s a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j b 2 x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W 5 h b F 9 i Y X N l c 1 9 T U l I 4 M D c z N z E 0 X 2 1 p Y 3 J v Y m l h b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p b m F s X 2 J h c 2 V z X 1 N S U j g w N z M 3 M T R f b W l j c m 9 i a W F s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5 p b W F w M l 8 0 M D B f b W l j c m 9 i a W F s X 2 F i d W 5 k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u a W 1 h c D J f N D A w X 2 1 p Y 3 J v Y m l h b F 9 h Y n V u Z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u a W 1 h c D J f N D A w X 2 F i d W 5 k X 2 J h c 2 V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u a W 1 h c D J f N D A w X 2 F i d W 5 k X 2 J h c 2 V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W 5 h b F 9 i Y X N l c 1 9 T U l I 4 M D c z N z E 0 X 2 1 p Y 3 J v Y m l h b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p b m F s X 2 J h c 2 V z X 1 N S U j g w N z M 3 M T R f b W l j c m 9 i a W F s J T I w K D I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V 0 A p N Q P U T Q K e X d K u V d d y x A A A A A A I A A A A A A B B m A A A A A Q A A I A A A A I K v 3 z y O x h K m J P P q Z l P X A x O g 8 J m E d W b S E e t P I o O 8 M W 3 r A A A A A A 6 A A A A A A g A A I A A A A H Z 6 9 d g c 4 J P p B j 8 A r w f Z I h l P I r U V B 9 H T / k L U S d q U r w P K U A A A A L 9 e P i I O y + j P A e s K S m L 9 h l q x b u A u Q l p J y C D N S 3 w W 2 W 4 T H 4 0 s B u y 0 L 3 b 8 V b c l L u P q V R M / 7 x L c O O c e J 6 v A w 3 A S g a E D s m 8 y K v b q 8 w V j n v H s 9 k 5 B Q A A A A A p X C + O D i O i N a 0 r O / 9 s A s K t x o + q 2 7 K 3 7 D T e 2 9 I 3 b U M J I G q k P B J g 7 h / q 5 J H C m X G g d H v q E L G k 2 d X a m s o j p a C 7 U j 4 Q = < / D a t a M a s h u p > 
</file>

<file path=customXml/itemProps1.xml><?xml version="1.0" encoding="utf-8"?>
<ds:datastoreItem xmlns:ds="http://schemas.openxmlformats.org/officeDocument/2006/customXml" ds:itemID="{BA7B2109-F2ED-4FB1-9C75-ABA616507A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Ecoli short reads</vt:lpstr>
      <vt:lpstr>Ecoli References</vt:lpstr>
      <vt:lpstr>Sevim Real Data</vt:lpstr>
      <vt:lpstr>Time and Memory</vt:lpstr>
      <vt:lpstr>Abundance Comparisons</vt:lpstr>
      <vt:lpstr>Simulated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zheng</dc:creator>
  <cp:lastModifiedBy>andrew zheng</cp:lastModifiedBy>
  <dcterms:created xsi:type="dcterms:W3CDTF">2022-10-04T18:41:12Z</dcterms:created>
  <dcterms:modified xsi:type="dcterms:W3CDTF">2022-10-14T22:04:43Z</dcterms:modified>
</cp:coreProperties>
</file>