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School\Metagenomics Project\"/>
    </mc:Choice>
  </mc:AlternateContent>
  <xr:revisionPtr revIDLastSave="0" documentId="13_ncr:1_{E610D4CD-3909-47E1-A659-2F4479CB541B}" xr6:coauthVersionLast="47" xr6:coauthVersionMax="47" xr10:uidLastSave="{00000000-0000-0000-0000-000000000000}"/>
  <bookViews>
    <workbookView xWindow="-120" yWindow="-120" windowWidth="29040" windowHeight="15720" activeTab="6" xr2:uid="{4967EA6C-997E-4E43-AD60-FEFE8549756F}"/>
  </bookViews>
  <sheets>
    <sheet name="A.1 Ecoli short reads" sheetId="1" r:id="rId1"/>
    <sheet name="A.2 Ecoli References" sheetId="2" r:id="rId2"/>
    <sheet name="A.3 Sevim Real Data" sheetId="4" r:id="rId3"/>
    <sheet name="A.4 Time and Memory" sheetId="5" r:id="rId4"/>
    <sheet name="A.5 Abundance Comparisons" sheetId="6" r:id="rId5"/>
    <sheet name="A.6 Simulated Data Scores" sheetId="8" r:id="rId6"/>
    <sheet name="A.7 Real Short E.coli" sheetId="10" r:id="rId7"/>
    <sheet name="A.8 Real Covid-19" sheetId="9" r:id="rId8"/>
  </sheets>
  <definedNames>
    <definedName name="ExternalData_1" localSheetId="0" hidden="1">'A.1 Ecoli short reads'!$J$2:$K$34</definedName>
    <definedName name="ExternalData_1" localSheetId="1" hidden="1">'A.2 Ecoli References'!$A$1:$L$31</definedName>
    <definedName name="ExternalData_1" localSheetId="6" hidden="1">'A.7 Real Short E.coli'!$F$1:$G$37</definedName>
    <definedName name="ExternalData_10" localSheetId="0" hidden="1">'A.1 Ecoli short reads'!$M$2:$N$50</definedName>
    <definedName name="ExternalData_2" localSheetId="6" hidden="1">'A.7 Real Short E.coli'!$B$1:$C$55</definedName>
    <definedName name="ExternalData_3" localSheetId="6" hidden="1">'A.7 Real Short E.coli'!$J$1:$K$55</definedName>
    <definedName name="ExternalData_9" localSheetId="0" hidden="1">'A.1 Ecoli short reads'!$G$2:$H$35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0" l="1"/>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V4" i="10"/>
  <c r="O4" i="10"/>
  <c r="U4" i="10" s="1"/>
  <c r="T4" i="10" s="1"/>
  <c r="V3" i="10"/>
  <c r="O3" i="10"/>
  <c r="U3" i="10" s="1"/>
  <c r="V2" i="10"/>
  <c r="O2" i="10"/>
  <c r="U2" i="10" s="1"/>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F75" i="8"/>
  <c r="L75" i="8"/>
  <c r="K75" i="8" s="1"/>
  <c r="M75" i="8"/>
  <c r="F76" i="8"/>
  <c r="L76" i="8"/>
  <c r="K76" i="8" s="1"/>
  <c r="M76" i="8"/>
  <c r="F77" i="8"/>
  <c r="L77" i="8" s="1"/>
  <c r="K77" i="8" s="1"/>
  <c r="I77" i="8"/>
  <c r="M77" i="8"/>
  <c r="I78" i="8"/>
  <c r="F78" i="8" s="1"/>
  <c r="L78" i="8" s="1"/>
  <c r="K78" i="8" s="1"/>
  <c r="M78" i="8"/>
  <c r="F79" i="8"/>
  <c r="L79" i="8"/>
  <c r="K79" i="8" s="1"/>
  <c r="M79" i="8"/>
  <c r="F80" i="8"/>
  <c r="L80" i="8"/>
  <c r="K80" i="8" s="1"/>
  <c r="M80" i="8"/>
  <c r="F81" i="8"/>
  <c r="L81" i="8" s="1"/>
  <c r="K81" i="8" s="1"/>
  <c r="M81" i="8"/>
  <c r="F82" i="8"/>
  <c r="L82" i="8"/>
  <c r="K82" i="8" s="1"/>
  <c r="M82" i="8"/>
  <c r="F83" i="8"/>
  <c r="L83" i="8"/>
  <c r="K83" i="8" s="1"/>
  <c r="M83" i="8"/>
  <c r="F84" i="8"/>
  <c r="L84" i="8"/>
  <c r="K84" i="8" s="1"/>
  <c r="M84" i="8"/>
  <c r="F85" i="8"/>
  <c r="L85" i="8" s="1"/>
  <c r="K85" i="8" s="1"/>
  <c r="M85" i="8"/>
  <c r="F86" i="8"/>
  <c r="L86" i="8"/>
  <c r="K86" i="8" s="1"/>
  <c r="M86" i="8"/>
  <c r="F87" i="8"/>
  <c r="L87" i="8"/>
  <c r="K87" i="8" s="1"/>
  <c r="M87" i="8"/>
  <c r="I88" i="8"/>
  <c r="F88" i="8" s="1"/>
  <c r="L88" i="8" s="1"/>
  <c r="K88" i="8" s="1"/>
  <c r="M88" i="8"/>
  <c r="I89" i="8"/>
  <c r="F89" i="8" s="1"/>
  <c r="L89" i="8" s="1"/>
  <c r="K89" i="8" s="1"/>
  <c r="M89" i="8"/>
  <c r="I90" i="8"/>
  <c r="F90" i="8" s="1"/>
  <c r="L90" i="8" s="1"/>
  <c r="K90" i="8" s="1"/>
  <c r="M90" i="8"/>
  <c r="F91" i="8"/>
  <c r="L91" i="8"/>
  <c r="K91" i="8" s="1"/>
  <c r="M91" i="8"/>
  <c r="F92" i="8"/>
  <c r="L92" i="8" s="1"/>
  <c r="K92" i="8" s="1"/>
  <c r="M92" i="8"/>
  <c r="F93" i="8"/>
  <c r="L93" i="8"/>
  <c r="K93" i="8" s="1"/>
  <c r="M93" i="8"/>
  <c r="F94" i="8"/>
  <c r="L94" i="8"/>
  <c r="K94" i="8" s="1"/>
  <c r="M94" i="8"/>
  <c r="F95" i="8"/>
  <c r="L95" i="8"/>
  <c r="K95" i="8" s="1"/>
  <c r="M95" i="8"/>
  <c r="F96" i="8"/>
  <c r="L96" i="8" s="1"/>
  <c r="K96" i="8" s="1"/>
  <c r="M96" i="8"/>
  <c r="F97" i="8"/>
  <c r="L97" i="8"/>
  <c r="K97" i="8" s="1"/>
  <c r="M97" i="8"/>
  <c r="F98" i="8"/>
  <c r="L98" i="8"/>
  <c r="K98" i="8" s="1"/>
  <c r="M98" i="8"/>
  <c r="F99" i="8"/>
  <c r="L99" i="8"/>
  <c r="K99" i="8" s="1"/>
  <c r="M99" i="8"/>
  <c r="F100" i="8"/>
  <c r="L100" i="8" s="1"/>
  <c r="K100" i="8" s="1"/>
  <c r="M100" i="8"/>
  <c r="F101" i="8"/>
  <c r="L101" i="8"/>
  <c r="K101" i="8" s="1"/>
  <c r="M101" i="8"/>
  <c r="F102" i="8"/>
  <c r="L102" i="8"/>
  <c r="K102" i="8" s="1"/>
  <c r="M102" i="8"/>
  <c r="F103" i="8"/>
  <c r="L103" i="8"/>
  <c r="K103" i="8" s="1"/>
  <c r="M103" i="8"/>
  <c r="F104" i="8"/>
  <c r="L104" i="8" s="1"/>
  <c r="K104" i="8" s="1"/>
  <c r="M104" i="8"/>
  <c r="F105" i="8"/>
  <c r="L105" i="8"/>
  <c r="K105" i="8" s="1"/>
  <c r="M105" i="8"/>
  <c r="F106" i="8"/>
  <c r="L106" i="8"/>
  <c r="K106" i="8" s="1"/>
  <c r="M106" i="8"/>
  <c r="F107" i="8"/>
  <c r="L107" i="8"/>
  <c r="K107" i="8" s="1"/>
  <c r="M107" i="8"/>
  <c r="F108" i="8"/>
  <c r="L108" i="8" s="1"/>
  <c r="K108" i="8" s="1"/>
  <c r="M108" i="8"/>
  <c r="F109" i="8"/>
  <c r="L109" i="8"/>
  <c r="K109" i="8" s="1"/>
  <c r="M109" i="8"/>
  <c r="F110" i="8"/>
  <c r="L110" i="8"/>
  <c r="K110" i="8" s="1"/>
  <c r="M110" i="8"/>
  <c r="F111" i="8"/>
  <c r="L111" i="8"/>
  <c r="K111" i="8" s="1"/>
  <c r="M111" i="8"/>
  <c r="F112" i="8"/>
  <c r="L112" i="8" s="1"/>
  <c r="K112" i="8" s="1"/>
  <c r="M112" i="8"/>
  <c r="F113" i="8"/>
  <c r="I113" i="8"/>
  <c r="L113" i="8"/>
  <c r="K113" i="8" s="1"/>
  <c r="M113" i="8"/>
  <c r="I114" i="8"/>
  <c r="F114" i="8" s="1"/>
  <c r="L114" i="8" s="1"/>
  <c r="K114" i="8" s="1"/>
  <c r="M114" i="8"/>
  <c r="F115" i="8"/>
  <c r="L115" i="8" s="1"/>
  <c r="K115" i="8" s="1"/>
  <c r="M115" i="8"/>
  <c r="F116" i="8"/>
  <c r="L116" i="8" s="1"/>
  <c r="K116" i="8" s="1"/>
  <c r="M116" i="8"/>
  <c r="F117" i="8"/>
  <c r="L117" i="8"/>
  <c r="K117" i="8" s="1"/>
  <c r="M117" i="8"/>
  <c r="F118" i="8"/>
  <c r="L118" i="8"/>
  <c r="K118" i="8" s="1"/>
  <c r="M118" i="8"/>
  <c r="F119" i="8"/>
  <c r="L119" i="8" s="1"/>
  <c r="K119" i="8" s="1"/>
  <c r="M119" i="8"/>
  <c r="F120" i="8"/>
  <c r="L120" i="8" s="1"/>
  <c r="K120" i="8" s="1"/>
  <c r="M120" i="8"/>
  <c r="F121" i="8"/>
  <c r="L121" i="8"/>
  <c r="K121" i="8" s="1"/>
  <c r="M121" i="8"/>
  <c r="F122" i="8"/>
  <c r="L122" i="8"/>
  <c r="K122" i="8" s="1"/>
  <c r="M122" i="8"/>
  <c r="F123" i="8"/>
  <c r="L123" i="8" s="1"/>
  <c r="K123" i="8" s="1"/>
  <c r="M123" i="8"/>
  <c r="F124" i="8"/>
  <c r="L124" i="8" s="1"/>
  <c r="K124" i="8" s="1"/>
  <c r="M124" i="8"/>
  <c r="F125" i="8"/>
  <c r="L125" i="8"/>
  <c r="K125" i="8" s="1"/>
  <c r="M125" i="8"/>
  <c r="F126" i="8"/>
  <c r="L126" i="8"/>
  <c r="K126" i="8" s="1"/>
  <c r="M126" i="8"/>
  <c r="F127" i="8"/>
  <c r="L127" i="8" s="1"/>
  <c r="K127" i="8" s="1"/>
  <c r="M127" i="8"/>
  <c r="F128" i="8"/>
  <c r="L128" i="8" s="1"/>
  <c r="K128" i="8" s="1"/>
  <c r="M128" i="8"/>
  <c r="F129" i="8"/>
  <c r="L129" i="8"/>
  <c r="K129" i="8" s="1"/>
  <c r="M129" i="8"/>
  <c r="F130" i="8"/>
  <c r="L130" i="8"/>
  <c r="K130" i="8" s="1"/>
  <c r="M130" i="8"/>
  <c r="F131" i="8"/>
  <c r="L131" i="8" s="1"/>
  <c r="K131" i="8" s="1"/>
  <c r="M131" i="8"/>
  <c r="F132" i="8"/>
  <c r="L132" i="8" s="1"/>
  <c r="K132" i="8" s="1"/>
  <c r="M132" i="8"/>
  <c r="F133" i="8"/>
  <c r="L133" i="8"/>
  <c r="K133" i="8" s="1"/>
  <c r="M133" i="8"/>
  <c r="F134" i="8"/>
  <c r="L134" i="8"/>
  <c r="K134" i="8" s="1"/>
  <c r="M134" i="8"/>
  <c r="F135" i="8"/>
  <c r="L135" i="8" s="1"/>
  <c r="K135" i="8" s="1"/>
  <c r="M135" i="8"/>
  <c r="I136" i="8"/>
  <c r="F136" i="8" s="1"/>
  <c r="L136" i="8" s="1"/>
  <c r="K136" i="8" s="1"/>
  <c r="M136" i="8"/>
  <c r="I137" i="8"/>
  <c r="F137" i="8" s="1"/>
  <c r="L137" i="8" s="1"/>
  <c r="K137" i="8" s="1"/>
  <c r="M137" i="8"/>
  <c r="F138" i="8"/>
  <c r="L138" i="8"/>
  <c r="K138" i="8" s="1"/>
  <c r="M138" i="8"/>
  <c r="F139" i="8"/>
  <c r="L139" i="8" s="1"/>
  <c r="K139" i="8" s="1"/>
  <c r="M139" i="8"/>
  <c r="F140" i="8"/>
  <c r="L140" i="8" s="1"/>
  <c r="K140" i="8" s="1"/>
  <c r="M140" i="8"/>
  <c r="F141" i="8"/>
  <c r="L141" i="8"/>
  <c r="K141" i="8" s="1"/>
  <c r="M141" i="8"/>
  <c r="F142" i="8"/>
  <c r="L142" i="8"/>
  <c r="K142" i="8" s="1"/>
  <c r="M142" i="8"/>
  <c r="P16" i="5"/>
  <c r="P33" i="5"/>
  <c r="P60" i="5"/>
  <c r="P46" i="5"/>
  <c r="M57" i="8"/>
  <c r="F57" i="8"/>
  <c r="L57" i="8" s="1"/>
  <c r="M56" i="8"/>
  <c r="F56" i="8"/>
  <c r="L56" i="8" s="1"/>
  <c r="M55" i="8"/>
  <c r="F55" i="8"/>
  <c r="L55" i="8" s="1"/>
  <c r="K55" i="8" s="1"/>
  <c r="M60" i="8"/>
  <c r="F60" i="8"/>
  <c r="L60" i="8" s="1"/>
  <c r="K60" i="8" s="1"/>
  <c r="M59" i="8"/>
  <c r="F59" i="8"/>
  <c r="L59" i="8" s="1"/>
  <c r="M58" i="8"/>
  <c r="F58" i="8"/>
  <c r="L58" i="8" s="1"/>
  <c r="K58" i="8" s="1"/>
  <c r="M42" i="8"/>
  <c r="F42" i="8"/>
  <c r="L42" i="8" s="1"/>
  <c r="M41" i="8"/>
  <c r="F41" i="8"/>
  <c r="L41" i="8" s="1"/>
  <c r="M40" i="8"/>
  <c r="F40" i="8"/>
  <c r="L40" i="8" s="1"/>
  <c r="K40" i="8" s="1"/>
  <c r="M39" i="8"/>
  <c r="F39" i="8"/>
  <c r="L39" i="8" s="1"/>
  <c r="K39" i="8" s="1"/>
  <c r="M38" i="8"/>
  <c r="F38" i="8"/>
  <c r="L38" i="8" s="1"/>
  <c r="M37" i="8"/>
  <c r="F37" i="8"/>
  <c r="L37" i="8" s="1"/>
  <c r="K37" i="8" s="1"/>
  <c r="M36" i="8"/>
  <c r="F36" i="8"/>
  <c r="L36" i="8" s="1"/>
  <c r="K36" i="8" s="1"/>
  <c r="M35" i="8"/>
  <c r="F35" i="8"/>
  <c r="L35" i="8" s="1"/>
  <c r="K35" i="8" s="1"/>
  <c r="M21" i="8"/>
  <c r="F21" i="8"/>
  <c r="L21" i="8" s="1"/>
  <c r="M20" i="8"/>
  <c r="F20" i="8"/>
  <c r="L20" i="8" s="1"/>
  <c r="M19" i="8"/>
  <c r="F19" i="8"/>
  <c r="L19" i="8" s="1"/>
  <c r="K19" i="8" s="1"/>
  <c r="M8" i="8"/>
  <c r="F8" i="8"/>
  <c r="L8" i="8" s="1"/>
  <c r="M7" i="8"/>
  <c r="F7" i="8"/>
  <c r="L7" i="8" s="1"/>
  <c r="K7" i="8" s="1"/>
  <c r="N51" i="1"/>
  <c r="K35" i="1"/>
  <c r="T3" i="10" l="1"/>
  <c r="T2" i="10"/>
  <c r="K42" i="8"/>
  <c r="K56" i="8"/>
  <c r="K59" i="8"/>
  <c r="K41" i="8"/>
  <c r="K57" i="8"/>
  <c r="K38" i="8"/>
  <c r="K8" i="8"/>
  <c r="K20" i="8"/>
  <c r="K21" i="8"/>
  <c r="M69" i="8" l="1"/>
  <c r="F69" i="8"/>
  <c r="L69" i="8" s="1"/>
  <c r="D45" i="5"/>
  <c r="M70" i="8"/>
  <c r="F70" i="8"/>
  <c r="L70" i="8" s="1"/>
  <c r="M68" i="8"/>
  <c r="F68" i="8"/>
  <c r="L68" i="8" s="1"/>
  <c r="M67" i="8"/>
  <c r="F67" i="8"/>
  <c r="L67" i="8" s="1"/>
  <c r="M66" i="8"/>
  <c r="F66" i="8"/>
  <c r="L66" i="8" s="1"/>
  <c r="D67" i="5"/>
  <c r="D68" i="5"/>
  <c r="K68" i="8" l="1"/>
  <c r="K67" i="8"/>
  <c r="K69" i="8"/>
  <c r="K66" i="8"/>
  <c r="K70" i="8"/>
  <c r="F53" i="8"/>
  <c r="L53" i="8" s="1"/>
  <c r="F54" i="8"/>
  <c r="L54" i="8" s="1"/>
  <c r="F52" i="8"/>
  <c r="F50" i="8"/>
  <c r="L50" i="8" s="1"/>
  <c r="F51" i="8"/>
  <c r="L51" i="8" s="1"/>
  <c r="F49" i="8"/>
  <c r="F47" i="8"/>
  <c r="L47" i="8" s="1"/>
  <c r="F48" i="8"/>
  <c r="L48" i="8" s="1"/>
  <c r="K48" i="8" s="1"/>
  <c r="F46" i="8"/>
  <c r="F44" i="8"/>
  <c r="L44" i="8" s="1"/>
  <c r="F45" i="8"/>
  <c r="L45" i="8" s="1"/>
  <c r="F43" i="8"/>
  <c r="L43" i="8" s="1"/>
  <c r="M65" i="8"/>
  <c r="F65" i="8"/>
  <c r="L65" i="8" s="1"/>
  <c r="M64" i="8"/>
  <c r="F64" i="8"/>
  <c r="L64" i="8" s="1"/>
  <c r="M63" i="8"/>
  <c r="F63" i="8"/>
  <c r="L63" i="8" s="1"/>
  <c r="M62" i="8"/>
  <c r="F62" i="8"/>
  <c r="L62" i="8" s="1"/>
  <c r="M61" i="8"/>
  <c r="F61" i="8"/>
  <c r="L61" i="8" s="1"/>
  <c r="M54" i="8"/>
  <c r="M53" i="8"/>
  <c r="M52" i="8"/>
  <c r="M51" i="8"/>
  <c r="M50" i="8"/>
  <c r="M49" i="8"/>
  <c r="M48" i="8"/>
  <c r="M47" i="8"/>
  <c r="M46" i="8"/>
  <c r="M45" i="8"/>
  <c r="M44" i="8"/>
  <c r="M43" i="8"/>
  <c r="M26" i="8"/>
  <c r="F26" i="8"/>
  <c r="L26" i="8" s="1"/>
  <c r="M25" i="8"/>
  <c r="F25" i="8"/>
  <c r="L25" i="8" s="1"/>
  <c r="M24" i="8"/>
  <c r="F24" i="8"/>
  <c r="L24" i="8" s="1"/>
  <c r="M23" i="8"/>
  <c r="F23" i="8"/>
  <c r="L23" i="8" s="1"/>
  <c r="M22" i="8"/>
  <c r="F22" i="8"/>
  <c r="L22" i="8" s="1"/>
  <c r="M18" i="8"/>
  <c r="M17" i="8"/>
  <c r="M16" i="8"/>
  <c r="M15" i="8"/>
  <c r="M14" i="8"/>
  <c r="F14" i="8"/>
  <c r="L14" i="8" s="1"/>
  <c r="M13" i="8"/>
  <c r="M12" i="8"/>
  <c r="F12" i="8"/>
  <c r="L12" i="8" s="1"/>
  <c r="M11" i="8"/>
  <c r="F11" i="8"/>
  <c r="L11" i="8" s="1"/>
  <c r="M10" i="8"/>
  <c r="F10" i="8"/>
  <c r="L10" i="8" s="1"/>
  <c r="M9" i="8"/>
  <c r="F9" i="8"/>
  <c r="L9" i="8" s="1"/>
  <c r="F32" i="8"/>
  <c r="L32" i="8" s="1"/>
  <c r="F33" i="8"/>
  <c r="L33" i="8" s="1"/>
  <c r="F34" i="8"/>
  <c r="L34" i="8" s="1"/>
  <c r="F31" i="8"/>
  <c r="L31" i="8" s="1"/>
  <c r="M34" i="8"/>
  <c r="M33" i="8"/>
  <c r="M32" i="8"/>
  <c r="M31" i="8"/>
  <c r="F4" i="8"/>
  <c r="L4" i="8" s="1"/>
  <c r="F3" i="8"/>
  <c r="L3" i="8" s="1"/>
  <c r="M6" i="8"/>
  <c r="M5" i="8"/>
  <c r="M4" i="8"/>
  <c r="M3" i="8"/>
  <c r="F28" i="8"/>
  <c r="L28" i="8" s="1"/>
  <c r="F29" i="8"/>
  <c r="L29" i="8" s="1"/>
  <c r="F30" i="8"/>
  <c r="L30" i="8" s="1"/>
  <c r="F27" i="8"/>
  <c r="L27" i="8" s="1"/>
  <c r="M30" i="8"/>
  <c r="M29" i="8"/>
  <c r="M28" i="8"/>
  <c r="M27" i="8"/>
  <c r="D60" i="5"/>
  <c r="D59" i="5"/>
  <c r="D15" i="5"/>
  <c r="D16" i="5"/>
  <c r="D46" i="5"/>
  <c r="D33" i="5"/>
  <c r="D32" i="5"/>
  <c r="K51" i="8" l="1"/>
  <c r="K50" i="8"/>
  <c r="K28" i="8"/>
  <c r="K14" i="8"/>
  <c r="K26" i="8"/>
  <c r="K9" i="8"/>
  <c r="K25" i="8"/>
  <c r="K64" i="8"/>
  <c r="K61" i="8"/>
  <c r="K43" i="8"/>
  <c r="K45" i="8"/>
  <c r="K44" i="8"/>
  <c r="K10" i="8"/>
  <c r="K22" i="8"/>
  <c r="K23" i="8"/>
  <c r="K47" i="8"/>
  <c r="K65" i="8"/>
  <c r="K12" i="8"/>
  <c r="K24" i="8"/>
  <c r="K62" i="8"/>
  <c r="K54" i="8"/>
  <c r="K30" i="8"/>
  <c r="K11" i="8"/>
  <c r="K63" i="8"/>
  <c r="K53" i="8"/>
  <c r="L52" i="8"/>
  <c r="K52" i="8" s="1"/>
  <c r="L49" i="8"/>
  <c r="K49" i="8" s="1"/>
  <c r="L46" i="8"/>
  <c r="K46" i="8" s="1"/>
  <c r="F15" i="8"/>
  <c r="L15" i="8" s="1"/>
  <c r="K15" i="8" s="1"/>
  <c r="F13" i="8"/>
  <c r="L13" i="8" s="1"/>
  <c r="K13" i="8" s="1"/>
  <c r="K4" i="8"/>
  <c r="K29" i="8"/>
  <c r="K34" i="8"/>
  <c r="K27" i="8"/>
  <c r="K31" i="8"/>
  <c r="K32" i="8"/>
  <c r="K33" i="8"/>
  <c r="K3" i="8"/>
  <c r="D44" i="5"/>
  <c r="D58" i="5"/>
  <c r="D57" i="5"/>
  <c r="D56" i="5"/>
  <c r="D55" i="5"/>
  <c r="D43" i="5"/>
  <c r="D42" i="5"/>
  <c r="D41" i="5"/>
  <c r="D54" i="5"/>
  <c r="D66" i="5"/>
  <c r="D64" i="5"/>
  <c r="D65" i="5"/>
  <c r="D14" i="5"/>
  <c r="D13" i="5"/>
  <c r="D12" i="5"/>
  <c r="D11" i="5"/>
  <c r="D31" i="5"/>
  <c r="D30" i="5"/>
  <c r="D29" i="5"/>
  <c r="D28" i="5"/>
  <c r="D25" i="5"/>
  <c r="D27" i="5"/>
  <c r="D8" i="5"/>
  <c r="D10" i="5"/>
  <c r="D9" i="5"/>
  <c r="D7" i="5"/>
  <c r="D6" i="5"/>
  <c r="D5" i="5"/>
  <c r="D4" i="5"/>
  <c r="D3" i="5"/>
  <c r="F5" i="8"/>
  <c r="L5" i="8" s="1"/>
  <c r="K5" i="8" s="1"/>
  <c r="D20" i="5"/>
  <c r="D52" i="5"/>
  <c r="D51" i="5"/>
  <c r="D40" i="5"/>
  <c r="D39" i="5"/>
  <c r="D38" i="5"/>
  <c r="D37" i="5"/>
  <c r="D50" i="5"/>
  <c r="D53" i="5"/>
  <c r="D26" i="5"/>
  <c r="D24" i="5"/>
  <c r="D23" i="5"/>
  <c r="D22" i="5"/>
  <c r="D21" i="5"/>
  <c r="H36" i="1"/>
  <c r="E11" i="1"/>
  <c r="B53" i="1"/>
  <c r="F17" i="8" l="1"/>
  <c r="L17" i="8" s="1"/>
  <c r="K17" i="8" s="1"/>
  <c r="F6" i="8"/>
  <c r="L6" i="8" s="1"/>
  <c r="K6" i="8" s="1"/>
  <c r="F18" i="8"/>
  <c r="L18" i="8" s="1"/>
  <c r="K18" i="8" s="1"/>
  <c r="F16" i="8"/>
  <c r="L16" i="8" s="1"/>
  <c r="K16"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ABD95F-D643-4653-99B0-7853EF2336B5}" keepAlive="1" name="Query - abund" description="Connection to the 'abund' query in the workbook." type="5" refreshedVersion="8" background="1" saveData="1">
    <dbPr connection="Provider=Microsoft.Mashup.OleDb.1;Data Source=$Workbook$;Location=abund;Extended Properties=&quot;&quot;" command="SELECT * FROM [abund]"/>
  </connection>
  <connection id="2" xr16:uid="{A153F4FD-C2C5-4E5D-A9A0-06F025C6DEA8}" keepAlive="1" name="Query - bowtie_abund (2)" description="Connection to the 'bowtie_abund (2)' query in the workbook." type="5" refreshedVersion="8" background="1" saveData="1">
    <dbPr connection="Provider=Microsoft.Mashup.OleDb.1;Data Source=$Workbook$;Location=&quot;bowtie_abund (2)&quot;;Extended Properties=&quot;&quot;" command="SELECT * FROM [bowtie_abund (2)]"/>
  </connection>
  <connection id="3" xr16:uid="{6AD18C1C-7681-4D03-A1F8-F2ECFE4D5B01}" keepAlive="1" name="Query - bowtie2_abund" description="Connection to the 'bowtie2_abund' query in the workbook." type="5" refreshedVersion="8" background="1" saveData="1">
    <dbPr connection="Provider=Microsoft.Mashup.OleDb.1;Data Source=$Workbook$;Location=bowtie2_abund;Extended Properties=&quot;&quot;" command="SELECT * FROM [bowtie2_abund]"/>
  </connection>
  <connection id="4" xr16:uid="{0698CB70-DAA7-4E52-AF03-157AD67EC403}" keepAlive="1" name="Query - clark_ecoli_abund" description="Connection to the 'clark_ecoli_abund' query in the workbook." type="5" refreshedVersion="8" background="1" saveData="1">
    <dbPr connection="Provider=Microsoft.Mashup.OleDb.1;Data Source=$Workbook$;Location=clark_ecoli_abund;Extended Properties=&quot;&quot;" command="SELECT * FROM [clark_ecoli_abund]"/>
  </connection>
  <connection id="5" xr16:uid="{D27EEFFB-9AB7-4D08-AFC2-AABB19E075B4}" keepAlive="1" name="Query - ecoli" description="Connection to the 'ecoli' query in the workbook." type="5" refreshedVersion="8" background="1" saveData="1">
    <dbPr connection="Provider=Microsoft.Mashup.OleDb.1;Data Source=$Workbook$;Location=ecoli;Extended Properties=&quot;&quot;" command="SELECT * FROM [ecoli]"/>
  </connection>
  <connection id="6" xr16:uid="{9351EF37-35EC-487A-9635-A82339D71D7B}" keepAlive="1" name="Query - final_bases_SRR8073714_microbial" description="Connection to the 'final_bases_SRR8073714_microbial' query in the workbook." type="5" refreshedVersion="8" background="1" saveData="1">
    <dbPr connection="Provider=Microsoft.Mashup.OleDb.1;Data Source=$Workbook$;Location=final_bases_SRR8073714_microbial;Extended Properties=&quot;&quot;" command="SELECT * FROM [final_bases_SRR8073714_microbial]"/>
  </connection>
  <connection id="7" xr16:uid="{803D8B71-0374-4703-92DA-68318982AEC8}" keepAlive="1" name="Query - final_bases_SRR8073714_microbial (2)" description="Connection to the 'final_bases_SRR8073714_microbial (2)' query in the workbook." type="5" refreshedVersion="8" background="1" saveData="1">
    <dbPr connection="Provider=Microsoft.Mashup.OleDb.1;Data Source=$Workbook$;Location=&quot;final_bases_SRR8073714_microbial (2)&quot;;Extended Properties=&quot;&quot;" command="SELECT * FROM [final_bases_SRR8073714_microbial (2)]"/>
  </connection>
  <connection id="8" xr16:uid="{8D32D388-07A4-4705-A974-B64B8FFF9E08}" keepAlive="1" name="Query - minimap2_400_abund_bases" description="Connection to the 'minimap2_400_abund_bases' query in the workbook." type="5" refreshedVersion="8" background="1" saveData="1">
    <dbPr connection="Provider=Microsoft.Mashup.OleDb.1;Data Source=$Workbook$;Location=minimap2_400_abund_bases;Extended Properties=&quot;&quot;" command="SELECT * FROM [minimap2_400_abund_bases]"/>
  </connection>
  <connection id="9" xr16:uid="{981DBE79-278C-4F53-9EDE-F65E42B01F3C}" keepAlive="1" name="Query - minimap2_400_microbial_abund" description="Connection to the 'minimap2_400_microbial_abund' query in the workbook." type="5" refreshedVersion="8" background="1" saveData="1">
    <dbPr connection="Provider=Microsoft.Mashup.OleDb.1;Data Source=$Workbook$;Location=minimap2_400_microbial_abund;Extended Properties=&quot;&quot;" command="SELECT * FROM [minimap2_400_microbial_abund]"/>
  </connection>
  <connection id="10" xr16:uid="{EF9B1B06-C809-4AD3-B954-DB280C1E11DE}" keepAlive="1" name="Query - patho_short_real_ecoli_abund" description="Connection to the 'patho_short_real_ecoli_abund' query in the workbook." type="5" refreshedVersion="8" background="1" saveData="1">
    <dbPr connection="Provider=Microsoft.Mashup.OleDb.1;Data Source=$Workbook$;Location=patho_short_real_ecoli_abund;Extended Properties=&quot;&quot;" command="SELECT * FROM [patho_short_real_ecoli_abund]"/>
  </connection>
  <connection id="11" xr16:uid="{9EB5087E-7FF3-4900-A3EE-066A77405D66}" keepAlive="1" name="Query - puffer_ecoli_abund" description="Connection to the 'puffer_ecoli_abund' query in the workbook." type="5" refreshedVersion="8" background="1" saveData="1">
    <dbPr connection="Provider=Microsoft.Mashup.OleDb.1;Data Source=$Workbook$;Location=puffer_ecoli_abund;Extended Properties=&quot;&quot;" command="SELECT * FROM [puffer_ecoli_abund]"/>
  </connection>
</connections>
</file>

<file path=xl/sharedStrings.xml><?xml version="1.0" encoding="utf-8"?>
<sst xmlns="http://schemas.openxmlformats.org/spreadsheetml/2006/main" count="1314" uniqueCount="268">
  <si>
    <t>MORA</t>
  </si>
  <si>
    <t>Pathoscope2</t>
  </si>
  <si>
    <t>Pufferfish</t>
  </si>
  <si>
    <t>CP013025.1</t>
  </si>
  <si>
    <t>CP011322.1</t>
  </si>
  <si>
    <t>CP011938.1</t>
  </si>
  <si>
    <t>LM995446.1</t>
  </si>
  <si>
    <t>CP007392.1</t>
  </si>
  <si>
    <t>CP013835.1</t>
  </si>
  <si>
    <t>CP012635.1</t>
  </si>
  <si>
    <t>CP007265.1</t>
  </si>
  <si>
    <t>CP009859.1</t>
  </si>
  <si>
    <t>CP007275.1</t>
  </si>
  <si>
    <t>CP010876.1</t>
  </si>
  <si>
    <t>2009C-3133</t>
  </si>
  <si>
    <t>SQ110</t>
  </si>
  <si>
    <t>ST2747</t>
  </si>
  <si>
    <t>JJ2434</t>
  </si>
  <si>
    <t>SF-088</t>
  </si>
  <si>
    <t>ST540</t>
  </si>
  <si>
    <t>ECONIH1</t>
  </si>
  <si>
    <t>NMEC O18</t>
  </si>
  <si>
    <t>MNCRE44</t>
  </si>
  <si>
    <t>CP010585.1</t>
  </si>
  <si>
    <t>CP011018.1</t>
  </si>
  <si>
    <t>CP012125.1</t>
  </si>
  <si>
    <t>CP007594.1</t>
  </si>
  <si>
    <t>CP010816.1</t>
  </si>
  <si>
    <t>CP010372.1</t>
  </si>
  <si>
    <t>CP011113.2</t>
  </si>
  <si>
    <t>CP010371.1</t>
  </si>
  <si>
    <t>CP011124.1</t>
  </si>
  <si>
    <t>CP013112.1</t>
  </si>
  <si>
    <t>CP010315.1</t>
  </si>
  <si>
    <t>CP009104.1</t>
  </si>
  <si>
    <t>CP011416.1</t>
  </si>
  <si>
    <t>CP013029.1</t>
  </si>
  <si>
    <t>CP007491.1</t>
  </si>
  <si>
    <t>CP011321.1</t>
  </si>
  <si>
    <t>CP013028.1</t>
  </si>
  <si>
    <t>CP009106.2</t>
  </si>
  <si>
    <t>CP010882.1</t>
  </si>
  <si>
    <t>CP013027.1</t>
  </si>
  <si>
    <t>CP009860.1</t>
  </si>
  <si>
    <t>CP010317.1</t>
  </si>
  <si>
    <t>Accession Numbers</t>
  </si>
  <si>
    <t>Assignments</t>
  </si>
  <si>
    <t>Pufferfish Data</t>
  </si>
  <si>
    <t>CP011324.1</t>
  </si>
  <si>
    <t>CP011320.1</t>
  </si>
  <si>
    <t>CP012636.1</t>
  </si>
  <si>
    <t>CP011417.1</t>
  </si>
  <si>
    <t>CP013024.1</t>
  </si>
  <si>
    <t>CP010373.2</t>
  </si>
  <si>
    <t>CP009862.1</t>
  </si>
  <si>
    <t>CP013833.1</t>
  </si>
  <si>
    <t>CP010316.1</t>
  </si>
  <si>
    <t>CP011019.1</t>
  </si>
  <si>
    <t>CP009107.1</t>
  </si>
  <si>
    <t>CP009105.1</t>
  </si>
  <si>
    <t>CP010881.1</t>
  </si>
  <si>
    <t>CP011418.1</t>
  </si>
  <si>
    <t>CP013030.1</t>
  </si>
  <si>
    <t>CP013834.1</t>
  </si>
  <si>
    <t>CP010880.1</t>
  </si>
  <si>
    <t>Total</t>
  </si>
  <si>
    <t>Assembly Accession</t>
  </si>
  <si>
    <t>Organism Name</t>
  </si>
  <si>
    <t>Organism Infraspecific Names Breed</t>
  </si>
  <si>
    <t>Organism Infraspecific Names Strain</t>
  </si>
  <si>
    <t>Organism Infraspecific Names Cultivar</t>
  </si>
  <si>
    <t>Organism Infraspecific Names Isolate</t>
  </si>
  <si>
    <t>Organism Infraspecific Names Ecotype</t>
  </si>
  <si>
    <t>Annotation Name</t>
  </si>
  <si>
    <t>Assembly Stats Total Sequence Length</t>
  </si>
  <si>
    <t>Assembly Level</t>
  </si>
  <si>
    <t>Assembly Submission Date</t>
  </si>
  <si>
    <t>WGS project accession</t>
  </si>
  <si>
    <t>GCF_000597845.1</t>
  </si>
  <si>
    <t>Escherichia coli</t>
  </si>
  <si>
    <t/>
  </si>
  <si>
    <t>NCBI Prokaryotic Genome Annotation Pipeline (PGAP)</t>
  </si>
  <si>
    <t>Complete Genome</t>
  </si>
  <si>
    <t>GCF_000599665.1</t>
  </si>
  <si>
    <t>GCF_000784925.1</t>
  </si>
  <si>
    <t>GCF_000801165.1</t>
  </si>
  <si>
    <t>RM9387</t>
  </si>
  <si>
    <t>GCF_000801185.2</t>
  </si>
  <si>
    <t>94-3024</t>
  </si>
  <si>
    <t>GCF_000814145.2</t>
  </si>
  <si>
    <t>6409</t>
  </si>
  <si>
    <t>GCF_000819645.1</t>
  </si>
  <si>
    <t>789</t>
  </si>
  <si>
    <t>GCF_000830035.1</t>
  </si>
  <si>
    <t>C41(DE3)</t>
  </si>
  <si>
    <t>GCF_000833145.1</t>
  </si>
  <si>
    <t>BL21 (TaKaRa)</t>
  </si>
  <si>
    <t>GCF_000833635.2</t>
  </si>
  <si>
    <t>USML2</t>
  </si>
  <si>
    <t>GCF_000931565.1</t>
  </si>
  <si>
    <t>GCF_000952955.1</t>
  </si>
  <si>
    <t>K-12 substr. RV308</t>
  </si>
  <si>
    <t>GCF_000967155.2</t>
  </si>
  <si>
    <t>HUSEC2011</t>
  </si>
  <si>
    <t>GCF_000971615.1</t>
  </si>
  <si>
    <t>CI5</t>
  </si>
  <si>
    <t>GCF_000987875.1</t>
  </si>
  <si>
    <t>SEC470</t>
  </si>
  <si>
    <t>GCF_000988355.1</t>
  </si>
  <si>
    <t>SQ37</t>
  </si>
  <si>
    <t>GCF_000988385.1</t>
  </si>
  <si>
    <t>SQ88</t>
  </si>
  <si>
    <t>GCF_000988425.1</t>
  </si>
  <si>
    <t>GCF_000988465.1</t>
  </si>
  <si>
    <t>SQ2203</t>
  </si>
  <si>
    <t>GCF_001007915.1</t>
  </si>
  <si>
    <t>CFSAN029787</t>
  </si>
  <si>
    <t>GCF_001021595.1</t>
  </si>
  <si>
    <t>GCF_001039415.1</t>
  </si>
  <si>
    <t>C43(DE3)</t>
  </si>
  <si>
    <t>GCF_001183645.1</t>
  </si>
  <si>
    <t>DH1Ec095</t>
  </si>
  <si>
    <t>GCF_001276585.2</t>
  </si>
  <si>
    <t>RR1</t>
  </si>
  <si>
    <t>GCF_001280325.1</t>
  </si>
  <si>
    <t>GCF_001420935.1</t>
  </si>
  <si>
    <t>2012C-4227</t>
  </si>
  <si>
    <t>GCF_001420955.1</t>
  </si>
  <si>
    <t>GCF_001442495.1</t>
  </si>
  <si>
    <t>YD786</t>
  </si>
  <si>
    <t>GCF_001513635.1</t>
  </si>
  <si>
    <t>GCF_001515725.1</t>
  </si>
  <si>
    <t>ACN002</t>
  </si>
  <si>
    <t>Simulated References</t>
  </si>
  <si>
    <t>Psychrobacter arcticus</t>
  </si>
  <si>
    <t>Minimap2</t>
  </si>
  <si>
    <t>Seconds</t>
  </si>
  <si>
    <t>Time</t>
  </si>
  <si>
    <t>MAX_RSS</t>
  </si>
  <si>
    <t>MAX_VMS</t>
  </si>
  <si>
    <t>MAX_USS</t>
  </si>
  <si>
    <t>MAX_PSS</t>
  </si>
  <si>
    <t>IO IN</t>
  </si>
  <si>
    <t>IO OUT</t>
  </si>
  <si>
    <t>MEAN LOAD</t>
  </si>
  <si>
    <t>Mapping</t>
  </si>
  <si>
    <t>Quantification</t>
  </si>
  <si>
    <t>Pathoscope</t>
  </si>
  <si>
    <t>MAP</t>
  </si>
  <si>
    <t>ID</t>
  </si>
  <si>
    <t>REP</t>
  </si>
  <si>
    <t>Bowtie2</t>
  </si>
  <si>
    <t>Index</t>
  </si>
  <si>
    <t>Mora</t>
  </si>
  <si>
    <t>Long Reads</t>
  </si>
  <si>
    <t>Assigned Abundance vs Abundance Estimator</t>
  </si>
  <si>
    <t>Assigned Abundance vs Real</t>
  </si>
  <si>
    <t>Abundance Estimator vs Real</t>
  </si>
  <si>
    <t>Assigner</t>
  </si>
  <si>
    <t>Everything</t>
  </si>
  <si>
    <t>Program</t>
  </si>
  <si>
    <t>Filtered</t>
  </si>
  <si>
    <t>RMSE</t>
  </si>
  <si>
    <t>RMSLE</t>
  </si>
  <si>
    <t>SAMPLE</t>
  </si>
  <si>
    <t>Method</t>
  </si>
  <si>
    <t>MAPPER</t>
  </si>
  <si>
    <t>Taxa</t>
  </si>
  <si>
    <t>TP</t>
  </si>
  <si>
    <t>FP</t>
  </si>
  <si>
    <t>FN</t>
  </si>
  <si>
    <t>TN</t>
  </si>
  <si>
    <t>Sensitivity</t>
  </si>
  <si>
    <t>minimap2</t>
  </si>
  <si>
    <t>Species</t>
  </si>
  <si>
    <t>Genus</t>
  </si>
  <si>
    <t>Precision</t>
  </si>
  <si>
    <t>Strain</t>
  </si>
  <si>
    <t>F1</t>
  </si>
  <si>
    <t>Ecoli Short Reads</t>
  </si>
  <si>
    <t>58 Ecoli References</t>
  </si>
  <si>
    <t>Short Reads</t>
  </si>
  <si>
    <t>Reference = REF-2</t>
  </si>
  <si>
    <t>Reference = REF-1</t>
  </si>
  <si>
    <t>Short Reads on REF-1</t>
  </si>
  <si>
    <t>Short Reads on REF-2</t>
  </si>
  <si>
    <t>Long Reads on REF-1</t>
  </si>
  <si>
    <t>Long Reads on REF-2</t>
  </si>
  <si>
    <t>REF-2</t>
  </si>
  <si>
    <t>REF-1</t>
  </si>
  <si>
    <t>Halomonas sp. HL-4</t>
  </si>
  <si>
    <t>Halomonas sp. HL-93</t>
  </si>
  <si>
    <t>Muricauda sp.</t>
  </si>
  <si>
    <t>Marinobacter sp.8</t>
  </si>
  <si>
    <t>Marinobacter sp.1</t>
  </si>
  <si>
    <t>Cohaesibacter sp.</t>
  </si>
  <si>
    <t>Thioclava sp.</t>
  </si>
  <si>
    <t>Propionibacteriaceae b.</t>
  </si>
  <si>
    <t>M. echinofusca</t>
  </si>
  <si>
    <t>M. echinaurantiaca</t>
  </si>
  <si>
    <t>M. coxensis</t>
  </si>
  <si>
    <t>Psychrobacter urativorans</t>
  </si>
  <si>
    <t>Psychrobacter cryohalolentis</t>
  </si>
  <si>
    <t>Psychrobacter alimentarius</t>
  </si>
  <si>
    <t>Psychrobacter sp.</t>
  </si>
  <si>
    <t>others</t>
  </si>
  <si>
    <t>Molarity (10⁻¹⁵)</t>
  </si>
  <si>
    <t>Percent of Bases Assigned to each Reference</t>
  </si>
  <si>
    <t>Basses Assigned to each Reference</t>
  </si>
  <si>
    <t>Kraken2</t>
  </si>
  <si>
    <t>build taxonomy</t>
  </si>
  <si>
    <t>add reference</t>
  </si>
  <si>
    <t>build database</t>
  </si>
  <si>
    <t>Ecoli Reads</t>
  </si>
  <si>
    <t>CPU TIME</t>
  </si>
  <si>
    <t>Simulated Long Reads</t>
  </si>
  <si>
    <t>Simulated Short Reads</t>
  </si>
  <si>
    <t>Build Taxonomy</t>
  </si>
  <si>
    <t>Add Reference</t>
  </si>
  <si>
    <t>Build Database</t>
  </si>
  <si>
    <t>Agamemnon</t>
  </si>
  <si>
    <t>Clark</t>
  </si>
  <si>
    <t>Setting Database</t>
  </si>
  <si>
    <t>Classify</t>
  </si>
  <si>
    <t>Set Database</t>
  </si>
  <si>
    <t>NOT ALIGNED</t>
  </si>
  <si>
    <t>Clark Data</t>
  </si>
  <si>
    <t>Accession Number</t>
  </si>
  <si>
    <t>REFERENCE</t>
  </si>
  <si>
    <t>Filtered Data</t>
  </si>
  <si>
    <t>Note:</t>
  </si>
  <si>
    <t>7793,43</t>
  </si>
  <si>
    <t>Bowtie2 Data</t>
  </si>
  <si>
    <t>Clark classifies and then aligns reads in a single step. When the user uses a different reference database, Clark has to rebuild the Hash files, adding an extra 20 minutes for REF-1 and 4 hours for REF-2. Here we included not only the first run, but also the second run of Clark to showcase the different runtimes.</t>
  </si>
  <si>
    <t>2nd Run</t>
  </si>
  <si>
    <t>Reads Assigned</t>
  </si>
  <si>
    <t>Abundance Percentage</t>
  </si>
  <si>
    <t>INF32/16/A</t>
  </si>
  <si>
    <t>INF13/18/A</t>
  </si>
  <si>
    <t>INF191/17/A</t>
  </si>
  <si>
    <t>CP010318.1</t>
  </si>
  <si>
    <t>CP013026.1</t>
  </si>
  <si>
    <t>Strains</t>
  </si>
  <si>
    <t>CP010877.1</t>
  </si>
  <si>
    <t>Wuhan</t>
  </si>
  <si>
    <t>Beta</t>
  </si>
  <si>
    <t>Delta</t>
  </si>
  <si>
    <t>Omicron</t>
  </si>
  <si>
    <t>Not Aligned</t>
  </si>
  <si>
    <t>Alpha (USA)</t>
  </si>
  <si>
    <t>Alpha (Germany)</t>
  </si>
  <si>
    <t>ANI</t>
  </si>
  <si>
    <t>Assignment Percentages</t>
  </si>
  <si>
    <t xml:space="preserve">Caption: </t>
  </si>
  <si>
    <t xml:space="preserve">Since Agamemnon uses Pufferfish, abundances were not calculated using Agamemnon on long reads. As Mora's abundance calculation code is heavily inspired by Agamemnon, their resulting abundancies are basically identical. </t>
  </si>
  <si>
    <t>AugPatho2</t>
  </si>
  <si>
    <t>AugPatho2 Data</t>
  </si>
  <si>
    <t>Mora Data</t>
  </si>
  <si>
    <t>AugPatho2 needs 3 steps to output results: pathoMAP, pathoID, and pathoREP</t>
  </si>
  <si>
    <t>As AugPatho2 is written in python2, it was incompatible with new versions of SnakeMake. Hence we were unable to get CPU time.</t>
  </si>
  <si>
    <t>Alpha (Germany) OW998408.1</t>
  </si>
  <si>
    <t>Alpha (USA) OQ437918.1</t>
  </si>
  <si>
    <t>Beta OX446658.1</t>
  </si>
  <si>
    <t>Delta OQ630021.1</t>
  </si>
  <si>
    <t>Omicron OQ641246.1</t>
  </si>
  <si>
    <t>Average Nucleotide Identity (using Skani)</t>
  </si>
  <si>
    <t>The reference strains can be found using their accession codes on NCBI Virus. The samples are from SRR14752036.</t>
  </si>
  <si>
    <t>In fact, Mora was actually able to distinguish between the two Alpha strains. This is quite surprising due to how similar the two strains are, so we are not sure how correct this really is. Thus, in the paper we write the two Alpha strains 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</si>
</sst>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9" tint="0.79998168889431442"/>
        <bgColor indexed="64"/>
      </patternFill>
    </fill>
  </fills>
  <borders count="31">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double">
        <color theme="9"/>
      </bottom>
      <diagonal/>
    </border>
    <border>
      <left/>
      <right/>
      <top style="thin">
        <color theme="9" tint="0.39997558519241921"/>
      </top>
      <bottom style="double">
        <color theme="9"/>
      </bottom>
      <diagonal/>
    </border>
    <border>
      <left style="thin">
        <color theme="9" tint="0.39997558519241921"/>
      </left>
      <right/>
      <top style="thin">
        <color theme="9"/>
      </top>
      <bottom style="double">
        <color theme="9"/>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style="thin">
        <color theme="9"/>
      </top>
      <bottom style="double">
        <color theme="9"/>
      </bottom>
      <diagonal/>
    </border>
    <border>
      <left style="thin">
        <color theme="9"/>
      </left>
      <right/>
      <top/>
      <bottom style="thin">
        <color theme="9"/>
      </bottom>
      <diagonal/>
    </border>
    <border>
      <left/>
      <right style="thin">
        <color theme="9"/>
      </right>
      <top/>
      <bottom style="thin">
        <color theme="9"/>
      </bottom>
      <diagonal/>
    </border>
    <border>
      <left style="thin">
        <color theme="9"/>
      </left>
      <right/>
      <top style="double">
        <color theme="9"/>
      </top>
      <bottom style="thin">
        <color theme="9"/>
      </bottom>
      <diagonal/>
    </border>
    <border>
      <left/>
      <right style="thin">
        <color theme="9"/>
      </right>
      <top style="double">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0" fillId="2" borderId="1" xfId="0" applyFill="1" applyBorder="1"/>
    <xf numFmtId="0" fontId="0" fillId="0" borderId="1" xfId="0" applyBorder="1"/>
    <xf numFmtId="0" fontId="0" fillId="2" borderId="2" xfId="0" applyFill="1" applyBorder="1"/>
    <xf numFmtId="0" fontId="0" fillId="0" borderId="2" xfId="0" applyBorder="1"/>
    <xf numFmtId="0" fontId="1" fillId="3" borderId="1" xfId="0" applyFont="1" applyFill="1" applyBorder="1"/>
    <xf numFmtId="0" fontId="1" fillId="3" borderId="2" xfId="0" applyFont="1" applyFill="1" applyBorder="1"/>
    <xf numFmtId="0" fontId="0" fillId="0" borderId="3" xfId="0" applyBorder="1"/>
    <xf numFmtId="0" fontId="0" fillId="0" borderId="4" xfId="0" applyBorder="1"/>
    <xf numFmtId="0" fontId="0" fillId="2" borderId="6" xfId="0" applyFill="1" applyBorder="1"/>
    <xf numFmtId="0" fontId="0" fillId="2" borderId="7" xfId="0" applyFill="1" applyBorder="1"/>
    <xf numFmtId="0" fontId="0" fillId="0" borderId="5" xfId="0" applyBorder="1"/>
    <xf numFmtId="0" fontId="0" fillId="0" borderId="8" xfId="0"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14" fontId="0" fillId="0" borderId="0" xfId="0" applyNumberFormat="1"/>
    <xf numFmtId="0" fontId="0" fillId="0" borderId="13" xfId="0" applyBorder="1"/>
    <xf numFmtId="164" fontId="0" fillId="0" borderId="13" xfId="0" applyNumberFormat="1" applyBorder="1"/>
    <xf numFmtId="0" fontId="0" fillId="0" borderId="17" xfId="0" applyBorder="1"/>
    <xf numFmtId="0" fontId="0" fillId="0" borderId="21" xfId="0" applyBorder="1"/>
    <xf numFmtId="11" fontId="0" fillId="0" borderId="13" xfId="0" applyNumberFormat="1" applyBorder="1"/>
    <xf numFmtId="0" fontId="0" fillId="4" borderId="0" xfId="0" applyFill="1"/>
    <xf numFmtId="0" fontId="0" fillId="4" borderId="13" xfId="0" applyFill="1" applyBorder="1"/>
    <xf numFmtId="11" fontId="0" fillId="4" borderId="13" xfId="0" applyNumberFormat="1" applyFill="1" applyBorder="1"/>
    <xf numFmtId="0" fontId="0" fillId="4" borderId="19" xfId="0" applyFill="1" applyBorder="1"/>
    <xf numFmtId="0" fontId="0" fillId="4" borderId="22" xfId="0" applyFill="1" applyBorder="1"/>
    <xf numFmtId="0" fontId="0" fillId="4" borderId="20" xfId="0" applyFill="1" applyBorder="1"/>
    <xf numFmtId="0" fontId="0" fillId="4" borderId="23" xfId="0" applyFill="1" applyBorder="1"/>
    <xf numFmtId="0" fontId="0" fillId="4" borderId="24" xfId="0" applyFill="1" applyBorder="1"/>
    <xf numFmtId="0" fontId="0" fillId="4" borderId="25" xfId="0" applyFill="1" applyBorder="1"/>
    <xf numFmtId="0" fontId="0" fillId="4" borderId="21" xfId="0" applyFill="1" applyBorder="1"/>
    <xf numFmtId="0" fontId="0" fillId="4" borderId="26" xfId="0" applyFill="1" applyBorder="1"/>
    <xf numFmtId="0" fontId="0" fillId="4" borderId="29" xfId="0" applyFill="1" applyBorder="1"/>
    <xf numFmtId="0" fontId="0" fillId="4" borderId="28" xfId="0" applyFill="1" applyBorder="1"/>
    <xf numFmtId="0" fontId="0" fillId="4" borderId="27" xfId="0" applyFill="1" applyBorder="1"/>
    <xf numFmtId="0" fontId="2" fillId="4" borderId="25" xfId="0" applyFont="1" applyFill="1" applyBorder="1"/>
    <xf numFmtId="0" fontId="2" fillId="4" borderId="24" xfId="0" applyFont="1" applyFill="1" applyBorder="1"/>
    <xf numFmtId="0" fontId="2" fillId="4" borderId="0" xfId="0" applyFont="1" applyFill="1"/>
    <xf numFmtId="0" fontId="2" fillId="4" borderId="26" xfId="0" applyFont="1" applyFill="1" applyBorder="1"/>
    <xf numFmtId="2" fontId="0" fillId="0" borderId="13" xfId="0" applyNumberFormat="1" applyBorder="1"/>
    <xf numFmtId="2" fontId="0" fillId="0" borderId="0" xfId="0" applyNumberFormat="1"/>
    <xf numFmtId="164" fontId="0" fillId="4" borderId="13" xfId="0" applyNumberFormat="1" applyFill="1" applyBorder="1"/>
    <xf numFmtId="2" fontId="0" fillId="4" borderId="13" xfId="0" applyNumberFormat="1" applyFill="1" applyBorder="1"/>
    <xf numFmtId="0" fontId="0" fillId="4" borderId="14" xfId="0" applyFill="1" applyBorder="1" applyAlignment="1">
      <alignment horizontal="center"/>
    </xf>
    <xf numFmtId="0" fontId="0" fillId="4" borderId="16"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0" borderId="19" xfId="0" applyBorder="1"/>
    <xf numFmtId="0" fontId="0" fillId="0" borderId="22" xfId="0" applyBorder="1"/>
    <xf numFmtId="0" fontId="0" fillId="0" borderId="20" xfId="0" applyBorder="1"/>
    <xf numFmtId="0" fontId="2" fillId="0" borderId="22" xfId="0" applyFont="1" applyBorder="1"/>
    <xf numFmtId="0" fontId="2" fillId="0" borderId="20" xfId="0" applyFont="1" applyBorder="1"/>
    <xf numFmtId="0" fontId="0" fillId="0" borderId="23" xfId="0" applyBorder="1"/>
    <xf numFmtId="0" fontId="0" fillId="0" borderId="24" xfId="0" applyBorder="1"/>
    <xf numFmtId="0" fontId="0" fillId="0" borderId="25" xfId="0" applyBorder="1"/>
    <xf numFmtId="0" fontId="2" fillId="0" borderId="24" xfId="0" applyFont="1" applyBorder="1"/>
    <xf numFmtId="0" fontId="2" fillId="0" borderId="25" xfId="0" applyFont="1" applyBorder="1"/>
    <xf numFmtId="0" fontId="0" fillId="0" borderId="26" xfId="0" applyBorder="1"/>
    <xf numFmtId="0" fontId="0" fillId="0" borderId="29" xfId="0" applyBorder="1"/>
    <xf numFmtId="0" fontId="0" fillId="0" borderId="28" xfId="0" applyBorder="1"/>
    <xf numFmtId="0" fontId="0" fillId="0" borderId="27" xfId="0" applyBorder="1"/>
    <xf numFmtId="0" fontId="2" fillId="0" borderId="0" xfId="0" applyFont="1"/>
    <xf numFmtId="0" fontId="2" fillId="0" borderId="26" xfId="0" applyFont="1" applyBorder="1"/>
    <xf numFmtId="0" fontId="0" fillId="4" borderId="30" xfId="0" applyFill="1" applyBorder="1"/>
    <xf numFmtId="0" fontId="0" fillId="0" borderId="30" xfId="0" applyBorder="1"/>
    <xf numFmtId="0" fontId="0" fillId="0" borderId="18" xfId="0" applyBorder="1"/>
    <xf numFmtId="0" fontId="0" fillId="4" borderId="17" xfId="0" applyFill="1" applyBorder="1"/>
    <xf numFmtId="0" fontId="0" fillId="4" borderId="18" xfId="0" applyFill="1" applyBorder="1"/>
    <xf numFmtId="165" fontId="0" fillId="0" borderId="13" xfId="0" applyNumberFormat="1" applyBorder="1"/>
    <xf numFmtId="2" fontId="0" fillId="0" borderId="24" xfId="0" applyNumberFormat="1" applyBorder="1"/>
    <xf numFmtId="0" fontId="0" fillId="0" borderId="0" xfId="0" applyAlignment="1">
      <alignment wrapText="1"/>
    </xf>
    <xf numFmtId="0" fontId="0" fillId="0" borderId="13" xfId="0" applyBorder="1" applyAlignment="1">
      <alignment horizontal="center"/>
    </xf>
    <xf numFmtId="0" fontId="0" fillId="4" borderId="14" xfId="0" applyFill="1" applyBorder="1" applyAlignment="1">
      <alignment horizontal="center"/>
    </xf>
    <xf numFmtId="0" fontId="0" fillId="4" borderId="16" xfId="0" applyFill="1" applyBorder="1" applyAlignment="1">
      <alignment horizontal="center"/>
    </xf>
    <xf numFmtId="0" fontId="0" fillId="4" borderId="15"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11" xr16:uid="{35CE4D6F-D490-4A98-96A5-D6A859D0484D}"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1F294AB0-FBC1-41C7-9A51-12EBCAF36A7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0" connectionId="2" xr16:uid="{1502578D-EA42-4586-91B1-897435FFE54B}"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E1ACE840-67C4-4AD5-ACF3-3D7A79017266}" autoFormatId="16" applyNumberFormats="0" applyBorderFormats="0" applyFontFormats="0" applyPatternFormats="0" applyAlignmentFormats="0" applyWidthHeightFormats="0">
  <queryTableRefresh nextId="13">
    <queryTableFields count="12">
      <queryTableField id="1" name="Assembly Accession" tableColumnId="1"/>
      <queryTableField id="2" name="Organism Name" tableColumnId="2"/>
      <queryTableField id="3" name="Organism Infraspecific Names Breed" tableColumnId="3"/>
      <queryTableField id="4" name="Organism Infraspecific Names Strain" tableColumnId="4"/>
      <queryTableField id="5" name="Organism Infraspecific Names Cultivar" tableColumnId="5"/>
      <queryTableField id="6" name="Organism Infraspecific Names Isolate" tableColumnId="6"/>
      <queryTableField id="7" name="Organism Infraspecific Names Ecotype" tableColumnId="7"/>
      <queryTableField id="8" name="Annotation Name" tableColumnId="8"/>
      <queryTableField id="9" name="Assembly Stats Total Sequence Length" tableColumnId="9"/>
      <queryTableField id="10" name="Assembly Level" tableColumnId="10"/>
      <queryTableField id="11" name="Assembly Submission Date" tableColumnId="11"/>
      <queryTableField id="12" name="WGS project accession"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0" xr16:uid="{4CE3ADD8-DA75-4A73-891E-41DB86733F05}"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78BD6011-952D-42D0-994D-CDFFEBC8090F}"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3" xr16:uid="{4F96159F-B007-4F5A-B776-F4E876270FC1}"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5D155-9D57-4CFA-A1B6-A15ACBB2BD09}" name="puffer_ecoli_abund" displayName="puffer_ecoli_abund" ref="G2:H36" tableType="queryTable" totalsRowCount="1">
  <autoFilter ref="G2:H35" xr:uid="{3465D155-9D57-4CFA-A1B6-A15ACBB2BD09}"/>
  <sortState xmlns:xlrd2="http://schemas.microsoft.com/office/spreadsheetml/2017/richdata2" ref="G3:H35">
    <sortCondition descending="1" ref="H2:H35"/>
  </sortState>
  <tableColumns count="2">
    <tableColumn id="1" xr3:uid="{41F133F6-F133-4CB1-8D81-31B7FDD1281B}" uniqueName="1" name="Accession Numbers" totalsRowLabel="Total" queryTableFieldId="1" dataDxfId="21"/>
    <tableColumn id="2" xr3:uid="{1AA98152-7BF9-4808-A450-214D3D4382CD}" uniqueName="2" name="Assignments" totalsRowFunction="custom" queryTableFieldId="2">
      <totalsRowFormula>SUM(puffer_ecoli_abund[Assignments])</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33C6-A492-4B00-B58B-B9B7871CA6E6}" name="clark_ecoli_abund" displayName="clark_ecoli_abund" ref="J2:K35" tableType="queryTable" totalsRowCount="1">
  <autoFilter ref="J2:K34" xr:uid="{731233C6-A492-4B00-B58B-B9B7871CA6E6}"/>
  <sortState xmlns:xlrd2="http://schemas.microsoft.com/office/spreadsheetml/2017/richdata2" ref="J3:K34">
    <sortCondition descending="1" ref="K2:K34"/>
  </sortState>
  <tableColumns count="2">
    <tableColumn id="1" xr3:uid="{4659213F-F32F-4A62-9648-A1603595518B}" uniqueName="1" name="Accession Number" totalsRowLabel="Total" queryTableFieldId="1" dataDxfId="20" totalsRowDxfId="19"/>
    <tableColumn id="2" xr3:uid="{FBCB6A66-5DD3-4337-9ED2-9060FE272579}" uniqueName="2" name="Assignments" totalsRowFunction="custom" queryTableFieldId="2">
      <totalsRowFormula>SUM(clark_ecoli_abund[Assignments])</totalsRow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AF8AAB-B394-49D4-A976-6092424B588E}" name="bowtie_abund3" displayName="bowtie_abund3" ref="M2:N51" tableType="queryTable" totalsRowCount="1">
  <autoFilter ref="M2:N50" xr:uid="{B7AF8AAB-B394-49D4-A976-6092424B588E}"/>
  <sortState xmlns:xlrd2="http://schemas.microsoft.com/office/spreadsheetml/2017/richdata2" ref="M3:N49">
    <sortCondition descending="1" ref="N19:N66"/>
  </sortState>
  <tableColumns count="2">
    <tableColumn id="1" xr3:uid="{1D1F080A-E096-492E-B569-0BA19C07489C}" uniqueName="1" name="Accession Number" totalsRowLabel="Total" queryTableFieldId="1" dataDxfId="18" totalsRowDxfId="17"/>
    <tableColumn id="2" xr3:uid="{3A2FA36E-46EC-4BFB-8B3D-A6AF7ED37D81}" uniqueName="2" name="Assignments" totalsRowFunction="custom" queryTableFieldId="2">
      <totalsRowFormula>SUM(bowtie_abund3[Assignments])</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E508E4-0F63-4093-A5FC-B01ED4075A7C}" name="ecoli" displayName="ecoli" ref="A1:L31" tableType="queryTable" totalsRowShown="0">
  <autoFilter ref="A1:L31" xr:uid="{03E508E4-0F63-4093-A5FC-B01ED4075A7C}"/>
  <tableColumns count="12">
    <tableColumn id="1" xr3:uid="{BB62C68F-C88F-4C77-A444-FBBE97785B99}" uniqueName="1" name="Assembly Accession" queryTableFieldId="1" dataDxfId="16"/>
    <tableColumn id="2" xr3:uid="{DCF18D9D-3C8C-4246-A500-1B21D067114B}" uniqueName="2" name="Organism Name" queryTableFieldId="2" dataDxfId="15"/>
    <tableColumn id="3" xr3:uid="{0AE48684-F23A-404A-BEF2-CF56CFEB7886}" uniqueName="3" name="Organism Infraspecific Names Breed" queryTableFieldId="3" dataDxfId="14"/>
    <tableColumn id="4" xr3:uid="{E23A9D58-2285-4A78-9902-864AC61E567B}" uniqueName="4" name="Organism Infraspecific Names Strain" queryTableFieldId="4" dataDxfId="13"/>
    <tableColumn id="5" xr3:uid="{166581B8-4D93-4AE3-A786-3928553EEA4B}" uniqueName="5" name="Organism Infraspecific Names Cultivar" queryTableFieldId="5" dataDxfId="12"/>
    <tableColumn id="6" xr3:uid="{F61DBBF3-B0EA-4FCA-B1CF-00DAE7E0CA79}" uniqueName="6" name="Organism Infraspecific Names Isolate" queryTableFieldId="6" dataDxfId="11"/>
    <tableColumn id="7" xr3:uid="{F5A9A267-91F7-42B3-A0EF-A92B3A38C20A}" uniqueName="7" name="Organism Infraspecific Names Ecotype" queryTableFieldId="7" dataDxfId="10"/>
    <tableColumn id="8" xr3:uid="{8E773E75-8391-4A9F-9700-A04C47010C2C}" uniqueName="8" name="Annotation Name" queryTableFieldId="8" dataDxfId="9"/>
    <tableColumn id="9" xr3:uid="{32BC807D-E83D-48F6-981B-605EC04CBB51}" uniqueName="9" name="Assembly Stats Total Sequence Length" queryTableFieldId="9"/>
    <tableColumn id="10" xr3:uid="{F1C69E9E-AEDA-4A49-AC36-33B09698FDAD}" uniqueName="10" name="Assembly Level" queryTableFieldId="10" dataDxfId="8"/>
    <tableColumn id="11" xr3:uid="{426EA8DA-D0B6-4599-9D1B-AB529943F428}" uniqueName="11" name="Assembly Submission Date" queryTableFieldId="11" dataDxfId="7"/>
    <tableColumn id="12" xr3:uid="{6420C074-2FE2-4055-BF60-25AB447101BC}" uniqueName="12" name="WGS project accession" queryTableFieldId="12"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663545-6EC4-47A9-8E1F-70874F564C7F}" name="patho_short_real_ecoli_abund" displayName="patho_short_real_ecoli_abund" ref="F1:H38" tableType="queryTable" totalsRowCount="1">
  <autoFilter ref="F1:H37" xr:uid="{C7663545-6EC4-47A9-8E1F-70874F564C7F}"/>
  <sortState xmlns:xlrd2="http://schemas.microsoft.com/office/spreadsheetml/2017/richdata2" ref="F2:H37">
    <sortCondition descending="1" ref="G1:G37"/>
  </sortState>
  <tableColumns count="3">
    <tableColumn id="1" xr3:uid="{FBEDF21D-370E-4C7E-BF7F-0E3BBC166F14}" uniqueName="1" name="Strains" queryTableFieldId="1" dataDxfId="5"/>
    <tableColumn id="2" xr3:uid="{9ACBB605-81EF-45C6-82D0-38A9AD9B2537}" uniqueName="2" name="Reads Assigned" queryTableFieldId="2"/>
    <tableColumn id="3" xr3:uid="{EC6C203B-C6ED-4A89-9893-B46AC7CB7E2F}" uniqueName="3" name="Abundance Percentage" queryTableFieldId="3" dataDxfId="4">
      <calculatedColumnFormula>patho_short_real_ecoli_abund[[#This Row],[Reads Assigned]]/30000</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1ABA3B-FC7D-40FD-AF31-B80503550E8A}" name="abund" displayName="abund" ref="B1:D55" tableType="queryTable" totalsRowShown="0">
  <autoFilter ref="B1:D55" xr:uid="{0E1ABA3B-FC7D-40FD-AF31-B80503550E8A}"/>
  <sortState xmlns:xlrd2="http://schemas.microsoft.com/office/spreadsheetml/2017/richdata2" ref="B2:D55">
    <sortCondition descending="1" ref="C1:C55"/>
  </sortState>
  <tableColumns count="3">
    <tableColumn id="1" xr3:uid="{7AD1DD79-08CC-4CB4-BA68-B056311D9CC0}" uniqueName="1" name="Strains" queryTableFieldId="1" dataDxfId="3"/>
    <tableColumn id="2" xr3:uid="{52F8A14C-D6A4-4267-A51A-4C77E21DB106}" uniqueName="2" name="Reads Assigned" queryTableFieldId="2"/>
    <tableColumn id="3" xr3:uid="{E56CB10F-6A6E-422B-A7FC-06837D0A9347}" uniqueName="3" name="Abundance Percentage" queryTableFieldId="3" dataDxfId="2">
      <calculatedColumnFormula>abund[[#This Row],[Reads Assigned]]/30000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9A99D5-C09E-4203-86E7-6626F5E75B35}" name="bowtie2_abund" displayName="bowtie2_abund" ref="J1:L55" tableType="queryTable" totalsRowShown="0">
  <autoFilter ref="J1:L55" xr:uid="{D99A99D5-C09E-4203-86E7-6626F5E75B35}"/>
  <sortState xmlns:xlrd2="http://schemas.microsoft.com/office/spreadsheetml/2017/richdata2" ref="J2:L55">
    <sortCondition descending="1" ref="K1:K55"/>
  </sortState>
  <tableColumns count="3">
    <tableColumn id="1" xr3:uid="{817E4868-C384-45C6-8E14-9FA511941B37}" uniqueName="1" name="Strains" queryTableFieldId="1" dataDxfId="1"/>
    <tableColumn id="2" xr3:uid="{BA166743-8175-4E3D-8A5A-1A6BE52A879D}" uniqueName="2" name="Reads Assigned" queryTableFieldId="2"/>
    <tableColumn id="3" xr3:uid="{A7A1FFF5-820E-478A-B3EA-0EB2839ACB18}" uniqueName="3" name="Abundance Percentage" queryTableFieldId="3" dataDxfId="0">
      <calculatedColumnFormula>bowtie2_abund[[#This Row],[Reads Assigned]]/30000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67D8-E884-4D0A-881E-7989336A8D17}">
  <dimension ref="A1:N53"/>
  <sheetViews>
    <sheetView workbookViewId="0">
      <selection activeCell="A2" sqref="A2"/>
    </sheetView>
  </sheetViews>
  <sheetFormatPr defaultRowHeight="15" x14ac:dyDescent="0.25"/>
  <cols>
    <col min="1" max="1" width="15.42578125" customWidth="1"/>
    <col min="2" max="2" width="9.5703125" customWidth="1"/>
    <col min="4" max="4" width="13.5703125" customWidth="1"/>
    <col min="7" max="7" width="13.7109375" customWidth="1"/>
    <col min="10" max="10" width="15.140625" customWidth="1"/>
  </cols>
  <sheetData>
    <row r="1" spans="1:14" x14ac:dyDescent="0.25">
      <c r="A1" t="s">
        <v>257</v>
      </c>
      <c r="D1" t="s">
        <v>256</v>
      </c>
      <c r="G1" t="s">
        <v>47</v>
      </c>
      <c r="J1" t="s">
        <v>226</v>
      </c>
      <c r="M1" t="s">
        <v>232</v>
      </c>
    </row>
    <row r="2" spans="1:14" x14ac:dyDescent="0.25">
      <c r="A2" s="5" t="s">
        <v>45</v>
      </c>
      <c r="B2" s="6" t="s">
        <v>46</v>
      </c>
      <c r="D2" s="5" t="s">
        <v>45</v>
      </c>
      <c r="E2" s="6" t="s">
        <v>46</v>
      </c>
      <c r="G2" t="s">
        <v>45</v>
      </c>
      <c r="H2" t="s">
        <v>46</v>
      </c>
      <c r="J2" t="s">
        <v>227</v>
      </c>
      <c r="K2" t="s">
        <v>46</v>
      </c>
      <c r="M2" t="s">
        <v>227</v>
      </c>
      <c r="N2" t="s">
        <v>46</v>
      </c>
    </row>
    <row r="3" spans="1:14" x14ac:dyDescent="0.25">
      <c r="A3" s="1" t="s">
        <v>3</v>
      </c>
      <c r="B3" s="3">
        <v>332007</v>
      </c>
      <c r="D3" s="1" t="s">
        <v>23</v>
      </c>
      <c r="E3" s="3">
        <v>661696</v>
      </c>
      <c r="G3" t="s">
        <v>3</v>
      </c>
      <c r="H3">
        <v>310088</v>
      </c>
      <c r="J3" t="s">
        <v>225</v>
      </c>
      <c r="K3">
        <v>773820</v>
      </c>
      <c r="M3" t="s">
        <v>3</v>
      </c>
      <c r="N3">
        <v>238050</v>
      </c>
    </row>
    <row r="4" spans="1:14" x14ac:dyDescent="0.25">
      <c r="A4" s="2" t="s">
        <v>4</v>
      </c>
      <c r="B4" s="4">
        <v>303230</v>
      </c>
      <c r="D4" s="2" t="s">
        <v>3</v>
      </c>
      <c r="E4" s="4">
        <v>239941</v>
      </c>
      <c r="G4" t="s">
        <v>24</v>
      </c>
      <c r="H4">
        <v>200562</v>
      </c>
      <c r="J4" t="s">
        <v>3</v>
      </c>
      <c r="K4">
        <v>174650</v>
      </c>
      <c r="M4" t="s">
        <v>5</v>
      </c>
      <c r="N4">
        <v>57127</v>
      </c>
    </row>
    <row r="5" spans="1:14" x14ac:dyDescent="0.25">
      <c r="A5" s="1" t="s">
        <v>5</v>
      </c>
      <c r="B5" s="3">
        <v>284848</v>
      </c>
      <c r="D5" s="1" t="s">
        <v>4</v>
      </c>
      <c r="E5" s="3">
        <v>49109</v>
      </c>
      <c r="G5" t="s">
        <v>25</v>
      </c>
      <c r="H5">
        <v>172707</v>
      </c>
      <c r="J5" t="s">
        <v>7</v>
      </c>
      <c r="K5">
        <v>542</v>
      </c>
      <c r="M5" t="s">
        <v>23</v>
      </c>
      <c r="N5">
        <v>56992</v>
      </c>
    </row>
    <row r="6" spans="1:14" x14ac:dyDescent="0.25">
      <c r="A6" s="2" t="s">
        <v>6</v>
      </c>
      <c r="B6" s="4">
        <v>2034</v>
      </c>
      <c r="D6" s="2" t="s">
        <v>5</v>
      </c>
      <c r="E6" s="4">
        <v>30</v>
      </c>
      <c r="G6" t="s">
        <v>26</v>
      </c>
      <c r="H6">
        <v>152050</v>
      </c>
      <c r="J6" t="s">
        <v>11</v>
      </c>
      <c r="K6">
        <v>492</v>
      </c>
      <c r="M6" t="s">
        <v>27</v>
      </c>
      <c r="N6">
        <v>55783</v>
      </c>
    </row>
    <row r="7" spans="1:14" x14ac:dyDescent="0.25">
      <c r="A7" s="1" t="s">
        <v>7</v>
      </c>
      <c r="B7" s="3">
        <v>1115</v>
      </c>
      <c r="D7" s="1" t="s">
        <v>6</v>
      </c>
      <c r="E7" s="3">
        <v>1</v>
      </c>
      <c r="G7" t="s">
        <v>27</v>
      </c>
      <c r="H7">
        <v>106957</v>
      </c>
      <c r="J7" t="s">
        <v>36</v>
      </c>
      <c r="K7">
        <v>260</v>
      </c>
      <c r="M7" t="s">
        <v>38</v>
      </c>
      <c r="N7">
        <v>38499</v>
      </c>
    </row>
    <row r="8" spans="1:14" x14ac:dyDescent="0.25">
      <c r="A8" s="2" t="s">
        <v>8</v>
      </c>
      <c r="B8" s="4">
        <v>1094</v>
      </c>
      <c r="D8" s="2" t="s">
        <v>7</v>
      </c>
      <c r="E8" s="4">
        <v>1</v>
      </c>
      <c r="G8" t="s">
        <v>5</v>
      </c>
      <c r="H8">
        <v>2167</v>
      </c>
      <c r="J8" t="s">
        <v>5</v>
      </c>
      <c r="K8">
        <v>149</v>
      </c>
      <c r="M8" t="s">
        <v>49</v>
      </c>
      <c r="N8">
        <v>38388</v>
      </c>
    </row>
    <row r="9" spans="1:14" x14ac:dyDescent="0.25">
      <c r="A9" s="1" t="s">
        <v>9</v>
      </c>
      <c r="B9" s="3">
        <v>1083</v>
      </c>
      <c r="D9" s="9" t="s">
        <v>8</v>
      </c>
      <c r="E9" s="10">
        <v>1</v>
      </c>
      <c r="G9" t="s">
        <v>28</v>
      </c>
      <c r="H9">
        <v>1633</v>
      </c>
      <c r="J9" t="s">
        <v>10</v>
      </c>
      <c r="K9">
        <v>116</v>
      </c>
      <c r="M9" t="s">
        <v>48</v>
      </c>
      <c r="N9">
        <v>38033</v>
      </c>
    </row>
    <row r="10" spans="1:14" ht="15.75" thickBot="1" x14ac:dyDescent="0.3">
      <c r="A10" s="2" t="s">
        <v>10</v>
      </c>
      <c r="B10" s="4">
        <v>1058</v>
      </c>
      <c r="D10" s="11" t="s">
        <v>10</v>
      </c>
      <c r="E10" s="12">
        <v>1</v>
      </c>
      <c r="G10" t="s">
        <v>29</v>
      </c>
      <c r="H10">
        <v>1364</v>
      </c>
      <c r="J10" t="s">
        <v>26</v>
      </c>
      <c r="K10">
        <v>101</v>
      </c>
      <c r="M10" t="s">
        <v>4</v>
      </c>
      <c r="N10">
        <v>37998</v>
      </c>
    </row>
    <row r="11" spans="1:14" ht="15.75" thickTop="1" x14ac:dyDescent="0.25">
      <c r="A11" s="1" t="s">
        <v>11</v>
      </c>
      <c r="B11" s="3">
        <v>1049</v>
      </c>
      <c r="D11" s="13" t="s">
        <v>65</v>
      </c>
      <c r="E11" s="14">
        <f>SUM(E3:E10)</f>
        <v>950780</v>
      </c>
      <c r="G11" t="s">
        <v>225</v>
      </c>
      <c r="H11">
        <v>1129</v>
      </c>
      <c r="J11" t="s">
        <v>35</v>
      </c>
      <c r="K11">
        <v>99</v>
      </c>
      <c r="M11" t="s">
        <v>25</v>
      </c>
      <c r="N11">
        <v>37443</v>
      </c>
    </row>
    <row r="12" spans="1:14" x14ac:dyDescent="0.25">
      <c r="A12" s="2" t="s">
        <v>12</v>
      </c>
      <c r="B12" s="4">
        <v>1040</v>
      </c>
      <c r="G12" t="s">
        <v>4</v>
      </c>
      <c r="H12">
        <v>1089</v>
      </c>
      <c r="J12" t="s">
        <v>40</v>
      </c>
      <c r="K12">
        <v>97</v>
      </c>
      <c r="M12" t="s">
        <v>6</v>
      </c>
      <c r="N12">
        <v>37275</v>
      </c>
    </row>
    <row r="13" spans="1:14" x14ac:dyDescent="0.25">
      <c r="A13" s="1" t="s">
        <v>13</v>
      </c>
      <c r="B13" s="3">
        <v>1014</v>
      </c>
      <c r="G13" t="s">
        <v>30</v>
      </c>
      <c r="H13">
        <v>235</v>
      </c>
      <c r="J13" t="s">
        <v>30</v>
      </c>
      <c r="K13">
        <v>84</v>
      </c>
      <c r="M13" t="s">
        <v>29</v>
      </c>
      <c r="N13">
        <v>37228</v>
      </c>
    </row>
    <row r="14" spans="1:14" x14ac:dyDescent="0.25">
      <c r="A14" s="2" t="s">
        <v>26</v>
      </c>
      <c r="B14" s="4">
        <v>981</v>
      </c>
      <c r="G14" t="s">
        <v>31</v>
      </c>
      <c r="H14">
        <v>157</v>
      </c>
      <c r="J14" t="s">
        <v>24</v>
      </c>
      <c r="K14">
        <v>66</v>
      </c>
      <c r="M14" t="s">
        <v>30</v>
      </c>
      <c r="N14">
        <v>32148</v>
      </c>
    </row>
    <row r="15" spans="1:14" x14ac:dyDescent="0.25">
      <c r="A15" s="1" t="s">
        <v>33</v>
      </c>
      <c r="B15" s="3">
        <v>979</v>
      </c>
      <c r="G15" t="s">
        <v>10</v>
      </c>
      <c r="H15">
        <v>121</v>
      </c>
      <c r="J15" t="s">
        <v>33</v>
      </c>
      <c r="K15">
        <v>54</v>
      </c>
      <c r="M15" t="s">
        <v>26</v>
      </c>
      <c r="N15">
        <v>30363</v>
      </c>
    </row>
    <row r="16" spans="1:14" x14ac:dyDescent="0.25">
      <c r="A16" s="2" t="s">
        <v>37</v>
      </c>
      <c r="B16" s="4">
        <v>978</v>
      </c>
      <c r="G16" t="s">
        <v>9</v>
      </c>
      <c r="H16">
        <v>82</v>
      </c>
      <c r="J16" t="s">
        <v>32</v>
      </c>
      <c r="K16">
        <v>50</v>
      </c>
      <c r="M16" t="s">
        <v>33</v>
      </c>
      <c r="N16">
        <v>17148</v>
      </c>
    </row>
    <row r="17" spans="1:14" x14ac:dyDescent="0.25">
      <c r="A17" s="1" t="s">
        <v>32</v>
      </c>
      <c r="B17" s="3">
        <v>971</v>
      </c>
      <c r="G17" t="s">
        <v>12</v>
      </c>
      <c r="H17">
        <v>69</v>
      </c>
      <c r="J17" t="s">
        <v>4</v>
      </c>
      <c r="K17">
        <v>50</v>
      </c>
      <c r="M17" t="s">
        <v>10</v>
      </c>
      <c r="N17">
        <v>16739</v>
      </c>
    </row>
    <row r="18" spans="1:14" x14ac:dyDescent="0.25">
      <c r="A18" s="2" t="s">
        <v>36</v>
      </c>
      <c r="B18" s="4">
        <v>964</v>
      </c>
      <c r="G18" t="s">
        <v>7</v>
      </c>
      <c r="H18">
        <v>40</v>
      </c>
      <c r="J18" t="s">
        <v>37</v>
      </c>
      <c r="K18">
        <v>32</v>
      </c>
      <c r="M18" t="s">
        <v>11</v>
      </c>
      <c r="N18">
        <v>16660</v>
      </c>
    </row>
    <row r="19" spans="1:14" x14ac:dyDescent="0.25">
      <c r="A19" s="1" t="s">
        <v>30</v>
      </c>
      <c r="B19" s="3">
        <v>963</v>
      </c>
      <c r="G19" t="s">
        <v>8</v>
      </c>
      <c r="H19">
        <v>38</v>
      </c>
      <c r="J19" t="s">
        <v>34</v>
      </c>
      <c r="K19">
        <v>32</v>
      </c>
      <c r="M19" t="s">
        <v>7</v>
      </c>
      <c r="N19">
        <v>15413</v>
      </c>
    </row>
    <row r="20" spans="1:14" x14ac:dyDescent="0.25">
      <c r="A20" s="2" t="s">
        <v>24</v>
      </c>
      <c r="B20" s="4">
        <v>962</v>
      </c>
      <c r="G20" t="s">
        <v>32</v>
      </c>
      <c r="H20">
        <v>37</v>
      </c>
      <c r="J20" t="s">
        <v>12</v>
      </c>
      <c r="K20">
        <v>28</v>
      </c>
      <c r="M20" t="s">
        <v>32</v>
      </c>
      <c r="N20">
        <v>14767</v>
      </c>
    </row>
    <row r="21" spans="1:14" x14ac:dyDescent="0.25">
      <c r="A21" s="1" t="s">
        <v>35</v>
      </c>
      <c r="B21" s="3">
        <v>962</v>
      </c>
      <c r="G21" t="s">
        <v>33</v>
      </c>
      <c r="H21">
        <v>37</v>
      </c>
      <c r="J21" t="s">
        <v>9</v>
      </c>
      <c r="K21">
        <v>22</v>
      </c>
      <c r="M21" t="s">
        <v>31</v>
      </c>
      <c r="N21">
        <v>14190</v>
      </c>
    </row>
    <row r="22" spans="1:14" x14ac:dyDescent="0.25">
      <c r="A22" s="2" t="s">
        <v>40</v>
      </c>
      <c r="B22" s="4">
        <v>957</v>
      </c>
      <c r="G22" t="s">
        <v>34</v>
      </c>
      <c r="H22">
        <v>36</v>
      </c>
      <c r="J22" t="s">
        <v>8</v>
      </c>
      <c r="K22">
        <v>12</v>
      </c>
      <c r="M22" t="s">
        <v>37</v>
      </c>
      <c r="N22">
        <v>13912</v>
      </c>
    </row>
    <row r="23" spans="1:14" x14ac:dyDescent="0.25">
      <c r="A23" s="1" t="s">
        <v>34</v>
      </c>
      <c r="B23" s="3">
        <v>956</v>
      </c>
      <c r="G23" t="s">
        <v>35</v>
      </c>
      <c r="H23">
        <v>35</v>
      </c>
      <c r="J23" t="s">
        <v>29</v>
      </c>
      <c r="K23">
        <v>4</v>
      </c>
      <c r="M23" t="s">
        <v>40</v>
      </c>
      <c r="N23">
        <v>13668</v>
      </c>
    </row>
    <row r="24" spans="1:14" x14ac:dyDescent="0.25">
      <c r="A24" s="2" t="s">
        <v>23</v>
      </c>
      <c r="B24" s="4">
        <v>951</v>
      </c>
      <c r="G24" t="s">
        <v>36</v>
      </c>
      <c r="H24">
        <v>34</v>
      </c>
      <c r="J24" t="s">
        <v>42</v>
      </c>
      <c r="K24">
        <v>4</v>
      </c>
      <c r="M24" t="s">
        <v>12</v>
      </c>
      <c r="N24">
        <v>13318</v>
      </c>
    </row>
    <row r="25" spans="1:14" x14ac:dyDescent="0.25">
      <c r="A25" s="1" t="s">
        <v>38</v>
      </c>
      <c r="B25" s="3">
        <v>951</v>
      </c>
      <c r="G25" t="s">
        <v>11</v>
      </c>
      <c r="H25">
        <v>32</v>
      </c>
      <c r="J25" t="s">
        <v>25</v>
      </c>
      <c r="K25">
        <v>3</v>
      </c>
      <c r="M25" t="s">
        <v>34</v>
      </c>
      <c r="N25">
        <v>13287</v>
      </c>
    </row>
    <row r="26" spans="1:14" x14ac:dyDescent="0.25">
      <c r="A26" s="2" t="s">
        <v>25</v>
      </c>
      <c r="B26" s="4">
        <v>951</v>
      </c>
      <c r="G26" t="s">
        <v>37</v>
      </c>
      <c r="H26">
        <v>31</v>
      </c>
      <c r="J26" t="s">
        <v>57</v>
      </c>
      <c r="K26">
        <v>3</v>
      </c>
      <c r="M26" t="s">
        <v>35</v>
      </c>
      <c r="N26">
        <v>13132</v>
      </c>
    </row>
    <row r="27" spans="1:14" x14ac:dyDescent="0.25">
      <c r="A27" s="1" t="s">
        <v>31</v>
      </c>
      <c r="B27" s="3">
        <v>951</v>
      </c>
      <c r="G27" t="s">
        <v>38</v>
      </c>
      <c r="H27">
        <v>19</v>
      </c>
      <c r="J27" t="s">
        <v>13</v>
      </c>
      <c r="K27">
        <v>3</v>
      </c>
      <c r="M27" t="s">
        <v>9</v>
      </c>
      <c r="N27">
        <v>12253</v>
      </c>
    </row>
    <row r="28" spans="1:14" x14ac:dyDescent="0.25">
      <c r="A28" s="2" t="s">
        <v>29</v>
      </c>
      <c r="B28" s="4">
        <v>951</v>
      </c>
      <c r="G28" t="s">
        <v>39</v>
      </c>
      <c r="H28">
        <v>12</v>
      </c>
      <c r="J28" t="s">
        <v>53</v>
      </c>
      <c r="K28">
        <v>1</v>
      </c>
      <c r="M28" t="s">
        <v>36</v>
      </c>
      <c r="N28">
        <v>11818</v>
      </c>
    </row>
    <row r="29" spans="1:14" x14ac:dyDescent="0.25">
      <c r="A29" s="1" t="s">
        <v>27</v>
      </c>
      <c r="B29" s="3">
        <v>951</v>
      </c>
      <c r="G29" t="s">
        <v>40</v>
      </c>
      <c r="H29">
        <v>10</v>
      </c>
      <c r="J29" t="s">
        <v>51</v>
      </c>
      <c r="K29">
        <v>1</v>
      </c>
      <c r="M29" t="s">
        <v>8</v>
      </c>
      <c r="N29">
        <v>10057</v>
      </c>
    </row>
    <row r="30" spans="1:14" x14ac:dyDescent="0.25">
      <c r="A30" s="2" t="s">
        <v>48</v>
      </c>
      <c r="B30" s="4">
        <v>951</v>
      </c>
      <c r="G30" t="s">
        <v>41</v>
      </c>
      <c r="H30">
        <v>3</v>
      </c>
      <c r="J30" t="s">
        <v>31</v>
      </c>
      <c r="K30">
        <v>1</v>
      </c>
      <c r="M30" t="s">
        <v>13</v>
      </c>
      <c r="N30">
        <v>9740</v>
      </c>
    </row>
    <row r="31" spans="1:14" x14ac:dyDescent="0.25">
      <c r="A31" s="1" t="s">
        <v>49</v>
      </c>
      <c r="B31" s="3">
        <v>951</v>
      </c>
      <c r="G31" t="s">
        <v>42</v>
      </c>
      <c r="H31">
        <v>2</v>
      </c>
      <c r="J31" t="s">
        <v>6</v>
      </c>
      <c r="K31">
        <v>1</v>
      </c>
      <c r="M31" t="s">
        <v>24</v>
      </c>
      <c r="N31">
        <v>8121</v>
      </c>
    </row>
    <row r="32" spans="1:14" x14ac:dyDescent="0.25">
      <c r="A32" s="2" t="s">
        <v>41</v>
      </c>
      <c r="B32" s="4">
        <v>578</v>
      </c>
      <c r="G32" t="s">
        <v>43</v>
      </c>
      <c r="H32">
        <v>1</v>
      </c>
      <c r="J32" t="s">
        <v>44</v>
      </c>
      <c r="K32">
        <v>1</v>
      </c>
      <c r="M32" t="s">
        <v>54</v>
      </c>
      <c r="N32">
        <v>219</v>
      </c>
    </row>
    <row r="33" spans="1:14" x14ac:dyDescent="0.25">
      <c r="A33" s="1" t="s">
        <v>28</v>
      </c>
      <c r="B33" s="3">
        <v>423</v>
      </c>
      <c r="G33" t="s">
        <v>44</v>
      </c>
      <c r="H33">
        <v>1</v>
      </c>
      <c r="J33" t="s">
        <v>59</v>
      </c>
      <c r="K33">
        <v>1</v>
      </c>
      <c r="M33" t="s">
        <v>28</v>
      </c>
      <c r="N33">
        <v>144</v>
      </c>
    </row>
    <row r="34" spans="1:14" x14ac:dyDescent="0.25">
      <c r="A34" s="2" t="s">
        <v>42</v>
      </c>
      <c r="B34" s="4">
        <v>413</v>
      </c>
      <c r="G34" t="s">
        <v>13</v>
      </c>
      <c r="H34">
        <v>1</v>
      </c>
      <c r="J34" t="s">
        <v>39</v>
      </c>
      <c r="K34">
        <v>1</v>
      </c>
      <c r="M34" t="s">
        <v>50</v>
      </c>
      <c r="N34">
        <v>141</v>
      </c>
    </row>
    <row r="35" spans="1:14" x14ac:dyDescent="0.25">
      <c r="A35" s="1" t="s">
        <v>50</v>
      </c>
      <c r="B35" s="3">
        <v>294</v>
      </c>
      <c r="G35" t="s">
        <v>6</v>
      </c>
      <c r="H35">
        <v>1</v>
      </c>
      <c r="J35" t="s">
        <v>65</v>
      </c>
      <c r="K35">
        <f>SUM(clark_ecoli_abund[Assignments])</f>
        <v>950780</v>
      </c>
      <c r="M35" t="s">
        <v>42</v>
      </c>
      <c r="N35">
        <v>131</v>
      </c>
    </row>
    <row r="36" spans="1:14" x14ac:dyDescent="0.25">
      <c r="A36" s="2" t="s">
        <v>43</v>
      </c>
      <c r="B36" s="4">
        <v>288</v>
      </c>
      <c r="G36" t="s">
        <v>65</v>
      </c>
      <c r="H36">
        <f>SUM(puffer_ecoli_abund[Assignments])</f>
        <v>950780</v>
      </c>
      <c r="M36" t="s">
        <v>52</v>
      </c>
      <c r="N36">
        <v>95</v>
      </c>
    </row>
    <row r="37" spans="1:14" x14ac:dyDescent="0.25">
      <c r="A37" s="1" t="s">
        <v>51</v>
      </c>
      <c r="B37" s="3">
        <v>246</v>
      </c>
      <c r="M37" t="s">
        <v>53</v>
      </c>
      <c r="N37">
        <v>75</v>
      </c>
    </row>
    <row r="38" spans="1:14" x14ac:dyDescent="0.25">
      <c r="A38" s="2" t="s">
        <v>52</v>
      </c>
      <c r="B38" s="4">
        <v>210</v>
      </c>
      <c r="M38" t="s">
        <v>51</v>
      </c>
      <c r="N38">
        <v>65</v>
      </c>
    </row>
    <row r="39" spans="1:14" x14ac:dyDescent="0.25">
      <c r="A39" s="1" t="s">
        <v>53</v>
      </c>
      <c r="B39" s="3">
        <v>193</v>
      </c>
      <c r="M39" t="s">
        <v>43</v>
      </c>
      <c r="N39">
        <v>65</v>
      </c>
    </row>
    <row r="40" spans="1:14" x14ac:dyDescent="0.25">
      <c r="A40" s="2" t="s">
        <v>54</v>
      </c>
      <c r="B40" s="4">
        <v>180</v>
      </c>
      <c r="M40" t="s">
        <v>57</v>
      </c>
      <c r="N40">
        <v>64</v>
      </c>
    </row>
    <row r="41" spans="1:14" x14ac:dyDescent="0.25">
      <c r="A41" s="1" t="s">
        <v>55</v>
      </c>
      <c r="B41" s="3">
        <v>169</v>
      </c>
      <c r="M41" t="s">
        <v>41</v>
      </c>
      <c r="N41">
        <v>64</v>
      </c>
    </row>
    <row r="42" spans="1:14" x14ac:dyDescent="0.25">
      <c r="A42" s="2" t="s">
        <v>56</v>
      </c>
      <c r="B42" s="4">
        <v>169</v>
      </c>
      <c r="M42" t="s">
        <v>60</v>
      </c>
      <c r="N42">
        <v>43</v>
      </c>
    </row>
    <row r="43" spans="1:14" x14ac:dyDescent="0.25">
      <c r="A43" s="1" t="s">
        <v>39</v>
      </c>
      <c r="B43" s="3">
        <v>159</v>
      </c>
      <c r="M43" t="s">
        <v>55</v>
      </c>
      <c r="N43">
        <v>34</v>
      </c>
    </row>
    <row r="44" spans="1:14" x14ac:dyDescent="0.25">
      <c r="A44" s="2" t="s">
        <v>57</v>
      </c>
      <c r="B44" s="4">
        <v>138</v>
      </c>
      <c r="M44" t="s">
        <v>58</v>
      </c>
      <c r="N44">
        <v>22</v>
      </c>
    </row>
    <row r="45" spans="1:14" x14ac:dyDescent="0.25">
      <c r="A45" s="1" t="s">
        <v>58</v>
      </c>
      <c r="B45" s="3">
        <v>134</v>
      </c>
      <c r="M45" t="s">
        <v>59</v>
      </c>
      <c r="N45">
        <v>20</v>
      </c>
    </row>
    <row r="46" spans="1:14" x14ac:dyDescent="0.25">
      <c r="A46" s="2" t="s">
        <v>44</v>
      </c>
      <c r="B46" s="4">
        <v>114</v>
      </c>
      <c r="M46" t="s">
        <v>39</v>
      </c>
      <c r="N46">
        <v>18</v>
      </c>
    </row>
    <row r="47" spans="1:14" x14ac:dyDescent="0.25">
      <c r="A47" s="1" t="s">
        <v>59</v>
      </c>
      <c r="B47" s="3">
        <v>96</v>
      </c>
      <c r="M47" t="s">
        <v>56</v>
      </c>
      <c r="N47">
        <v>14</v>
      </c>
    </row>
    <row r="48" spans="1:14" x14ac:dyDescent="0.25">
      <c r="A48" s="2" t="s">
        <v>60</v>
      </c>
      <c r="B48" s="4">
        <v>83</v>
      </c>
      <c r="M48" t="s">
        <v>61</v>
      </c>
      <c r="N48">
        <v>9</v>
      </c>
    </row>
    <row r="49" spans="1:14" x14ac:dyDescent="0.25">
      <c r="A49" s="1" t="s">
        <v>61</v>
      </c>
      <c r="B49" s="3">
        <v>36</v>
      </c>
      <c r="M49" t="s">
        <v>44</v>
      </c>
      <c r="N49">
        <v>6</v>
      </c>
    </row>
    <row r="50" spans="1:14" x14ac:dyDescent="0.25">
      <c r="A50" s="2" t="s">
        <v>62</v>
      </c>
      <c r="B50" s="4">
        <v>2</v>
      </c>
      <c r="M50" t="s">
        <v>225</v>
      </c>
      <c r="N50">
        <v>1</v>
      </c>
    </row>
    <row r="51" spans="1:14" x14ac:dyDescent="0.25">
      <c r="A51" s="1" t="s">
        <v>63</v>
      </c>
      <c r="B51" s="3">
        <v>1</v>
      </c>
      <c r="M51" t="s">
        <v>65</v>
      </c>
      <c r="N51">
        <f>SUM(bowtie_abund3[Assignments])</f>
        <v>950780</v>
      </c>
    </row>
    <row r="52" spans="1:14" ht="15.75" thickBot="1" x14ac:dyDescent="0.3">
      <c r="A52" s="7" t="s">
        <v>64</v>
      </c>
      <c r="B52" s="8">
        <v>1</v>
      </c>
    </row>
    <row r="53" spans="1:14" ht="15.75" thickTop="1" x14ac:dyDescent="0.25">
      <c r="A53" s="15" t="s">
        <v>65</v>
      </c>
      <c r="B53" s="16">
        <f>SUM(B3:B52)</f>
        <v>950780</v>
      </c>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5E03-778C-4047-A74B-ED1876A0C98E}">
  <dimension ref="A1:L37"/>
  <sheetViews>
    <sheetView workbookViewId="0">
      <selection activeCell="D2" sqref="D2"/>
    </sheetView>
  </sheetViews>
  <sheetFormatPr defaultRowHeight="15" x14ac:dyDescent="0.25"/>
  <cols>
    <col min="1" max="1" width="18.5703125" customWidth="1"/>
    <col min="2" max="2" width="14.5703125" customWidth="1"/>
    <col min="8" max="8" width="52" customWidth="1"/>
    <col min="9" max="9" width="16.28515625" customWidth="1"/>
    <col min="10" max="10" width="18" bestFit="1" customWidth="1"/>
    <col min="11" max="11" width="13.28515625" customWidth="1"/>
  </cols>
  <sheetData>
    <row r="1" spans="1:12" x14ac:dyDescent="0.25">
      <c r="A1" t="s">
        <v>66</v>
      </c>
      <c r="B1" t="s">
        <v>67</v>
      </c>
      <c r="C1" t="s">
        <v>68</v>
      </c>
      <c r="D1" t="s">
        <v>69</v>
      </c>
      <c r="E1" t="s">
        <v>70</v>
      </c>
      <c r="F1" t="s">
        <v>71</v>
      </c>
      <c r="G1" t="s">
        <v>72</v>
      </c>
      <c r="H1" t="s">
        <v>73</v>
      </c>
      <c r="I1" t="s">
        <v>74</v>
      </c>
      <c r="J1" t="s">
        <v>75</v>
      </c>
      <c r="K1" t="s">
        <v>76</v>
      </c>
      <c r="L1" t="s">
        <v>77</v>
      </c>
    </row>
    <row r="2" spans="1:12" x14ac:dyDescent="0.25">
      <c r="A2" t="s">
        <v>78</v>
      </c>
      <c r="B2" t="s">
        <v>79</v>
      </c>
      <c r="C2" t="s">
        <v>80</v>
      </c>
      <c r="D2" t="s">
        <v>19</v>
      </c>
      <c r="E2" t="s">
        <v>80</v>
      </c>
      <c r="F2" t="s">
        <v>80</v>
      </c>
      <c r="G2" t="s">
        <v>80</v>
      </c>
      <c r="H2" t="s">
        <v>81</v>
      </c>
      <c r="I2">
        <v>4758629</v>
      </c>
      <c r="J2" t="s">
        <v>82</v>
      </c>
      <c r="K2" s="17">
        <v>41717</v>
      </c>
      <c r="L2" t="s">
        <v>80</v>
      </c>
    </row>
    <row r="3" spans="1:12" x14ac:dyDescent="0.25">
      <c r="A3" t="s">
        <v>83</v>
      </c>
      <c r="B3" t="s">
        <v>79</v>
      </c>
      <c r="C3" t="s">
        <v>80</v>
      </c>
      <c r="D3" t="s">
        <v>16</v>
      </c>
      <c r="E3" t="s">
        <v>80</v>
      </c>
      <c r="F3" t="s">
        <v>80</v>
      </c>
      <c r="G3" t="s">
        <v>80</v>
      </c>
      <c r="H3" t="s">
        <v>81</v>
      </c>
      <c r="I3">
        <v>5054509</v>
      </c>
      <c r="J3" t="s">
        <v>82</v>
      </c>
      <c r="K3" s="17">
        <v>41717</v>
      </c>
      <c r="L3" t="s">
        <v>80</v>
      </c>
    </row>
    <row r="4" spans="1:12" x14ac:dyDescent="0.25">
      <c r="A4" t="s">
        <v>84</v>
      </c>
      <c r="B4" t="s">
        <v>79</v>
      </c>
      <c r="C4" t="s">
        <v>80</v>
      </c>
      <c r="D4" t="s">
        <v>20</v>
      </c>
      <c r="E4" t="s">
        <v>80</v>
      </c>
      <c r="F4" t="s">
        <v>80</v>
      </c>
      <c r="G4" t="s">
        <v>80</v>
      </c>
      <c r="H4" t="s">
        <v>81</v>
      </c>
      <c r="I4">
        <v>5559642</v>
      </c>
      <c r="J4" t="s">
        <v>82</v>
      </c>
      <c r="K4" s="17">
        <v>41960</v>
      </c>
      <c r="L4" t="s">
        <v>80</v>
      </c>
    </row>
    <row r="5" spans="1:12" x14ac:dyDescent="0.25">
      <c r="A5" t="s">
        <v>85</v>
      </c>
      <c r="B5" t="s">
        <v>79</v>
      </c>
      <c r="C5" t="s">
        <v>80</v>
      </c>
      <c r="D5" t="s">
        <v>86</v>
      </c>
      <c r="E5" t="s">
        <v>80</v>
      </c>
      <c r="F5" t="s">
        <v>80</v>
      </c>
      <c r="G5" t="s">
        <v>80</v>
      </c>
      <c r="H5" t="s">
        <v>81</v>
      </c>
      <c r="I5">
        <v>4995948</v>
      </c>
      <c r="J5" t="s">
        <v>82</v>
      </c>
      <c r="K5" s="17">
        <v>41988</v>
      </c>
      <c r="L5" t="s">
        <v>80</v>
      </c>
    </row>
    <row r="6" spans="1:12" x14ac:dyDescent="0.25">
      <c r="A6" t="s">
        <v>87</v>
      </c>
      <c r="B6" t="s">
        <v>79</v>
      </c>
      <c r="C6" t="s">
        <v>80</v>
      </c>
      <c r="D6" t="s">
        <v>88</v>
      </c>
      <c r="E6" t="s">
        <v>80</v>
      </c>
      <c r="F6" t="s">
        <v>80</v>
      </c>
      <c r="G6" t="s">
        <v>80</v>
      </c>
      <c r="H6" t="s">
        <v>81</v>
      </c>
      <c r="I6">
        <v>5045911</v>
      </c>
      <c r="J6" t="s">
        <v>82</v>
      </c>
      <c r="K6" s="17">
        <v>42173</v>
      </c>
      <c r="L6" t="s">
        <v>80</v>
      </c>
    </row>
    <row r="7" spans="1:12" x14ac:dyDescent="0.25">
      <c r="A7" t="s">
        <v>89</v>
      </c>
      <c r="B7" t="s">
        <v>79</v>
      </c>
      <c r="C7" t="s">
        <v>80</v>
      </c>
      <c r="D7" t="s">
        <v>90</v>
      </c>
      <c r="E7" t="s">
        <v>80</v>
      </c>
      <c r="F7" t="s">
        <v>80</v>
      </c>
      <c r="G7" t="s">
        <v>80</v>
      </c>
      <c r="H7" t="s">
        <v>81</v>
      </c>
      <c r="I7">
        <v>5106503</v>
      </c>
      <c r="J7" t="s">
        <v>82</v>
      </c>
      <c r="K7" s="17">
        <v>42062</v>
      </c>
      <c r="L7" t="s">
        <v>80</v>
      </c>
    </row>
    <row r="8" spans="1:12" x14ac:dyDescent="0.25">
      <c r="A8" t="s">
        <v>91</v>
      </c>
      <c r="B8" t="s">
        <v>79</v>
      </c>
      <c r="C8" t="s">
        <v>80</v>
      </c>
      <c r="D8" t="s">
        <v>92</v>
      </c>
      <c r="E8" t="s">
        <v>80</v>
      </c>
      <c r="F8" t="s">
        <v>80</v>
      </c>
      <c r="G8" t="s">
        <v>80</v>
      </c>
      <c r="H8" t="s">
        <v>81</v>
      </c>
      <c r="I8">
        <v>5273074</v>
      </c>
      <c r="J8" t="s">
        <v>82</v>
      </c>
      <c r="K8" s="17">
        <v>42020</v>
      </c>
      <c r="L8" t="s">
        <v>80</v>
      </c>
    </row>
    <row r="9" spans="1:12" x14ac:dyDescent="0.25">
      <c r="A9" t="s">
        <v>93</v>
      </c>
      <c r="B9" t="s">
        <v>79</v>
      </c>
      <c r="C9" t="s">
        <v>80</v>
      </c>
      <c r="D9" t="s">
        <v>94</v>
      </c>
      <c r="E9" t="s">
        <v>80</v>
      </c>
      <c r="F9" t="s">
        <v>80</v>
      </c>
      <c r="G9" t="s">
        <v>80</v>
      </c>
      <c r="H9" t="s">
        <v>81</v>
      </c>
      <c r="I9">
        <v>4557511</v>
      </c>
      <c r="J9" t="s">
        <v>82</v>
      </c>
      <c r="K9" s="17">
        <v>42033</v>
      </c>
      <c r="L9" t="s">
        <v>80</v>
      </c>
    </row>
    <row r="10" spans="1:12" x14ac:dyDescent="0.25">
      <c r="A10" t="s">
        <v>95</v>
      </c>
      <c r="B10" t="s">
        <v>79</v>
      </c>
      <c r="C10" t="s">
        <v>80</v>
      </c>
      <c r="D10" t="s">
        <v>96</v>
      </c>
      <c r="E10" t="s">
        <v>80</v>
      </c>
      <c r="F10" t="s">
        <v>80</v>
      </c>
      <c r="G10" t="s">
        <v>80</v>
      </c>
      <c r="H10" t="s">
        <v>81</v>
      </c>
      <c r="I10">
        <v>4528118</v>
      </c>
      <c r="J10" t="s">
        <v>82</v>
      </c>
      <c r="K10" s="17">
        <v>42040</v>
      </c>
      <c r="L10" t="s">
        <v>80</v>
      </c>
    </row>
    <row r="11" spans="1:12" x14ac:dyDescent="0.25">
      <c r="A11" t="s">
        <v>97</v>
      </c>
      <c r="B11" t="s">
        <v>79</v>
      </c>
      <c r="C11" t="s">
        <v>80</v>
      </c>
      <c r="D11" t="s">
        <v>98</v>
      </c>
      <c r="E11" t="s">
        <v>80</v>
      </c>
      <c r="F11" t="s">
        <v>80</v>
      </c>
      <c r="G11" t="s">
        <v>80</v>
      </c>
      <c r="H11" t="s">
        <v>81</v>
      </c>
      <c r="I11">
        <v>4502758</v>
      </c>
      <c r="J11" t="s">
        <v>82</v>
      </c>
      <c r="K11" s="17">
        <v>42811</v>
      </c>
      <c r="L11" t="s">
        <v>80</v>
      </c>
    </row>
    <row r="12" spans="1:12" x14ac:dyDescent="0.25">
      <c r="A12" t="s">
        <v>99</v>
      </c>
      <c r="B12" t="s">
        <v>79</v>
      </c>
      <c r="C12" t="s">
        <v>80</v>
      </c>
      <c r="D12" t="s">
        <v>22</v>
      </c>
      <c r="E12" t="s">
        <v>80</v>
      </c>
      <c r="F12" t="s">
        <v>80</v>
      </c>
      <c r="G12" t="s">
        <v>80</v>
      </c>
      <c r="H12" t="s">
        <v>81</v>
      </c>
      <c r="I12">
        <v>5292269</v>
      </c>
      <c r="J12" t="s">
        <v>82</v>
      </c>
      <c r="K12" s="17">
        <v>42058</v>
      </c>
      <c r="L12" t="s">
        <v>80</v>
      </c>
    </row>
    <row r="13" spans="1:12" x14ac:dyDescent="0.25">
      <c r="A13" t="s">
        <v>100</v>
      </c>
      <c r="B13" t="s">
        <v>79</v>
      </c>
      <c r="C13" t="s">
        <v>80</v>
      </c>
      <c r="D13" t="s">
        <v>101</v>
      </c>
      <c r="E13" t="s">
        <v>80</v>
      </c>
      <c r="F13" t="s">
        <v>80</v>
      </c>
      <c r="G13" t="s">
        <v>80</v>
      </c>
      <c r="H13" t="s">
        <v>81</v>
      </c>
      <c r="I13">
        <v>4585620</v>
      </c>
      <c r="J13" t="s">
        <v>82</v>
      </c>
      <c r="K13" s="17">
        <v>41906</v>
      </c>
      <c r="L13" t="s">
        <v>80</v>
      </c>
    </row>
    <row r="14" spans="1:12" x14ac:dyDescent="0.25">
      <c r="A14" t="s">
        <v>102</v>
      </c>
      <c r="B14" t="s">
        <v>79</v>
      </c>
      <c r="C14" t="s">
        <v>80</v>
      </c>
      <c r="D14" t="s">
        <v>103</v>
      </c>
      <c r="E14" t="s">
        <v>80</v>
      </c>
      <c r="F14" t="s">
        <v>80</v>
      </c>
      <c r="G14" t="s">
        <v>80</v>
      </c>
      <c r="H14" t="s">
        <v>81</v>
      </c>
      <c r="I14">
        <v>5443340</v>
      </c>
      <c r="J14" t="s">
        <v>82</v>
      </c>
      <c r="K14" s="17">
        <v>42011</v>
      </c>
      <c r="L14" t="s">
        <v>80</v>
      </c>
    </row>
    <row r="15" spans="1:12" x14ac:dyDescent="0.25">
      <c r="A15" t="s">
        <v>104</v>
      </c>
      <c r="B15" t="s">
        <v>79</v>
      </c>
      <c r="C15" t="s">
        <v>80</v>
      </c>
      <c r="D15" t="s">
        <v>105</v>
      </c>
      <c r="E15" t="s">
        <v>80</v>
      </c>
      <c r="F15" t="s">
        <v>80</v>
      </c>
      <c r="G15" t="s">
        <v>80</v>
      </c>
      <c r="H15" t="s">
        <v>81</v>
      </c>
      <c r="I15">
        <v>5092643</v>
      </c>
      <c r="J15" t="s">
        <v>82</v>
      </c>
      <c r="K15" s="17">
        <v>42107</v>
      </c>
      <c r="L15" t="s">
        <v>80</v>
      </c>
    </row>
    <row r="16" spans="1:12" x14ac:dyDescent="0.25">
      <c r="A16" t="s">
        <v>106</v>
      </c>
      <c r="B16" t="s">
        <v>79</v>
      </c>
      <c r="C16" t="s">
        <v>80</v>
      </c>
      <c r="D16" t="s">
        <v>107</v>
      </c>
      <c r="E16" t="s">
        <v>80</v>
      </c>
      <c r="F16" t="s">
        <v>80</v>
      </c>
      <c r="G16" t="s">
        <v>80</v>
      </c>
      <c r="H16" t="s">
        <v>81</v>
      </c>
      <c r="I16">
        <v>5153435</v>
      </c>
      <c r="J16" t="s">
        <v>82</v>
      </c>
      <c r="K16" s="17">
        <v>42128</v>
      </c>
      <c r="L16" t="s">
        <v>80</v>
      </c>
    </row>
    <row r="17" spans="1:12" x14ac:dyDescent="0.25">
      <c r="A17" t="s">
        <v>108</v>
      </c>
      <c r="B17" t="s">
        <v>79</v>
      </c>
      <c r="C17" t="s">
        <v>80</v>
      </c>
      <c r="D17" t="s">
        <v>109</v>
      </c>
      <c r="E17" t="s">
        <v>80</v>
      </c>
      <c r="F17" t="s">
        <v>80</v>
      </c>
      <c r="G17" t="s">
        <v>80</v>
      </c>
      <c r="H17" t="s">
        <v>81</v>
      </c>
      <c r="I17">
        <v>4633461</v>
      </c>
      <c r="J17" t="s">
        <v>82</v>
      </c>
      <c r="K17" s="17">
        <v>42130</v>
      </c>
      <c r="L17" t="s">
        <v>80</v>
      </c>
    </row>
    <row r="18" spans="1:12" x14ac:dyDescent="0.25">
      <c r="A18" t="s">
        <v>110</v>
      </c>
      <c r="B18" t="s">
        <v>79</v>
      </c>
      <c r="C18" t="s">
        <v>80</v>
      </c>
      <c r="D18" t="s">
        <v>111</v>
      </c>
      <c r="E18" t="s">
        <v>80</v>
      </c>
      <c r="F18" t="s">
        <v>80</v>
      </c>
      <c r="G18" t="s">
        <v>80</v>
      </c>
      <c r="H18" t="s">
        <v>81</v>
      </c>
      <c r="I18">
        <v>4610881</v>
      </c>
      <c r="J18" t="s">
        <v>82</v>
      </c>
      <c r="K18" s="17">
        <v>42130</v>
      </c>
      <c r="L18" t="s">
        <v>80</v>
      </c>
    </row>
    <row r="19" spans="1:12" x14ac:dyDescent="0.25">
      <c r="A19" t="s">
        <v>112</v>
      </c>
      <c r="B19" t="s">
        <v>79</v>
      </c>
      <c r="C19" t="s">
        <v>80</v>
      </c>
      <c r="D19" t="s">
        <v>15</v>
      </c>
      <c r="E19" t="s">
        <v>80</v>
      </c>
      <c r="F19" t="s">
        <v>80</v>
      </c>
      <c r="G19" t="s">
        <v>80</v>
      </c>
      <c r="H19" t="s">
        <v>81</v>
      </c>
      <c r="I19">
        <v>4605135</v>
      </c>
      <c r="J19" t="s">
        <v>82</v>
      </c>
      <c r="K19" s="17">
        <v>42130</v>
      </c>
      <c r="L19" t="s">
        <v>80</v>
      </c>
    </row>
    <row r="20" spans="1:12" x14ac:dyDescent="0.25">
      <c r="A20" t="s">
        <v>113</v>
      </c>
      <c r="B20" t="s">
        <v>79</v>
      </c>
      <c r="C20" t="s">
        <v>80</v>
      </c>
      <c r="D20" t="s">
        <v>114</v>
      </c>
      <c r="E20" t="s">
        <v>80</v>
      </c>
      <c r="F20" t="s">
        <v>80</v>
      </c>
      <c r="G20" t="s">
        <v>80</v>
      </c>
      <c r="H20" t="s">
        <v>81</v>
      </c>
      <c r="I20">
        <v>4605301</v>
      </c>
      <c r="J20" t="s">
        <v>82</v>
      </c>
      <c r="K20" s="17">
        <v>42130</v>
      </c>
      <c r="L20" t="s">
        <v>80</v>
      </c>
    </row>
    <row r="21" spans="1:12" x14ac:dyDescent="0.25">
      <c r="A21" t="s">
        <v>115</v>
      </c>
      <c r="B21" t="s">
        <v>79</v>
      </c>
      <c r="C21" t="s">
        <v>80</v>
      </c>
      <c r="D21" t="s">
        <v>116</v>
      </c>
      <c r="E21" t="s">
        <v>80</v>
      </c>
      <c r="F21" t="s">
        <v>80</v>
      </c>
      <c r="G21" t="s">
        <v>80</v>
      </c>
      <c r="H21" t="s">
        <v>81</v>
      </c>
      <c r="I21">
        <v>5288947</v>
      </c>
      <c r="J21" t="s">
        <v>82</v>
      </c>
      <c r="K21" s="17">
        <v>42139</v>
      </c>
      <c r="L21" t="s">
        <v>80</v>
      </c>
    </row>
    <row r="22" spans="1:12" x14ac:dyDescent="0.25">
      <c r="A22" t="s">
        <v>117</v>
      </c>
      <c r="B22" t="s">
        <v>79</v>
      </c>
      <c r="C22" t="s">
        <v>80</v>
      </c>
      <c r="D22" t="s">
        <v>21</v>
      </c>
      <c r="E22" t="s">
        <v>80</v>
      </c>
      <c r="F22" t="s">
        <v>80</v>
      </c>
      <c r="G22" t="s">
        <v>80</v>
      </c>
      <c r="H22" t="s">
        <v>81</v>
      </c>
      <c r="I22">
        <v>5002781</v>
      </c>
      <c r="J22" t="s">
        <v>82</v>
      </c>
      <c r="K22" s="17">
        <v>42163</v>
      </c>
      <c r="L22" t="s">
        <v>80</v>
      </c>
    </row>
    <row r="23" spans="1:12" x14ac:dyDescent="0.25">
      <c r="A23" t="s">
        <v>118</v>
      </c>
      <c r="B23" t="s">
        <v>79</v>
      </c>
      <c r="C23" t="s">
        <v>80</v>
      </c>
      <c r="D23" t="s">
        <v>119</v>
      </c>
      <c r="E23" t="s">
        <v>80</v>
      </c>
      <c r="F23" t="s">
        <v>80</v>
      </c>
      <c r="G23" t="s">
        <v>80</v>
      </c>
      <c r="H23" t="s">
        <v>81</v>
      </c>
      <c r="I23">
        <v>4501450</v>
      </c>
      <c r="J23" t="s">
        <v>82</v>
      </c>
      <c r="K23" s="17">
        <v>42180</v>
      </c>
      <c r="L23" t="s">
        <v>80</v>
      </c>
    </row>
    <row r="24" spans="1:12" x14ac:dyDescent="0.25">
      <c r="A24" t="s">
        <v>120</v>
      </c>
      <c r="B24" t="s">
        <v>79</v>
      </c>
      <c r="C24" t="s">
        <v>80</v>
      </c>
      <c r="D24" t="s">
        <v>121</v>
      </c>
      <c r="E24" t="s">
        <v>80</v>
      </c>
      <c r="F24" t="s">
        <v>80</v>
      </c>
      <c r="G24" t="s">
        <v>80</v>
      </c>
      <c r="H24" t="s">
        <v>81</v>
      </c>
      <c r="I24">
        <v>4614223</v>
      </c>
      <c r="J24" t="s">
        <v>82</v>
      </c>
      <c r="K24" s="17">
        <v>42206</v>
      </c>
      <c r="L24" t="s">
        <v>80</v>
      </c>
    </row>
    <row r="25" spans="1:12" x14ac:dyDescent="0.25">
      <c r="A25" t="s">
        <v>122</v>
      </c>
      <c r="B25" t="s">
        <v>79</v>
      </c>
      <c r="C25" t="s">
        <v>80</v>
      </c>
      <c r="D25" t="s">
        <v>123</v>
      </c>
      <c r="E25" t="s">
        <v>80</v>
      </c>
      <c r="F25" t="s">
        <v>80</v>
      </c>
      <c r="G25" t="s">
        <v>80</v>
      </c>
      <c r="H25" t="s">
        <v>81</v>
      </c>
      <c r="I25">
        <v>4587291</v>
      </c>
      <c r="J25" t="s">
        <v>82</v>
      </c>
      <c r="K25" s="17">
        <v>42703</v>
      </c>
      <c r="L25" t="s">
        <v>80</v>
      </c>
    </row>
    <row r="26" spans="1:12" x14ac:dyDescent="0.25">
      <c r="A26" t="s">
        <v>124</v>
      </c>
      <c r="B26" t="s">
        <v>79</v>
      </c>
      <c r="D26" t="s">
        <v>18</v>
      </c>
      <c r="E26" t="s">
        <v>80</v>
      </c>
      <c r="F26" t="s">
        <v>80</v>
      </c>
      <c r="G26" t="s">
        <v>80</v>
      </c>
      <c r="H26" t="s">
        <v>81</v>
      </c>
      <c r="I26">
        <v>5206997</v>
      </c>
      <c r="J26" t="s">
        <v>82</v>
      </c>
      <c r="K26" s="17">
        <v>42256</v>
      </c>
      <c r="L26" t="s">
        <v>80</v>
      </c>
    </row>
    <row r="27" spans="1:12" x14ac:dyDescent="0.25">
      <c r="A27" t="s">
        <v>125</v>
      </c>
      <c r="B27" t="s">
        <v>79</v>
      </c>
      <c r="C27" t="s">
        <v>80</v>
      </c>
      <c r="D27" t="s">
        <v>126</v>
      </c>
      <c r="E27" t="s">
        <v>80</v>
      </c>
      <c r="F27" t="s">
        <v>80</v>
      </c>
      <c r="G27" t="s">
        <v>80</v>
      </c>
      <c r="H27" t="s">
        <v>81</v>
      </c>
      <c r="I27">
        <v>5375210</v>
      </c>
      <c r="J27" t="s">
        <v>82</v>
      </c>
      <c r="K27" s="17">
        <v>42307</v>
      </c>
      <c r="L27" t="s">
        <v>80</v>
      </c>
    </row>
    <row r="28" spans="1:12" x14ac:dyDescent="0.25">
      <c r="A28" t="s">
        <v>127</v>
      </c>
      <c r="B28" t="s">
        <v>79</v>
      </c>
      <c r="C28" t="s">
        <v>80</v>
      </c>
      <c r="D28" t="s">
        <v>14</v>
      </c>
      <c r="E28" t="s">
        <v>80</v>
      </c>
      <c r="F28" t="s">
        <v>80</v>
      </c>
      <c r="G28" t="s">
        <v>80</v>
      </c>
      <c r="H28" t="s">
        <v>81</v>
      </c>
      <c r="I28">
        <v>5514343</v>
      </c>
      <c r="J28" t="s">
        <v>82</v>
      </c>
      <c r="K28" s="17">
        <v>42307</v>
      </c>
      <c r="L28" t="s">
        <v>80</v>
      </c>
    </row>
    <row r="29" spans="1:12" x14ac:dyDescent="0.25">
      <c r="A29" t="s">
        <v>128</v>
      </c>
      <c r="B29" t="s">
        <v>79</v>
      </c>
      <c r="C29" t="s">
        <v>80</v>
      </c>
      <c r="D29" t="s">
        <v>129</v>
      </c>
      <c r="E29" t="s">
        <v>80</v>
      </c>
      <c r="F29" t="s">
        <v>80</v>
      </c>
      <c r="G29" t="s">
        <v>80</v>
      </c>
      <c r="H29" t="s">
        <v>81</v>
      </c>
      <c r="I29">
        <v>4863501</v>
      </c>
      <c r="J29" t="s">
        <v>82</v>
      </c>
      <c r="K29" s="17">
        <v>42318</v>
      </c>
      <c r="L29" t="s">
        <v>80</v>
      </c>
    </row>
    <row r="30" spans="1:12" x14ac:dyDescent="0.25">
      <c r="A30" t="s">
        <v>130</v>
      </c>
      <c r="B30" t="s">
        <v>79</v>
      </c>
      <c r="C30" t="s">
        <v>80</v>
      </c>
      <c r="D30" t="s">
        <v>17</v>
      </c>
      <c r="E30" t="s">
        <v>80</v>
      </c>
      <c r="F30" t="s">
        <v>80</v>
      </c>
      <c r="G30" t="s">
        <v>80</v>
      </c>
      <c r="H30" t="s">
        <v>81</v>
      </c>
      <c r="I30">
        <v>5317099</v>
      </c>
      <c r="J30" t="s">
        <v>82</v>
      </c>
      <c r="K30" s="17">
        <v>42381</v>
      </c>
      <c r="L30" t="s">
        <v>80</v>
      </c>
    </row>
    <row r="31" spans="1:12" x14ac:dyDescent="0.25">
      <c r="A31" t="s">
        <v>131</v>
      </c>
      <c r="B31" t="s">
        <v>79</v>
      </c>
      <c r="C31" t="s">
        <v>80</v>
      </c>
      <c r="D31" t="s">
        <v>132</v>
      </c>
      <c r="E31" t="s">
        <v>80</v>
      </c>
      <c r="F31" t="s">
        <v>80</v>
      </c>
      <c r="G31" t="s">
        <v>80</v>
      </c>
      <c r="H31" t="s">
        <v>81</v>
      </c>
      <c r="I31">
        <v>4879931</v>
      </c>
      <c r="J31" t="s">
        <v>82</v>
      </c>
      <c r="K31" s="17">
        <v>42384</v>
      </c>
      <c r="L31" t="s">
        <v>80</v>
      </c>
    </row>
    <row r="34" spans="1:2" x14ac:dyDescent="0.25">
      <c r="A34" t="s">
        <v>133</v>
      </c>
    </row>
    <row r="35" spans="1:2" x14ac:dyDescent="0.25">
      <c r="A35" t="s">
        <v>15</v>
      </c>
      <c r="B35" t="s">
        <v>4</v>
      </c>
    </row>
    <row r="36" spans="1:2" x14ac:dyDescent="0.25">
      <c r="A36" t="s">
        <v>119</v>
      </c>
      <c r="B36" t="s">
        <v>5</v>
      </c>
    </row>
    <row r="37" spans="1:2" x14ac:dyDescent="0.25">
      <c r="A37" t="s">
        <v>14</v>
      </c>
      <c r="B37" t="s">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780A-FA6D-42E4-BF82-830F38984A4D}">
  <dimension ref="A1:F20"/>
  <sheetViews>
    <sheetView workbookViewId="0">
      <selection activeCell="B3" sqref="B3"/>
    </sheetView>
  </sheetViews>
  <sheetFormatPr defaultRowHeight="15" x14ac:dyDescent="0.25"/>
  <cols>
    <col min="1" max="1" width="16" customWidth="1"/>
    <col min="2" max="2" width="16.7109375" customWidth="1"/>
    <col min="3" max="3" width="14" customWidth="1"/>
    <col min="4" max="4" width="13.140625" customWidth="1"/>
    <col min="5" max="5" width="14.140625" customWidth="1"/>
    <col min="6" max="6" width="13.28515625" customWidth="1"/>
    <col min="7" max="7" width="11.85546875" customWidth="1"/>
  </cols>
  <sheetData>
    <row r="1" spans="1:6" x14ac:dyDescent="0.25">
      <c r="B1" t="s">
        <v>207</v>
      </c>
      <c r="E1" t="s">
        <v>208</v>
      </c>
    </row>
    <row r="2" spans="1:6" x14ac:dyDescent="0.25">
      <c r="A2" s="18"/>
      <c r="B2" s="24" t="s">
        <v>153</v>
      </c>
      <c r="C2" s="18" t="s">
        <v>135</v>
      </c>
      <c r="D2" s="18" t="s">
        <v>206</v>
      </c>
      <c r="E2" s="24" t="s">
        <v>153</v>
      </c>
      <c r="F2" s="18" t="s">
        <v>135</v>
      </c>
    </row>
    <row r="3" spans="1:6" x14ac:dyDescent="0.25">
      <c r="A3" s="18" t="s">
        <v>190</v>
      </c>
      <c r="B3" s="24">
        <v>0.18886326203853998</v>
      </c>
      <c r="C3" s="18">
        <v>0.17739078238667003</v>
      </c>
      <c r="D3" s="18">
        <v>7.26</v>
      </c>
      <c r="E3" s="24">
        <v>457533040</v>
      </c>
      <c r="F3" s="18">
        <v>429740242</v>
      </c>
    </row>
    <row r="4" spans="1:6" x14ac:dyDescent="0.25">
      <c r="A4" s="18" t="s">
        <v>191</v>
      </c>
      <c r="B4" s="24">
        <v>0.16853865751423319</v>
      </c>
      <c r="C4" s="18">
        <v>0.17729583498772139</v>
      </c>
      <c r="D4" s="18">
        <v>7.42</v>
      </c>
      <c r="E4" s="24">
        <v>408295417</v>
      </c>
      <c r="F4" s="18">
        <v>429510226</v>
      </c>
    </row>
    <row r="5" spans="1:6" x14ac:dyDescent="0.25">
      <c r="A5" s="18" t="s">
        <v>192</v>
      </c>
      <c r="B5" s="24">
        <v>0.17808503859665678</v>
      </c>
      <c r="C5" s="18">
        <v>0.18174135801646266</v>
      </c>
      <c r="D5" s="18">
        <v>5.95</v>
      </c>
      <c r="E5" s="24">
        <v>431422121</v>
      </c>
      <c r="F5" s="18">
        <v>440279783</v>
      </c>
    </row>
    <row r="6" spans="1:6" x14ac:dyDescent="0.25">
      <c r="A6" s="18" t="s">
        <v>193</v>
      </c>
      <c r="B6" s="24">
        <v>0.12468887457939401</v>
      </c>
      <c r="C6" s="18">
        <v>0.12861802453441351</v>
      </c>
      <c r="D6" s="18">
        <v>7.1</v>
      </c>
      <c r="E6" s="24">
        <v>302066581</v>
      </c>
      <c r="F6" s="18">
        <v>311585192</v>
      </c>
    </row>
    <row r="7" spans="1:6" x14ac:dyDescent="0.25">
      <c r="A7" s="18" t="s">
        <v>194</v>
      </c>
      <c r="B7" s="24">
        <v>4.3193633482996818E-2</v>
      </c>
      <c r="C7" s="18">
        <v>4.4703379105591953E-2</v>
      </c>
      <c r="D7" s="18">
        <v>3.37</v>
      </c>
      <c r="E7" s="24">
        <v>104639273</v>
      </c>
      <c r="F7" s="18">
        <v>108296726</v>
      </c>
    </row>
    <row r="8" spans="1:6" x14ac:dyDescent="0.25">
      <c r="A8" s="18" t="s">
        <v>195</v>
      </c>
      <c r="B8" s="24">
        <v>7.3946954664508388E-2</v>
      </c>
      <c r="C8" s="18">
        <v>7.5408413399086119E-2</v>
      </c>
      <c r="D8" s="18">
        <v>3.06</v>
      </c>
      <c r="E8" s="24">
        <v>179141113</v>
      </c>
      <c r="F8" s="18">
        <v>182681588</v>
      </c>
    </row>
    <row r="9" spans="1:6" x14ac:dyDescent="0.25">
      <c r="A9" s="18" t="s">
        <v>196</v>
      </c>
      <c r="B9" s="24">
        <v>3.8949669760706525E-2</v>
      </c>
      <c r="C9" s="18">
        <v>3.9815651577264174E-2</v>
      </c>
      <c r="D9" s="18">
        <v>1.61</v>
      </c>
      <c r="E9" s="24">
        <v>94358006</v>
      </c>
      <c r="F9" s="18">
        <v>96455901</v>
      </c>
    </row>
    <row r="10" spans="1:6" x14ac:dyDescent="0.25">
      <c r="A10" s="18" t="s">
        <v>197</v>
      </c>
      <c r="B10" s="24">
        <v>1.3609843779240604E-2</v>
      </c>
      <c r="C10" s="18">
        <v>1.3921325950201091E-2</v>
      </c>
      <c r="D10" s="18">
        <v>0.74</v>
      </c>
      <c r="E10" s="24">
        <v>32970696</v>
      </c>
      <c r="F10" s="18">
        <v>33725281</v>
      </c>
    </row>
    <row r="11" spans="1:6" x14ac:dyDescent="0.25">
      <c r="A11" s="18" t="s">
        <v>198</v>
      </c>
      <c r="B11" s="24">
        <v>1.8261628573256649E-2</v>
      </c>
      <c r="C11" s="18">
        <v>1.8346841651279745E-2</v>
      </c>
      <c r="D11" s="18">
        <v>0.43</v>
      </c>
      <c r="E11" s="24">
        <v>44239935</v>
      </c>
      <c r="F11" s="18">
        <v>44446369</v>
      </c>
    </row>
    <row r="12" spans="1:6" x14ac:dyDescent="0.25">
      <c r="A12" s="18" t="s">
        <v>199</v>
      </c>
      <c r="B12" s="24">
        <v>1.2881805570686114E-2</v>
      </c>
      <c r="C12" s="18">
        <v>1.3128261966009351E-2</v>
      </c>
      <c r="D12" s="18">
        <v>0.43</v>
      </c>
      <c r="E12" s="24">
        <v>31206978</v>
      </c>
      <c r="F12" s="18">
        <v>31804034</v>
      </c>
    </row>
    <row r="13" spans="1:6" x14ac:dyDescent="0.25">
      <c r="A13" s="18" t="s">
        <v>200</v>
      </c>
      <c r="B13" s="24">
        <v>7.716333701856897E-5</v>
      </c>
      <c r="C13" s="18">
        <v>0</v>
      </c>
      <c r="D13" s="18">
        <v>0.77</v>
      </c>
      <c r="E13" s="24">
        <v>186933</v>
      </c>
      <c r="F13" s="18">
        <v>0</v>
      </c>
    </row>
    <row r="14" spans="1:6" x14ac:dyDescent="0.25">
      <c r="A14" s="18" t="s">
        <v>201</v>
      </c>
      <c r="B14" s="24">
        <v>3.1989952684868164E-2</v>
      </c>
      <c r="C14" s="18">
        <v>3.065412456283572E-2</v>
      </c>
      <c r="D14" s="18">
        <v>0</v>
      </c>
      <c r="E14" s="24">
        <v>77497657</v>
      </c>
      <c r="F14" s="18">
        <v>74261530</v>
      </c>
    </row>
    <row r="15" spans="1:6" x14ac:dyDescent="0.25">
      <c r="A15" s="18" t="s">
        <v>202</v>
      </c>
      <c r="B15" s="24">
        <v>1.6518763260231113E-2</v>
      </c>
      <c r="C15" s="18">
        <v>1.5749674303334585E-2</v>
      </c>
      <c r="D15" s="18">
        <v>0</v>
      </c>
      <c r="E15" s="24">
        <v>40017735</v>
      </c>
      <c r="F15" s="18">
        <v>38154569</v>
      </c>
    </row>
    <row r="16" spans="1:6" x14ac:dyDescent="0.25">
      <c r="A16" s="18" t="s">
        <v>203</v>
      </c>
      <c r="B16" s="24">
        <v>5.2757022589552983E-3</v>
      </c>
      <c r="C16" s="18">
        <v>5.2079950250561429E-3</v>
      </c>
      <c r="D16" s="18">
        <v>0</v>
      </c>
      <c r="E16" s="24">
        <v>12780718</v>
      </c>
      <c r="F16" s="18">
        <v>12616693</v>
      </c>
    </row>
    <row r="17" spans="1:6" x14ac:dyDescent="0.25">
      <c r="A17" s="18" t="s">
        <v>134</v>
      </c>
      <c r="B17" s="24">
        <v>1.9025846241829788E-2</v>
      </c>
      <c r="C17" s="18">
        <v>1.8402712244837131E-2</v>
      </c>
      <c r="D17" s="18">
        <v>0</v>
      </c>
      <c r="E17" s="24">
        <v>46091300</v>
      </c>
      <c r="F17" s="18">
        <v>44581719</v>
      </c>
    </row>
    <row r="18" spans="1:6" x14ac:dyDescent="0.25">
      <c r="A18" s="18" t="s">
        <v>204</v>
      </c>
      <c r="B18" s="24">
        <v>0</v>
      </c>
      <c r="C18" s="18">
        <v>0</v>
      </c>
      <c r="D18" s="18">
        <v>7.18</v>
      </c>
      <c r="E18" s="24">
        <v>0</v>
      </c>
      <c r="F18" s="18">
        <v>0</v>
      </c>
    </row>
    <row r="19" spans="1:6" x14ac:dyDescent="0.25">
      <c r="A19" s="18" t="s">
        <v>205</v>
      </c>
      <c r="B19" s="24">
        <v>6.6093203656878E-2</v>
      </c>
      <c r="C19" s="18">
        <v>5.9615620289236435E-2</v>
      </c>
      <c r="D19" s="18">
        <v>0</v>
      </c>
      <c r="E19" s="24">
        <v>160114911</v>
      </c>
      <c r="F19" s="18">
        <v>144422561</v>
      </c>
    </row>
    <row r="20" spans="1:6" x14ac:dyDescent="0.25">
      <c r="D20" t="s">
        <v>65</v>
      </c>
      <c r="E20" s="18">
        <v>2422562414</v>
      </c>
      <c r="F20" s="18">
        <v>2422562414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41D78-0921-483B-A422-027E2F42B1D2}">
  <dimension ref="A1:X68"/>
  <sheetViews>
    <sheetView workbookViewId="0">
      <selection activeCell="E31" sqref="E31"/>
    </sheetView>
  </sheetViews>
  <sheetFormatPr defaultRowHeight="15" x14ac:dyDescent="0.25"/>
  <cols>
    <col min="5" max="5" width="9.28515625" bestFit="1" customWidth="1"/>
    <col min="6" max="11" width="9.5703125" bestFit="1" customWidth="1"/>
    <col min="12" max="12" width="11.28515625" customWidth="1"/>
    <col min="14" max="14" width="18.28515625" customWidth="1"/>
  </cols>
  <sheetData>
    <row r="1" spans="1:24" x14ac:dyDescent="0.25">
      <c r="A1" t="s">
        <v>184</v>
      </c>
    </row>
    <row r="2" spans="1:24" x14ac:dyDescent="0.25">
      <c r="A2" s="18"/>
      <c r="B2" s="18"/>
      <c r="C2" s="18" t="s">
        <v>136</v>
      </c>
      <c r="D2" s="18" t="s">
        <v>137</v>
      </c>
      <c r="E2" s="18" t="s">
        <v>214</v>
      </c>
      <c r="F2" s="18" t="s">
        <v>138</v>
      </c>
      <c r="G2" s="18" t="s">
        <v>139</v>
      </c>
      <c r="H2" s="18" t="s">
        <v>140</v>
      </c>
      <c r="I2" s="18" t="s">
        <v>141</v>
      </c>
      <c r="J2" s="18" t="s">
        <v>142</v>
      </c>
      <c r="K2" s="18" t="s">
        <v>143</v>
      </c>
      <c r="L2" s="18" t="s">
        <v>144</v>
      </c>
      <c r="N2" t="s">
        <v>230</v>
      </c>
    </row>
    <row r="3" spans="1:24" x14ac:dyDescent="0.25">
      <c r="A3" s="24" t="s">
        <v>153</v>
      </c>
      <c r="B3" s="24" t="s">
        <v>146</v>
      </c>
      <c r="C3" s="24">
        <v>325.88209999999998</v>
      </c>
      <c r="D3" s="43">
        <f t="shared" ref="D3:D7" si="0">C3/86400</f>
        <v>3.7717835648148146E-3</v>
      </c>
      <c r="E3" s="44">
        <v>457.47</v>
      </c>
      <c r="F3" s="44">
        <v>47466.71</v>
      </c>
      <c r="G3" s="44">
        <v>48260.5</v>
      </c>
      <c r="H3" s="44">
        <v>47443.48</v>
      </c>
      <c r="I3" s="44">
        <v>47452.49</v>
      </c>
      <c r="J3" s="44">
        <v>424.06</v>
      </c>
      <c r="K3" s="44">
        <v>1995.47</v>
      </c>
      <c r="L3" s="44">
        <v>140.09</v>
      </c>
      <c r="N3" t="s">
        <v>233</v>
      </c>
    </row>
    <row r="4" spans="1:24" x14ac:dyDescent="0.25">
      <c r="A4" s="73" t="s">
        <v>255</v>
      </c>
      <c r="B4" s="18" t="s">
        <v>148</v>
      </c>
      <c r="C4" s="18">
        <v>1083.2953</v>
      </c>
      <c r="D4" s="19">
        <f t="shared" si="0"/>
        <v>1.2538140046296296E-2</v>
      </c>
      <c r="E4" s="41"/>
      <c r="F4" s="41">
        <v>1792.82</v>
      </c>
      <c r="G4" s="41">
        <v>2248.62</v>
      </c>
      <c r="H4" s="41">
        <v>1758.9</v>
      </c>
      <c r="I4" s="41">
        <v>1766.59</v>
      </c>
      <c r="J4" s="41">
        <v>1491.09</v>
      </c>
      <c r="K4" s="41">
        <v>20050.32</v>
      </c>
      <c r="L4" s="41">
        <v>712.51</v>
      </c>
      <c r="N4" t="s">
        <v>258</v>
      </c>
    </row>
    <row r="5" spans="1:24" x14ac:dyDescent="0.25">
      <c r="A5" s="73"/>
      <c r="B5" s="18" t="s">
        <v>149</v>
      </c>
      <c r="C5" s="18">
        <v>989.84500000000003</v>
      </c>
      <c r="D5" s="19">
        <f t="shared" si="0"/>
        <v>1.1456539351851851E-2</v>
      </c>
      <c r="E5" s="41"/>
      <c r="F5" s="41">
        <v>17258.939999999999</v>
      </c>
      <c r="G5" s="41">
        <v>17512.53</v>
      </c>
      <c r="H5" s="41">
        <v>17249.68</v>
      </c>
      <c r="I5" s="41">
        <v>17251.28</v>
      </c>
      <c r="J5" s="41">
        <v>0</v>
      </c>
      <c r="K5" s="41">
        <v>8739.66</v>
      </c>
      <c r="L5" s="41">
        <v>98.84</v>
      </c>
      <c r="N5" t="s">
        <v>259</v>
      </c>
    </row>
    <row r="6" spans="1:24" x14ac:dyDescent="0.25">
      <c r="A6" s="73"/>
      <c r="B6" s="18" t="s">
        <v>150</v>
      </c>
      <c r="C6" s="18">
        <v>27113.491999999998</v>
      </c>
      <c r="D6" s="19">
        <f t="shared" si="0"/>
        <v>0.31381356481481482</v>
      </c>
      <c r="E6" s="41"/>
      <c r="F6" s="41">
        <v>51584.639999999999</v>
      </c>
      <c r="G6" s="41">
        <v>51797.46</v>
      </c>
      <c r="H6" s="41">
        <v>51580.99</v>
      </c>
      <c r="I6" s="41">
        <v>51581.68</v>
      </c>
      <c r="J6" s="41">
        <v>4163.7700000000004</v>
      </c>
      <c r="K6" s="41">
        <v>2101.2199999999998</v>
      </c>
      <c r="L6" s="41">
        <v>99.55</v>
      </c>
    </row>
    <row r="7" spans="1:24" x14ac:dyDescent="0.25">
      <c r="A7" s="74" t="s">
        <v>151</v>
      </c>
      <c r="B7" s="24" t="s">
        <v>152</v>
      </c>
      <c r="C7" s="24">
        <v>1311.65</v>
      </c>
      <c r="D7" s="43">
        <f t="shared" si="0"/>
        <v>1.5181134259259261E-2</v>
      </c>
      <c r="E7" s="44">
        <v>1304.99</v>
      </c>
      <c r="F7" s="44">
        <v>2468.6999999999998</v>
      </c>
      <c r="G7" s="44">
        <v>2602.1</v>
      </c>
      <c r="H7" s="44">
        <v>2456.3200000000002</v>
      </c>
      <c r="I7" s="44">
        <v>2458.16</v>
      </c>
      <c r="J7" s="44">
        <v>1290.0899999999999</v>
      </c>
      <c r="K7" s="44">
        <v>1781.15</v>
      </c>
      <c r="L7" s="44">
        <v>99.55</v>
      </c>
    </row>
    <row r="8" spans="1:24" x14ac:dyDescent="0.25">
      <c r="A8" s="76"/>
      <c r="B8" s="24" t="s">
        <v>145</v>
      </c>
      <c r="C8" s="24">
        <v>490.54849999999999</v>
      </c>
      <c r="D8" s="43">
        <f>C8/86400</f>
        <v>5.6776446759259254E-3</v>
      </c>
      <c r="E8" s="44">
        <v>3709.31</v>
      </c>
      <c r="F8" s="44">
        <v>1591.17</v>
      </c>
      <c r="G8" s="44">
        <v>2558.41</v>
      </c>
      <c r="H8" s="44">
        <v>1586.16</v>
      </c>
      <c r="I8" s="44">
        <v>1586.83</v>
      </c>
      <c r="J8" s="44">
        <v>4720.41</v>
      </c>
      <c r="K8" s="44">
        <v>14553.74</v>
      </c>
      <c r="L8" s="44">
        <v>756.14</v>
      </c>
    </row>
    <row r="9" spans="1:24" x14ac:dyDescent="0.25">
      <c r="A9" s="77" t="s">
        <v>2</v>
      </c>
      <c r="B9" s="18" t="s">
        <v>152</v>
      </c>
      <c r="C9" s="18">
        <v>300.01159999999999</v>
      </c>
      <c r="D9" s="19">
        <f>C9/86400</f>
        <v>3.4723564814814812E-3</v>
      </c>
      <c r="E9" s="41">
        <v>2799.52</v>
      </c>
      <c r="F9" s="41">
        <v>6952.37</v>
      </c>
      <c r="G9" s="41">
        <v>8482.18</v>
      </c>
      <c r="H9" s="41">
        <v>6949.12</v>
      </c>
      <c r="I9" s="41">
        <v>6969.64</v>
      </c>
      <c r="J9" s="41">
        <v>1285.72</v>
      </c>
      <c r="K9" s="41">
        <v>5684.22</v>
      </c>
      <c r="L9" s="41">
        <v>932.99</v>
      </c>
    </row>
    <row r="10" spans="1:24" x14ac:dyDescent="0.25">
      <c r="A10" s="78"/>
      <c r="B10" s="18" t="s">
        <v>145</v>
      </c>
      <c r="C10" s="18">
        <v>89.701700000000002</v>
      </c>
      <c r="D10" s="19">
        <f>C10/86400</f>
        <v>1.0382141203703703E-3</v>
      </c>
      <c r="E10" s="41">
        <v>594.35</v>
      </c>
      <c r="F10" s="41">
        <v>6791.09</v>
      </c>
      <c r="G10" s="41">
        <v>7637.07</v>
      </c>
      <c r="H10" s="41">
        <v>6787.33</v>
      </c>
      <c r="I10" s="41">
        <v>6797.96</v>
      </c>
      <c r="J10" s="41">
        <v>2158</v>
      </c>
      <c r="K10" s="41">
        <v>7996.58</v>
      </c>
      <c r="L10" s="41">
        <v>662.01</v>
      </c>
    </row>
    <row r="11" spans="1:24" x14ac:dyDescent="0.25">
      <c r="A11" s="74" t="s">
        <v>209</v>
      </c>
      <c r="B11" s="24" t="s">
        <v>210</v>
      </c>
      <c r="C11" s="24">
        <v>2701196</v>
      </c>
      <c r="D11" s="43">
        <f t="shared" ref="D11:D16" si="1">C11/86400</f>
        <v>31.263842592592592</v>
      </c>
      <c r="E11" s="44">
        <v>120.81</v>
      </c>
      <c r="F11" s="44">
        <v>80.83</v>
      </c>
      <c r="G11" s="44">
        <v>340.73</v>
      </c>
      <c r="H11" s="44">
        <v>50.9</v>
      </c>
      <c r="I11" s="44">
        <v>60.44</v>
      </c>
      <c r="J11" s="44">
        <v>6.25</v>
      </c>
      <c r="K11" s="44">
        <v>41241.99</v>
      </c>
      <c r="L11" s="44">
        <v>49.32</v>
      </c>
    </row>
    <row r="12" spans="1:24" x14ac:dyDescent="0.25">
      <c r="A12" s="75"/>
      <c r="B12" s="24" t="s">
        <v>211</v>
      </c>
      <c r="C12" s="24">
        <v>154.00700000000001</v>
      </c>
      <c r="D12" s="43">
        <f t="shared" si="1"/>
        <v>1.7824884259259261E-3</v>
      </c>
      <c r="E12" s="44">
        <v>134.66999999999999</v>
      </c>
      <c r="F12" s="44">
        <v>113.2</v>
      </c>
      <c r="G12" s="44">
        <v>383.83</v>
      </c>
      <c r="H12" s="44">
        <v>81</v>
      </c>
      <c r="I12" s="44">
        <v>90.53</v>
      </c>
      <c r="J12" s="44">
        <v>1305.4100000000001</v>
      </c>
      <c r="K12" s="44">
        <v>2412.56</v>
      </c>
      <c r="L12" s="44">
        <v>90.19</v>
      </c>
    </row>
    <row r="13" spans="1:24" x14ac:dyDescent="0.25">
      <c r="A13" s="75"/>
      <c r="B13" s="24" t="s">
        <v>212</v>
      </c>
      <c r="C13" s="24">
        <v>240.5521</v>
      </c>
      <c r="D13" s="43">
        <f t="shared" si="1"/>
        <v>2.7841678240740739E-3</v>
      </c>
      <c r="E13" s="44">
        <v>1469.9</v>
      </c>
      <c r="F13" s="44">
        <v>10478.75</v>
      </c>
      <c r="G13" s="44">
        <v>27606.92</v>
      </c>
      <c r="H13" s="44">
        <v>10452.39</v>
      </c>
      <c r="I13" s="44">
        <v>10461.81</v>
      </c>
      <c r="J13" s="44">
        <v>0.98</v>
      </c>
      <c r="K13" s="44">
        <v>0.19</v>
      </c>
      <c r="L13" s="44">
        <v>584.14</v>
      </c>
    </row>
    <row r="14" spans="1:24" x14ac:dyDescent="0.25">
      <c r="A14" s="76"/>
      <c r="B14" s="24" t="s">
        <v>145</v>
      </c>
      <c r="C14" s="24">
        <v>73.477999999999994</v>
      </c>
      <c r="D14" s="43">
        <f t="shared" si="1"/>
        <v>8.5043981481481472E-4</v>
      </c>
      <c r="E14" s="44">
        <v>200.66</v>
      </c>
      <c r="F14" s="44">
        <v>2395.86</v>
      </c>
      <c r="G14" s="44">
        <v>2759.63</v>
      </c>
      <c r="H14" s="44">
        <v>2392.02</v>
      </c>
      <c r="I14" s="44">
        <v>2392.7800000000002</v>
      </c>
      <c r="J14" s="44">
        <v>2069.2600000000002</v>
      </c>
      <c r="K14" s="44">
        <v>1727.4</v>
      </c>
      <c r="L14" s="44">
        <v>272.42</v>
      </c>
    </row>
    <row r="15" spans="1:24" x14ac:dyDescent="0.25">
      <c r="A15" s="77" t="s">
        <v>221</v>
      </c>
      <c r="B15" s="18" t="s">
        <v>222</v>
      </c>
      <c r="C15" s="18">
        <v>329.50529999999998</v>
      </c>
      <c r="D15" s="19">
        <f t="shared" si="1"/>
        <v>3.8137187499999998E-3</v>
      </c>
      <c r="E15" s="41">
        <v>308.88</v>
      </c>
      <c r="F15" s="41">
        <v>81.62</v>
      </c>
      <c r="G15" s="41">
        <v>326.36</v>
      </c>
      <c r="H15" s="41">
        <v>53.92</v>
      </c>
      <c r="I15" s="41">
        <v>63.47</v>
      </c>
      <c r="J15" s="41">
        <v>36722.120000000003</v>
      </c>
      <c r="K15" s="41">
        <v>0.28999999999999998</v>
      </c>
      <c r="L15" s="41">
        <v>94.09</v>
      </c>
      <c r="O15" s="18" t="s">
        <v>136</v>
      </c>
      <c r="P15" s="18" t="s">
        <v>137</v>
      </c>
      <c r="Q15" s="18" t="s">
        <v>214</v>
      </c>
      <c r="R15" s="18" t="s">
        <v>138</v>
      </c>
      <c r="S15" s="18" t="s">
        <v>139</v>
      </c>
      <c r="T15" s="18" t="s">
        <v>140</v>
      </c>
      <c r="U15" s="18" t="s">
        <v>141</v>
      </c>
      <c r="V15" s="18" t="s">
        <v>142</v>
      </c>
      <c r="W15" s="18" t="s">
        <v>143</v>
      </c>
      <c r="X15" s="18" t="s">
        <v>144</v>
      </c>
    </row>
    <row r="16" spans="1:24" x14ac:dyDescent="0.25">
      <c r="A16" s="78"/>
      <c r="B16" s="18" t="s">
        <v>223</v>
      </c>
      <c r="C16" s="18">
        <v>1283.8062</v>
      </c>
      <c r="D16" s="19">
        <f t="shared" si="1"/>
        <v>1.4858868055555556E-2</v>
      </c>
      <c r="E16" s="41">
        <v>1352.46</v>
      </c>
      <c r="F16" s="41">
        <v>66531.55</v>
      </c>
      <c r="G16" s="41">
        <v>68493.77</v>
      </c>
      <c r="H16" s="41">
        <v>66523.86</v>
      </c>
      <c r="I16" s="41">
        <v>66524.23</v>
      </c>
      <c r="J16" s="41">
        <v>4534.07</v>
      </c>
      <c r="K16" s="41">
        <v>26361.77</v>
      </c>
      <c r="L16" s="41">
        <v>118.03</v>
      </c>
      <c r="N16" t="s">
        <v>234</v>
      </c>
      <c r="O16" s="41">
        <v>222.24930000000001</v>
      </c>
      <c r="P16" s="19">
        <f t="shared" ref="P16" si="2">O16/86400</f>
        <v>2.5723298611111112E-3</v>
      </c>
      <c r="Q16" s="18">
        <v>499.57</v>
      </c>
      <c r="R16" s="18">
        <v>41086.959999999999</v>
      </c>
      <c r="S16" s="18">
        <v>42766.8</v>
      </c>
      <c r="T16" s="18">
        <v>41076.879999999997</v>
      </c>
      <c r="U16" s="18">
        <v>41077.120000000003</v>
      </c>
      <c r="V16" s="18">
        <v>0</v>
      </c>
      <c r="W16" s="18">
        <v>17586.990000000002</v>
      </c>
      <c r="X16" s="18">
        <v>221.27</v>
      </c>
    </row>
    <row r="17" spans="1:24" x14ac:dyDescent="0.25">
      <c r="E17" s="42"/>
      <c r="F17" s="42"/>
      <c r="G17" s="42"/>
      <c r="H17" s="42"/>
      <c r="I17" s="42"/>
      <c r="J17" s="42"/>
      <c r="K17" s="42"/>
      <c r="L17" s="42"/>
    </row>
    <row r="18" spans="1:24" x14ac:dyDescent="0.25">
      <c r="A18" t="s">
        <v>185</v>
      </c>
      <c r="E18" s="42"/>
      <c r="F18" s="42"/>
      <c r="G18" s="42"/>
      <c r="H18" s="42"/>
      <c r="I18" s="42"/>
      <c r="J18" s="42"/>
      <c r="K18" s="42"/>
      <c r="L18" s="42"/>
    </row>
    <row r="19" spans="1:24" x14ac:dyDescent="0.25">
      <c r="A19" s="18"/>
      <c r="B19" s="18"/>
      <c r="C19" s="18" t="s">
        <v>136</v>
      </c>
      <c r="D19" s="18" t="s">
        <v>137</v>
      </c>
      <c r="E19" s="41" t="s">
        <v>214</v>
      </c>
      <c r="F19" s="41" t="s">
        <v>138</v>
      </c>
      <c r="G19" s="41" t="s">
        <v>139</v>
      </c>
      <c r="H19" s="41" t="s">
        <v>140</v>
      </c>
      <c r="I19" s="41" t="s">
        <v>141</v>
      </c>
      <c r="J19" s="41" t="s">
        <v>142</v>
      </c>
      <c r="K19" s="41" t="s">
        <v>143</v>
      </c>
      <c r="L19" s="41" t="s">
        <v>144</v>
      </c>
    </row>
    <row r="20" spans="1:24" x14ac:dyDescent="0.25">
      <c r="A20" s="48" t="s">
        <v>153</v>
      </c>
      <c r="B20" s="24" t="s">
        <v>146</v>
      </c>
      <c r="C20" s="24">
        <v>460.78300000000002</v>
      </c>
      <c r="D20" s="43">
        <f t="shared" ref="D20:D24" si="3">C20/86400</f>
        <v>5.3331365740740743E-3</v>
      </c>
      <c r="E20" s="44">
        <v>1244.25</v>
      </c>
      <c r="F20" s="44">
        <v>47120.52</v>
      </c>
      <c r="G20" s="44">
        <v>48976.34</v>
      </c>
      <c r="H20" s="44">
        <v>47096.34</v>
      </c>
      <c r="I20" s="44">
        <v>47105.32</v>
      </c>
      <c r="J20" s="44">
        <v>426.85</v>
      </c>
      <c r="K20" s="44">
        <v>2398.62</v>
      </c>
      <c r="L20" s="44">
        <v>269.91000000000003</v>
      </c>
    </row>
    <row r="21" spans="1:24" x14ac:dyDescent="0.25">
      <c r="A21" s="73" t="s">
        <v>255</v>
      </c>
      <c r="B21" s="18" t="s">
        <v>148</v>
      </c>
      <c r="C21" s="18">
        <v>3137.1078000000002</v>
      </c>
      <c r="D21" s="19">
        <f t="shared" si="3"/>
        <v>3.6309118055555561E-2</v>
      </c>
      <c r="E21" s="41"/>
      <c r="F21" s="41">
        <v>4744.03</v>
      </c>
      <c r="G21" s="41">
        <v>5496.24</v>
      </c>
      <c r="H21" s="41">
        <v>4712.62</v>
      </c>
      <c r="I21" s="41">
        <v>4719.3599999999997</v>
      </c>
      <c r="J21" s="41">
        <v>17437.88</v>
      </c>
      <c r="K21" s="41">
        <v>112562.34</v>
      </c>
      <c r="L21" s="41">
        <v>757.51</v>
      </c>
    </row>
    <row r="22" spans="1:24" x14ac:dyDescent="0.25">
      <c r="A22" s="73"/>
      <c r="B22" s="18" t="s">
        <v>149</v>
      </c>
      <c r="C22" s="18">
        <v>264.96199999999999</v>
      </c>
      <c r="D22" s="19">
        <f t="shared" si="3"/>
        <v>3.0666898148148146E-3</v>
      </c>
      <c r="E22" s="41"/>
      <c r="F22" s="18">
        <v>15991.29</v>
      </c>
      <c r="G22" s="18">
        <v>16410.990000000002</v>
      </c>
      <c r="H22" s="18">
        <v>15984</v>
      </c>
      <c r="I22" s="18">
        <v>15984.89</v>
      </c>
      <c r="J22" s="18">
        <v>0</v>
      </c>
      <c r="K22" s="18">
        <v>8678.18</v>
      </c>
      <c r="L22" s="18">
        <v>99.86</v>
      </c>
    </row>
    <row r="23" spans="1:24" x14ac:dyDescent="0.25">
      <c r="A23" s="73"/>
      <c r="B23" s="18" t="s">
        <v>150</v>
      </c>
      <c r="C23" s="18">
        <v>27846.427599999999</v>
      </c>
      <c r="D23" s="19">
        <f t="shared" si="3"/>
        <v>0.32229661574074076</v>
      </c>
      <c r="E23" s="41"/>
      <c r="F23" s="41">
        <v>15723.09</v>
      </c>
      <c r="G23" s="41">
        <v>164094.96</v>
      </c>
      <c r="H23" s="41">
        <v>15716</v>
      </c>
      <c r="I23" s="41">
        <v>15716.69</v>
      </c>
      <c r="J23" s="41">
        <v>0.15</v>
      </c>
      <c r="K23" s="41">
        <v>0.68</v>
      </c>
      <c r="L23" s="41">
        <v>99.86</v>
      </c>
    </row>
    <row r="24" spans="1:24" x14ac:dyDescent="0.25">
      <c r="A24" s="45" t="s">
        <v>151</v>
      </c>
      <c r="B24" s="24" t="s">
        <v>152</v>
      </c>
      <c r="C24" s="24">
        <v>23398.625</v>
      </c>
      <c r="D24" s="43">
        <f t="shared" si="3"/>
        <v>0.27081741898148148</v>
      </c>
      <c r="E24" s="44">
        <v>23395.34</v>
      </c>
      <c r="F24" s="44">
        <v>41220.06</v>
      </c>
      <c r="G24" s="44">
        <v>42260.51</v>
      </c>
      <c r="H24" s="44">
        <v>41207.94</v>
      </c>
      <c r="I24" s="44">
        <v>41210.14</v>
      </c>
      <c r="J24" s="44">
        <v>967.16</v>
      </c>
      <c r="K24" s="44">
        <v>28497.3</v>
      </c>
      <c r="L24" s="44">
        <v>99.6</v>
      </c>
    </row>
    <row r="25" spans="1:24" x14ac:dyDescent="0.25">
      <c r="A25" s="47"/>
      <c r="B25" s="24" t="s">
        <v>145</v>
      </c>
      <c r="C25" s="24">
        <v>753.09370000000001</v>
      </c>
      <c r="D25" s="43">
        <f>C25/86400</f>
        <v>8.7163622685185183E-3</v>
      </c>
      <c r="E25" s="44">
        <v>5668.21</v>
      </c>
      <c r="F25" s="44">
        <v>21264.87</v>
      </c>
      <c r="G25" s="44">
        <v>22292.34</v>
      </c>
      <c r="H25" s="44">
        <v>21257.17</v>
      </c>
      <c r="I25" s="44">
        <v>21248.03</v>
      </c>
      <c r="J25" s="44">
        <v>7020.2</v>
      </c>
      <c r="K25" s="44">
        <v>17026.330000000002</v>
      </c>
      <c r="L25" s="44">
        <v>758.94</v>
      </c>
    </row>
    <row r="26" spans="1:24" x14ac:dyDescent="0.25">
      <c r="A26" s="77" t="s">
        <v>2</v>
      </c>
      <c r="B26" s="18" t="s">
        <v>152</v>
      </c>
      <c r="C26" s="18">
        <v>4701.9908999999998</v>
      </c>
      <c r="D26" s="19">
        <f>C26/86400</f>
        <v>5.4421190972222221E-2</v>
      </c>
      <c r="E26" s="41">
        <v>47767.76</v>
      </c>
      <c r="F26" s="41">
        <v>93848.18</v>
      </c>
      <c r="G26" s="41">
        <v>101899.91</v>
      </c>
      <c r="H26" s="41">
        <v>93845.119999999995</v>
      </c>
      <c r="I26" s="41">
        <v>93845.74</v>
      </c>
      <c r="J26" s="41">
        <v>15102.54</v>
      </c>
      <c r="K26" s="41">
        <v>140706.79999999999</v>
      </c>
      <c r="L26" s="41">
        <v>1015.9</v>
      </c>
    </row>
    <row r="27" spans="1:24" x14ac:dyDescent="0.25">
      <c r="A27" s="78"/>
      <c r="B27" s="18" t="s">
        <v>145</v>
      </c>
      <c r="C27" s="18">
        <v>273.22039999999998</v>
      </c>
      <c r="D27" s="19">
        <f>C27/86400</f>
        <v>3.162273148148148E-3</v>
      </c>
      <c r="E27" s="41">
        <v>1276.01</v>
      </c>
      <c r="F27" s="41">
        <v>83878.759999999995</v>
      </c>
      <c r="G27" s="41">
        <v>87309.16</v>
      </c>
      <c r="H27" s="41">
        <v>83876.160000000003</v>
      </c>
      <c r="I27" s="41">
        <v>83876.789999999994</v>
      </c>
      <c r="J27" s="41">
        <v>16943.189999999999</v>
      </c>
      <c r="K27" s="41">
        <v>9406.2199999999993</v>
      </c>
      <c r="L27" s="41">
        <v>466.86</v>
      </c>
    </row>
    <row r="28" spans="1:24" x14ac:dyDescent="0.25">
      <c r="A28" s="45" t="s">
        <v>209</v>
      </c>
      <c r="B28" s="24" t="s">
        <v>210</v>
      </c>
      <c r="C28" s="24">
        <v>264.0471</v>
      </c>
      <c r="D28" s="43">
        <f t="shared" ref="D28:D33" si="4">C28/86400</f>
        <v>3.0561006944444446E-3</v>
      </c>
      <c r="E28" s="44">
        <v>127.92</v>
      </c>
      <c r="F28" s="44">
        <v>80.45</v>
      </c>
      <c r="G28" s="44">
        <v>240.73</v>
      </c>
      <c r="H28" s="44">
        <v>51.27</v>
      </c>
      <c r="I28" s="44">
        <v>60.57</v>
      </c>
      <c r="J28" s="44">
        <v>0</v>
      </c>
      <c r="K28" s="44">
        <v>42939.71</v>
      </c>
      <c r="L28" s="44">
        <v>51.2</v>
      </c>
    </row>
    <row r="29" spans="1:24" x14ac:dyDescent="0.25">
      <c r="A29" s="46"/>
      <c r="B29" s="24" t="s">
        <v>211</v>
      </c>
      <c r="C29" s="24">
        <v>1747.5636999999999</v>
      </c>
      <c r="D29" s="43">
        <f t="shared" si="4"/>
        <v>2.0226431712962963E-2</v>
      </c>
      <c r="E29" s="44">
        <v>1774.23</v>
      </c>
      <c r="F29" s="44">
        <v>119.5</v>
      </c>
      <c r="G29" s="44">
        <v>397.77</v>
      </c>
      <c r="H29" s="44">
        <v>87.29</v>
      </c>
      <c r="I29" s="44">
        <v>96.69</v>
      </c>
      <c r="J29" s="44">
        <v>0.02</v>
      </c>
      <c r="K29" s="44">
        <v>30093.69</v>
      </c>
      <c r="L29" s="44">
        <v>101.04</v>
      </c>
    </row>
    <row r="30" spans="1:24" x14ac:dyDescent="0.25">
      <c r="A30" s="46"/>
      <c r="B30" s="24" t="s">
        <v>212</v>
      </c>
      <c r="C30" s="24">
        <v>2760.2561000000001</v>
      </c>
      <c r="D30" s="43">
        <f t="shared" si="4"/>
        <v>3.1947408564814817E-2</v>
      </c>
      <c r="E30" s="44">
        <v>20410.599999999999</v>
      </c>
      <c r="F30" s="44">
        <v>24779.83</v>
      </c>
      <c r="G30" s="44">
        <v>27607.73</v>
      </c>
      <c r="H30" s="44">
        <v>24750.26</v>
      </c>
      <c r="I30" s="44">
        <v>24759.85</v>
      </c>
      <c r="J30" s="44">
        <v>0</v>
      </c>
      <c r="K30" s="44">
        <v>1.39</v>
      </c>
      <c r="L30" s="44">
        <v>741.68</v>
      </c>
    </row>
    <row r="31" spans="1:24" x14ac:dyDescent="0.25">
      <c r="A31" s="47"/>
      <c r="B31" s="24" t="s">
        <v>145</v>
      </c>
      <c r="C31" s="24">
        <v>70.536799999999999</v>
      </c>
      <c r="D31" s="43">
        <f t="shared" si="4"/>
        <v>8.1639814814814813E-4</v>
      </c>
      <c r="E31" s="44">
        <v>278.66000000000003</v>
      </c>
      <c r="F31" s="44">
        <v>24326.13</v>
      </c>
      <c r="G31" s="44">
        <v>24576.1</v>
      </c>
      <c r="H31" s="44">
        <v>24320.799999999999</v>
      </c>
      <c r="I31" s="44">
        <v>24321.61</v>
      </c>
      <c r="J31" s="44">
        <v>0</v>
      </c>
      <c r="K31" s="44">
        <v>1979.07</v>
      </c>
      <c r="L31" s="44">
        <v>394.28</v>
      </c>
    </row>
    <row r="32" spans="1:24" x14ac:dyDescent="0.25">
      <c r="A32" s="77" t="s">
        <v>221</v>
      </c>
      <c r="B32" s="18" t="s">
        <v>222</v>
      </c>
      <c r="C32" s="18">
        <v>955.57770000000005</v>
      </c>
      <c r="D32" s="19">
        <f t="shared" si="4"/>
        <v>1.1059927083333334E-2</v>
      </c>
      <c r="E32" s="41">
        <v>324</v>
      </c>
      <c r="F32" s="41">
        <v>83.43</v>
      </c>
      <c r="G32" s="41">
        <v>334.61</v>
      </c>
      <c r="H32" s="41">
        <v>55.57</v>
      </c>
      <c r="I32" s="41">
        <v>64.78</v>
      </c>
      <c r="J32" s="41">
        <v>1.3</v>
      </c>
      <c r="K32" s="41">
        <v>83552.14</v>
      </c>
      <c r="L32" s="41">
        <v>39.53</v>
      </c>
      <c r="O32" s="18" t="s">
        <v>136</v>
      </c>
      <c r="P32" s="18" t="s">
        <v>137</v>
      </c>
      <c r="Q32" s="18" t="s">
        <v>214</v>
      </c>
      <c r="R32" s="18" t="s">
        <v>138</v>
      </c>
      <c r="S32" s="18" t="s">
        <v>139</v>
      </c>
      <c r="T32" s="18" t="s">
        <v>140</v>
      </c>
      <c r="U32" s="18" t="s">
        <v>141</v>
      </c>
      <c r="V32" s="18" t="s">
        <v>142</v>
      </c>
      <c r="W32" s="18" t="s">
        <v>143</v>
      </c>
      <c r="X32" s="18" t="s">
        <v>144</v>
      </c>
    </row>
    <row r="33" spans="1:24" x14ac:dyDescent="0.25">
      <c r="A33" s="78"/>
      <c r="B33" s="18" t="s">
        <v>223</v>
      </c>
      <c r="C33" s="18">
        <v>16090.880499999999</v>
      </c>
      <c r="D33" s="19">
        <f t="shared" si="4"/>
        <v>0.18623704282407408</v>
      </c>
      <c r="E33" s="41">
        <v>16269.93</v>
      </c>
      <c r="F33" s="41">
        <v>242156.53</v>
      </c>
      <c r="G33" s="41">
        <v>242160.07</v>
      </c>
      <c r="H33" s="41">
        <v>242152.11</v>
      </c>
      <c r="I33" s="41">
        <v>242152.6</v>
      </c>
      <c r="J33" s="41">
        <v>100494.42</v>
      </c>
      <c r="K33" s="41">
        <v>98248.58</v>
      </c>
      <c r="L33" s="41">
        <v>101.06</v>
      </c>
      <c r="N33" t="s">
        <v>234</v>
      </c>
      <c r="O33" s="41">
        <v>311.63290000000001</v>
      </c>
      <c r="P33" s="19">
        <f t="shared" ref="P33" si="5">O33/86400</f>
        <v>3.6068622685185188E-3</v>
      </c>
      <c r="Q33" s="18">
        <v>961.07</v>
      </c>
      <c r="R33" s="18">
        <v>91104.58</v>
      </c>
      <c r="S33" s="18">
        <v>92052</v>
      </c>
      <c r="T33" s="18">
        <v>91094.39</v>
      </c>
      <c r="U33" s="18">
        <v>91094.62</v>
      </c>
      <c r="V33" s="18">
        <v>3386.08</v>
      </c>
      <c r="W33" s="18">
        <v>17586.990000000002</v>
      </c>
      <c r="X33" s="18">
        <v>306.95</v>
      </c>
    </row>
    <row r="35" spans="1:24" x14ac:dyDescent="0.25">
      <c r="A35" t="s">
        <v>186</v>
      </c>
      <c r="E35" s="42"/>
      <c r="F35" s="42"/>
      <c r="G35" s="42"/>
      <c r="H35" s="42"/>
      <c r="I35" s="42"/>
      <c r="J35" s="42"/>
      <c r="K35" s="42"/>
      <c r="L35" s="42"/>
    </row>
    <row r="36" spans="1:24" x14ac:dyDescent="0.25">
      <c r="A36" s="18"/>
      <c r="B36" s="18"/>
      <c r="C36" s="18" t="s">
        <v>136</v>
      </c>
      <c r="D36" s="18" t="s">
        <v>137</v>
      </c>
      <c r="E36" s="41" t="s">
        <v>214</v>
      </c>
      <c r="F36" s="41" t="s">
        <v>138</v>
      </c>
      <c r="G36" s="41" t="s">
        <v>139</v>
      </c>
      <c r="H36" s="41" t="s">
        <v>140</v>
      </c>
      <c r="I36" s="41" t="s">
        <v>141</v>
      </c>
      <c r="J36" s="41" t="s">
        <v>142</v>
      </c>
      <c r="K36" s="41" t="s">
        <v>143</v>
      </c>
      <c r="L36" s="41" t="s">
        <v>144</v>
      </c>
    </row>
    <row r="37" spans="1:24" x14ac:dyDescent="0.25">
      <c r="A37" s="48" t="s">
        <v>153</v>
      </c>
      <c r="B37" s="24" t="s">
        <v>146</v>
      </c>
      <c r="C37" s="24">
        <v>56.322899999999997</v>
      </c>
      <c r="D37" s="43">
        <f t="shared" ref="D37:D46" si="6">C37/86400</f>
        <v>6.5188541666666661E-4</v>
      </c>
      <c r="E37" s="44">
        <v>62.56</v>
      </c>
      <c r="F37" s="44">
        <v>768.07</v>
      </c>
      <c r="G37" s="44">
        <v>5267.51</v>
      </c>
      <c r="H37" s="44">
        <v>783.6</v>
      </c>
      <c r="I37" s="44">
        <v>786.64</v>
      </c>
      <c r="J37" s="44">
        <v>0.62</v>
      </c>
      <c r="K37" s="44">
        <v>0</v>
      </c>
      <c r="L37" s="44">
        <v>109.58</v>
      </c>
    </row>
    <row r="38" spans="1:24" x14ac:dyDescent="0.25">
      <c r="A38" s="77" t="s">
        <v>255</v>
      </c>
      <c r="B38" s="18" t="s">
        <v>149</v>
      </c>
      <c r="C38" s="18">
        <v>105.9743</v>
      </c>
      <c r="D38" s="19">
        <f t="shared" si="6"/>
        <v>1.2265543981481481E-3</v>
      </c>
      <c r="E38" s="41"/>
      <c r="F38" s="41">
        <v>969.76</v>
      </c>
      <c r="G38" s="41">
        <v>1003.04</v>
      </c>
      <c r="H38" s="41">
        <v>962.43</v>
      </c>
      <c r="I38" s="41">
        <v>962.87</v>
      </c>
      <c r="J38" s="41">
        <v>4.66</v>
      </c>
      <c r="K38" s="41">
        <v>42124.89</v>
      </c>
      <c r="L38" s="41">
        <v>97.35</v>
      </c>
    </row>
    <row r="39" spans="1:24" x14ac:dyDescent="0.25">
      <c r="A39" s="78"/>
      <c r="B39" s="18" t="s">
        <v>150</v>
      </c>
      <c r="C39" s="18">
        <v>235.95249999999999</v>
      </c>
      <c r="D39" s="19">
        <f t="shared" si="6"/>
        <v>2.7309317129629628E-3</v>
      </c>
      <c r="E39" s="41"/>
      <c r="F39" s="41">
        <v>21517.23</v>
      </c>
      <c r="G39" s="41">
        <v>21551.09</v>
      </c>
      <c r="H39" s="41">
        <v>21510.09</v>
      </c>
      <c r="I39" s="41">
        <v>21510.55</v>
      </c>
      <c r="J39" s="41">
        <v>0.11</v>
      </c>
      <c r="K39" s="41">
        <v>7.0000000000000007E-2</v>
      </c>
      <c r="L39" s="41">
        <v>95.36</v>
      </c>
    </row>
    <row r="40" spans="1:24" x14ac:dyDescent="0.25">
      <c r="A40" s="24" t="s">
        <v>135</v>
      </c>
      <c r="B40" s="24" t="s">
        <v>145</v>
      </c>
      <c r="C40" s="24">
        <v>1074.8807999999999</v>
      </c>
      <c r="D40" s="43">
        <f t="shared" si="6"/>
        <v>1.2440749999999999E-2</v>
      </c>
      <c r="E40" s="44">
        <v>8096.36</v>
      </c>
      <c r="F40" s="44">
        <v>11228.15</v>
      </c>
      <c r="G40" s="44">
        <v>11923.59</v>
      </c>
      <c r="H40" s="44">
        <v>11223.7</v>
      </c>
      <c r="I40" s="44">
        <v>11223.91</v>
      </c>
      <c r="J40" s="44">
        <v>12349.94</v>
      </c>
      <c r="K40" s="44">
        <v>56337.63</v>
      </c>
      <c r="L40" s="44">
        <v>753.19</v>
      </c>
    </row>
    <row r="41" spans="1:24" x14ac:dyDescent="0.25">
      <c r="A41" s="77" t="s">
        <v>209</v>
      </c>
      <c r="B41" s="18" t="s">
        <v>217</v>
      </c>
      <c r="C41" s="18">
        <v>261.57459999999998</v>
      </c>
      <c r="D41" s="19">
        <f t="shared" si="6"/>
        <v>3.0274837962962959E-3</v>
      </c>
      <c r="E41" s="41">
        <v>133.53</v>
      </c>
      <c r="F41" s="41">
        <v>80.790000000000006</v>
      </c>
      <c r="G41" s="41">
        <v>340.73</v>
      </c>
      <c r="H41" s="41">
        <v>51.29</v>
      </c>
      <c r="I41" s="41">
        <v>60.61</v>
      </c>
      <c r="J41" s="41">
        <v>0</v>
      </c>
      <c r="K41" s="41">
        <v>43686.53</v>
      </c>
      <c r="L41" s="41">
        <v>51.48</v>
      </c>
    </row>
    <row r="42" spans="1:24" x14ac:dyDescent="0.25">
      <c r="A42" s="79"/>
      <c r="B42" s="18" t="s">
        <v>218</v>
      </c>
      <c r="C42" s="18">
        <v>155.9854</v>
      </c>
      <c r="D42" s="19">
        <f t="shared" si="6"/>
        <v>1.8053865740740741E-3</v>
      </c>
      <c r="E42" s="41">
        <v>138.52000000000001</v>
      </c>
      <c r="F42" s="41">
        <v>113.75</v>
      </c>
      <c r="G42" s="41">
        <v>383.83</v>
      </c>
      <c r="H42" s="41">
        <v>81.08</v>
      </c>
      <c r="I42" s="41">
        <v>90.43</v>
      </c>
      <c r="J42" s="41">
        <v>0</v>
      </c>
      <c r="K42" s="41">
        <v>2402.6999999999998</v>
      </c>
      <c r="L42" s="41">
        <v>90.95</v>
      </c>
    </row>
    <row r="43" spans="1:24" x14ac:dyDescent="0.25">
      <c r="A43" s="79"/>
      <c r="B43" s="18" t="s">
        <v>219</v>
      </c>
      <c r="C43" s="18">
        <v>240.0121</v>
      </c>
      <c r="D43" s="19">
        <f t="shared" si="6"/>
        <v>2.7779178240740741E-3</v>
      </c>
      <c r="E43" s="41">
        <v>1470.2</v>
      </c>
      <c r="F43" s="41">
        <v>10672.98</v>
      </c>
      <c r="G43" s="41">
        <v>27606.92</v>
      </c>
      <c r="H43" s="41">
        <v>10647.07</v>
      </c>
      <c r="I43" s="41">
        <v>10656.3</v>
      </c>
      <c r="J43" s="41">
        <v>0.11</v>
      </c>
      <c r="K43" s="41">
        <v>0.19</v>
      </c>
      <c r="L43" s="41">
        <v>585.13</v>
      </c>
      <c r="M43" s="21"/>
    </row>
    <row r="44" spans="1:24" x14ac:dyDescent="0.25">
      <c r="A44" s="78"/>
      <c r="B44" s="18" t="s">
        <v>145</v>
      </c>
      <c r="C44" s="18">
        <v>193.08</v>
      </c>
      <c r="D44" s="19">
        <f t="shared" si="6"/>
        <v>2.2347222222222226E-3</v>
      </c>
      <c r="E44" s="41">
        <v>1323.09</v>
      </c>
      <c r="F44" s="41">
        <v>2575</v>
      </c>
      <c r="G44" s="41">
        <v>2796.84</v>
      </c>
      <c r="H44" s="41">
        <v>2572.48</v>
      </c>
      <c r="I44" s="41">
        <v>2572.91</v>
      </c>
      <c r="J44" s="41">
        <v>0</v>
      </c>
      <c r="K44" s="41">
        <v>1546.36</v>
      </c>
      <c r="L44" s="41">
        <v>684.96</v>
      </c>
    </row>
    <row r="45" spans="1:24" x14ac:dyDescent="0.25">
      <c r="A45" s="74" t="s">
        <v>221</v>
      </c>
      <c r="B45" s="24" t="s">
        <v>224</v>
      </c>
      <c r="C45" s="24">
        <v>327.44040000000001</v>
      </c>
      <c r="D45" s="43">
        <f t="shared" si="6"/>
        <v>3.7898194444444446E-3</v>
      </c>
      <c r="E45" s="44">
        <v>312.67</v>
      </c>
      <c r="F45" s="44">
        <v>81.430000000000007</v>
      </c>
      <c r="G45" s="44">
        <v>326.36</v>
      </c>
      <c r="H45" s="44">
        <v>53.85</v>
      </c>
      <c r="I45" s="44">
        <v>63.29</v>
      </c>
      <c r="J45" s="44">
        <v>36985.089999999997</v>
      </c>
      <c r="K45" s="44">
        <v>0.03</v>
      </c>
      <c r="L45" s="44">
        <v>95.25</v>
      </c>
      <c r="O45" s="18" t="s">
        <v>136</v>
      </c>
      <c r="P45" s="18" t="s">
        <v>137</v>
      </c>
      <c r="Q45" s="18" t="s">
        <v>214</v>
      </c>
      <c r="R45" s="18" t="s">
        <v>138</v>
      </c>
      <c r="S45" s="18" t="s">
        <v>139</v>
      </c>
      <c r="T45" s="18" t="s">
        <v>140</v>
      </c>
      <c r="U45" s="18" t="s">
        <v>141</v>
      </c>
      <c r="V45" s="18" t="s">
        <v>142</v>
      </c>
      <c r="W45" s="18" t="s">
        <v>143</v>
      </c>
      <c r="X45" s="18" t="s">
        <v>144</v>
      </c>
    </row>
    <row r="46" spans="1:24" x14ac:dyDescent="0.25">
      <c r="A46" s="76"/>
      <c r="B46" s="24" t="s">
        <v>223</v>
      </c>
      <c r="C46" s="24">
        <v>1570.1958</v>
      </c>
      <c r="D46" s="43">
        <f t="shared" si="6"/>
        <v>1.81735625E-2</v>
      </c>
      <c r="E46" s="44">
        <v>4900.6099999999997</v>
      </c>
      <c r="F46" s="44">
        <v>100411.37</v>
      </c>
      <c r="G46" s="44">
        <v>101350.37</v>
      </c>
      <c r="H46" s="44">
        <v>100412.06</v>
      </c>
      <c r="I46" s="44">
        <v>100412.55</v>
      </c>
      <c r="J46" s="44">
        <v>1145.05</v>
      </c>
      <c r="K46" s="44" t="s">
        <v>231</v>
      </c>
      <c r="L46" s="44">
        <v>312.06</v>
      </c>
      <c r="N46" t="s">
        <v>234</v>
      </c>
      <c r="O46" s="18">
        <v>521.64120000000003</v>
      </c>
      <c r="P46" s="19">
        <f t="shared" ref="P46" si="7">O46/86400</f>
        <v>6.0375138888888891E-3</v>
      </c>
      <c r="Q46" s="18">
        <v>3851.08</v>
      </c>
      <c r="R46" s="18">
        <v>74434.740000000005</v>
      </c>
      <c r="S46" s="18">
        <v>75518.39</v>
      </c>
      <c r="T46" s="18">
        <v>74418.8</v>
      </c>
      <c r="U46" s="18">
        <v>74419.070000000007</v>
      </c>
      <c r="V46" s="18">
        <v>45482.54</v>
      </c>
      <c r="W46" s="18">
        <v>0</v>
      </c>
      <c r="X46" s="18">
        <v>738.18</v>
      </c>
    </row>
    <row r="48" spans="1:24" x14ac:dyDescent="0.25">
      <c r="A48" t="s">
        <v>187</v>
      </c>
      <c r="E48" s="42"/>
      <c r="F48" s="42"/>
      <c r="G48" s="42"/>
      <c r="H48" s="42"/>
      <c r="I48" s="42"/>
      <c r="J48" s="42"/>
      <c r="K48" s="42"/>
      <c r="L48" s="42"/>
    </row>
    <row r="49" spans="1:24" x14ac:dyDescent="0.25">
      <c r="A49" s="18"/>
      <c r="B49" s="18"/>
      <c r="C49" s="18" t="s">
        <v>136</v>
      </c>
      <c r="D49" s="18" t="s">
        <v>137</v>
      </c>
      <c r="E49" s="41" t="s">
        <v>214</v>
      </c>
      <c r="F49" s="41" t="s">
        <v>138</v>
      </c>
      <c r="G49" s="41" t="s">
        <v>139</v>
      </c>
      <c r="H49" s="41" t="s">
        <v>140</v>
      </c>
      <c r="I49" s="41" t="s">
        <v>141</v>
      </c>
      <c r="J49" s="41" t="s">
        <v>142</v>
      </c>
      <c r="K49" s="41" t="s">
        <v>143</v>
      </c>
      <c r="L49" s="41" t="s">
        <v>144</v>
      </c>
    </row>
    <row r="50" spans="1:24" x14ac:dyDescent="0.25">
      <c r="A50" s="48" t="s">
        <v>153</v>
      </c>
      <c r="B50" s="24" t="s">
        <v>146</v>
      </c>
      <c r="C50" s="24">
        <v>98.714399999999998</v>
      </c>
      <c r="D50" s="43">
        <f t="shared" ref="D50:D60" si="8">C50/86400</f>
        <v>1.1425277777777777E-3</v>
      </c>
      <c r="E50" s="44">
        <v>257.02</v>
      </c>
      <c r="F50" s="44">
        <v>2043.7</v>
      </c>
      <c r="G50" s="44">
        <v>3754.8</v>
      </c>
      <c r="H50" s="44">
        <v>2020.02</v>
      </c>
      <c r="I50" s="44">
        <v>2028.98</v>
      </c>
      <c r="J50" s="44">
        <v>0</v>
      </c>
      <c r="K50" s="44">
        <v>0.02</v>
      </c>
      <c r="L50" s="44">
        <v>259.51</v>
      </c>
    </row>
    <row r="51" spans="1:24" x14ac:dyDescent="0.25">
      <c r="A51" s="77" t="s">
        <v>255</v>
      </c>
      <c r="B51" s="18" t="s">
        <v>149</v>
      </c>
      <c r="C51" s="18">
        <v>218.08170000000001</v>
      </c>
      <c r="D51" s="19">
        <f t="shared" si="8"/>
        <v>2.5240937500000003E-3</v>
      </c>
      <c r="E51" s="41"/>
      <c r="F51" s="41">
        <v>920.27</v>
      </c>
      <c r="G51" s="41">
        <v>956.71</v>
      </c>
      <c r="H51" s="41">
        <v>912.9</v>
      </c>
      <c r="I51" s="41">
        <v>913.33</v>
      </c>
      <c r="J51" s="41">
        <v>86560.49</v>
      </c>
      <c r="K51" s="41">
        <v>32510.25</v>
      </c>
      <c r="L51" s="41">
        <v>60.43</v>
      </c>
    </row>
    <row r="52" spans="1:24" x14ac:dyDescent="0.25">
      <c r="A52" s="78"/>
      <c r="B52" s="18" t="s">
        <v>150</v>
      </c>
      <c r="C52" s="18">
        <v>211.14920000000001</v>
      </c>
      <c r="D52" s="19">
        <f t="shared" si="8"/>
        <v>2.4438564814814817E-3</v>
      </c>
      <c r="E52" s="41"/>
      <c r="F52" s="41">
        <v>22530.07</v>
      </c>
      <c r="G52" s="41">
        <v>22570.69</v>
      </c>
      <c r="H52" s="41">
        <v>22522.58</v>
      </c>
      <c r="I52" s="41">
        <v>22523.05</v>
      </c>
      <c r="J52" s="41">
        <v>36670.79</v>
      </c>
      <c r="K52" s="41">
        <v>0.17</v>
      </c>
      <c r="L52" s="41">
        <v>91.95</v>
      </c>
    </row>
    <row r="53" spans="1:24" x14ac:dyDescent="0.25">
      <c r="A53" s="45" t="s">
        <v>135</v>
      </c>
      <c r="B53" s="24" t="s">
        <v>145</v>
      </c>
      <c r="C53" s="24">
        <v>8696.2919000000002</v>
      </c>
      <c r="D53" s="43">
        <f t="shared" si="8"/>
        <v>0.10065152662037037</v>
      </c>
      <c r="E53" s="44">
        <v>67933.179999999993</v>
      </c>
      <c r="F53" s="44">
        <v>20047.86</v>
      </c>
      <c r="G53" s="44">
        <v>20796.88</v>
      </c>
      <c r="H53" s="44">
        <v>20043.34</v>
      </c>
      <c r="I53" s="44">
        <v>20043.560000000001</v>
      </c>
      <c r="J53" s="44">
        <v>53813.13</v>
      </c>
      <c r="K53" s="44">
        <v>74813.119999999995</v>
      </c>
      <c r="L53" s="44">
        <v>781.17</v>
      </c>
    </row>
    <row r="54" spans="1:24" x14ac:dyDescent="0.25">
      <c r="A54" s="47"/>
      <c r="B54" s="24" t="s">
        <v>152</v>
      </c>
      <c r="C54" s="24">
        <v>304.67169999999999</v>
      </c>
      <c r="D54" s="43">
        <f t="shared" si="8"/>
        <v>3.5262928240740741E-3</v>
      </c>
      <c r="E54" s="44">
        <v>406.33</v>
      </c>
      <c r="F54" s="44">
        <v>23215.43</v>
      </c>
      <c r="G54" s="44">
        <v>27439.98</v>
      </c>
      <c r="H54" s="44">
        <v>23213.66</v>
      </c>
      <c r="I54" s="44">
        <v>23213.71</v>
      </c>
      <c r="J54" s="44">
        <v>13642.69</v>
      </c>
      <c r="K54" s="44">
        <v>28846.13</v>
      </c>
      <c r="L54" s="44">
        <v>133.1</v>
      </c>
    </row>
    <row r="55" spans="1:24" x14ac:dyDescent="0.25">
      <c r="A55" s="77" t="s">
        <v>209</v>
      </c>
      <c r="B55" s="18" t="s">
        <v>217</v>
      </c>
      <c r="C55" s="18">
        <v>324.1465</v>
      </c>
      <c r="D55" s="19">
        <f t="shared" si="8"/>
        <v>3.751695601851852E-3</v>
      </c>
      <c r="E55" s="41">
        <v>132.03</v>
      </c>
      <c r="F55" s="41">
        <v>80.87</v>
      </c>
      <c r="G55" s="41">
        <v>340.73</v>
      </c>
      <c r="H55" s="41">
        <v>51.19</v>
      </c>
      <c r="I55" s="41">
        <v>60.71</v>
      </c>
      <c r="J55" s="41">
        <v>0.04</v>
      </c>
      <c r="K55" s="41">
        <v>43067.72</v>
      </c>
      <c r="L55" s="41">
        <v>42.76</v>
      </c>
    </row>
    <row r="56" spans="1:24" x14ac:dyDescent="0.25">
      <c r="A56" s="79"/>
      <c r="B56" s="18" t="s">
        <v>218</v>
      </c>
      <c r="C56" s="18">
        <v>1769.1407999999999</v>
      </c>
      <c r="D56" s="19">
        <f t="shared" si="8"/>
        <v>2.0476166666666667E-2</v>
      </c>
      <c r="E56" s="41">
        <v>1794.88</v>
      </c>
      <c r="F56" s="41">
        <v>119</v>
      </c>
      <c r="G56" s="41">
        <v>397.7</v>
      </c>
      <c r="H56" s="41">
        <v>87.11</v>
      </c>
      <c r="I56" s="41">
        <v>96.24</v>
      </c>
      <c r="J56" s="41">
        <v>15126.53</v>
      </c>
      <c r="K56" s="41">
        <v>30160.45</v>
      </c>
      <c r="L56" s="41">
        <v>101.37</v>
      </c>
    </row>
    <row r="57" spans="1:24" x14ac:dyDescent="0.25">
      <c r="A57" s="79"/>
      <c r="B57" s="18" t="s">
        <v>219</v>
      </c>
      <c r="C57" s="18">
        <v>2800.4104000000002</v>
      </c>
      <c r="D57" s="19">
        <f t="shared" si="8"/>
        <v>3.241215740740741E-2</v>
      </c>
      <c r="E57" s="41">
        <v>20435.86</v>
      </c>
      <c r="F57" s="41">
        <v>24779.77</v>
      </c>
      <c r="G57" s="41">
        <v>27607.67</v>
      </c>
      <c r="H57" s="41">
        <v>24750.52</v>
      </c>
      <c r="I57" s="41">
        <v>24759.79</v>
      </c>
      <c r="J57" s="41">
        <v>47245.22</v>
      </c>
      <c r="K57" s="41">
        <v>5018.57</v>
      </c>
      <c r="L57" s="41">
        <v>737.25</v>
      </c>
    </row>
    <row r="58" spans="1:24" x14ac:dyDescent="0.25">
      <c r="A58" s="78"/>
      <c r="B58" s="18" t="s">
        <v>145</v>
      </c>
      <c r="C58" s="18">
        <v>326.09120000000001</v>
      </c>
      <c r="D58" s="19">
        <f t="shared" si="8"/>
        <v>3.7742037037037037E-3</v>
      </c>
      <c r="E58" s="41">
        <v>2182.2199999999998</v>
      </c>
      <c r="F58" s="41">
        <v>25013.45</v>
      </c>
      <c r="G58" s="41">
        <v>25153.64</v>
      </c>
      <c r="H58" s="41">
        <v>25010.35</v>
      </c>
      <c r="I58" s="41">
        <v>25010.87</v>
      </c>
      <c r="J58" s="41">
        <v>38203.78</v>
      </c>
      <c r="K58" s="41">
        <v>1672.39</v>
      </c>
      <c r="L58" s="41">
        <v>669.04</v>
      </c>
    </row>
    <row r="59" spans="1:24" x14ac:dyDescent="0.25">
      <c r="A59" s="74" t="s">
        <v>221</v>
      </c>
      <c r="B59" s="24" t="s">
        <v>224</v>
      </c>
      <c r="C59" s="24">
        <v>326.84469999999999</v>
      </c>
      <c r="D59" s="43">
        <f t="shared" si="8"/>
        <v>3.7829247685185184E-3</v>
      </c>
      <c r="E59" s="44">
        <v>312.52999999999997</v>
      </c>
      <c r="F59" s="44">
        <v>82.91</v>
      </c>
      <c r="G59" s="44">
        <v>327.64</v>
      </c>
      <c r="H59" s="44">
        <v>55.48</v>
      </c>
      <c r="I59" s="44">
        <v>64.760000000000005</v>
      </c>
      <c r="J59" s="44">
        <v>36847.07</v>
      </c>
      <c r="K59" s="44">
        <v>0.04</v>
      </c>
      <c r="L59" s="44">
        <v>94.9</v>
      </c>
      <c r="O59" s="18" t="s">
        <v>136</v>
      </c>
      <c r="P59" s="18" t="s">
        <v>137</v>
      </c>
      <c r="Q59" s="18" t="s">
        <v>214</v>
      </c>
      <c r="R59" s="18" t="s">
        <v>138</v>
      </c>
      <c r="S59" s="18" t="s">
        <v>139</v>
      </c>
      <c r="T59" s="18" t="s">
        <v>140</v>
      </c>
      <c r="U59" s="18" t="s">
        <v>141</v>
      </c>
      <c r="V59" s="18" t="s">
        <v>142</v>
      </c>
      <c r="W59" s="18" t="s">
        <v>143</v>
      </c>
      <c r="X59" s="18" t="s">
        <v>144</v>
      </c>
    </row>
    <row r="60" spans="1:24" x14ac:dyDescent="0.25">
      <c r="A60" s="76"/>
      <c r="B60" s="24" t="s">
        <v>223</v>
      </c>
      <c r="C60" s="24">
        <v>16802.7143</v>
      </c>
      <c r="D60" s="43">
        <f t="shared" si="8"/>
        <v>0.1944758599537037</v>
      </c>
      <c r="E60" s="44">
        <v>22297.27</v>
      </c>
      <c r="F60" s="44">
        <v>251681.54</v>
      </c>
      <c r="G60" s="44">
        <v>255751.53</v>
      </c>
      <c r="H60" s="44">
        <v>251691.45</v>
      </c>
      <c r="I60" s="44">
        <v>251691.9</v>
      </c>
      <c r="J60" s="44">
        <v>138520.56</v>
      </c>
      <c r="K60" s="44">
        <v>79920.72</v>
      </c>
      <c r="L60" s="44">
        <v>132.69999999999999</v>
      </c>
      <c r="N60" t="s">
        <v>234</v>
      </c>
      <c r="O60" s="41">
        <v>1043.0761</v>
      </c>
      <c r="P60" s="19">
        <f t="shared" ref="P60" si="9">O60/86400</f>
        <v>1.2072640046296296E-2</v>
      </c>
      <c r="Q60" s="18">
        <v>7044.95</v>
      </c>
      <c r="R60" s="18">
        <v>124265.27</v>
      </c>
      <c r="S60" s="18">
        <v>124803.6</v>
      </c>
      <c r="T60" s="18">
        <v>124275.98</v>
      </c>
      <c r="U60" s="18">
        <v>124276.21</v>
      </c>
      <c r="V60" s="18">
        <v>82740.94</v>
      </c>
      <c r="W60" s="18">
        <v>0</v>
      </c>
      <c r="X60" s="18">
        <v>675.35</v>
      </c>
    </row>
    <row r="62" spans="1:24" x14ac:dyDescent="0.25">
      <c r="A62" t="s">
        <v>213</v>
      </c>
      <c r="E62" s="42"/>
      <c r="F62" s="42"/>
      <c r="G62" s="42"/>
      <c r="H62" s="42"/>
      <c r="I62" s="42"/>
      <c r="J62" s="42"/>
      <c r="K62" s="42"/>
      <c r="L62" s="42"/>
    </row>
    <row r="63" spans="1:24" x14ac:dyDescent="0.25">
      <c r="A63" s="18"/>
      <c r="B63" s="18"/>
      <c r="C63" s="18" t="s">
        <v>136</v>
      </c>
      <c r="D63" s="18" t="s">
        <v>137</v>
      </c>
      <c r="E63" s="41" t="s">
        <v>214</v>
      </c>
      <c r="F63" s="41" t="s">
        <v>138</v>
      </c>
      <c r="G63" s="41" t="s">
        <v>139</v>
      </c>
      <c r="H63" s="41" t="s">
        <v>140</v>
      </c>
      <c r="I63" s="41" t="s">
        <v>141</v>
      </c>
      <c r="J63" s="41" t="s">
        <v>142</v>
      </c>
      <c r="K63" s="41" t="s">
        <v>143</v>
      </c>
      <c r="L63" s="41" t="s">
        <v>144</v>
      </c>
    </row>
    <row r="64" spans="1:24" x14ac:dyDescent="0.25">
      <c r="A64" s="24" t="s">
        <v>153</v>
      </c>
      <c r="B64" s="24" t="s">
        <v>146</v>
      </c>
      <c r="C64" s="24">
        <v>65.415800000000004</v>
      </c>
      <c r="D64" s="43">
        <f>C64/86400</f>
        <v>7.5712731481481486E-4</v>
      </c>
      <c r="E64" s="44">
        <v>115.77</v>
      </c>
      <c r="F64" s="44">
        <v>2693.87</v>
      </c>
      <c r="G64" s="44">
        <v>3161.91</v>
      </c>
      <c r="H64" s="44">
        <v>2669.93</v>
      </c>
      <c r="I64" s="44">
        <v>2679.06</v>
      </c>
      <c r="J64" s="44">
        <v>51.67</v>
      </c>
      <c r="K64" s="44">
        <v>0.17</v>
      </c>
      <c r="L64" s="44">
        <v>176.29</v>
      </c>
    </row>
    <row r="65" spans="1:12" x14ac:dyDescent="0.25">
      <c r="A65" s="77" t="s">
        <v>2</v>
      </c>
      <c r="B65" s="18" t="s">
        <v>152</v>
      </c>
      <c r="C65" s="18">
        <v>24.275099999999998</v>
      </c>
      <c r="D65" s="19">
        <f>C65/86400</f>
        <v>2.8096180555555551E-4</v>
      </c>
      <c r="E65" s="41">
        <v>170.29</v>
      </c>
      <c r="F65" s="41">
        <v>922.43</v>
      </c>
      <c r="G65" s="41">
        <v>1775.56</v>
      </c>
      <c r="H65" s="41">
        <v>921.84</v>
      </c>
      <c r="I65" s="41">
        <v>922.34</v>
      </c>
      <c r="J65" s="41">
        <v>142.93</v>
      </c>
      <c r="K65" s="41">
        <v>255.18</v>
      </c>
      <c r="L65" s="41">
        <v>699.48</v>
      </c>
    </row>
    <row r="66" spans="1:12" x14ac:dyDescent="0.25">
      <c r="A66" s="78"/>
      <c r="B66" s="18" t="s">
        <v>145</v>
      </c>
      <c r="C66" s="18">
        <v>13.254799999999999</v>
      </c>
      <c r="D66" s="19">
        <f>C66/86400</f>
        <v>1.5341203703703703E-4</v>
      </c>
      <c r="E66" s="41">
        <v>101.52</v>
      </c>
      <c r="F66" s="41">
        <v>657.47</v>
      </c>
      <c r="G66" s="41">
        <v>1201.02</v>
      </c>
      <c r="H66" s="41">
        <v>650.57000000000005</v>
      </c>
      <c r="I66" s="41">
        <v>651.07000000000005</v>
      </c>
      <c r="J66" s="41">
        <v>179.39</v>
      </c>
      <c r="K66" s="41">
        <v>8818.66</v>
      </c>
      <c r="L66" s="41">
        <v>759.57</v>
      </c>
    </row>
    <row r="67" spans="1:12" x14ac:dyDescent="0.25">
      <c r="A67" s="74" t="s">
        <v>221</v>
      </c>
      <c r="B67" s="24" t="s">
        <v>224</v>
      </c>
      <c r="C67" s="24">
        <v>69.266999999999996</v>
      </c>
      <c r="D67" s="43">
        <f t="shared" ref="D67:D68" si="10">C67/86400</f>
        <v>8.017013888888888E-4</v>
      </c>
      <c r="E67" s="44">
        <v>81.61</v>
      </c>
      <c r="F67" s="44">
        <v>40.83</v>
      </c>
      <c r="G67" s="44">
        <v>326.23</v>
      </c>
      <c r="H67" s="44">
        <v>53.81</v>
      </c>
      <c r="I67" s="44">
        <v>63.16</v>
      </c>
      <c r="J67" s="44">
        <v>4361.47</v>
      </c>
      <c r="K67" s="44">
        <v>0.28999999999999998</v>
      </c>
      <c r="L67" s="44">
        <v>59.94</v>
      </c>
    </row>
    <row r="68" spans="1:12" x14ac:dyDescent="0.25">
      <c r="A68" s="76"/>
      <c r="B68" s="24" t="s">
        <v>223</v>
      </c>
      <c r="C68" s="24">
        <v>90.352099999999993</v>
      </c>
      <c r="D68" s="43">
        <f t="shared" si="10"/>
        <v>1.0457418981481481E-3</v>
      </c>
      <c r="E68" s="44">
        <v>72.56</v>
      </c>
      <c r="F68" s="44">
        <v>25489.74</v>
      </c>
      <c r="G68" s="44">
        <v>25493.05</v>
      </c>
      <c r="H68" s="44">
        <v>25485.360000000001</v>
      </c>
      <c r="I68" s="44">
        <v>25485.74</v>
      </c>
      <c r="J68" s="44">
        <v>179.36</v>
      </c>
      <c r="K68" s="44">
        <v>2347.5300000000002</v>
      </c>
      <c r="L68" s="44">
        <v>82.14</v>
      </c>
    </row>
  </sheetData>
  <mergeCells count="16">
    <mergeCell ref="A26:A27"/>
    <mergeCell ref="A21:A23"/>
    <mergeCell ref="A45:A46"/>
    <mergeCell ref="A67:A68"/>
    <mergeCell ref="A32:A33"/>
    <mergeCell ref="A59:A60"/>
    <mergeCell ref="A65:A66"/>
    <mergeCell ref="A55:A58"/>
    <mergeCell ref="A51:A52"/>
    <mergeCell ref="A41:A44"/>
    <mergeCell ref="A38:A39"/>
    <mergeCell ref="A4:A6"/>
    <mergeCell ref="A11:A14"/>
    <mergeCell ref="A15:A16"/>
    <mergeCell ref="A7:A8"/>
    <mergeCell ref="A9:A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D7FD-6BAF-4C6D-B1EB-BB1440064E90}">
  <dimension ref="A1:Q31"/>
  <sheetViews>
    <sheetView workbookViewId="0">
      <selection activeCell="E22" sqref="E22"/>
    </sheetView>
  </sheetViews>
  <sheetFormatPr defaultRowHeight="15" x14ac:dyDescent="0.25"/>
  <cols>
    <col min="1" max="1" width="19.140625" customWidth="1"/>
  </cols>
  <sheetData>
    <row r="1" spans="1:17" x14ac:dyDescent="0.25">
      <c r="A1" t="s">
        <v>154</v>
      </c>
      <c r="B1" t="s">
        <v>183</v>
      </c>
    </row>
    <row r="2" spans="1:17" x14ac:dyDescent="0.25">
      <c r="A2" t="s">
        <v>155</v>
      </c>
      <c r="G2" t="s">
        <v>156</v>
      </c>
      <c r="M2" t="s">
        <v>157</v>
      </c>
    </row>
    <row r="3" spans="1:17" x14ac:dyDescent="0.25">
      <c r="A3" s="73" t="s">
        <v>158</v>
      </c>
      <c r="B3" s="80" t="s">
        <v>159</v>
      </c>
      <c r="C3" s="81"/>
      <c r="D3" s="80" t="s">
        <v>161</v>
      </c>
      <c r="E3" s="81"/>
      <c r="G3" s="73" t="s">
        <v>158</v>
      </c>
      <c r="H3" s="80" t="s">
        <v>159</v>
      </c>
      <c r="I3" s="81"/>
      <c r="J3" s="80" t="s">
        <v>161</v>
      </c>
      <c r="K3" s="81"/>
      <c r="M3" s="20" t="s">
        <v>160</v>
      </c>
      <c r="N3" s="80" t="s">
        <v>159</v>
      </c>
      <c r="O3" s="81"/>
      <c r="P3" s="80" t="s">
        <v>161</v>
      </c>
      <c r="Q3" s="81"/>
    </row>
    <row r="4" spans="1:17" x14ac:dyDescent="0.25">
      <c r="A4" s="73"/>
      <c r="B4" s="18" t="s">
        <v>162</v>
      </c>
      <c r="C4" s="18" t="s">
        <v>163</v>
      </c>
      <c r="D4" s="18" t="s">
        <v>162</v>
      </c>
      <c r="E4" s="18" t="s">
        <v>163</v>
      </c>
      <c r="G4" s="73"/>
      <c r="H4" s="18" t="s">
        <v>162</v>
      </c>
      <c r="I4" s="18" t="s">
        <v>163</v>
      </c>
      <c r="J4" s="18" t="s">
        <v>162</v>
      </c>
      <c r="K4" s="18" t="s">
        <v>163</v>
      </c>
      <c r="M4" s="21"/>
      <c r="N4" s="18" t="s">
        <v>162</v>
      </c>
      <c r="O4" s="18" t="s">
        <v>163</v>
      </c>
      <c r="P4" s="18" t="s">
        <v>162</v>
      </c>
      <c r="Q4" s="18" t="s">
        <v>163</v>
      </c>
    </row>
    <row r="5" spans="1:17" x14ac:dyDescent="0.25">
      <c r="A5" s="24" t="s">
        <v>153</v>
      </c>
      <c r="B5" s="25">
        <v>1.37794E-4</v>
      </c>
      <c r="C5" s="25">
        <v>5.9688999999999997E-5</v>
      </c>
      <c r="D5" s="25">
        <v>1.38138E-4</v>
      </c>
      <c r="E5" s="25">
        <v>5.9838299999999999E-5</v>
      </c>
      <c r="G5" s="24" t="s">
        <v>153</v>
      </c>
      <c r="H5" s="25">
        <v>7.0839999999999998E-4</v>
      </c>
      <c r="I5" s="25">
        <v>3.0613E-4</v>
      </c>
      <c r="J5" s="25">
        <v>7.0839999999999998E-4</v>
      </c>
      <c r="K5" s="25">
        <v>3.0613E-4</v>
      </c>
      <c r="M5" s="24" t="s">
        <v>153</v>
      </c>
      <c r="N5" s="25">
        <v>7.1805999999999997E-4</v>
      </c>
      <c r="O5" s="25">
        <v>3.103232E-4</v>
      </c>
      <c r="P5" s="25">
        <v>7.1805999999999997E-4</v>
      </c>
      <c r="Q5" s="25">
        <v>3.103232E-4</v>
      </c>
    </row>
    <row r="6" spans="1:17" x14ac:dyDescent="0.25">
      <c r="A6" s="18" t="s">
        <v>255</v>
      </c>
      <c r="B6" s="22">
        <v>2.8400000000000001E-3</v>
      </c>
      <c r="C6" s="22">
        <v>1.23E-3</v>
      </c>
      <c r="D6" s="22">
        <v>2.8400000000000001E-3</v>
      </c>
      <c r="E6" s="22">
        <v>1.23E-3</v>
      </c>
      <c r="G6" s="18" t="s">
        <v>1</v>
      </c>
      <c r="H6" s="22">
        <v>3.8999999999999999E-4</v>
      </c>
      <c r="I6" s="22">
        <v>1.6899999999999999E-4</v>
      </c>
      <c r="J6" s="22">
        <v>3.8999999999999999E-4</v>
      </c>
      <c r="K6" s="22">
        <v>1.6899999999999999E-4</v>
      </c>
      <c r="M6" s="18" t="s">
        <v>147</v>
      </c>
      <c r="N6" s="22">
        <v>2.8400000000000001E-3</v>
      </c>
      <c r="O6" s="22">
        <v>1.23E-3</v>
      </c>
      <c r="P6" s="22">
        <v>2.8500000000000001E-3</v>
      </c>
      <c r="Q6" s="22">
        <v>1.23E-3</v>
      </c>
    </row>
    <row r="8" spans="1:17" x14ac:dyDescent="0.25">
      <c r="A8" t="s">
        <v>154</v>
      </c>
      <c r="B8" t="s">
        <v>182</v>
      </c>
    </row>
    <row r="9" spans="1:17" x14ac:dyDescent="0.25">
      <c r="A9" t="s">
        <v>155</v>
      </c>
      <c r="G9" t="s">
        <v>156</v>
      </c>
      <c r="M9" t="s">
        <v>157</v>
      </c>
    </row>
    <row r="10" spans="1:17" x14ac:dyDescent="0.25">
      <c r="A10" s="73" t="s">
        <v>158</v>
      </c>
      <c r="B10" s="80" t="s">
        <v>159</v>
      </c>
      <c r="C10" s="81"/>
      <c r="D10" s="80" t="s">
        <v>161</v>
      </c>
      <c r="E10" s="81"/>
      <c r="G10" s="73" t="s">
        <v>158</v>
      </c>
      <c r="H10" s="80" t="s">
        <v>159</v>
      </c>
      <c r="I10" s="81"/>
      <c r="J10" s="80" t="s">
        <v>161</v>
      </c>
      <c r="K10" s="81"/>
      <c r="M10" s="20" t="s">
        <v>160</v>
      </c>
      <c r="N10" s="80" t="s">
        <v>159</v>
      </c>
      <c r="O10" s="81"/>
      <c r="P10" s="80" t="s">
        <v>161</v>
      </c>
      <c r="Q10" s="81"/>
    </row>
    <row r="11" spans="1:17" x14ac:dyDescent="0.25">
      <c r="A11" s="73"/>
      <c r="B11" s="18" t="s">
        <v>162</v>
      </c>
      <c r="C11" s="18" t="s">
        <v>163</v>
      </c>
      <c r="D11" s="18" t="s">
        <v>162</v>
      </c>
      <c r="E11" s="18" t="s">
        <v>163</v>
      </c>
      <c r="G11" s="73"/>
      <c r="H11" s="18" t="s">
        <v>162</v>
      </c>
      <c r="I11" s="18" t="s">
        <v>163</v>
      </c>
      <c r="J11" s="18" t="s">
        <v>162</v>
      </c>
      <c r="K11" s="18" t="s">
        <v>163</v>
      </c>
      <c r="M11" s="21"/>
      <c r="N11" s="18" t="s">
        <v>162</v>
      </c>
      <c r="O11" s="18" t="s">
        <v>163</v>
      </c>
      <c r="P11" s="18" t="s">
        <v>162</v>
      </c>
      <c r="Q11" s="18" t="s">
        <v>163</v>
      </c>
    </row>
    <row r="12" spans="1:17" x14ac:dyDescent="0.25">
      <c r="A12" s="24" t="s">
        <v>153</v>
      </c>
      <c r="B12" s="25">
        <v>1.7802000000000001E-4</v>
      </c>
      <c r="C12" s="25">
        <v>7.7000800000000003E-5</v>
      </c>
      <c r="D12" s="25">
        <v>2.2340000000000001E-4</v>
      </c>
      <c r="E12" s="25">
        <v>9.6632999999999995E-5</v>
      </c>
      <c r="G12" s="24" t="s">
        <v>153</v>
      </c>
      <c r="H12" s="25">
        <v>6.6870000000000005E-4</v>
      </c>
      <c r="I12" s="25">
        <v>2.8983999999999998E-4</v>
      </c>
      <c r="J12" s="25">
        <v>8.162E-4</v>
      </c>
      <c r="K12" s="25">
        <v>3.5379999999999998E-4</v>
      </c>
      <c r="M12" s="24" t="s">
        <v>153</v>
      </c>
      <c r="N12" s="25">
        <v>7.5089000000000004E-4</v>
      </c>
      <c r="O12" s="25">
        <v>3.2499999999999999E-4</v>
      </c>
      <c r="P12" s="25">
        <v>1.1299999999999999E-3</v>
      </c>
      <c r="Q12" s="25">
        <v>4.8979999999999998E-4</v>
      </c>
    </row>
    <row r="13" spans="1:17" x14ac:dyDescent="0.25">
      <c r="A13" s="18" t="s">
        <v>255</v>
      </c>
      <c r="B13" s="22">
        <v>7.7399999999999995E-4</v>
      </c>
      <c r="C13" s="22">
        <v>3.3599999999999998E-4</v>
      </c>
      <c r="D13" s="22">
        <v>1.3140000000000001E-3</v>
      </c>
      <c r="E13" s="22">
        <v>5.6899999999999995E-4</v>
      </c>
      <c r="G13" s="18" t="s">
        <v>1</v>
      </c>
      <c r="H13" s="22">
        <v>5.5400000000000002E-4</v>
      </c>
      <c r="I13" s="22">
        <v>2.4000000000000001E-4</v>
      </c>
      <c r="J13" s="22">
        <v>9.3899999999999995E-4</v>
      </c>
      <c r="K13" s="22">
        <v>4.0700000000000003E-4</v>
      </c>
      <c r="M13" s="18" t="s">
        <v>147</v>
      </c>
      <c r="N13" s="22">
        <v>6.9399999999999996E-4</v>
      </c>
      <c r="O13" s="22">
        <v>3.01E-4</v>
      </c>
      <c r="P13" s="22">
        <v>2.8400000000000001E-3</v>
      </c>
      <c r="Q13" s="22">
        <v>1.23E-3</v>
      </c>
    </row>
    <row r="15" spans="1:17" x14ac:dyDescent="0.25">
      <c r="A15" t="s">
        <v>181</v>
      </c>
      <c r="B15" t="s">
        <v>183</v>
      </c>
    </row>
    <row r="16" spans="1:17" x14ac:dyDescent="0.25">
      <c r="A16" t="s">
        <v>155</v>
      </c>
      <c r="G16" t="s">
        <v>156</v>
      </c>
      <c r="M16" t="s">
        <v>157</v>
      </c>
    </row>
    <row r="17" spans="1:17" x14ac:dyDescent="0.25">
      <c r="A17" s="73" t="s">
        <v>158</v>
      </c>
      <c r="B17" s="80" t="s">
        <v>159</v>
      </c>
      <c r="C17" s="81"/>
      <c r="D17" s="80" t="s">
        <v>161</v>
      </c>
      <c r="E17" s="81"/>
      <c r="G17" s="73" t="s">
        <v>158</v>
      </c>
      <c r="H17" s="80" t="s">
        <v>159</v>
      </c>
      <c r="I17" s="81"/>
      <c r="J17" s="80" t="s">
        <v>161</v>
      </c>
      <c r="K17" s="81"/>
      <c r="M17" s="20" t="s">
        <v>160</v>
      </c>
      <c r="N17" s="80" t="s">
        <v>159</v>
      </c>
      <c r="O17" s="81"/>
      <c r="P17" s="80" t="s">
        <v>161</v>
      </c>
      <c r="Q17" s="81"/>
    </row>
    <row r="18" spans="1:17" x14ac:dyDescent="0.25">
      <c r="A18" s="73"/>
      <c r="B18" s="18" t="s">
        <v>162</v>
      </c>
      <c r="C18" s="18" t="s">
        <v>163</v>
      </c>
      <c r="D18" s="18" t="s">
        <v>162</v>
      </c>
      <c r="E18" s="18" t="s">
        <v>163</v>
      </c>
      <c r="G18" s="73"/>
      <c r="H18" s="18" t="s">
        <v>162</v>
      </c>
      <c r="I18" s="18" t="s">
        <v>163</v>
      </c>
      <c r="J18" s="18" t="s">
        <v>162</v>
      </c>
      <c r="K18" s="18" t="s">
        <v>163</v>
      </c>
      <c r="M18" s="21"/>
      <c r="N18" s="18" t="s">
        <v>162</v>
      </c>
      <c r="O18" s="18" t="s">
        <v>163</v>
      </c>
      <c r="P18" s="18" t="s">
        <v>162</v>
      </c>
      <c r="Q18" s="18" t="s">
        <v>163</v>
      </c>
    </row>
    <row r="19" spans="1:17" x14ac:dyDescent="0.25">
      <c r="A19" s="24" t="s">
        <v>153</v>
      </c>
      <c r="B19" s="24">
        <v>1.0532600000000001E-3</v>
      </c>
      <c r="C19" s="24">
        <v>4.5600000000000003E-4</v>
      </c>
      <c r="D19" s="24">
        <v>1.47832E-3</v>
      </c>
      <c r="E19" s="24">
        <v>6.4008000000000001E-4</v>
      </c>
      <c r="G19" s="24" t="s">
        <v>153</v>
      </c>
      <c r="H19" s="24">
        <v>9.5109999999999997E-4</v>
      </c>
      <c r="I19" s="24">
        <v>4.1196000000000001E-4</v>
      </c>
      <c r="J19" s="24">
        <v>9.5109999999999997E-4</v>
      </c>
      <c r="K19" s="24">
        <v>4.1196000000000001E-4</v>
      </c>
      <c r="M19" s="24" t="s">
        <v>153</v>
      </c>
      <c r="N19" s="24">
        <v>3.8318E-4</v>
      </c>
      <c r="O19" s="24">
        <v>1.6614000000000001E-4</v>
      </c>
      <c r="P19" s="24">
        <v>3.8318E-4</v>
      </c>
      <c r="Q19" s="24">
        <v>1.6614000000000001E-4</v>
      </c>
    </row>
    <row r="20" spans="1:17" x14ac:dyDescent="0.25">
      <c r="A20" s="18" t="s">
        <v>255</v>
      </c>
      <c r="B20" s="22">
        <v>2.9199999999999999E-3</v>
      </c>
      <c r="C20" s="22">
        <v>1.2600000000000001E-3</v>
      </c>
      <c r="D20" s="22">
        <v>2.9199999999999999E-3</v>
      </c>
      <c r="E20" s="22">
        <v>1.2600000000000001E-3</v>
      </c>
      <c r="G20" s="18" t="s">
        <v>1</v>
      </c>
      <c r="H20" s="22">
        <v>2.9199999999999999E-3</v>
      </c>
      <c r="I20" s="22">
        <v>1.2600000000000001E-3</v>
      </c>
      <c r="J20" s="22">
        <v>2.9199999999999999E-3</v>
      </c>
      <c r="K20" s="22">
        <v>1.2600000000000001E-3</v>
      </c>
      <c r="M20" s="18" t="s">
        <v>147</v>
      </c>
      <c r="N20" s="22">
        <v>4.0499999999999998E-4</v>
      </c>
      <c r="O20" s="22">
        <v>1.75E-4</v>
      </c>
      <c r="P20" s="22">
        <v>4.9700000000000005E-4</v>
      </c>
      <c r="Q20" s="22">
        <v>2.1499999999999999E-4</v>
      </c>
    </row>
    <row r="21" spans="1:17" x14ac:dyDescent="0.25">
      <c r="M21" s="18" t="s">
        <v>220</v>
      </c>
      <c r="N21" s="18">
        <v>3.8358000000000001E-4</v>
      </c>
      <c r="O21" s="18">
        <v>1.663E-4</v>
      </c>
      <c r="P21" s="18">
        <v>3.8358000000000001E-4</v>
      </c>
      <c r="Q21" s="18">
        <v>1.663E-4</v>
      </c>
    </row>
    <row r="23" spans="1:17" x14ac:dyDescent="0.25">
      <c r="A23" t="s">
        <v>181</v>
      </c>
      <c r="B23" t="s">
        <v>182</v>
      </c>
    </row>
    <row r="24" spans="1:17" x14ac:dyDescent="0.25">
      <c r="A24" t="s">
        <v>155</v>
      </c>
      <c r="G24" t="s">
        <v>156</v>
      </c>
      <c r="M24" t="s">
        <v>157</v>
      </c>
    </row>
    <row r="25" spans="1:17" x14ac:dyDescent="0.25">
      <c r="A25" s="73" t="s">
        <v>158</v>
      </c>
      <c r="B25" s="80" t="s">
        <v>159</v>
      </c>
      <c r="C25" s="81"/>
      <c r="D25" s="80" t="s">
        <v>161</v>
      </c>
      <c r="E25" s="81"/>
      <c r="G25" s="73" t="s">
        <v>158</v>
      </c>
      <c r="H25" s="80" t="s">
        <v>159</v>
      </c>
      <c r="I25" s="81"/>
      <c r="J25" s="80" t="s">
        <v>161</v>
      </c>
      <c r="K25" s="81"/>
      <c r="M25" s="20" t="s">
        <v>160</v>
      </c>
      <c r="N25" s="80" t="s">
        <v>159</v>
      </c>
      <c r="O25" s="81"/>
      <c r="P25" s="80" t="s">
        <v>161</v>
      </c>
      <c r="Q25" s="81"/>
    </row>
    <row r="26" spans="1:17" x14ac:dyDescent="0.25">
      <c r="A26" s="77"/>
      <c r="B26" s="18" t="s">
        <v>162</v>
      </c>
      <c r="C26" s="18" t="s">
        <v>163</v>
      </c>
      <c r="D26" s="18" t="s">
        <v>162</v>
      </c>
      <c r="E26" s="18" t="s">
        <v>163</v>
      </c>
      <c r="G26" s="73"/>
      <c r="H26" s="18" t="s">
        <v>162</v>
      </c>
      <c r="I26" s="18" t="s">
        <v>163</v>
      </c>
      <c r="J26" s="18" t="s">
        <v>162</v>
      </c>
      <c r="K26" s="18" t="s">
        <v>163</v>
      </c>
      <c r="M26" s="21"/>
      <c r="N26" s="18" t="s">
        <v>162</v>
      </c>
      <c r="O26" s="18" t="s">
        <v>163</v>
      </c>
      <c r="P26" s="18" t="s">
        <v>162</v>
      </c>
      <c r="Q26" s="18" t="s">
        <v>163</v>
      </c>
    </row>
    <row r="27" spans="1:17" x14ac:dyDescent="0.25">
      <c r="A27" s="24" t="s">
        <v>153</v>
      </c>
      <c r="B27" s="24">
        <v>4.2265E-4</v>
      </c>
      <c r="C27" s="24">
        <v>1.8295400000000001E-4</v>
      </c>
      <c r="D27" s="24">
        <v>5.0835520000000001E-4</v>
      </c>
      <c r="E27" s="24">
        <v>2.2005000000000001E-4</v>
      </c>
      <c r="G27" s="24" t="s">
        <v>153</v>
      </c>
      <c r="H27" s="24">
        <v>5.6342999999999996E-4</v>
      </c>
      <c r="I27" s="24">
        <v>2.4424000000000001E-4</v>
      </c>
      <c r="J27" s="24">
        <v>6.4318999999999997E-4</v>
      </c>
      <c r="K27" s="24">
        <v>2.7881800000000001E-4</v>
      </c>
      <c r="M27" s="24" t="s">
        <v>153</v>
      </c>
      <c r="N27" s="24">
        <v>6.8442000000000004E-4</v>
      </c>
      <c r="O27" s="24">
        <v>2.9662999999999998E-4</v>
      </c>
      <c r="P27" s="24">
        <v>8.25248E-4</v>
      </c>
      <c r="Q27" s="24">
        <v>3.5766500000000001E-4</v>
      </c>
    </row>
    <row r="28" spans="1:17" x14ac:dyDescent="0.25">
      <c r="A28" s="18" t="s">
        <v>255</v>
      </c>
      <c r="B28" s="22">
        <v>7.4100000000000001E-4</v>
      </c>
      <c r="C28" s="22">
        <v>3.21E-4</v>
      </c>
      <c r="D28" s="22">
        <v>9.1E-4</v>
      </c>
      <c r="E28" s="22">
        <v>3.9399999999999998E-4</v>
      </c>
      <c r="G28" s="18" t="s">
        <v>1</v>
      </c>
      <c r="H28" s="22">
        <v>7.4100000000000001E-4</v>
      </c>
      <c r="I28" s="22">
        <v>3.21E-4</v>
      </c>
      <c r="J28" s="22">
        <v>9.1E-4</v>
      </c>
      <c r="K28" s="22">
        <v>3.9399999999999998E-4</v>
      </c>
      <c r="M28" s="18" t="s">
        <v>147</v>
      </c>
      <c r="N28" s="22">
        <v>5.9299999999999999E-4</v>
      </c>
      <c r="O28" s="22">
        <v>2.4699999999999999E-4</v>
      </c>
      <c r="P28" s="22">
        <v>1.8E-3</v>
      </c>
      <c r="Q28" s="22">
        <v>7.7999999999999999E-4</v>
      </c>
    </row>
    <row r="29" spans="1:17" x14ac:dyDescent="0.25">
      <c r="M29" s="18" t="s">
        <v>220</v>
      </c>
      <c r="N29" s="18">
        <v>6.8412499999999995E-4</v>
      </c>
      <c r="O29" s="18">
        <v>2.965E-4</v>
      </c>
      <c r="P29" s="18">
        <v>8.2565999999999998E-4</v>
      </c>
      <c r="Q29" s="18">
        <v>3.5785E-4</v>
      </c>
    </row>
    <row r="31" spans="1:17" x14ac:dyDescent="0.25">
      <c r="A31" t="s">
        <v>253</v>
      </c>
      <c r="B31" t="s">
        <v>254</v>
      </c>
    </row>
  </sheetData>
  <mergeCells count="32">
    <mergeCell ref="N25:O25"/>
    <mergeCell ref="P25:Q25"/>
    <mergeCell ref="A17:A18"/>
    <mergeCell ref="B17:C17"/>
    <mergeCell ref="D17:E17"/>
    <mergeCell ref="G17:G18"/>
    <mergeCell ref="H17:I17"/>
    <mergeCell ref="J17:K17"/>
    <mergeCell ref="N17:O17"/>
    <mergeCell ref="P17:Q17"/>
    <mergeCell ref="A25:A26"/>
    <mergeCell ref="B25:C25"/>
    <mergeCell ref="D25:E25"/>
    <mergeCell ref="G25:G26"/>
    <mergeCell ref="H25:I25"/>
    <mergeCell ref="J25:K25"/>
    <mergeCell ref="H10:I10"/>
    <mergeCell ref="J10:K10"/>
    <mergeCell ref="N10:O10"/>
    <mergeCell ref="P10:Q10"/>
    <mergeCell ref="A10:A11"/>
    <mergeCell ref="B10:C10"/>
    <mergeCell ref="D10:E10"/>
    <mergeCell ref="G10:G11"/>
    <mergeCell ref="H3:I3"/>
    <mergeCell ref="J3:K3"/>
    <mergeCell ref="N3:O3"/>
    <mergeCell ref="P3:Q3"/>
    <mergeCell ref="A3:A4"/>
    <mergeCell ref="B3:C3"/>
    <mergeCell ref="D3:E3"/>
    <mergeCell ref="G3:G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81989-FB0A-4289-BA84-6A79E0F2D2A2}">
  <dimension ref="A2:M142"/>
  <sheetViews>
    <sheetView topLeftCell="A37" zoomScaleNormal="100" workbookViewId="0">
      <selection activeCell="C72" sqref="C72"/>
    </sheetView>
  </sheetViews>
  <sheetFormatPr defaultRowHeight="15" x14ac:dyDescent="0.25"/>
  <cols>
    <col min="1" max="1" width="22" customWidth="1"/>
    <col min="2" max="2" width="13.7109375" customWidth="1"/>
    <col min="15" max="15" width="22" customWidth="1"/>
    <col min="16" max="16" width="12.28515625" customWidth="1"/>
    <col min="17" max="17" width="10" bestFit="1" customWidth="1"/>
  </cols>
  <sheetData>
    <row r="2" spans="1:13" x14ac:dyDescent="0.25">
      <c r="A2" t="s">
        <v>164</v>
      </c>
      <c r="B2" t="s">
        <v>228</v>
      </c>
      <c r="C2" s="18" t="s">
        <v>165</v>
      </c>
      <c r="D2" s="18" t="s">
        <v>166</v>
      </c>
      <c r="E2" s="18" t="s">
        <v>167</v>
      </c>
      <c r="F2" s="18" t="s">
        <v>65</v>
      </c>
      <c r="G2" s="18" t="s">
        <v>168</v>
      </c>
      <c r="H2" s="18" t="s">
        <v>169</v>
      </c>
      <c r="I2" s="18" t="s">
        <v>170</v>
      </c>
      <c r="J2" s="18" t="s">
        <v>171</v>
      </c>
      <c r="K2" s="18" t="s">
        <v>178</v>
      </c>
      <c r="L2" s="18" t="s">
        <v>172</v>
      </c>
      <c r="M2" s="18" t="s">
        <v>176</v>
      </c>
    </row>
    <row r="3" spans="1:13" x14ac:dyDescent="0.25">
      <c r="A3" t="s">
        <v>215</v>
      </c>
      <c r="B3" t="s">
        <v>188</v>
      </c>
      <c r="C3" s="23" t="s">
        <v>153</v>
      </c>
      <c r="D3" s="23" t="s">
        <v>173</v>
      </c>
      <c r="E3" s="26" t="s">
        <v>174</v>
      </c>
      <c r="F3" s="27">
        <f t="shared" ref="F3:F5" si="0">G3+H3+I3+J3</f>
        <v>1372177</v>
      </c>
      <c r="G3" s="27">
        <v>661775</v>
      </c>
      <c r="H3" s="27">
        <v>424496</v>
      </c>
      <c r="I3" s="27">
        <v>223823</v>
      </c>
      <c r="J3" s="27">
        <v>62083</v>
      </c>
      <c r="K3" s="27">
        <f>2/(1/L3+1/M3)</f>
        <v>53.83681086604232</v>
      </c>
      <c r="L3" s="27">
        <f>G3/F3*100</f>
        <v>48.228107598363771</v>
      </c>
      <c r="M3" s="28">
        <f t="shared" ref="M3:M5" si="1">G3/(G3+H3)*100</f>
        <v>60.921722111701406</v>
      </c>
    </row>
    <row r="4" spans="1:13" x14ac:dyDescent="0.25">
      <c r="C4" s="23"/>
      <c r="D4" s="23"/>
      <c r="E4" s="29" t="s">
        <v>175</v>
      </c>
      <c r="F4" s="30">
        <f t="shared" si="0"/>
        <v>1372177</v>
      </c>
      <c r="G4" s="30">
        <v>1079949</v>
      </c>
      <c r="H4" s="30">
        <v>99717</v>
      </c>
      <c r="I4" s="23">
        <v>188373</v>
      </c>
      <c r="J4" s="30">
        <v>4138</v>
      </c>
      <c r="K4" s="30">
        <f t="shared" ref="K4:K5" si="2">2/(1/L4+1/M4)</f>
        <v>84.640708695636846</v>
      </c>
      <c r="L4" s="30">
        <f t="shared" ref="L4:L5" si="3">G4/F4*100</f>
        <v>78.703330547006686</v>
      </c>
      <c r="M4" s="31">
        <f t="shared" si="1"/>
        <v>91.547014154853997</v>
      </c>
    </row>
    <row r="5" spans="1:13" x14ac:dyDescent="0.25">
      <c r="C5" t="s">
        <v>255</v>
      </c>
      <c r="D5" t="s">
        <v>173</v>
      </c>
      <c r="E5" s="49" t="s">
        <v>174</v>
      </c>
      <c r="F5" s="50">
        <f t="shared" si="0"/>
        <v>1372177</v>
      </c>
      <c r="G5" s="50">
        <v>662963</v>
      </c>
      <c r="H5" s="50">
        <v>406568</v>
      </c>
      <c r="I5" s="50">
        <v>302646</v>
      </c>
      <c r="J5" s="50">
        <v>0</v>
      </c>
      <c r="K5" s="52">
        <f t="shared" si="2"/>
        <v>54.303217256117435</v>
      </c>
      <c r="L5" s="52">
        <f t="shared" si="3"/>
        <v>48.314685350359319</v>
      </c>
      <c r="M5" s="53">
        <f t="shared" si="1"/>
        <v>61.986328587016182</v>
      </c>
    </row>
    <row r="6" spans="1:13" x14ac:dyDescent="0.25">
      <c r="E6" s="54" t="s">
        <v>175</v>
      </c>
      <c r="F6" s="55">
        <f t="shared" ref="F6:F31" si="4">G6+H6+I6+J6</f>
        <v>1372177</v>
      </c>
      <c r="G6" s="55">
        <v>1081012</v>
      </c>
      <c r="H6" s="55">
        <v>78533</v>
      </c>
      <c r="I6" s="55">
        <v>212632</v>
      </c>
      <c r="J6" s="55">
        <v>0</v>
      </c>
      <c r="K6" s="57">
        <f t="shared" ref="K6:K21" si="5">2/(1/L6+1/M6)</f>
        <v>85.397369853404129</v>
      </c>
      <c r="L6" s="57">
        <f t="shared" ref="L6:L21" si="6">G6/F6*100</f>
        <v>78.780798687049852</v>
      </c>
      <c r="M6" s="58">
        <f t="shared" ref="M6:M34" si="7">G6/(G6+H6)*100</f>
        <v>93.227257243142788</v>
      </c>
    </row>
    <row r="7" spans="1:13" x14ac:dyDescent="0.25">
      <c r="C7" s="23" t="s">
        <v>135</v>
      </c>
      <c r="D7" s="23"/>
      <c r="E7" s="32" t="s">
        <v>174</v>
      </c>
      <c r="F7" s="23">
        <f t="shared" si="4"/>
        <v>1372177</v>
      </c>
      <c r="G7" s="23">
        <v>639415</v>
      </c>
      <c r="H7" s="23">
        <v>446853</v>
      </c>
      <c r="I7" s="23">
        <v>222159</v>
      </c>
      <c r="J7" s="23">
        <v>63750</v>
      </c>
      <c r="K7" s="23">
        <f t="shared" si="5"/>
        <v>52.017840545548097</v>
      </c>
      <c r="L7" s="23">
        <f t="shared" si="6"/>
        <v>46.598580212319547</v>
      </c>
      <c r="M7" s="33">
        <f t="shared" si="7"/>
        <v>58.86346647420342</v>
      </c>
    </row>
    <row r="8" spans="1:13" x14ac:dyDescent="0.25">
      <c r="C8" s="23"/>
      <c r="D8" s="23"/>
      <c r="E8" s="32" t="s">
        <v>175</v>
      </c>
      <c r="F8" s="23">
        <f t="shared" si="4"/>
        <v>1372177</v>
      </c>
      <c r="G8" s="23">
        <v>1066721</v>
      </c>
      <c r="H8" s="23">
        <v>112942</v>
      </c>
      <c r="I8" s="23">
        <v>188435</v>
      </c>
      <c r="J8" s="23">
        <v>4079</v>
      </c>
      <c r="K8" s="23">
        <f t="shared" si="5"/>
        <v>83.604066085648014</v>
      </c>
      <c r="L8" s="23">
        <f t="shared" si="6"/>
        <v>77.739314971756556</v>
      </c>
      <c r="M8" s="33">
        <f t="shared" si="7"/>
        <v>90.425909772536727</v>
      </c>
    </row>
    <row r="9" spans="1:13" x14ac:dyDescent="0.25">
      <c r="C9" t="s">
        <v>209</v>
      </c>
      <c r="E9" s="49" t="s">
        <v>174</v>
      </c>
      <c r="F9" s="50">
        <f t="shared" si="4"/>
        <v>1372177</v>
      </c>
      <c r="G9" s="50">
        <v>211120</v>
      </c>
      <c r="H9" s="50">
        <v>984044</v>
      </c>
      <c r="I9" s="50">
        <v>177013</v>
      </c>
      <c r="J9" s="50">
        <v>0</v>
      </c>
      <c r="K9" s="50">
        <f t="shared" si="5"/>
        <v>16.446588123665691</v>
      </c>
      <c r="L9" s="50">
        <f t="shared" si="6"/>
        <v>15.385770203115195</v>
      </c>
      <c r="M9" s="51">
        <f t="shared" si="7"/>
        <v>17.664521354391532</v>
      </c>
    </row>
    <row r="10" spans="1:13" x14ac:dyDescent="0.25">
      <c r="E10" s="54" t="s">
        <v>175</v>
      </c>
      <c r="F10" s="55">
        <f t="shared" si="4"/>
        <v>1372177</v>
      </c>
      <c r="G10" s="55">
        <v>1021363</v>
      </c>
      <c r="H10" s="55">
        <v>173801</v>
      </c>
      <c r="I10" s="55">
        <v>177013</v>
      </c>
      <c r="J10" s="55">
        <v>0</v>
      </c>
      <c r="K10" s="55">
        <f t="shared" si="5"/>
        <v>79.565823161005881</v>
      </c>
      <c r="L10" s="55">
        <f t="shared" si="6"/>
        <v>74.433764740263101</v>
      </c>
      <c r="M10" s="56">
        <f t="shared" si="7"/>
        <v>85.457978988657629</v>
      </c>
    </row>
    <row r="11" spans="1:13" x14ac:dyDescent="0.25">
      <c r="C11" s="23" t="s">
        <v>221</v>
      </c>
      <c r="D11" s="23"/>
      <c r="E11" s="32" t="s">
        <v>174</v>
      </c>
      <c r="F11" s="23">
        <f t="shared" si="4"/>
        <v>1372177</v>
      </c>
      <c r="G11" s="23">
        <v>592380</v>
      </c>
      <c r="H11" s="23">
        <v>415386</v>
      </c>
      <c r="I11" s="23">
        <v>301886</v>
      </c>
      <c r="J11" s="23">
        <v>62525</v>
      </c>
      <c r="K11" s="23">
        <f t="shared" si="5"/>
        <v>49.781024167385524</v>
      </c>
      <c r="L11" s="23">
        <f t="shared" si="6"/>
        <v>43.170815426872771</v>
      </c>
      <c r="M11" s="33">
        <f t="shared" si="7"/>
        <v>58.781502848875633</v>
      </c>
    </row>
    <row r="12" spans="1:13" ht="15.75" thickBot="1" x14ac:dyDescent="0.3">
      <c r="C12" s="23"/>
      <c r="D12" s="23"/>
      <c r="E12" s="34" t="s">
        <v>175</v>
      </c>
      <c r="F12" s="35">
        <f t="shared" si="4"/>
        <v>1372177</v>
      </c>
      <c r="G12" s="35">
        <v>901076</v>
      </c>
      <c r="H12" s="35">
        <v>182940</v>
      </c>
      <c r="I12" s="35">
        <v>282374</v>
      </c>
      <c r="J12" s="35">
        <v>5787</v>
      </c>
      <c r="K12" s="35">
        <f t="shared" si="5"/>
        <v>73.371758652516306</v>
      </c>
      <c r="L12" s="35">
        <f t="shared" si="6"/>
        <v>65.66762159692226</v>
      </c>
      <c r="M12" s="36">
        <f t="shared" si="7"/>
        <v>83.123865330401031</v>
      </c>
    </row>
    <row r="13" spans="1:13" ht="15.75" thickTop="1" x14ac:dyDescent="0.25">
      <c r="B13" t="s">
        <v>189</v>
      </c>
      <c r="C13" t="s">
        <v>153</v>
      </c>
      <c r="D13" t="s">
        <v>173</v>
      </c>
      <c r="E13" s="21" t="s">
        <v>177</v>
      </c>
      <c r="F13">
        <f t="shared" si="4"/>
        <v>1372177</v>
      </c>
      <c r="G13">
        <v>1317719</v>
      </c>
      <c r="H13">
        <v>10031</v>
      </c>
      <c r="I13">
        <v>44427</v>
      </c>
      <c r="J13">
        <v>0</v>
      </c>
      <c r="K13" s="63">
        <f t="shared" si="5"/>
        <v>97.611453939310209</v>
      </c>
      <c r="L13" s="63">
        <f t="shared" si="6"/>
        <v>96.031270018372254</v>
      </c>
      <c r="M13" s="64">
        <f t="shared" si="7"/>
        <v>99.244511391451709</v>
      </c>
    </row>
    <row r="14" spans="1:13" x14ac:dyDescent="0.25">
      <c r="E14" s="21" t="s">
        <v>174</v>
      </c>
      <c r="F14">
        <f t="shared" si="4"/>
        <v>1372177</v>
      </c>
      <c r="G14">
        <v>1197344</v>
      </c>
      <c r="H14">
        <v>6330</v>
      </c>
      <c r="I14">
        <v>46193</v>
      </c>
      <c r="J14">
        <v>122310</v>
      </c>
      <c r="K14" s="63">
        <f t="shared" si="5"/>
        <v>92.966868037009903</v>
      </c>
      <c r="L14" s="63">
        <f t="shared" si="6"/>
        <v>87.258713708216945</v>
      </c>
      <c r="M14" s="64">
        <f t="shared" si="7"/>
        <v>99.474110099578468</v>
      </c>
    </row>
    <row r="15" spans="1:13" x14ac:dyDescent="0.25">
      <c r="E15" s="54" t="s">
        <v>175</v>
      </c>
      <c r="F15" s="55">
        <f t="shared" si="4"/>
        <v>1372177</v>
      </c>
      <c r="G15" s="55">
        <v>1310141</v>
      </c>
      <c r="H15" s="55">
        <v>6450</v>
      </c>
      <c r="I15" s="55">
        <v>45751</v>
      </c>
      <c r="J15" s="55">
        <v>9835</v>
      </c>
      <c r="K15" s="57">
        <f t="shared" si="5"/>
        <v>97.452885485099486</v>
      </c>
      <c r="L15" s="57">
        <f t="shared" si="6"/>
        <v>95.479008903370328</v>
      </c>
      <c r="M15" s="58">
        <f t="shared" si="7"/>
        <v>99.510098428441324</v>
      </c>
    </row>
    <row r="16" spans="1:13" x14ac:dyDescent="0.25">
      <c r="C16" s="23" t="s">
        <v>255</v>
      </c>
      <c r="D16" s="23" t="s">
        <v>173</v>
      </c>
      <c r="E16" s="32" t="s">
        <v>177</v>
      </c>
      <c r="F16" s="23">
        <f t="shared" si="4"/>
        <v>1372177</v>
      </c>
      <c r="G16" s="23">
        <v>1296590</v>
      </c>
      <c r="H16" s="23">
        <v>29533</v>
      </c>
      <c r="I16" s="23">
        <v>46054</v>
      </c>
      <c r="J16" s="23">
        <v>0</v>
      </c>
      <c r="K16" s="23">
        <f t="shared" si="5"/>
        <v>96.104213764221939</v>
      </c>
      <c r="L16" s="23">
        <f t="shared" si="6"/>
        <v>94.491454090835219</v>
      </c>
      <c r="M16" s="33">
        <f t="shared" si="7"/>
        <v>97.772981842559105</v>
      </c>
    </row>
    <row r="17" spans="1:13" x14ac:dyDescent="0.25">
      <c r="C17" s="23"/>
      <c r="D17" s="23"/>
      <c r="E17" s="32" t="s">
        <v>174</v>
      </c>
      <c r="F17" s="23">
        <f t="shared" si="4"/>
        <v>1372177</v>
      </c>
      <c r="G17" s="23">
        <v>1176566</v>
      </c>
      <c r="H17" s="23">
        <v>25452</v>
      </c>
      <c r="I17" s="23">
        <v>170159</v>
      </c>
      <c r="J17" s="23">
        <v>0</v>
      </c>
      <c r="K17" s="23">
        <f t="shared" si="5"/>
        <v>91.412344441660423</v>
      </c>
      <c r="L17" s="23">
        <f t="shared" si="6"/>
        <v>85.744477571042225</v>
      </c>
      <c r="M17" s="33">
        <f t="shared" si="7"/>
        <v>97.882560826876144</v>
      </c>
    </row>
    <row r="18" spans="1:13" x14ac:dyDescent="0.25">
      <c r="C18" s="23"/>
      <c r="D18" s="23"/>
      <c r="E18" s="29" t="s">
        <v>175</v>
      </c>
      <c r="F18" s="30">
        <f t="shared" si="4"/>
        <v>1372177</v>
      </c>
      <c r="G18" s="30">
        <v>1308227</v>
      </c>
      <c r="H18" s="30">
        <v>6656</v>
      </c>
      <c r="I18" s="30">
        <v>57294</v>
      </c>
      <c r="J18" s="30">
        <v>0</v>
      </c>
      <c r="K18" s="30">
        <f t="shared" si="5"/>
        <v>97.372369801939655</v>
      </c>
      <c r="L18" s="30">
        <f t="shared" si="6"/>
        <v>95.339522525155289</v>
      </c>
      <c r="M18" s="31">
        <f t="shared" si="7"/>
        <v>99.493795265434258</v>
      </c>
    </row>
    <row r="19" spans="1:13" x14ac:dyDescent="0.25">
      <c r="C19" t="s">
        <v>135</v>
      </c>
      <c r="E19" s="21" t="s">
        <v>177</v>
      </c>
      <c r="F19">
        <f t="shared" si="4"/>
        <v>1372177</v>
      </c>
      <c r="G19">
        <v>1279211</v>
      </c>
      <c r="H19">
        <v>48536</v>
      </c>
      <c r="I19">
        <v>44430</v>
      </c>
      <c r="J19">
        <v>0</v>
      </c>
      <c r="K19">
        <f t="shared" si="5"/>
        <v>94.759037661800846</v>
      </c>
      <c r="L19">
        <f t="shared" si="6"/>
        <v>93.224926521869989</v>
      </c>
      <c r="M19" s="59">
        <f t="shared" si="7"/>
        <v>96.344484303108942</v>
      </c>
    </row>
    <row r="20" spans="1:13" x14ac:dyDescent="0.25">
      <c r="E20" s="21" t="s">
        <v>174</v>
      </c>
      <c r="F20">
        <f t="shared" si="4"/>
        <v>1372177</v>
      </c>
      <c r="G20">
        <v>1161096</v>
      </c>
      <c r="H20">
        <v>42575</v>
      </c>
      <c r="I20">
        <v>47800</v>
      </c>
      <c r="J20">
        <v>120706</v>
      </c>
      <c r="K20">
        <f t="shared" si="5"/>
        <v>90.152524527844804</v>
      </c>
      <c r="L20">
        <f t="shared" si="6"/>
        <v>84.617071995813959</v>
      </c>
      <c r="M20" s="59">
        <f t="shared" si="7"/>
        <v>96.462903899819793</v>
      </c>
    </row>
    <row r="21" spans="1:13" x14ac:dyDescent="0.25">
      <c r="E21" s="54" t="s">
        <v>175</v>
      </c>
      <c r="F21" s="55">
        <f t="shared" si="4"/>
        <v>1372177</v>
      </c>
      <c r="G21" s="55">
        <v>1309696</v>
      </c>
      <c r="H21" s="55">
        <v>6892</v>
      </c>
      <c r="I21" s="55">
        <v>45766</v>
      </c>
      <c r="J21" s="55">
        <v>9823</v>
      </c>
      <c r="K21" s="55">
        <f t="shared" si="5"/>
        <v>97.419893519887381</v>
      </c>
      <c r="L21" s="55">
        <f t="shared" si="6"/>
        <v>95.446578684819812</v>
      </c>
      <c r="M21" s="56">
        <f t="shared" si="7"/>
        <v>99.47652568609162</v>
      </c>
    </row>
    <row r="22" spans="1:13" x14ac:dyDescent="0.25">
      <c r="C22" s="23" t="s">
        <v>209</v>
      </c>
      <c r="D22" s="23"/>
      <c r="E22" s="32" t="s">
        <v>174</v>
      </c>
      <c r="F22" s="23">
        <f t="shared" si="4"/>
        <v>1372177</v>
      </c>
      <c r="G22" s="23">
        <v>3594</v>
      </c>
      <c r="H22" s="23">
        <v>1213455</v>
      </c>
      <c r="I22" s="23">
        <v>155128</v>
      </c>
      <c r="J22" s="23">
        <v>0</v>
      </c>
      <c r="K22" s="23">
        <f t="shared" ref="K22:K26" si="8">2/(1/L22+1/M22)</f>
        <v>0.27761191954661357</v>
      </c>
      <c r="L22" s="23">
        <f t="shared" ref="L22:L26" si="9">G22/F22*100</f>
        <v>0.26191956285522933</v>
      </c>
      <c r="M22" s="33">
        <f t="shared" si="7"/>
        <v>0.29530446185815035</v>
      </c>
    </row>
    <row r="23" spans="1:13" x14ac:dyDescent="0.25">
      <c r="C23" s="23"/>
      <c r="D23" s="23"/>
      <c r="E23" s="29" t="s">
        <v>175</v>
      </c>
      <c r="F23" s="30">
        <f t="shared" si="4"/>
        <v>1372177</v>
      </c>
      <c r="G23" s="30">
        <v>1149930</v>
      </c>
      <c r="H23" s="30">
        <v>67119</v>
      </c>
      <c r="I23" s="30">
        <v>155128</v>
      </c>
      <c r="J23" s="30">
        <v>0</v>
      </c>
      <c r="K23" s="30">
        <f t="shared" si="8"/>
        <v>88.824227780811725</v>
      </c>
      <c r="L23" s="30">
        <f t="shared" si="9"/>
        <v>83.803328579330511</v>
      </c>
      <c r="M23" s="31">
        <f t="shared" si="7"/>
        <v>94.485102900540568</v>
      </c>
    </row>
    <row r="24" spans="1:13" x14ac:dyDescent="0.25">
      <c r="C24" t="s">
        <v>221</v>
      </c>
      <c r="E24" s="21" t="s">
        <v>177</v>
      </c>
      <c r="F24">
        <f t="shared" si="4"/>
        <v>1372177</v>
      </c>
      <c r="G24">
        <v>1125648</v>
      </c>
      <c r="H24">
        <v>75001</v>
      </c>
      <c r="I24">
        <v>171528</v>
      </c>
      <c r="J24">
        <v>0</v>
      </c>
      <c r="K24">
        <f t="shared" si="8"/>
        <v>87.502847063890044</v>
      </c>
      <c r="L24">
        <f t="shared" si="9"/>
        <v>82.033731799906278</v>
      </c>
      <c r="M24" s="59">
        <f t="shared" si="7"/>
        <v>93.753295092903926</v>
      </c>
    </row>
    <row r="25" spans="1:13" x14ac:dyDescent="0.25">
      <c r="E25" s="21" t="s">
        <v>174</v>
      </c>
      <c r="F25">
        <f t="shared" si="4"/>
        <v>1372177</v>
      </c>
      <c r="G25">
        <v>1037975</v>
      </c>
      <c r="H25">
        <v>49682</v>
      </c>
      <c r="I25">
        <v>191712</v>
      </c>
      <c r="J25">
        <v>92808</v>
      </c>
      <c r="K25">
        <f t="shared" si="8"/>
        <v>84.393906255462767</v>
      </c>
      <c r="L25">
        <f t="shared" si="9"/>
        <v>75.644395730288437</v>
      </c>
      <c r="M25" s="59">
        <f t="shared" si="7"/>
        <v>95.432199673242579</v>
      </c>
    </row>
    <row r="26" spans="1:13" ht="15.75" thickBot="1" x14ac:dyDescent="0.3">
      <c r="E26" s="60" t="s">
        <v>175</v>
      </c>
      <c r="F26" s="61">
        <f t="shared" si="4"/>
        <v>1372177</v>
      </c>
      <c r="G26" s="61">
        <v>1147925</v>
      </c>
      <c r="H26" s="61">
        <v>33034</v>
      </c>
      <c r="I26" s="61">
        <v>181760</v>
      </c>
      <c r="J26" s="61">
        <v>9458</v>
      </c>
      <c r="K26" s="61">
        <f t="shared" si="8"/>
        <v>89.922745987679463</v>
      </c>
      <c r="L26" s="61">
        <f t="shared" si="9"/>
        <v>83.657210403614116</v>
      </c>
      <c r="M26" s="62">
        <f t="shared" si="7"/>
        <v>97.202781806989066</v>
      </c>
    </row>
    <row r="27" spans="1:13" ht="15.75" thickTop="1" x14ac:dyDescent="0.25">
      <c r="A27" t="s">
        <v>216</v>
      </c>
      <c r="B27" t="s">
        <v>188</v>
      </c>
      <c r="C27" s="23" t="s">
        <v>153</v>
      </c>
      <c r="D27" s="23" t="s">
        <v>2</v>
      </c>
      <c r="E27" s="32" t="s">
        <v>174</v>
      </c>
      <c r="F27" s="23">
        <f t="shared" si="4"/>
        <v>26665697</v>
      </c>
      <c r="G27" s="23">
        <v>6426863</v>
      </c>
      <c r="H27" s="23">
        <v>3914307</v>
      </c>
      <c r="I27" s="23">
        <v>15994998</v>
      </c>
      <c r="J27" s="23">
        <v>329529</v>
      </c>
      <c r="K27" s="23">
        <f t="shared" ref="K27:K34" si="10">2/(1/L27+1/M27)</f>
        <v>34.733353677305345</v>
      </c>
      <c r="L27" s="23">
        <f t="shared" ref="L27:L34" si="11">G27/F27*100</f>
        <v>24.101612644889801</v>
      </c>
      <c r="M27" s="33">
        <f t="shared" si="7"/>
        <v>62.148315906227246</v>
      </c>
    </row>
    <row r="28" spans="1:13" x14ac:dyDescent="0.25">
      <c r="C28" s="23"/>
      <c r="D28" s="23"/>
      <c r="E28" s="29" t="s">
        <v>175</v>
      </c>
      <c r="F28" s="30">
        <f t="shared" si="4"/>
        <v>26665697</v>
      </c>
      <c r="G28" s="30">
        <v>10201194</v>
      </c>
      <c r="H28" s="30">
        <v>611403</v>
      </c>
      <c r="I28" s="30">
        <v>15849296</v>
      </c>
      <c r="J28" s="30">
        <v>3804</v>
      </c>
      <c r="K28" s="30">
        <f t="shared" si="10"/>
        <v>54.437878095518435</v>
      </c>
      <c r="L28" s="30">
        <f t="shared" si="11"/>
        <v>38.255868579021204</v>
      </c>
      <c r="M28" s="31">
        <f t="shared" si="7"/>
        <v>94.345456507812145</v>
      </c>
    </row>
    <row r="29" spans="1:13" x14ac:dyDescent="0.25">
      <c r="C29" t="s">
        <v>255</v>
      </c>
      <c r="D29" t="s">
        <v>2</v>
      </c>
      <c r="E29" s="49" t="s">
        <v>174</v>
      </c>
      <c r="F29" s="50">
        <f t="shared" si="4"/>
        <v>26665697</v>
      </c>
      <c r="G29" s="50">
        <v>6586078</v>
      </c>
      <c r="H29" s="50">
        <v>3755092</v>
      </c>
      <c r="I29">
        <v>15996063</v>
      </c>
      <c r="J29" s="50">
        <v>328464</v>
      </c>
      <c r="K29" s="50">
        <f t="shared" si="10"/>
        <v>35.593815601844923</v>
      </c>
      <c r="L29" s="50">
        <f t="shared" si="11"/>
        <v>24.698690606137166</v>
      </c>
      <c r="M29" s="51">
        <f t="shared" si="7"/>
        <v>63.687938598823926</v>
      </c>
    </row>
    <row r="30" spans="1:13" x14ac:dyDescent="0.25">
      <c r="E30" s="54" t="s">
        <v>175</v>
      </c>
      <c r="F30" s="55">
        <f t="shared" si="4"/>
        <v>26665697</v>
      </c>
      <c r="G30" s="55">
        <v>10300363</v>
      </c>
      <c r="H30" s="55">
        <v>512234</v>
      </c>
      <c r="I30">
        <v>15849304</v>
      </c>
      <c r="J30" s="55">
        <v>3796</v>
      </c>
      <c r="K30" s="55">
        <f t="shared" si="10"/>
        <v>54.967085748353426</v>
      </c>
      <c r="L30" s="55">
        <f t="shared" si="11"/>
        <v>38.627765852135795</v>
      </c>
      <c r="M30" s="56">
        <f t="shared" si="7"/>
        <v>95.262618222060809</v>
      </c>
    </row>
    <row r="31" spans="1:13" x14ac:dyDescent="0.25">
      <c r="C31" s="23" t="s">
        <v>153</v>
      </c>
      <c r="D31" s="23" t="s">
        <v>151</v>
      </c>
      <c r="E31" s="26" t="s">
        <v>174</v>
      </c>
      <c r="F31" s="27">
        <f t="shared" si="4"/>
        <v>26665697</v>
      </c>
      <c r="G31" s="27">
        <v>9910937</v>
      </c>
      <c r="H31" s="27">
        <v>6015556</v>
      </c>
      <c r="I31" s="27">
        <v>10272899</v>
      </c>
      <c r="J31" s="27">
        <v>466305</v>
      </c>
      <c r="K31" s="27">
        <f t="shared" si="10"/>
        <v>46.538752761950022</v>
      </c>
      <c r="L31" s="27">
        <f t="shared" si="11"/>
        <v>37.167365248318838</v>
      </c>
      <c r="M31" s="28">
        <f t="shared" si="7"/>
        <v>62.229249088295838</v>
      </c>
    </row>
    <row r="32" spans="1:13" x14ac:dyDescent="0.25">
      <c r="C32" s="23"/>
      <c r="D32" s="23"/>
      <c r="E32" s="29" t="s">
        <v>175</v>
      </c>
      <c r="F32" s="30">
        <f t="shared" ref="F32:F34" si="12">G32+H32+I32+J32</f>
        <v>26665697</v>
      </c>
      <c r="G32" s="30">
        <v>15654770</v>
      </c>
      <c r="H32" s="30">
        <v>909845</v>
      </c>
      <c r="I32" s="23">
        <v>10095305</v>
      </c>
      <c r="J32" s="30">
        <v>5777</v>
      </c>
      <c r="K32" s="30">
        <f t="shared" si="10"/>
        <v>72.424968850560219</v>
      </c>
      <c r="L32" s="30">
        <f t="shared" si="11"/>
        <v>58.707522252277897</v>
      </c>
      <c r="M32" s="37">
        <f t="shared" si="7"/>
        <v>94.507297634143626</v>
      </c>
    </row>
    <row r="33" spans="2:13" x14ac:dyDescent="0.25">
      <c r="C33" t="s">
        <v>255</v>
      </c>
      <c r="D33" t="s">
        <v>151</v>
      </c>
      <c r="E33" s="49" t="s">
        <v>174</v>
      </c>
      <c r="F33" s="50">
        <f t="shared" si="12"/>
        <v>26665697</v>
      </c>
      <c r="G33" s="50">
        <v>7676671</v>
      </c>
      <c r="H33" s="50">
        <v>4884548</v>
      </c>
      <c r="I33" s="50">
        <v>13599379</v>
      </c>
      <c r="J33" s="50">
        <v>505099</v>
      </c>
      <c r="K33" s="50">
        <f t="shared" si="10"/>
        <v>39.139814101113636</v>
      </c>
      <c r="L33" s="50">
        <f t="shared" si="11"/>
        <v>28.788563074124784</v>
      </c>
      <c r="M33" s="51">
        <f t="shared" si="7"/>
        <v>61.114060665608974</v>
      </c>
    </row>
    <row r="34" spans="2:13" x14ac:dyDescent="0.25">
      <c r="E34" s="54" t="s">
        <v>175</v>
      </c>
      <c r="F34" s="55">
        <f t="shared" si="12"/>
        <v>26665697</v>
      </c>
      <c r="G34" s="55">
        <v>12528676</v>
      </c>
      <c r="H34" s="55">
        <v>759856</v>
      </c>
      <c r="I34" s="55">
        <v>13372092</v>
      </c>
      <c r="J34" s="55">
        <v>5073</v>
      </c>
      <c r="K34" s="55">
        <f t="shared" si="10"/>
        <v>62.71514337068048</v>
      </c>
      <c r="L34" s="55">
        <f t="shared" si="11"/>
        <v>46.984243464552975</v>
      </c>
      <c r="M34" s="56">
        <f t="shared" si="7"/>
        <v>94.281866499625394</v>
      </c>
    </row>
    <row r="35" spans="2:13" x14ac:dyDescent="0.25">
      <c r="C35" s="23" t="s">
        <v>151</v>
      </c>
      <c r="D35" s="23"/>
      <c r="E35" s="32" t="s">
        <v>174</v>
      </c>
      <c r="F35" s="23">
        <f t="shared" ref="F35:F38" si="13">G35+H35+I35+J35</f>
        <v>26665697</v>
      </c>
      <c r="G35" s="23">
        <v>9479692</v>
      </c>
      <c r="H35" s="23">
        <v>6446800</v>
      </c>
      <c r="I35" s="23">
        <v>10273673</v>
      </c>
      <c r="J35" s="23">
        <v>465532</v>
      </c>
      <c r="K35" s="23">
        <f t="shared" ref="K35:K38" si="14">2/(1/L35+1/M35)</f>
        <v>44.513758144715219</v>
      </c>
      <c r="L35" s="23">
        <f t="shared" ref="L35:L38" si="15">G35/F35*100</f>
        <v>35.550137691881822</v>
      </c>
      <c r="M35" s="33">
        <f t="shared" ref="M35:M38" si="16">G35/(G35+H35)*100</f>
        <v>59.521531797460483</v>
      </c>
    </row>
    <row r="36" spans="2:13" x14ac:dyDescent="0.25">
      <c r="C36" s="23"/>
      <c r="D36" s="23"/>
      <c r="E36" s="29" t="s">
        <v>175</v>
      </c>
      <c r="F36" s="30">
        <f t="shared" si="13"/>
        <v>26665697</v>
      </c>
      <c r="G36" s="30">
        <v>15525306</v>
      </c>
      <c r="H36" s="30">
        <v>1039308</v>
      </c>
      <c r="I36" s="30">
        <v>10095353</v>
      </c>
      <c r="J36" s="30">
        <v>5730</v>
      </c>
      <c r="K36" s="30">
        <f t="shared" si="14"/>
        <v>71.826020404988526</v>
      </c>
      <c r="L36" s="30">
        <f t="shared" si="15"/>
        <v>58.222014598005821</v>
      </c>
      <c r="M36" s="31">
        <f t="shared" si="16"/>
        <v>93.725733663338005</v>
      </c>
    </row>
    <row r="37" spans="2:13" x14ac:dyDescent="0.25">
      <c r="C37" t="s">
        <v>2</v>
      </c>
      <c r="E37" s="21" t="s">
        <v>174</v>
      </c>
      <c r="F37">
        <f t="shared" si="13"/>
        <v>26665697</v>
      </c>
      <c r="G37">
        <v>4415058</v>
      </c>
      <c r="H37">
        <v>2468670</v>
      </c>
      <c r="I37">
        <v>19591617</v>
      </c>
      <c r="J37">
        <v>190352</v>
      </c>
      <c r="K37">
        <f t="shared" si="14"/>
        <v>26.319723810467689</v>
      </c>
      <c r="L37">
        <f t="shared" si="15"/>
        <v>16.557069556441746</v>
      </c>
      <c r="M37" s="59">
        <f t="shared" si="16"/>
        <v>64.137601020842197</v>
      </c>
    </row>
    <row r="38" spans="2:13" x14ac:dyDescent="0.25">
      <c r="E38" s="54" t="s">
        <v>175</v>
      </c>
      <c r="F38" s="55">
        <f t="shared" si="13"/>
        <v>26665697</v>
      </c>
      <c r="G38" s="55">
        <v>6812341</v>
      </c>
      <c r="H38" s="55">
        <v>315765</v>
      </c>
      <c r="I38" s="55">
        <v>19535163</v>
      </c>
      <c r="J38" s="55">
        <v>2428</v>
      </c>
      <c r="K38" s="55">
        <f t="shared" si="14"/>
        <v>40.317101925462488</v>
      </c>
      <c r="L38" s="55">
        <f t="shared" si="15"/>
        <v>25.54720771034037</v>
      </c>
      <c r="M38" s="56">
        <f t="shared" si="16"/>
        <v>95.570141633696252</v>
      </c>
    </row>
    <row r="39" spans="2:13" x14ac:dyDescent="0.25">
      <c r="C39" s="23" t="s">
        <v>209</v>
      </c>
      <c r="D39" s="23"/>
      <c r="E39" s="26" t="s">
        <v>174</v>
      </c>
      <c r="F39" s="27">
        <f>G39+H39+I39+J39</f>
        <v>26665697</v>
      </c>
      <c r="G39" s="27">
        <v>3474363</v>
      </c>
      <c r="H39" s="27">
        <v>16339773</v>
      </c>
      <c r="I39" s="27">
        <v>6851561</v>
      </c>
      <c r="J39" s="27">
        <v>0</v>
      </c>
      <c r="K39" s="27">
        <f t="shared" ref="K39:K40" si="17">2/(1/L39+1/M39)</f>
        <v>14.949980564689206</v>
      </c>
      <c r="L39" s="27">
        <f t="shared" ref="L39:L40" si="18">G39/F39*100</f>
        <v>13.029335029195</v>
      </c>
      <c r="M39" s="28">
        <f t="shared" ref="M39:M40" si="19">G39/(G39+H39)*100</f>
        <v>17.534769116352084</v>
      </c>
    </row>
    <row r="40" spans="2:13" x14ac:dyDescent="0.25">
      <c r="C40" s="23"/>
      <c r="D40" s="23"/>
      <c r="E40" s="29" t="s">
        <v>175</v>
      </c>
      <c r="F40" s="30">
        <f>G40+H40+I40+J40</f>
        <v>26665697</v>
      </c>
      <c r="G40" s="30">
        <v>18245798</v>
      </c>
      <c r="H40" s="30">
        <v>1568338</v>
      </c>
      <c r="I40" s="30">
        <v>6851561</v>
      </c>
      <c r="J40" s="30">
        <v>0</v>
      </c>
      <c r="K40" s="38">
        <f t="shared" si="17"/>
        <v>78.510600500651549</v>
      </c>
      <c r="L40" s="38">
        <f t="shared" si="18"/>
        <v>68.424230576084327</v>
      </c>
      <c r="M40" s="31">
        <f t="shared" si="19"/>
        <v>92.084752017448551</v>
      </c>
    </row>
    <row r="41" spans="2:13" x14ac:dyDescent="0.25">
      <c r="C41" t="s">
        <v>221</v>
      </c>
      <c r="E41" s="21" t="s">
        <v>174</v>
      </c>
      <c r="F41">
        <f t="shared" ref="F41:F42" si="20">G41+H41+I41+J41</f>
        <v>26665697</v>
      </c>
      <c r="G41">
        <v>10916032</v>
      </c>
      <c r="H41">
        <v>6179946</v>
      </c>
      <c r="I41">
        <v>9030629</v>
      </c>
      <c r="J41">
        <v>539090</v>
      </c>
      <c r="K41" s="63">
        <f t="shared" ref="K41:K42" si="21">2/(1/L41+1/M41)</f>
        <v>49.888547456193116</v>
      </c>
      <c r="L41" s="63">
        <f t="shared" ref="L41:L42" si="22">G41/F41*100</f>
        <v>40.93660855742867</v>
      </c>
      <c r="M41" s="64">
        <f t="shared" ref="M41:M42" si="23">G41/(G41+H41)*100</f>
        <v>63.851462607169942</v>
      </c>
    </row>
    <row r="42" spans="2:13" x14ac:dyDescent="0.25">
      <c r="E42" s="54" t="s">
        <v>175</v>
      </c>
      <c r="F42" s="55">
        <f t="shared" si="20"/>
        <v>26665697</v>
      </c>
      <c r="G42" s="55">
        <v>15493232</v>
      </c>
      <c r="H42" s="55">
        <v>2328056</v>
      </c>
      <c r="I42" s="55">
        <v>8841649</v>
      </c>
      <c r="J42" s="55">
        <v>2760</v>
      </c>
      <c r="K42" s="55">
        <f t="shared" si="21"/>
        <v>69.652874880147536</v>
      </c>
      <c r="L42" s="55">
        <f t="shared" si="22"/>
        <v>58.101732724256181</v>
      </c>
      <c r="M42" s="56">
        <f t="shared" si="23"/>
        <v>86.936656879121202</v>
      </c>
    </row>
    <row r="43" spans="2:13" x14ac:dyDescent="0.25">
      <c r="B43" t="s">
        <v>189</v>
      </c>
      <c r="C43" s="23" t="s">
        <v>153</v>
      </c>
      <c r="D43" s="23" t="s">
        <v>2</v>
      </c>
      <c r="E43" s="32" t="s">
        <v>177</v>
      </c>
      <c r="F43" s="23">
        <f t="shared" ref="F43:F57" si="24">G43+H43+I43+J43</f>
        <v>26665697</v>
      </c>
      <c r="G43" s="23">
        <v>12589114</v>
      </c>
      <c r="H43" s="23">
        <v>386706</v>
      </c>
      <c r="I43" s="23">
        <v>13689877</v>
      </c>
      <c r="J43" s="23">
        <v>0</v>
      </c>
      <c r="K43" s="23">
        <f t="shared" ref="K43:K57" si="25">2/(1/L43+1/M43)</f>
        <v>63.514794350579471</v>
      </c>
      <c r="L43" s="23">
        <f t="shared" ref="L43:L57" si="26">G43/F43*100</f>
        <v>47.210894206140566</v>
      </c>
      <c r="M43" s="33">
        <f t="shared" ref="M43:M51" si="27">G43/(G43+H43)*100</f>
        <v>97.019795280760675</v>
      </c>
    </row>
    <row r="44" spans="2:13" x14ac:dyDescent="0.25">
      <c r="C44" s="23"/>
      <c r="D44" s="23"/>
      <c r="E44" s="32" t="s">
        <v>174</v>
      </c>
      <c r="F44" s="23">
        <f t="shared" si="24"/>
        <v>26665697</v>
      </c>
      <c r="G44" s="23">
        <v>11350406</v>
      </c>
      <c r="H44" s="23">
        <v>318613</v>
      </c>
      <c r="I44" s="23">
        <v>13705248</v>
      </c>
      <c r="J44" s="23">
        <v>1291430</v>
      </c>
      <c r="K44" s="23">
        <f t="shared" si="25"/>
        <v>59.217373620297593</v>
      </c>
      <c r="L44" s="23">
        <f t="shared" si="26"/>
        <v>42.565570290549694</v>
      </c>
      <c r="M44" s="33">
        <f t="shared" si="27"/>
        <v>97.269581958860456</v>
      </c>
    </row>
    <row r="45" spans="2:13" x14ac:dyDescent="0.25">
      <c r="C45" s="23"/>
      <c r="D45" s="23"/>
      <c r="E45" s="29" t="s">
        <v>175</v>
      </c>
      <c r="F45" s="30">
        <f t="shared" si="24"/>
        <v>26665697</v>
      </c>
      <c r="G45" s="30">
        <v>12852032</v>
      </c>
      <c r="H45" s="30">
        <v>25028</v>
      </c>
      <c r="I45" s="23">
        <v>13691118</v>
      </c>
      <c r="J45" s="30">
        <v>97519</v>
      </c>
      <c r="K45" s="30">
        <f t="shared" si="25"/>
        <v>65.003216644706882</v>
      </c>
      <c r="L45" s="30">
        <f t="shared" si="26"/>
        <v>48.196872558778416</v>
      </c>
      <c r="M45" s="31">
        <f t="shared" si="27"/>
        <v>99.805638864771922</v>
      </c>
    </row>
    <row r="46" spans="2:13" x14ac:dyDescent="0.25">
      <c r="C46" t="s">
        <v>255</v>
      </c>
      <c r="D46" t="s">
        <v>2</v>
      </c>
      <c r="E46" s="49" t="s">
        <v>177</v>
      </c>
      <c r="F46" s="50">
        <f t="shared" si="24"/>
        <v>26665697</v>
      </c>
      <c r="G46" s="50">
        <v>12596158</v>
      </c>
      <c r="H46" s="50">
        <v>379662</v>
      </c>
      <c r="I46" s="50">
        <v>13689877</v>
      </c>
      <c r="J46" s="50">
        <v>0</v>
      </c>
      <c r="K46" s="50">
        <f t="shared" si="25"/>
        <v>63.550332849270134</v>
      </c>
      <c r="L46" s="50">
        <f t="shared" si="26"/>
        <v>47.237310166690939</v>
      </c>
      <c r="M46" s="51">
        <f t="shared" si="27"/>
        <v>97.07408086733632</v>
      </c>
    </row>
    <row r="47" spans="2:13" x14ac:dyDescent="0.25">
      <c r="E47" s="21" t="s">
        <v>174</v>
      </c>
      <c r="F47">
        <f t="shared" si="24"/>
        <v>26665697</v>
      </c>
      <c r="G47">
        <v>11352767</v>
      </c>
      <c r="H47">
        <v>316252</v>
      </c>
      <c r="I47">
        <v>13701347</v>
      </c>
      <c r="J47">
        <v>1295331</v>
      </c>
      <c r="K47">
        <f t="shared" si="25"/>
        <v>59.229691436868869</v>
      </c>
      <c r="L47">
        <f t="shared" si="26"/>
        <v>42.57442436250588</v>
      </c>
      <c r="M47" s="59">
        <f t="shared" si="27"/>
        <v>97.289815022153959</v>
      </c>
    </row>
    <row r="48" spans="2:13" x14ac:dyDescent="0.25">
      <c r="E48" s="54" t="s">
        <v>175</v>
      </c>
      <c r="F48" s="55">
        <f t="shared" si="24"/>
        <v>26665697</v>
      </c>
      <c r="G48" s="55">
        <v>12855499</v>
      </c>
      <c r="H48" s="55">
        <v>21561</v>
      </c>
      <c r="I48">
        <v>13691121</v>
      </c>
      <c r="J48" s="55">
        <v>97516</v>
      </c>
      <c r="K48" s="55">
        <f t="shared" si="25"/>
        <v>65.020752093739944</v>
      </c>
      <c r="L48" s="55">
        <f t="shared" si="26"/>
        <v>48.20987428155356</v>
      </c>
      <c r="M48" s="58">
        <f t="shared" si="27"/>
        <v>99.832562712296124</v>
      </c>
    </row>
    <row r="49" spans="3:13" x14ac:dyDescent="0.25">
      <c r="C49" s="23" t="s">
        <v>153</v>
      </c>
      <c r="D49" s="23" t="s">
        <v>151</v>
      </c>
      <c r="E49" s="26" t="s">
        <v>177</v>
      </c>
      <c r="F49" s="27">
        <f t="shared" si="24"/>
        <v>26665697</v>
      </c>
      <c r="G49" s="27">
        <v>20354387</v>
      </c>
      <c r="H49" s="27">
        <v>640485</v>
      </c>
      <c r="I49" s="27">
        <v>5670825</v>
      </c>
      <c r="J49" s="27">
        <v>0</v>
      </c>
      <c r="K49" s="27">
        <f t="shared" si="25"/>
        <v>85.413948792764103</v>
      </c>
      <c r="L49" s="27">
        <f t="shared" si="26"/>
        <v>76.331726862418037</v>
      </c>
      <c r="M49" s="28">
        <f t="shared" si="27"/>
        <v>96.949326483152646</v>
      </c>
    </row>
    <row r="50" spans="3:13" x14ac:dyDescent="0.25">
      <c r="C50" s="23"/>
      <c r="D50" s="23"/>
      <c r="E50" s="32" t="s">
        <v>174</v>
      </c>
      <c r="F50" s="23">
        <f t="shared" si="24"/>
        <v>26665697</v>
      </c>
      <c r="G50" s="23">
        <v>18344419</v>
      </c>
      <c r="H50" s="23">
        <v>532804</v>
      </c>
      <c r="I50" s="23">
        <v>5699976</v>
      </c>
      <c r="J50" s="23">
        <v>2088498</v>
      </c>
      <c r="K50" s="23">
        <f t="shared" si="25"/>
        <v>80.558817923839754</v>
      </c>
      <c r="L50" s="23">
        <f t="shared" si="26"/>
        <v>68.79407277447126</v>
      </c>
      <c r="M50" s="33">
        <f t="shared" si="27"/>
        <v>97.177529766957775</v>
      </c>
    </row>
    <row r="51" spans="3:13" x14ac:dyDescent="0.25">
      <c r="C51" s="23"/>
      <c r="D51" s="23"/>
      <c r="E51" s="29" t="s">
        <v>175</v>
      </c>
      <c r="F51" s="30">
        <f t="shared" si="24"/>
        <v>26665697</v>
      </c>
      <c r="G51" s="30">
        <v>20787725</v>
      </c>
      <c r="H51" s="30">
        <v>47083</v>
      </c>
      <c r="I51" s="23">
        <v>5672573</v>
      </c>
      <c r="J51" s="30">
        <v>158316</v>
      </c>
      <c r="K51" s="30">
        <f t="shared" si="25"/>
        <v>87.526332614779562</v>
      </c>
      <c r="L51" s="30">
        <f t="shared" si="26"/>
        <v>77.956803454265611</v>
      </c>
      <c r="M51" s="31">
        <f t="shared" si="27"/>
        <v>99.774017595938489</v>
      </c>
    </row>
    <row r="52" spans="3:13" x14ac:dyDescent="0.25">
      <c r="C52" t="s">
        <v>255</v>
      </c>
      <c r="D52" t="s">
        <v>151</v>
      </c>
      <c r="E52" s="49" t="s">
        <v>177</v>
      </c>
      <c r="F52" s="50">
        <f t="shared" si="24"/>
        <v>26665697</v>
      </c>
      <c r="G52" s="50">
        <v>22456821</v>
      </c>
      <c r="H52" s="50">
        <v>664736</v>
      </c>
      <c r="I52" s="50">
        <v>3544140</v>
      </c>
      <c r="J52" s="50">
        <v>0</v>
      </c>
      <c r="K52" s="52">
        <f t="shared" si="25"/>
        <v>90.211125120497712</v>
      </c>
      <c r="L52" s="52">
        <f t="shared" si="26"/>
        <v>84.216141059429276</v>
      </c>
      <c r="M52" s="51">
        <f t="shared" ref="M52:M57" si="28">G52/(G52+H52)*100</f>
        <v>97.125037902940534</v>
      </c>
    </row>
    <row r="53" spans="3:13" x14ac:dyDescent="0.25">
      <c r="E53" s="21" t="s">
        <v>174</v>
      </c>
      <c r="F53">
        <f t="shared" si="24"/>
        <v>26665697</v>
      </c>
      <c r="G53">
        <v>20248244</v>
      </c>
      <c r="H53">
        <v>542445</v>
      </c>
      <c r="I53">
        <v>3579507</v>
      </c>
      <c r="J53">
        <v>2295501</v>
      </c>
      <c r="K53" s="63">
        <f t="shared" si="25"/>
        <v>85.334117098592387</v>
      </c>
      <c r="L53" s="63">
        <f t="shared" si="26"/>
        <v>75.93367613829858</v>
      </c>
      <c r="M53" s="59">
        <f t="shared" si="28"/>
        <v>97.390923408069824</v>
      </c>
    </row>
    <row r="54" spans="3:13" x14ac:dyDescent="0.25">
      <c r="E54" s="54" t="s">
        <v>175</v>
      </c>
      <c r="F54" s="55">
        <f t="shared" si="24"/>
        <v>26665697</v>
      </c>
      <c r="G54" s="55">
        <v>22897785</v>
      </c>
      <c r="H54" s="55">
        <v>47554</v>
      </c>
      <c r="I54" s="55">
        <v>3546205</v>
      </c>
      <c r="J54" s="55">
        <v>174153</v>
      </c>
      <c r="K54" s="57">
        <f t="shared" si="25"/>
        <v>92.309239420035496</v>
      </c>
      <c r="L54" s="57">
        <f t="shared" si="26"/>
        <v>85.869816191191248</v>
      </c>
      <c r="M54" s="56">
        <f t="shared" si="28"/>
        <v>99.792750937347236</v>
      </c>
    </row>
    <row r="55" spans="3:13" x14ac:dyDescent="0.25">
      <c r="C55" s="23" t="s">
        <v>151</v>
      </c>
      <c r="D55" s="23"/>
      <c r="E55" s="32" t="s">
        <v>177</v>
      </c>
      <c r="F55" s="23">
        <f t="shared" si="24"/>
        <v>26665697</v>
      </c>
      <c r="G55" s="23">
        <v>19810875</v>
      </c>
      <c r="H55" s="23">
        <v>1183997</v>
      </c>
      <c r="I55" s="23">
        <v>5670825</v>
      </c>
      <c r="J55" s="23">
        <v>0</v>
      </c>
      <c r="K55" s="23">
        <f t="shared" si="25"/>
        <v>83.133187100640782</v>
      </c>
      <c r="L55" s="23">
        <f t="shared" si="26"/>
        <v>74.293482746766387</v>
      </c>
      <c r="M55" s="33">
        <f t="shared" si="28"/>
        <v>94.360541945671301</v>
      </c>
    </row>
    <row r="56" spans="3:13" x14ac:dyDescent="0.25">
      <c r="C56" s="23"/>
      <c r="D56" s="23"/>
      <c r="E56" s="32" t="s">
        <v>174</v>
      </c>
      <c r="F56" s="23">
        <f t="shared" si="24"/>
        <v>26665697</v>
      </c>
      <c r="G56" s="23">
        <v>17832097</v>
      </c>
      <c r="H56" s="23">
        <v>1045126</v>
      </c>
      <c r="I56" s="23">
        <v>5727495</v>
      </c>
      <c r="J56" s="23">
        <v>2060979</v>
      </c>
      <c r="K56" s="23">
        <f t="shared" si="25"/>
        <v>78.308975357750441</v>
      </c>
      <c r="L56" s="23">
        <f t="shared" si="26"/>
        <v>66.872795412023166</v>
      </c>
      <c r="M56" s="33">
        <f t="shared" si="28"/>
        <v>94.463560662497869</v>
      </c>
    </row>
    <row r="57" spans="3:13" x14ac:dyDescent="0.25">
      <c r="C57" s="23"/>
      <c r="D57" s="23"/>
      <c r="E57" s="29" t="s">
        <v>175</v>
      </c>
      <c r="F57" s="30">
        <f t="shared" si="24"/>
        <v>26665697</v>
      </c>
      <c r="G57" s="30">
        <v>20721546</v>
      </c>
      <c r="H57" s="30">
        <v>113262</v>
      </c>
      <c r="I57" s="30">
        <v>5672584</v>
      </c>
      <c r="J57" s="30">
        <v>158305</v>
      </c>
      <c r="K57" s="30">
        <f t="shared" si="25"/>
        <v>87.247687156168112</v>
      </c>
      <c r="L57" s="30">
        <f t="shared" si="26"/>
        <v>77.708623179810374</v>
      </c>
      <c r="M57" s="31">
        <f t="shared" si="28"/>
        <v>99.456380879535828</v>
      </c>
    </row>
    <row r="58" spans="3:13" x14ac:dyDescent="0.25">
      <c r="C58" t="s">
        <v>2</v>
      </c>
      <c r="E58" s="21" t="s">
        <v>177</v>
      </c>
      <c r="F58">
        <f t="shared" ref="F58:F60" si="29">G58+H58+I58+J58</f>
        <v>28552988</v>
      </c>
      <c r="G58">
        <v>12578789</v>
      </c>
      <c r="H58">
        <v>397031</v>
      </c>
      <c r="I58">
        <v>13689877</v>
      </c>
      <c r="J58">
        <v>1887291</v>
      </c>
      <c r="K58">
        <f t="shared" ref="K58:K60" si="30">2/(1/L58+1/M58)</f>
        <v>60.578618100476177</v>
      </c>
      <c r="L58">
        <f t="shared" ref="L58:L60" si="31">G58/F58*100</f>
        <v>44.054194958510124</v>
      </c>
      <c r="M58" s="59">
        <f t="shared" ref="M58:M60" si="32">G58/(G58+H58)*100</f>
        <v>96.940224201630414</v>
      </c>
    </row>
    <row r="59" spans="3:13" x14ac:dyDescent="0.25">
      <c r="E59" s="21" t="s">
        <v>174</v>
      </c>
      <c r="F59">
        <f t="shared" si="29"/>
        <v>26665697</v>
      </c>
      <c r="G59">
        <v>11341499</v>
      </c>
      <c r="H59">
        <v>327520</v>
      </c>
      <c r="I59">
        <v>13706803</v>
      </c>
      <c r="J59">
        <v>1289875</v>
      </c>
      <c r="K59">
        <f t="shared" si="30"/>
        <v>59.170903992089052</v>
      </c>
      <c r="L59">
        <f t="shared" si="31"/>
        <v>42.53216782595257</v>
      </c>
      <c r="M59" s="59">
        <f t="shared" si="32"/>
        <v>97.193251634948922</v>
      </c>
    </row>
    <row r="60" spans="3:13" x14ac:dyDescent="0.25">
      <c r="E60" s="54" t="s">
        <v>175</v>
      </c>
      <c r="F60" s="55">
        <f t="shared" si="29"/>
        <v>26665697</v>
      </c>
      <c r="G60" s="55">
        <v>12851268</v>
      </c>
      <c r="H60" s="55">
        <v>25792</v>
      </c>
      <c r="I60" s="55">
        <v>13691120</v>
      </c>
      <c r="J60" s="55">
        <v>97517</v>
      </c>
      <c r="K60" s="55">
        <f t="shared" si="30"/>
        <v>64.999352473071113</v>
      </c>
      <c r="L60" s="55">
        <f t="shared" si="31"/>
        <v>48.194007454596068</v>
      </c>
      <c r="M60" s="56">
        <f t="shared" si="32"/>
        <v>99.799705833474405</v>
      </c>
    </row>
    <row r="61" spans="3:13" x14ac:dyDescent="0.25">
      <c r="C61" s="23" t="s">
        <v>209</v>
      </c>
      <c r="D61" s="23"/>
      <c r="E61" s="32" t="s">
        <v>174</v>
      </c>
      <c r="F61" s="23">
        <f t="shared" ref="F61:F62" si="33">G61+H61+I61+J61</f>
        <v>26665697</v>
      </c>
      <c r="G61" s="23">
        <v>71379</v>
      </c>
      <c r="H61" s="23">
        <v>21753295</v>
      </c>
      <c r="I61" s="23">
        <v>4841023</v>
      </c>
      <c r="J61" s="23">
        <v>0</v>
      </c>
      <c r="K61" s="23">
        <f t="shared" ref="K61:K62" si="34">2/(1/L61+1/M61)</f>
        <v>0.2944048417365171</v>
      </c>
      <c r="L61" s="23">
        <f t="shared" ref="L61:L62" si="35">G61/F61*100</f>
        <v>0.26768098354976433</v>
      </c>
      <c r="M61" s="33">
        <f>G61/(G61+H61)*100</f>
        <v>0.32705643163329723</v>
      </c>
    </row>
    <row r="62" spans="3:13" x14ac:dyDescent="0.25">
      <c r="C62" s="23"/>
      <c r="D62" s="23"/>
      <c r="E62" s="29" t="s">
        <v>175</v>
      </c>
      <c r="F62" s="30">
        <f t="shared" si="33"/>
        <v>26665697</v>
      </c>
      <c r="G62" s="30">
        <v>21134414</v>
      </c>
      <c r="H62" s="30">
        <v>690260</v>
      </c>
      <c r="I62" s="30">
        <v>4841023</v>
      </c>
      <c r="J62" s="30">
        <v>0</v>
      </c>
      <c r="K62" s="30">
        <f t="shared" si="34"/>
        <v>87.169528977206625</v>
      </c>
      <c r="L62" s="30">
        <f t="shared" si="35"/>
        <v>79.256934480280037</v>
      </c>
      <c r="M62" s="31">
        <f>G62/(G62+H62)*100</f>
        <v>96.837249436119862</v>
      </c>
    </row>
    <row r="63" spans="3:13" x14ac:dyDescent="0.25">
      <c r="C63" t="s">
        <v>221</v>
      </c>
      <c r="E63" s="21" t="s">
        <v>177</v>
      </c>
      <c r="F63">
        <f t="shared" ref="F63:F70" si="36">G63+H63+I63+J63</f>
        <v>26665697</v>
      </c>
      <c r="G63">
        <v>20826872</v>
      </c>
      <c r="H63">
        <v>452501</v>
      </c>
      <c r="I63">
        <v>5386324</v>
      </c>
      <c r="J63">
        <v>0</v>
      </c>
      <c r="K63">
        <f t="shared" ref="K63:K70" si="37">2/(1/L63+1/M63)</f>
        <v>86.878054406845152</v>
      </c>
      <c r="L63">
        <f t="shared" ref="L63:L70" si="38">G63/F63*100</f>
        <v>78.10361004252016</v>
      </c>
      <c r="M63" s="64">
        <f t="shared" ref="M63:M65" si="39">G63/(G63+H63)*100</f>
        <v>97.873522871186097</v>
      </c>
    </row>
    <row r="64" spans="3:13" x14ac:dyDescent="0.25">
      <c r="E64" s="21" t="s">
        <v>174</v>
      </c>
      <c r="F64">
        <f t="shared" si="36"/>
        <v>26665697</v>
      </c>
      <c r="G64">
        <v>19056073</v>
      </c>
      <c r="H64">
        <v>295970</v>
      </c>
      <c r="I64">
        <v>5426363</v>
      </c>
      <c r="J64">
        <v>1887291</v>
      </c>
      <c r="K64">
        <f t="shared" si="37"/>
        <v>82.820551378663978</v>
      </c>
      <c r="L64">
        <f t="shared" si="38"/>
        <v>71.462872318694693</v>
      </c>
      <c r="M64" s="64">
        <f t="shared" si="39"/>
        <v>98.470600752592375</v>
      </c>
    </row>
    <row r="65" spans="1:13" ht="15.75" thickBot="1" x14ac:dyDescent="0.3">
      <c r="E65" s="60" t="s">
        <v>175</v>
      </c>
      <c r="F65" s="61">
        <f t="shared" si="36"/>
        <v>26665697</v>
      </c>
      <c r="G65" s="61">
        <v>20979463</v>
      </c>
      <c r="H65" s="61">
        <v>114365</v>
      </c>
      <c r="I65" s="61">
        <v>5388516</v>
      </c>
      <c r="J65" s="61">
        <v>183353</v>
      </c>
      <c r="K65" s="61">
        <f t="shared" si="37"/>
        <v>87.854571417952755</v>
      </c>
      <c r="L65" s="61">
        <f t="shared" si="38"/>
        <v>78.675847100490188</v>
      </c>
      <c r="M65" s="62">
        <f t="shared" si="39"/>
        <v>99.457827190019756</v>
      </c>
    </row>
    <row r="66" spans="1:13" ht="15.75" thickTop="1" x14ac:dyDescent="0.25">
      <c r="A66" t="s">
        <v>179</v>
      </c>
      <c r="B66" t="s">
        <v>180</v>
      </c>
      <c r="C66" s="23" t="s">
        <v>153</v>
      </c>
      <c r="D66" s="23" t="s">
        <v>2</v>
      </c>
      <c r="E66" s="32" t="s">
        <v>177</v>
      </c>
      <c r="F66" s="23">
        <f t="shared" si="36"/>
        <v>950780</v>
      </c>
      <c r="G66" s="23">
        <v>703853</v>
      </c>
      <c r="H66" s="23">
        <v>246927</v>
      </c>
      <c r="I66" s="23">
        <v>0</v>
      </c>
      <c r="J66" s="23">
        <v>0</v>
      </c>
      <c r="K66" s="39">
        <f t="shared" si="37"/>
        <v>74.02900776204801</v>
      </c>
      <c r="L66" s="39">
        <f t="shared" si="38"/>
        <v>74.02900776204801</v>
      </c>
      <c r="M66" s="40">
        <f>G66/(G66+H66)*100</f>
        <v>74.02900776204801</v>
      </c>
    </row>
    <row r="67" spans="1:13" x14ac:dyDescent="0.25">
      <c r="C67" t="s">
        <v>255</v>
      </c>
      <c r="D67" t="s">
        <v>2</v>
      </c>
      <c r="E67" s="21" t="s">
        <v>177</v>
      </c>
      <c r="F67">
        <f t="shared" si="36"/>
        <v>950780</v>
      </c>
      <c r="G67">
        <v>275832</v>
      </c>
      <c r="H67">
        <v>674948</v>
      </c>
      <c r="I67">
        <v>0</v>
      </c>
      <c r="J67">
        <v>0</v>
      </c>
      <c r="K67">
        <f t="shared" si="37"/>
        <v>29.011127705673236</v>
      </c>
      <c r="L67">
        <f t="shared" si="38"/>
        <v>29.011127705673236</v>
      </c>
      <c r="M67" s="59">
        <f>G67/(G67+H67)*100</f>
        <v>29.011127705673236</v>
      </c>
    </row>
    <row r="68" spans="1:13" x14ac:dyDescent="0.25">
      <c r="C68" s="23" t="s">
        <v>2</v>
      </c>
      <c r="D68" s="23"/>
      <c r="E68" s="32" t="s">
        <v>177</v>
      </c>
      <c r="F68" s="23">
        <f t="shared" si="36"/>
        <v>950780</v>
      </c>
      <c r="G68" s="23">
        <v>308407</v>
      </c>
      <c r="H68" s="23">
        <v>641244</v>
      </c>
      <c r="I68" s="23">
        <v>1129</v>
      </c>
      <c r="J68" s="23">
        <v>0</v>
      </c>
      <c r="K68" s="23">
        <f t="shared" si="37"/>
        <v>32.4565322287418</v>
      </c>
      <c r="L68" s="23">
        <f t="shared" si="38"/>
        <v>32.437262037485013</v>
      </c>
      <c r="M68" s="33">
        <f>G68/(G68+H68)*100</f>
        <v>32.475825329515793</v>
      </c>
    </row>
    <row r="69" spans="1:13" x14ac:dyDescent="0.25">
      <c r="C69" t="s">
        <v>151</v>
      </c>
      <c r="E69" s="21" t="s">
        <v>177</v>
      </c>
      <c r="F69">
        <f t="shared" si="36"/>
        <v>950780</v>
      </c>
      <c r="G69">
        <v>306963</v>
      </c>
      <c r="H69">
        <v>643816</v>
      </c>
      <c r="I69">
        <v>1</v>
      </c>
      <c r="J69">
        <v>0</v>
      </c>
      <c r="K69">
        <f t="shared" si="37"/>
        <v>32.285403713479305</v>
      </c>
      <c r="L69">
        <f t="shared" si="38"/>
        <v>32.28538673510171</v>
      </c>
      <c r="M69" s="59">
        <f>G69/(G69+H69)*100</f>
        <v>32.285420691874769</v>
      </c>
    </row>
    <row r="70" spans="1:13" x14ac:dyDescent="0.25">
      <c r="C70" s="23" t="s">
        <v>221</v>
      </c>
      <c r="D70" s="23"/>
      <c r="E70" s="29" t="s">
        <v>177</v>
      </c>
      <c r="F70" s="30">
        <f t="shared" si="36"/>
        <v>950780</v>
      </c>
      <c r="G70" s="30">
        <v>174511</v>
      </c>
      <c r="H70" s="30">
        <v>2449</v>
      </c>
      <c r="I70" s="30">
        <v>773820</v>
      </c>
      <c r="J70" s="30">
        <v>0</v>
      </c>
      <c r="K70" s="30">
        <f t="shared" si="37"/>
        <v>30.948800255378018</v>
      </c>
      <c r="L70" s="30">
        <f t="shared" si="38"/>
        <v>18.354508929510509</v>
      </c>
      <c r="M70" s="31">
        <f>G70/(G70+H70)*100</f>
        <v>98.616071428571431</v>
      </c>
    </row>
    <row r="73" spans="1:13" x14ac:dyDescent="0.25">
      <c r="A73" t="s">
        <v>229</v>
      </c>
    </row>
    <row r="74" spans="1:13" x14ac:dyDescent="0.25">
      <c r="A74" t="s">
        <v>164</v>
      </c>
      <c r="B74" s="18" t="s">
        <v>228</v>
      </c>
      <c r="C74" s="18" t="s">
        <v>165</v>
      </c>
      <c r="D74" s="18" t="s">
        <v>166</v>
      </c>
      <c r="E74" s="18" t="s">
        <v>167</v>
      </c>
      <c r="F74" s="18" t="s">
        <v>65</v>
      </c>
      <c r="G74" s="18" t="s">
        <v>168</v>
      </c>
      <c r="H74" s="18" t="s">
        <v>169</v>
      </c>
      <c r="I74" s="18" t="s">
        <v>170</v>
      </c>
      <c r="J74" s="18" t="s">
        <v>171</v>
      </c>
      <c r="K74" s="18" t="s">
        <v>178</v>
      </c>
      <c r="L74" s="18" t="s">
        <v>172</v>
      </c>
      <c r="M74" s="18" t="s">
        <v>176</v>
      </c>
    </row>
    <row r="75" spans="1:13" x14ac:dyDescent="0.25">
      <c r="A75" t="s">
        <v>215</v>
      </c>
      <c r="B75" t="s">
        <v>188</v>
      </c>
      <c r="C75" s="23" t="s">
        <v>153</v>
      </c>
      <c r="D75" s="23" t="s">
        <v>173</v>
      </c>
      <c r="E75" s="26" t="s">
        <v>174</v>
      </c>
      <c r="F75" s="27">
        <f t="shared" ref="F75:F106" si="40">G75+H75+I75+J75</f>
        <v>1188818</v>
      </c>
      <c r="G75" s="27">
        <v>661775</v>
      </c>
      <c r="H75" s="27">
        <v>424496</v>
      </c>
      <c r="I75" s="27">
        <v>40464</v>
      </c>
      <c r="J75" s="27">
        <v>62083</v>
      </c>
      <c r="K75" s="27">
        <f t="shared" ref="K75:K106" si="41">2/(1/L75+1/M75)</f>
        <v>58.175746091691359</v>
      </c>
      <c r="L75" s="27">
        <f t="shared" ref="L75:L106" si="42">G75/F75*100</f>
        <v>55.666636945268323</v>
      </c>
      <c r="M75" s="28">
        <f t="shared" ref="M75:M106" si="43">G75/(G75+H75)*100</f>
        <v>60.921722111701406</v>
      </c>
    </row>
    <row r="76" spans="1:13" x14ac:dyDescent="0.25">
      <c r="C76" s="23"/>
      <c r="D76" s="23"/>
      <c r="E76" s="29" t="s">
        <v>175</v>
      </c>
      <c r="F76" s="30">
        <f t="shared" si="40"/>
        <v>1188818</v>
      </c>
      <c r="G76" s="30">
        <v>1079949</v>
      </c>
      <c r="H76" s="30">
        <v>99717</v>
      </c>
      <c r="I76" s="30">
        <v>5014</v>
      </c>
      <c r="J76" s="30">
        <v>4138</v>
      </c>
      <c r="K76" s="30">
        <f t="shared" si="41"/>
        <v>91.19326961887856</v>
      </c>
      <c r="L76" s="30">
        <f t="shared" si="42"/>
        <v>90.842248350882983</v>
      </c>
      <c r="M76" s="31">
        <f t="shared" si="43"/>
        <v>91.547014154853997</v>
      </c>
    </row>
    <row r="77" spans="1:13" x14ac:dyDescent="0.25">
      <c r="C77" t="s">
        <v>1</v>
      </c>
      <c r="D77" t="s">
        <v>173</v>
      </c>
      <c r="E77" s="49" t="s">
        <v>174</v>
      </c>
      <c r="F77" s="50">
        <f t="shared" si="40"/>
        <v>1188818</v>
      </c>
      <c r="G77" s="50">
        <v>662963</v>
      </c>
      <c r="H77" s="50">
        <v>406568</v>
      </c>
      <c r="I77" s="50">
        <f>302648-183361</f>
        <v>119287</v>
      </c>
      <c r="J77" s="50">
        <v>0</v>
      </c>
      <c r="K77" s="50">
        <f t="shared" si="41"/>
        <v>58.712183103674406</v>
      </c>
      <c r="L77" s="50">
        <f t="shared" si="42"/>
        <v>55.766568137427264</v>
      </c>
      <c r="M77" s="51">
        <f t="shared" si="43"/>
        <v>61.986328587016182</v>
      </c>
    </row>
    <row r="78" spans="1:13" x14ac:dyDescent="0.25">
      <c r="E78" s="54" t="s">
        <v>175</v>
      </c>
      <c r="F78" s="55">
        <f t="shared" si="40"/>
        <v>1188818</v>
      </c>
      <c r="G78" s="55">
        <v>1081012</v>
      </c>
      <c r="H78" s="55">
        <v>78533</v>
      </c>
      <c r="I78" s="55">
        <f>5275+207359-183361</f>
        <v>29273</v>
      </c>
      <c r="J78" s="55">
        <v>0</v>
      </c>
      <c r="K78" s="55">
        <f t="shared" si="41"/>
        <v>92.06515347073686</v>
      </c>
      <c r="L78" s="55">
        <f t="shared" si="42"/>
        <v>90.9316648974023</v>
      </c>
      <c r="M78" s="56">
        <f t="shared" si="43"/>
        <v>93.227257243142788</v>
      </c>
    </row>
    <row r="79" spans="1:13" x14ac:dyDescent="0.25">
      <c r="C79" s="23" t="s">
        <v>135</v>
      </c>
      <c r="D79" s="23"/>
      <c r="E79" s="32" t="s">
        <v>174</v>
      </c>
      <c r="F79" s="23">
        <f t="shared" si="40"/>
        <v>1372177</v>
      </c>
      <c r="G79" s="23">
        <v>639415</v>
      </c>
      <c r="H79" s="23">
        <v>446853</v>
      </c>
      <c r="I79" s="23">
        <v>222159</v>
      </c>
      <c r="J79" s="23">
        <v>63750</v>
      </c>
      <c r="K79" s="23">
        <f t="shared" si="41"/>
        <v>52.017840545548097</v>
      </c>
      <c r="L79" s="23">
        <f t="shared" si="42"/>
        <v>46.598580212319547</v>
      </c>
      <c r="M79" s="33">
        <f t="shared" si="43"/>
        <v>58.86346647420342</v>
      </c>
    </row>
    <row r="80" spans="1:13" x14ac:dyDescent="0.25">
      <c r="C80" s="23"/>
      <c r="D80" s="23"/>
      <c r="E80" s="32" t="s">
        <v>175</v>
      </c>
      <c r="F80" s="23">
        <f t="shared" si="40"/>
        <v>1372177</v>
      </c>
      <c r="G80" s="23">
        <v>1066721</v>
      </c>
      <c r="H80" s="23">
        <v>112942</v>
      </c>
      <c r="I80" s="23">
        <v>188435</v>
      </c>
      <c r="J80" s="23">
        <v>4079</v>
      </c>
      <c r="K80" s="23">
        <f t="shared" si="41"/>
        <v>83.604066085648014</v>
      </c>
      <c r="L80" s="23">
        <f t="shared" si="42"/>
        <v>77.739314971756556</v>
      </c>
      <c r="M80" s="33">
        <f t="shared" si="43"/>
        <v>90.425909772536727</v>
      </c>
    </row>
    <row r="81" spans="2:13" x14ac:dyDescent="0.25">
      <c r="C81" t="s">
        <v>209</v>
      </c>
      <c r="E81" s="49" t="s">
        <v>174</v>
      </c>
      <c r="F81" s="50">
        <f t="shared" si="40"/>
        <v>1372179</v>
      </c>
      <c r="G81" s="50">
        <v>211122</v>
      </c>
      <c r="H81" s="50">
        <v>984044</v>
      </c>
      <c r="I81" s="50">
        <v>177013</v>
      </c>
      <c r="J81" s="50">
        <v>0</v>
      </c>
      <c r="K81" s="50">
        <f t="shared" si="41"/>
        <v>16.446718302370737</v>
      </c>
      <c r="L81" s="50">
        <f t="shared" si="42"/>
        <v>15.385893531383296</v>
      </c>
      <c r="M81" s="51">
        <f t="shared" si="43"/>
        <v>17.664659135216361</v>
      </c>
    </row>
    <row r="82" spans="2:13" x14ac:dyDescent="0.25">
      <c r="E82" s="54" t="s">
        <v>175</v>
      </c>
      <c r="F82" s="55">
        <f t="shared" si="40"/>
        <v>1372179</v>
      </c>
      <c r="G82" s="55">
        <v>1021365</v>
      </c>
      <c r="H82" s="55">
        <v>173801</v>
      </c>
      <c r="I82" s="55">
        <v>177013</v>
      </c>
      <c r="J82" s="55">
        <v>0</v>
      </c>
      <c r="K82" s="55">
        <f t="shared" si="41"/>
        <v>79.565854998062207</v>
      </c>
      <c r="L82" s="55">
        <f t="shared" si="42"/>
        <v>74.433802003965951</v>
      </c>
      <c r="M82" s="56">
        <f t="shared" si="43"/>
        <v>85.458003323387715</v>
      </c>
    </row>
    <row r="83" spans="2:13" x14ac:dyDescent="0.25">
      <c r="C83" s="23" t="s">
        <v>221</v>
      </c>
      <c r="D83" s="23"/>
      <c r="E83" s="32" t="s">
        <v>174</v>
      </c>
      <c r="F83" s="23">
        <f t="shared" si="40"/>
        <v>1372177</v>
      </c>
      <c r="G83" s="23">
        <v>592380</v>
      </c>
      <c r="H83" s="23">
        <v>415386</v>
      </c>
      <c r="I83" s="23">
        <v>301886</v>
      </c>
      <c r="J83" s="23">
        <v>62525</v>
      </c>
      <c r="K83" s="23">
        <f t="shared" si="41"/>
        <v>49.781024167385524</v>
      </c>
      <c r="L83" s="23">
        <f t="shared" si="42"/>
        <v>43.170815426872771</v>
      </c>
      <c r="M83" s="33">
        <f t="shared" si="43"/>
        <v>58.781502848875633</v>
      </c>
    </row>
    <row r="84" spans="2:13" ht="15.75" thickBot="1" x14ac:dyDescent="0.3">
      <c r="C84" s="23"/>
      <c r="D84" s="23"/>
      <c r="E84" s="34" t="s">
        <v>175</v>
      </c>
      <c r="F84" s="35">
        <f t="shared" si="40"/>
        <v>1372177</v>
      </c>
      <c r="G84" s="35">
        <v>901076</v>
      </c>
      <c r="H84" s="35">
        <v>182940</v>
      </c>
      <c r="I84" s="35">
        <v>282374</v>
      </c>
      <c r="J84" s="35">
        <v>5787</v>
      </c>
      <c r="K84" s="35">
        <f t="shared" si="41"/>
        <v>73.371758652516306</v>
      </c>
      <c r="L84" s="35">
        <f t="shared" si="42"/>
        <v>65.66762159692226</v>
      </c>
      <c r="M84" s="36">
        <f t="shared" si="43"/>
        <v>83.123865330401031</v>
      </c>
    </row>
    <row r="85" spans="2:13" ht="15.75" thickTop="1" x14ac:dyDescent="0.25">
      <c r="B85" t="s">
        <v>189</v>
      </c>
      <c r="C85" t="s">
        <v>153</v>
      </c>
      <c r="D85" t="s">
        <v>173</v>
      </c>
      <c r="E85" s="21" t="s">
        <v>177</v>
      </c>
      <c r="F85">
        <f t="shared" si="40"/>
        <v>1327874</v>
      </c>
      <c r="G85">
        <v>1317719</v>
      </c>
      <c r="H85">
        <v>10031</v>
      </c>
      <c r="I85">
        <v>124</v>
      </c>
      <c r="J85">
        <v>0</v>
      </c>
      <c r="K85">
        <f t="shared" si="41"/>
        <v>99.239877332031938</v>
      </c>
      <c r="L85">
        <f t="shared" si="42"/>
        <v>99.235243705351564</v>
      </c>
      <c r="M85" s="59">
        <f t="shared" si="43"/>
        <v>99.244511391451709</v>
      </c>
    </row>
    <row r="86" spans="2:13" x14ac:dyDescent="0.25">
      <c r="E86" s="21" t="s">
        <v>174</v>
      </c>
      <c r="F86">
        <f t="shared" si="40"/>
        <v>1327874</v>
      </c>
      <c r="G86">
        <v>1197344</v>
      </c>
      <c r="H86">
        <v>6330</v>
      </c>
      <c r="I86">
        <v>1890</v>
      </c>
      <c r="J86">
        <v>122310</v>
      </c>
      <c r="K86">
        <f t="shared" si="41"/>
        <v>94.593821645886237</v>
      </c>
      <c r="L86">
        <f t="shared" si="42"/>
        <v>90.170001069378571</v>
      </c>
      <c r="M86" s="59">
        <f t="shared" si="43"/>
        <v>99.474110099578468</v>
      </c>
    </row>
    <row r="87" spans="2:13" x14ac:dyDescent="0.25">
      <c r="E87" s="54" t="s">
        <v>175</v>
      </c>
      <c r="F87" s="55">
        <f t="shared" si="40"/>
        <v>1327874</v>
      </c>
      <c r="G87" s="55">
        <v>1310141</v>
      </c>
      <c r="H87" s="55">
        <v>6450</v>
      </c>
      <c r="I87" s="55">
        <v>1448</v>
      </c>
      <c r="J87" s="55">
        <v>9835</v>
      </c>
      <c r="K87" s="55">
        <f t="shared" si="41"/>
        <v>99.085523915045201</v>
      </c>
      <c r="L87" s="55">
        <f t="shared" si="42"/>
        <v>98.664557028754231</v>
      </c>
      <c r="M87" s="56">
        <f t="shared" si="43"/>
        <v>99.510098428441324</v>
      </c>
    </row>
    <row r="88" spans="2:13" x14ac:dyDescent="0.25">
      <c r="C88" s="23" t="s">
        <v>1</v>
      </c>
      <c r="D88" s="23" t="s">
        <v>173</v>
      </c>
      <c r="E88" s="32" t="s">
        <v>177</v>
      </c>
      <c r="F88" s="23">
        <f t="shared" si="40"/>
        <v>1327874</v>
      </c>
      <c r="G88" s="23">
        <v>1296590</v>
      </c>
      <c r="H88" s="23">
        <v>29533</v>
      </c>
      <c r="I88" s="23">
        <f>46056-44305</f>
        <v>1751</v>
      </c>
      <c r="J88" s="23">
        <v>0</v>
      </c>
      <c r="K88" s="23">
        <f t="shared" si="41"/>
        <v>97.70847517913549</v>
      </c>
      <c r="L88" s="23">
        <f t="shared" si="42"/>
        <v>97.644053577372546</v>
      </c>
      <c r="M88" s="33">
        <f t="shared" si="43"/>
        <v>97.772981842559105</v>
      </c>
    </row>
    <row r="89" spans="2:13" x14ac:dyDescent="0.25">
      <c r="C89" s="23"/>
      <c r="D89" s="23"/>
      <c r="E89" s="32" t="s">
        <v>174</v>
      </c>
      <c r="F89" s="23">
        <f t="shared" si="40"/>
        <v>1327874</v>
      </c>
      <c r="G89" s="23">
        <v>1176566</v>
      </c>
      <c r="H89" s="23">
        <v>25452</v>
      </c>
      <c r="I89" s="23">
        <f>170161-44305</f>
        <v>125856</v>
      </c>
      <c r="J89" s="23">
        <v>0</v>
      </c>
      <c r="K89" s="23">
        <f t="shared" si="41"/>
        <v>93.013140481886182</v>
      </c>
      <c r="L89" s="23">
        <f t="shared" si="42"/>
        <v>88.605244172263326</v>
      </c>
      <c r="M89" s="33">
        <f t="shared" si="43"/>
        <v>97.882560826876144</v>
      </c>
    </row>
    <row r="90" spans="2:13" x14ac:dyDescent="0.25">
      <c r="C90" s="23"/>
      <c r="D90" s="23"/>
      <c r="E90" s="29" t="s">
        <v>175</v>
      </c>
      <c r="F90" s="30">
        <f t="shared" si="40"/>
        <v>1327874</v>
      </c>
      <c r="G90" s="30">
        <v>1308227</v>
      </c>
      <c r="H90" s="30">
        <v>6656</v>
      </c>
      <c r="I90" s="30">
        <f>57296-44305</f>
        <v>12991</v>
      </c>
      <c r="J90" s="30">
        <v>0</v>
      </c>
      <c r="K90" s="30">
        <f t="shared" si="41"/>
        <v>99.004713638068125</v>
      </c>
      <c r="L90" s="30">
        <f t="shared" si="42"/>
        <v>98.520416846779142</v>
      </c>
      <c r="M90" s="31">
        <f t="shared" si="43"/>
        <v>99.493795265434258</v>
      </c>
    </row>
    <row r="91" spans="2:13" x14ac:dyDescent="0.25">
      <c r="C91" t="s">
        <v>135</v>
      </c>
      <c r="E91" s="21" t="s">
        <v>177</v>
      </c>
      <c r="F91">
        <f t="shared" si="40"/>
        <v>1372177</v>
      </c>
      <c r="G91">
        <v>1279211</v>
      </c>
      <c r="H91">
        <v>48536</v>
      </c>
      <c r="I91">
        <v>44430</v>
      </c>
      <c r="J91">
        <v>0</v>
      </c>
      <c r="K91">
        <f t="shared" si="41"/>
        <v>94.759037661800846</v>
      </c>
      <c r="L91">
        <f t="shared" si="42"/>
        <v>93.224926521869989</v>
      </c>
      <c r="M91" s="59">
        <f t="shared" si="43"/>
        <v>96.344484303108942</v>
      </c>
    </row>
    <row r="92" spans="2:13" x14ac:dyDescent="0.25">
      <c r="E92" s="21" t="s">
        <v>174</v>
      </c>
      <c r="F92">
        <f t="shared" si="40"/>
        <v>1372177</v>
      </c>
      <c r="G92">
        <v>1161096</v>
      </c>
      <c r="H92">
        <v>42575</v>
      </c>
      <c r="I92">
        <v>47800</v>
      </c>
      <c r="J92">
        <v>120706</v>
      </c>
      <c r="K92">
        <f t="shared" si="41"/>
        <v>90.152524527844804</v>
      </c>
      <c r="L92">
        <f t="shared" si="42"/>
        <v>84.617071995813959</v>
      </c>
      <c r="M92" s="59">
        <f t="shared" si="43"/>
        <v>96.462903899819793</v>
      </c>
    </row>
    <row r="93" spans="2:13" x14ac:dyDescent="0.25">
      <c r="E93" s="21" t="s">
        <v>175</v>
      </c>
      <c r="F93">
        <f t="shared" si="40"/>
        <v>1372177</v>
      </c>
      <c r="G93">
        <v>1309696</v>
      </c>
      <c r="H93">
        <v>6892</v>
      </c>
      <c r="I93">
        <v>45766</v>
      </c>
      <c r="J93">
        <v>9823</v>
      </c>
      <c r="K93">
        <f t="shared" si="41"/>
        <v>97.419893519887381</v>
      </c>
      <c r="L93">
        <f t="shared" si="42"/>
        <v>95.446578684819812</v>
      </c>
      <c r="M93" s="59">
        <f t="shared" si="43"/>
        <v>99.47652568609162</v>
      </c>
    </row>
    <row r="94" spans="2:13" x14ac:dyDescent="0.25">
      <c r="C94" s="23" t="s">
        <v>209</v>
      </c>
      <c r="D94" s="23"/>
      <c r="E94" s="32" t="s">
        <v>174</v>
      </c>
      <c r="F94" s="23">
        <f t="shared" si="40"/>
        <v>1372177</v>
      </c>
      <c r="G94" s="23">
        <v>3594</v>
      </c>
      <c r="H94" s="23">
        <v>1213455</v>
      </c>
      <c r="I94" s="23">
        <v>155128</v>
      </c>
      <c r="J94" s="23">
        <v>0</v>
      </c>
      <c r="K94" s="23">
        <f t="shared" si="41"/>
        <v>0.27761191954661357</v>
      </c>
      <c r="L94" s="23">
        <f t="shared" si="42"/>
        <v>0.26191956285522933</v>
      </c>
      <c r="M94" s="33">
        <f t="shared" si="43"/>
        <v>0.29530446185815035</v>
      </c>
    </row>
    <row r="95" spans="2:13" x14ac:dyDescent="0.25">
      <c r="C95" s="23"/>
      <c r="D95" s="23"/>
      <c r="E95" s="29" t="s">
        <v>175</v>
      </c>
      <c r="F95" s="30">
        <f t="shared" si="40"/>
        <v>1372177</v>
      </c>
      <c r="G95" s="30">
        <v>1149930</v>
      </c>
      <c r="H95" s="30">
        <v>67119</v>
      </c>
      <c r="I95" s="30">
        <v>155128</v>
      </c>
      <c r="J95" s="30">
        <v>0</v>
      </c>
      <c r="K95" s="30">
        <f t="shared" si="41"/>
        <v>88.824227780811725</v>
      </c>
      <c r="L95" s="30">
        <f t="shared" si="42"/>
        <v>83.803328579330511</v>
      </c>
      <c r="M95" s="31">
        <f t="shared" si="43"/>
        <v>94.485102900540568</v>
      </c>
    </row>
    <row r="96" spans="2:13" x14ac:dyDescent="0.25">
      <c r="C96" t="s">
        <v>221</v>
      </c>
      <c r="E96" s="21" t="s">
        <v>177</v>
      </c>
      <c r="F96">
        <f t="shared" si="40"/>
        <v>1372177</v>
      </c>
      <c r="G96">
        <v>1125648</v>
      </c>
      <c r="H96">
        <v>75001</v>
      </c>
      <c r="I96">
        <v>171528</v>
      </c>
      <c r="J96">
        <v>0</v>
      </c>
      <c r="K96">
        <f t="shared" si="41"/>
        <v>87.502847063890044</v>
      </c>
      <c r="L96">
        <f t="shared" si="42"/>
        <v>82.033731799906278</v>
      </c>
      <c r="M96" s="59">
        <f t="shared" si="43"/>
        <v>93.753295092903926</v>
      </c>
    </row>
    <row r="97" spans="1:13" x14ac:dyDescent="0.25">
      <c r="E97" s="21" t="s">
        <v>174</v>
      </c>
      <c r="F97">
        <f t="shared" si="40"/>
        <v>1372177</v>
      </c>
      <c r="G97">
        <v>1037975</v>
      </c>
      <c r="H97">
        <v>49682</v>
      </c>
      <c r="I97">
        <v>191712</v>
      </c>
      <c r="J97">
        <v>92808</v>
      </c>
      <c r="K97">
        <f t="shared" si="41"/>
        <v>84.393906255462767</v>
      </c>
      <c r="L97">
        <f t="shared" si="42"/>
        <v>75.644395730288437</v>
      </c>
      <c r="M97" s="59">
        <f t="shared" si="43"/>
        <v>95.432199673242579</v>
      </c>
    </row>
    <row r="98" spans="1:13" ht="15.75" thickBot="1" x14ac:dyDescent="0.3">
      <c r="E98" s="60" t="s">
        <v>175</v>
      </c>
      <c r="F98" s="61">
        <f t="shared" si="40"/>
        <v>1372177</v>
      </c>
      <c r="G98" s="61">
        <v>1147925</v>
      </c>
      <c r="H98" s="61">
        <v>33034</v>
      </c>
      <c r="I98" s="61">
        <v>181760</v>
      </c>
      <c r="J98" s="61">
        <v>9458</v>
      </c>
      <c r="K98" s="61">
        <f t="shared" si="41"/>
        <v>89.922745987679463</v>
      </c>
      <c r="L98" s="61">
        <f t="shared" si="42"/>
        <v>83.657210403614116</v>
      </c>
      <c r="M98" s="62">
        <f t="shared" si="43"/>
        <v>97.202781806989066</v>
      </c>
    </row>
    <row r="99" spans="1:13" ht="15.75" thickTop="1" x14ac:dyDescent="0.25">
      <c r="A99" t="s">
        <v>216</v>
      </c>
      <c r="B99" t="s">
        <v>188</v>
      </c>
      <c r="C99" s="23" t="s">
        <v>153</v>
      </c>
      <c r="D99" s="23" t="s">
        <v>2</v>
      </c>
      <c r="E99" s="32" t="s">
        <v>174</v>
      </c>
      <c r="F99" s="23">
        <f t="shared" si="40"/>
        <v>10816444</v>
      </c>
      <c r="G99" s="23">
        <v>6426863</v>
      </c>
      <c r="H99" s="23">
        <v>3914307</v>
      </c>
      <c r="I99" s="23">
        <v>145745</v>
      </c>
      <c r="J99" s="23">
        <v>329529</v>
      </c>
      <c r="K99" s="23">
        <f t="shared" si="41"/>
        <v>60.752247394247767</v>
      </c>
      <c r="L99" s="23">
        <f t="shared" si="42"/>
        <v>59.417522061779273</v>
      </c>
      <c r="M99" s="33">
        <f t="shared" si="43"/>
        <v>62.148315906227246</v>
      </c>
    </row>
    <row r="100" spans="1:13" x14ac:dyDescent="0.25">
      <c r="C100" s="23"/>
      <c r="D100" s="23"/>
      <c r="E100" s="29" t="s">
        <v>175</v>
      </c>
      <c r="F100" s="30">
        <f t="shared" si="40"/>
        <v>10816444</v>
      </c>
      <c r="G100" s="30">
        <v>10201194</v>
      </c>
      <c r="H100" s="30">
        <v>611403</v>
      </c>
      <c r="I100" s="30">
        <v>43</v>
      </c>
      <c r="J100" s="30">
        <v>3804</v>
      </c>
      <c r="K100" s="30">
        <f t="shared" si="41"/>
        <v>94.328675968573933</v>
      </c>
      <c r="L100" s="30">
        <f t="shared" si="42"/>
        <v>94.31190139753879</v>
      </c>
      <c r="M100" s="31">
        <f t="shared" si="43"/>
        <v>94.345456507812145</v>
      </c>
    </row>
    <row r="101" spans="1:13" x14ac:dyDescent="0.25">
      <c r="C101" t="s">
        <v>1</v>
      </c>
      <c r="D101" t="s">
        <v>2</v>
      </c>
      <c r="E101" s="49" t="s">
        <v>174</v>
      </c>
      <c r="F101" s="50">
        <f t="shared" si="40"/>
        <v>10816444</v>
      </c>
      <c r="G101" s="50">
        <v>6586078</v>
      </c>
      <c r="H101" s="50">
        <v>3755092</v>
      </c>
      <c r="I101" s="50">
        <v>146810</v>
      </c>
      <c r="J101" s="50">
        <v>328464</v>
      </c>
      <c r="K101" s="50">
        <f t="shared" si="41"/>
        <v>62.257284777007463</v>
      </c>
      <c r="L101" s="50">
        <f t="shared" si="42"/>
        <v>60.889493811459658</v>
      </c>
      <c r="M101" s="51">
        <f t="shared" si="43"/>
        <v>63.687938598823926</v>
      </c>
    </row>
    <row r="102" spans="1:13" x14ac:dyDescent="0.25">
      <c r="E102" s="54" t="s">
        <v>175</v>
      </c>
      <c r="F102" s="55">
        <f t="shared" si="40"/>
        <v>10816444</v>
      </c>
      <c r="G102" s="55">
        <v>10300363</v>
      </c>
      <c r="H102" s="55">
        <v>512234</v>
      </c>
      <c r="I102" s="55">
        <v>51</v>
      </c>
      <c r="J102" s="55">
        <v>3796</v>
      </c>
      <c r="K102" s="55">
        <f t="shared" si="41"/>
        <v>95.245674553948092</v>
      </c>
      <c r="L102" s="55">
        <f t="shared" si="42"/>
        <v>95.228736912057229</v>
      </c>
      <c r="M102" s="56">
        <f t="shared" si="43"/>
        <v>95.262618222060809</v>
      </c>
    </row>
    <row r="103" spans="1:13" x14ac:dyDescent="0.25">
      <c r="C103" s="23" t="s">
        <v>153</v>
      </c>
      <c r="D103" s="23" t="s">
        <v>151</v>
      </c>
      <c r="E103" s="26" t="s">
        <v>174</v>
      </c>
      <c r="F103" s="27">
        <f t="shared" si="40"/>
        <v>16570427</v>
      </c>
      <c r="G103" s="27">
        <v>9910937</v>
      </c>
      <c r="H103" s="27">
        <v>6015556</v>
      </c>
      <c r="I103" s="27">
        <v>177629</v>
      </c>
      <c r="J103" s="27">
        <v>466305</v>
      </c>
      <c r="K103" s="27">
        <f t="shared" si="41"/>
        <v>60.996162097823422</v>
      </c>
      <c r="L103" s="27">
        <f t="shared" si="42"/>
        <v>59.810993404092727</v>
      </c>
      <c r="M103" s="28">
        <f t="shared" si="43"/>
        <v>62.229249088295838</v>
      </c>
    </row>
    <row r="104" spans="1:13" x14ac:dyDescent="0.25">
      <c r="C104" s="23"/>
      <c r="D104" s="23"/>
      <c r="E104" s="29" t="s">
        <v>175</v>
      </c>
      <c r="F104" s="30">
        <f t="shared" si="40"/>
        <v>16570427</v>
      </c>
      <c r="G104" s="30">
        <v>15654770</v>
      </c>
      <c r="H104" s="30">
        <v>909845</v>
      </c>
      <c r="I104" s="30">
        <v>35</v>
      </c>
      <c r="J104" s="30">
        <v>5777</v>
      </c>
      <c r="K104" s="30">
        <f t="shared" si="41"/>
        <v>94.490720730035605</v>
      </c>
      <c r="L104" s="30">
        <f t="shared" si="42"/>
        <v>94.474149640199386</v>
      </c>
      <c r="M104" s="31">
        <f t="shared" si="43"/>
        <v>94.507297634143626</v>
      </c>
    </row>
    <row r="105" spans="1:13" x14ac:dyDescent="0.25">
      <c r="C105" t="s">
        <v>1</v>
      </c>
      <c r="D105" t="s">
        <v>151</v>
      </c>
      <c r="E105" s="49" t="s">
        <v>174</v>
      </c>
      <c r="F105" s="50">
        <f t="shared" si="40"/>
        <v>16570427</v>
      </c>
      <c r="G105" s="50">
        <v>7676671</v>
      </c>
      <c r="H105" s="50">
        <v>4884548</v>
      </c>
      <c r="I105" s="50">
        <v>3504109</v>
      </c>
      <c r="J105" s="50">
        <v>505099</v>
      </c>
      <c r="K105" s="50">
        <f t="shared" si="41"/>
        <v>52.703311031584008</v>
      </c>
      <c r="L105" s="50">
        <f t="shared" si="42"/>
        <v>46.327538813574328</v>
      </c>
      <c r="M105" s="51">
        <f t="shared" si="43"/>
        <v>61.114060665608974</v>
      </c>
    </row>
    <row r="106" spans="1:13" x14ac:dyDescent="0.25">
      <c r="E106" s="54" t="s">
        <v>175</v>
      </c>
      <c r="F106" s="55">
        <f t="shared" si="40"/>
        <v>16570427</v>
      </c>
      <c r="G106" s="55">
        <v>12528676</v>
      </c>
      <c r="H106" s="55">
        <v>759856</v>
      </c>
      <c r="I106" s="55">
        <v>3276822</v>
      </c>
      <c r="J106" s="55">
        <v>5073</v>
      </c>
      <c r="K106" s="55">
        <f t="shared" si="41"/>
        <v>83.919040848008137</v>
      </c>
      <c r="L106" s="55">
        <f t="shared" si="42"/>
        <v>75.608649071022739</v>
      </c>
      <c r="M106" s="56">
        <f t="shared" si="43"/>
        <v>94.281866499625394</v>
      </c>
    </row>
    <row r="107" spans="1:13" x14ac:dyDescent="0.25">
      <c r="C107" s="23" t="s">
        <v>151</v>
      </c>
      <c r="D107" s="23"/>
      <c r="E107" s="32" t="s">
        <v>174</v>
      </c>
      <c r="F107" s="23">
        <f t="shared" ref="F107:F138" si="44">G107+H107+I107+J107</f>
        <v>26665697</v>
      </c>
      <c r="G107" s="23">
        <v>9479692</v>
      </c>
      <c r="H107" s="23">
        <v>6446799</v>
      </c>
      <c r="I107" s="23">
        <v>10273674</v>
      </c>
      <c r="J107" s="23">
        <v>465532</v>
      </c>
      <c r="K107" s="23">
        <f t="shared" ref="K107:K138" si="45">2/(1/L107+1/M107)</f>
        <v>44.513759189830772</v>
      </c>
      <c r="L107" s="23">
        <f t="shared" ref="L107:L142" si="46">G107/F107*100</f>
        <v>35.550137691881822</v>
      </c>
      <c r="M107" s="33">
        <f t="shared" ref="M107:M142" si="47">G107/(G107+H107)*100</f>
        <v>59.521535534726389</v>
      </c>
    </row>
    <row r="108" spans="1:13" x14ac:dyDescent="0.25">
      <c r="C108" s="23"/>
      <c r="D108" s="23"/>
      <c r="E108" s="29" t="s">
        <v>175</v>
      </c>
      <c r="F108" s="30">
        <f t="shared" si="44"/>
        <v>26665697</v>
      </c>
      <c r="G108" s="30">
        <v>15525306</v>
      </c>
      <c r="H108" s="30">
        <v>1039307</v>
      </c>
      <c r="I108" s="30">
        <v>10095354</v>
      </c>
      <c r="J108" s="30">
        <v>5730</v>
      </c>
      <c r="K108" s="30">
        <f t="shared" si="45"/>
        <v>71.826022066462173</v>
      </c>
      <c r="L108" s="30">
        <f t="shared" si="46"/>
        <v>58.222014598005821</v>
      </c>
      <c r="M108" s="31">
        <f t="shared" si="47"/>
        <v>93.725739321528366</v>
      </c>
    </row>
    <row r="109" spans="1:13" x14ac:dyDescent="0.25">
      <c r="C109" t="s">
        <v>2</v>
      </c>
      <c r="E109" s="21" t="s">
        <v>174</v>
      </c>
      <c r="F109">
        <f t="shared" si="44"/>
        <v>26665697</v>
      </c>
      <c r="G109">
        <v>6416664</v>
      </c>
      <c r="H109">
        <v>3924505</v>
      </c>
      <c r="I109">
        <v>15994448</v>
      </c>
      <c r="J109">
        <v>330080</v>
      </c>
      <c r="K109">
        <f t="shared" si="45"/>
        <v>34.678235114532534</v>
      </c>
      <c r="L109">
        <f t="shared" si="46"/>
        <v>24.063365004109961</v>
      </c>
      <c r="M109" s="59">
        <f t="shared" si="47"/>
        <v>62.049696702568156</v>
      </c>
    </row>
    <row r="110" spans="1:13" x14ac:dyDescent="0.25">
      <c r="E110" s="54" t="s">
        <v>175</v>
      </c>
      <c r="F110" s="55">
        <f t="shared" si="44"/>
        <v>26665697</v>
      </c>
      <c r="G110" s="55">
        <v>10219377</v>
      </c>
      <c r="H110" s="55">
        <v>593219</v>
      </c>
      <c r="I110" s="55">
        <v>15849295</v>
      </c>
      <c r="J110" s="55">
        <v>3806</v>
      </c>
      <c r="K110" s="55">
        <f t="shared" si="45"/>
        <v>54.534911715429509</v>
      </c>
      <c r="L110" s="55">
        <f t="shared" si="46"/>
        <v>38.324057308533881</v>
      </c>
      <c r="M110" s="56">
        <f t="shared" si="47"/>
        <v>94.513630214242724</v>
      </c>
    </row>
    <row r="111" spans="1:13" x14ac:dyDescent="0.25">
      <c r="C111" s="23" t="s">
        <v>209</v>
      </c>
      <c r="D111" s="23"/>
      <c r="E111" s="26" t="s">
        <v>174</v>
      </c>
      <c r="F111" s="27">
        <f t="shared" si="44"/>
        <v>26665697</v>
      </c>
      <c r="G111" s="27">
        <v>3474363</v>
      </c>
      <c r="H111" s="27">
        <v>16339772</v>
      </c>
      <c r="I111" s="27">
        <v>6851562</v>
      </c>
      <c r="J111" s="27">
        <v>0</v>
      </c>
      <c r="K111" s="27">
        <f t="shared" si="45"/>
        <v>14.94998088633367</v>
      </c>
      <c r="L111" s="27">
        <f t="shared" si="46"/>
        <v>13.029335029195</v>
      </c>
      <c r="M111" s="28">
        <f t="shared" si="47"/>
        <v>17.534770001314719</v>
      </c>
    </row>
    <row r="112" spans="1:13" x14ac:dyDescent="0.25">
      <c r="C112" s="23"/>
      <c r="D112" s="23"/>
      <c r="E112" s="29" t="s">
        <v>175</v>
      </c>
      <c r="F112" s="30">
        <f t="shared" si="44"/>
        <v>26665697</v>
      </c>
      <c r="G112" s="30">
        <v>18245798</v>
      </c>
      <c r="H112" s="30">
        <v>1568337</v>
      </c>
      <c r="I112" s="30">
        <v>6851562</v>
      </c>
      <c r="J112" s="30">
        <v>0</v>
      </c>
      <c r="K112" s="30">
        <f t="shared" si="45"/>
        <v>78.510602189784166</v>
      </c>
      <c r="L112" s="30">
        <f t="shared" si="46"/>
        <v>68.424230576084327</v>
      </c>
      <c r="M112" s="31">
        <f t="shared" si="47"/>
        <v>92.084756664875854</v>
      </c>
    </row>
    <row r="113" spans="2:13" x14ac:dyDescent="0.25">
      <c r="C113" t="s">
        <v>221</v>
      </c>
      <c r="E113" s="21" t="s">
        <v>174</v>
      </c>
      <c r="F113">
        <f t="shared" si="44"/>
        <v>26665697</v>
      </c>
      <c r="G113">
        <v>10916032</v>
      </c>
      <c r="H113">
        <v>6179945</v>
      </c>
      <c r="I113">
        <f>193235+8837395</f>
        <v>9030630</v>
      </c>
      <c r="J113">
        <v>539090</v>
      </c>
      <c r="K113">
        <f t="shared" si="45"/>
        <v>49.888548596198582</v>
      </c>
      <c r="L113">
        <f t="shared" si="46"/>
        <v>40.93660855742867</v>
      </c>
      <c r="M113" s="59">
        <f t="shared" si="47"/>
        <v>63.851466342052291</v>
      </c>
    </row>
    <row r="114" spans="2:13" x14ac:dyDescent="0.25">
      <c r="E114" s="54" t="s">
        <v>175</v>
      </c>
      <c r="F114" s="55">
        <f t="shared" si="44"/>
        <v>26665697</v>
      </c>
      <c r="G114" s="55">
        <v>15493232</v>
      </c>
      <c r="H114" s="55">
        <v>2328055</v>
      </c>
      <c r="I114" s="55">
        <f>4255+8837395</f>
        <v>8841650</v>
      </c>
      <c r="J114" s="55">
        <v>2760</v>
      </c>
      <c r="K114" s="55">
        <f t="shared" si="45"/>
        <v>69.652876445838629</v>
      </c>
      <c r="L114" s="55">
        <f t="shared" si="46"/>
        <v>58.101732724256181</v>
      </c>
      <c r="M114" s="56">
        <f t="shared" si="47"/>
        <v>86.936661757369151</v>
      </c>
    </row>
    <row r="115" spans="2:13" x14ac:dyDescent="0.25">
      <c r="B115" t="s">
        <v>189</v>
      </c>
      <c r="C115" s="23" t="s">
        <v>153</v>
      </c>
      <c r="D115" s="23" t="s">
        <v>2</v>
      </c>
      <c r="E115" s="32" t="s">
        <v>177</v>
      </c>
      <c r="F115" s="23">
        <f t="shared" si="44"/>
        <v>12975820</v>
      </c>
      <c r="G115" s="23">
        <v>12589114</v>
      </c>
      <c r="H115" s="23">
        <v>386706</v>
      </c>
      <c r="I115" s="23">
        <v>0</v>
      </c>
      <c r="J115" s="23">
        <v>0</v>
      </c>
      <c r="K115" s="23">
        <f t="shared" si="45"/>
        <v>97.019795280760675</v>
      </c>
      <c r="L115" s="23">
        <f t="shared" si="46"/>
        <v>97.019795280760675</v>
      </c>
      <c r="M115" s="33">
        <f t="shared" si="47"/>
        <v>97.019795280760675</v>
      </c>
    </row>
    <row r="116" spans="2:13" x14ac:dyDescent="0.25">
      <c r="C116" s="23"/>
      <c r="D116" s="23"/>
      <c r="E116" s="32" t="s">
        <v>174</v>
      </c>
      <c r="F116" s="23">
        <f t="shared" si="44"/>
        <v>12975820</v>
      </c>
      <c r="G116" s="23">
        <v>11350406</v>
      </c>
      <c r="H116" s="23">
        <v>318613</v>
      </c>
      <c r="I116" s="23">
        <v>15371</v>
      </c>
      <c r="J116" s="23">
        <v>1291430</v>
      </c>
      <c r="K116" s="23">
        <f t="shared" si="45"/>
        <v>92.111829174457171</v>
      </c>
      <c r="L116" s="23">
        <f t="shared" si="46"/>
        <v>87.473516124607158</v>
      </c>
      <c r="M116" s="33">
        <f t="shared" si="47"/>
        <v>97.269581958860456</v>
      </c>
    </row>
    <row r="117" spans="2:13" x14ac:dyDescent="0.25">
      <c r="C117" s="23"/>
      <c r="D117" s="23"/>
      <c r="E117" s="29" t="s">
        <v>175</v>
      </c>
      <c r="F117" s="30">
        <f t="shared" si="44"/>
        <v>12975820</v>
      </c>
      <c r="G117" s="30">
        <v>12852032</v>
      </c>
      <c r="H117" s="30">
        <v>25028</v>
      </c>
      <c r="I117" s="30">
        <v>1241</v>
      </c>
      <c r="J117" s="30">
        <v>97519</v>
      </c>
      <c r="K117" s="30">
        <f t="shared" si="45"/>
        <v>99.424373609439257</v>
      </c>
      <c r="L117" s="30">
        <f t="shared" si="46"/>
        <v>99.046010194346096</v>
      </c>
      <c r="M117" s="31">
        <f t="shared" si="47"/>
        <v>99.805638864771922</v>
      </c>
    </row>
    <row r="118" spans="2:13" x14ac:dyDescent="0.25">
      <c r="C118" t="s">
        <v>1</v>
      </c>
      <c r="D118" t="s">
        <v>2</v>
      </c>
      <c r="E118" s="49" t="s">
        <v>177</v>
      </c>
      <c r="F118" s="50">
        <f t="shared" si="44"/>
        <v>12975820</v>
      </c>
      <c r="G118" s="50">
        <v>12596158</v>
      </c>
      <c r="H118" s="50">
        <v>379662</v>
      </c>
      <c r="I118" s="50">
        <v>0</v>
      </c>
      <c r="J118" s="50">
        <v>0</v>
      </c>
      <c r="K118" s="50">
        <f t="shared" si="45"/>
        <v>97.07408086733632</v>
      </c>
      <c r="L118" s="50">
        <f t="shared" si="46"/>
        <v>97.07408086733632</v>
      </c>
      <c r="M118" s="51">
        <f t="shared" si="47"/>
        <v>97.07408086733632</v>
      </c>
    </row>
    <row r="119" spans="2:13" x14ac:dyDescent="0.25">
      <c r="E119" s="21" t="s">
        <v>174</v>
      </c>
      <c r="F119">
        <f t="shared" si="44"/>
        <v>12975820</v>
      </c>
      <c r="G119">
        <v>11352767</v>
      </c>
      <c r="H119">
        <v>316252</v>
      </c>
      <c r="I119">
        <v>11470</v>
      </c>
      <c r="J119">
        <v>1295331</v>
      </c>
      <c r="K119">
        <f t="shared" si="45"/>
        <v>92.130989372663379</v>
      </c>
      <c r="L119">
        <f t="shared" si="46"/>
        <v>87.491711506478978</v>
      </c>
      <c r="M119" s="59">
        <f t="shared" si="47"/>
        <v>97.289815022153959</v>
      </c>
    </row>
    <row r="120" spans="2:13" x14ac:dyDescent="0.25">
      <c r="E120" s="54" t="s">
        <v>175</v>
      </c>
      <c r="F120" s="55">
        <f t="shared" si="44"/>
        <v>12975820</v>
      </c>
      <c r="G120" s="55">
        <v>12855499</v>
      </c>
      <c r="H120" s="55">
        <v>21561</v>
      </c>
      <c r="I120" s="55">
        <v>1244</v>
      </c>
      <c r="J120" s="55">
        <v>97516</v>
      </c>
      <c r="K120" s="55">
        <f t="shared" si="45"/>
        <v>99.451194605784735</v>
      </c>
      <c r="L120" s="55">
        <f t="shared" si="46"/>
        <v>99.072729122321363</v>
      </c>
      <c r="M120" s="56">
        <f t="shared" si="47"/>
        <v>99.832562712296124</v>
      </c>
    </row>
    <row r="121" spans="2:13" x14ac:dyDescent="0.25">
      <c r="C121" s="23" t="s">
        <v>153</v>
      </c>
      <c r="D121" s="23" t="s">
        <v>151</v>
      </c>
      <c r="E121" s="26" t="s">
        <v>177</v>
      </c>
      <c r="F121" s="27">
        <f t="shared" si="44"/>
        <v>20994872</v>
      </c>
      <c r="G121" s="27">
        <v>20354387</v>
      </c>
      <c r="H121" s="27">
        <v>640485</v>
      </c>
      <c r="I121" s="27">
        <v>0</v>
      </c>
      <c r="J121" s="27">
        <v>0</v>
      </c>
      <c r="K121" s="27">
        <f t="shared" si="45"/>
        <v>96.94932648315266</v>
      </c>
      <c r="L121" s="27">
        <f t="shared" si="46"/>
        <v>96.949326483152646</v>
      </c>
      <c r="M121" s="28">
        <f t="shared" si="47"/>
        <v>96.949326483152646</v>
      </c>
    </row>
    <row r="122" spans="2:13" x14ac:dyDescent="0.25">
      <c r="C122" s="23"/>
      <c r="D122" s="23"/>
      <c r="E122" s="32" t="s">
        <v>174</v>
      </c>
      <c r="F122" s="23">
        <f t="shared" si="44"/>
        <v>20994872</v>
      </c>
      <c r="G122" s="23">
        <v>18344419</v>
      </c>
      <c r="H122" s="23">
        <v>532804</v>
      </c>
      <c r="I122" s="23">
        <v>29151</v>
      </c>
      <c r="J122" s="23">
        <v>2088498</v>
      </c>
      <c r="K122" s="23">
        <f t="shared" si="45"/>
        <v>92.016328713101231</v>
      </c>
      <c r="L122" s="23">
        <f t="shared" si="46"/>
        <v>87.375712507320841</v>
      </c>
      <c r="M122" s="33">
        <f t="shared" si="47"/>
        <v>97.177529766957775</v>
      </c>
    </row>
    <row r="123" spans="2:13" x14ac:dyDescent="0.25">
      <c r="C123" s="23"/>
      <c r="D123" s="23"/>
      <c r="E123" s="29" t="s">
        <v>175</v>
      </c>
      <c r="F123" s="30">
        <f t="shared" si="44"/>
        <v>20994872</v>
      </c>
      <c r="G123" s="30">
        <v>20787725</v>
      </c>
      <c r="H123" s="30">
        <v>47083</v>
      </c>
      <c r="I123" s="30">
        <v>1748</v>
      </c>
      <c r="J123" s="30">
        <v>158316</v>
      </c>
      <c r="K123" s="30">
        <f t="shared" si="45"/>
        <v>99.392225807130245</v>
      </c>
      <c r="L123" s="30">
        <f t="shared" si="46"/>
        <v>99.013344782478313</v>
      </c>
      <c r="M123" s="31">
        <f t="shared" si="47"/>
        <v>99.774017595938489</v>
      </c>
    </row>
    <row r="124" spans="2:13" x14ac:dyDescent="0.25">
      <c r="C124" t="s">
        <v>1</v>
      </c>
      <c r="D124" t="s">
        <v>151</v>
      </c>
      <c r="E124" s="49" t="s">
        <v>177</v>
      </c>
      <c r="F124" s="50">
        <f t="shared" si="44"/>
        <v>23121557</v>
      </c>
      <c r="G124" s="50">
        <v>22456821</v>
      </c>
      <c r="H124" s="50">
        <v>664736</v>
      </c>
      <c r="I124" s="50">
        <v>0</v>
      </c>
      <c r="J124" s="50">
        <v>0</v>
      </c>
      <c r="K124" s="50">
        <f t="shared" si="45"/>
        <v>97.125037902940534</v>
      </c>
      <c r="L124" s="50">
        <f t="shared" si="46"/>
        <v>97.125037902940534</v>
      </c>
      <c r="M124" s="51">
        <f t="shared" si="47"/>
        <v>97.125037902940534</v>
      </c>
    </row>
    <row r="125" spans="2:13" x14ac:dyDescent="0.25">
      <c r="E125" s="21" t="s">
        <v>174</v>
      </c>
      <c r="F125">
        <f t="shared" si="44"/>
        <v>23121557</v>
      </c>
      <c r="G125">
        <v>20248244</v>
      </c>
      <c r="H125">
        <v>542445</v>
      </c>
      <c r="I125">
        <v>35367</v>
      </c>
      <c r="J125">
        <v>2295501</v>
      </c>
      <c r="K125">
        <f t="shared" si="45"/>
        <v>92.221399925660833</v>
      </c>
      <c r="L125">
        <f t="shared" si="46"/>
        <v>87.573012492195062</v>
      </c>
      <c r="M125" s="59">
        <f t="shared" si="47"/>
        <v>97.390923408069824</v>
      </c>
    </row>
    <row r="126" spans="2:13" x14ac:dyDescent="0.25">
      <c r="E126" s="54" t="s">
        <v>175</v>
      </c>
      <c r="F126" s="55">
        <f t="shared" si="44"/>
        <v>23121557</v>
      </c>
      <c r="G126" s="55">
        <v>22897785</v>
      </c>
      <c r="H126" s="55">
        <v>47554</v>
      </c>
      <c r="I126" s="55">
        <v>2065</v>
      </c>
      <c r="J126" s="55">
        <v>174153</v>
      </c>
      <c r="K126" s="55">
        <f t="shared" si="45"/>
        <v>99.411017403907564</v>
      </c>
      <c r="L126" s="55">
        <f t="shared" si="46"/>
        <v>99.032193203943834</v>
      </c>
      <c r="M126" s="56">
        <f t="shared" si="47"/>
        <v>99.792750937347236</v>
      </c>
    </row>
    <row r="127" spans="2:13" x14ac:dyDescent="0.25">
      <c r="C127" s="23" t="s">
        <v>151</v>
      </c>
      <c r="D127" s="23"/>
      <c r="E127" s="32" t="s">
        <v>177</v>
      </c>
      <c r="F127" s="23">
        <f t="shared" si="44"/>
        <v>26665697</v>
      </c>
      <c r="G127" s="23">
        <v>19810875</v>
      </c>
      <c r="H127" s="23">
        <v>1183997</v>
      </c>
      <c r="I127" s="23">
        <v>5670825</v>
      </c>
      <c r="J127" s="23">
        <v>0</v>
      </c>
      <c r="K127" s="23">
        <f t="shared" si="45"/>
        <v>83.133187100640782</v>
      </c>
      <c r="L127" s="23">
        <f t="shared" si="46"/>
        <v>74.293482746766387</v>
      </c>
      <c r="M127" s="33">
        <f t="shared" si="47"/>
        <v>94.360541945671301</v>
      </c>
    </row>
    <row r="128" spans="2:13" x14ac:dyDescent="0.25">
      <c r="C128" s="23"/>
      <c r="D128" s="23"/>
      <c r="E128" s="32" t="s">
        <v>174</v>
      </c>
      <c r="F128" s="23">
        <f t="shared" si="44"/>
        <v>26665697</v>
      </c>
      <c r="G128" s="23">
        <v>17832097</v>
      </c>
      <c r="H128" s="23">
        <v>1045126</v>
      </c>
      <c r="I128" s="23">
        <v>5727495</v>
      </c>
      <c r="J128" s="23">
        <v>2060979</v>
      </c>
      <c r="K128" s="23">
        <f t="shared" si="45"/>
        <v>78.308975357750441</v>
      </c>
      <c r="L128" s="23">
        <f t="shared" si="46"/>
        <v>66.872795412023166</v>
      </c>
      <c r="M128" s="33">
        <f t="shared" si="47"/>
        <v>94.463560662497869</v>
      </c>
    </row>
    <row r="129" spans="1:13" x14ac:dyDescent="0.25">
      <c r="C129" s="23"/>
      <c r="D129" s="23"/>
      <c r="E129" s="29" t="s">
        <v>175</v>
      </c>
      <c r="F129" s="30">
        <f t="shared" si="44"/>
        <v>26665697</v>
      </c>
      <c r="G129" s="30">
        <v>20721546</v>
      </c>
      <c r="H129" s="30">
        <v>113262</v>
      </c>
      <c r="I129" s="30">
        <v>5672584</v>
      </c>
      <c r="J129" s="30">
        <v>158305</v>
      </c>
      <c r="K129" s="30">
        <f t="shared" si="45"/>
        <v>87.247687156168112</v>
      </c>
      <c r="L129" s="30">
        <f t="shared" si="46"/>
        <v>77.708623179810374</v>
      </c>
      <c r="M129" s="31">
        <f t="shared" si="47"/>
        <v>99.456380879535828</v>
      </c>
    </row>
    <row r="130" spans="1:13" x14ac:dyDescent="0.25">
      <c r="C130" t="s">
        <v>2</v>
      </c>
      <c r="E130" s="21" t="s">
        <v>177</v>
      </c>
      <c r="F130">
        <f t="shared" si="44"/>
        <v>26665697</v>
      </c>
      <c r="G130">
        <v>12578789</v>
      </c>
      <c r="H130">
        <v>397030</v>
      </c>
      <c r="I130">
        <v>13689878</v>
      </c>
      <c r="J130">
        <v>0</v>
      </c>
      <c r="K130">
        <f t="shared" si="45"/>
        <v>63.46270410041835</v>
      </c>
      <c r="L130">
        <f t="shared" si="46"/>
        <v>47.172174048178825</v>
      </c>
      <c r="M130" s="59">
        <f t="shared" si="47"/>
        <v>96.940231672467064</v>
      </c>
    </row>
    <row r="131" spans="1:13" x14ac:dyDescent="0.25">
      <c r="E131" s="21" t="s">
        <v>174</v>
      </c>
      <c r="F131">
        <f t="shared" si="44"/>
        <v>26665697</v>
      </c>
      <c r="G131">
        <v>11341499</v>
      </c>
      <c r="H131">
        <v>327519</v>
      </c>
      <c r="I131">
        <v>13706804</v>
      </c>
      <c r="J131">
        <v>1289875</v>
      </c>
      <c r="K131">
        <f t="shared" si="45"/>
        <v>59.170905535622218</v>
      </c>
      <c r="L131">
        <f t="shared" si="46"/>
        <v>42.53216782595257</v>
      </c>
      <c r="M131" s="59">
        <f t="shared" si="47"/>
        <v>97.193259964120372</v>
      </c>
    </row>
    <row r="132" spans="1:13" x14ac:dyDescent="0.25">
      <c r="E132" s="54" t="s">
        <v>175</v>
      </c>
      <c r="F132" s="55">
        <f t="shared" si="44"/>
        <v>26665697</v>
      </c>
      <c r="G132" s="55">
        <v>12851268</v>
      </c>
      <c r="H132" s="55">
        <v>25791</v>
      </c>
      <c r="I132" s="55">
        <v>13691121</v>
      </c>
      <c r="J132" s="55">
        <v>97517</v>
      </c>
      <c r="K132" s="55">
        <f t="shared" si="45"/>
        <v>64.999354116845069</v>
      </c>
      <c r="L132" s="55">
        <f t="shared" si="46"/>
        <v>48.194007454596068</v>
      </c>
      <c r="M132" s="56">
        <f t="shared" si="47"/>
        <v>99.799713583668449</v>
      </c>
    </row>
    <row r="133" spans="1:13" x14ac:dyDescent="0.25">
      <c r="C133" s="23" t="s">
        <v>209</v>
      </c>
      <c r="D133" s="23"/>
      <c r="E133" s="32" t="s">
        <v>174</v>
      </c>
      <c r="F133" s="23">
        <f t="shared" si="44"/>
        <v>26665697</v>
      </c>
      <c r="G133" s="23">
        <v>71379</v>
      </c>
      <c r="H133" s="23">
        <v>21753294</v>
      </c>
      <c r="I133" s="23">
        <v>4841024</v>
      </c>
      <c r="J133" s="23">
        <v>0</v>
      </c>
      <c r="K133" s="23">
        <f t="shared" si="45"/>
        <v>0.29440484780792558</v>
      </c>
      <c r="L133" s="23">
        <f t="shared" si="46"/>
        <v>0.26768098354976433</v>
      </c>
      <c r="M133" s="33">
        <f t="shared" si="47"/>
        <v>0.32705644661892525</v>
      </c>
    </row>
    <row r="134" spans="1:13" x14ac:dyDescent="0.25">
      <c r="C134" s="23"/>
      <c r="D134" s="23"/>
      <c r="E134" s="29" t="s">
        <v>175</v>
      </c>
      <c r="F134" s="30">
        <f t="shared" si="44"/>
        <v>26665697</v>
      </c>
      <c r="G134" s="30">
        <v>21134414</v>
      </c>
      <c r="H134" s="30">
        <v>690259</v>
      </c>
      <c r="I134" s="30">
        <v>4841024</v>
      </c>
      <c r="J134" s="30">
        <v>0</v>
      </c>
      <c r="K134" s="30">
        <f t="shared" si="45"/>
        <v>87.169530774873436</v>
      </c>
      <c r="L134" s="30">
        <f t="shared" si="46"/>
        <v>79.256934480280037</v>
      </c>
      <c r="M134" s="31">
        <f t="shared" si="47"/>
        <v>96.837253873173722</v>
      </c>
    </row>
    <row r="135" spans="1:13" x14ac:dyDescent="0.25">
      <c r="C135" t="s">
        <v>221</v>
      </c>
      <c r="E135" s="21" t="s">
        <v>177</v>
      </c>
      <c r="F135">
        <f t="shared" si="44"/>
        <v>26665697</v>
      </c>
      <c r="G135">
        <v>20826872</v>
      </c>
      <c r="H135">
        <v>452500</v>
      </c>
      <c r="I135">
        <v>5386325</v>
      </c>
      <c r="J135">
        <v>0</v>
      </c>
      <c r="K135">
        <f t="shared" si="45"/>
        <v>86.878056218878314</v>
      </c>
      <c r="L135">
        <f t="shared" si="46"/>
        <v>78.10361004252016</v>
      </c>
      <c r="M135" s="59">
        <f t="shared" si="47"/>
        <v>97.87352747064152</v>
      </c>
    </row>
    <row r="136" spans="1:13" x14ac:dyDescent="0.25">
      <c r="E136" s="21" t="s">
        <v>174</v>
      </c>
      <c r="F136">
        <f t="shared" si="44"/>
        <v>26665697</v>
      </c>
      <c r="G136">
        <v>19056073</v>
      </c>
      <c r="H136">
        <v>295969</v>
      </c>
      <c r="I136">
        <f>40039+5386325</f>
        <v>5426364</v>
      </c>
      <c r="J136">
        <v>1887291</v>
      </c>
      <c r="K136">
        <f t="shared" si="45"/>
        <v>82.820553178416702</v>
      </c>
      <c r="L136">
        <f t="shared" si="46"/>
        <v>71.462872318694693</v>
      </c>
      <c r="M136" s="59">
        <f t="shared" si="47"/>
        <v>98.470605840975338</v>
      </c>
    </row>
    <row r="137" spans="1:13" ht="15.75" thickBot="1" x14ac:dyDescent="0.3">
      <c r="E137" s="60" t="s">
        <v>175</v>
      </c>
      <c r="F137" s="61">
        <f t="shared" si="44"/>
        <v>26665697</v>
      </c>
      <c r="G137" s="61">
        <v>20979463</v>
      </c>
      <c r="H137" s="61">
        <v>114364</v>
      </c>
      <c r="I137" s="61">
        <f>2192+5386325</f>
        <v>5388517</v>
      </c>
      <c r="J137" s="61">
        <v>183353</v>
      </c>
      <c r="K137" s="61">
        <f t="shared" si="45"/>
        <v>87.854573257472168</v>
      </c>
      <c r="L137" s="61">
        <f t="shared" si="46"/>
        <v>78.675847100490188</v>
      </c>
      <c r="M137" s="62">
        <f t="shared" si="47"/>
        <v>99.45783190504028</v>
      </c>
    </row>
    <row r="138" spans="1:13" ht="15.75" thickTop="1" x14ac:dyDescent="0.25">
      <c r="A138" t="s">
        <v>179</v>
      </c>
      <c r="B138" t="s">
        <v>180</v>
      </c>
      <c r="C138" s="23" t="s">
        <v>153</v>
      </c>
      <c r="D138" s="23" t="s">
        <v>2</v>
      </c>
      <c r="E138" s="32" t="s">
        <v>177</v>
      </c>
      <c r="F138" s="23">
        <f t="shared" si="44"/>
        <v>950780</v>
      </c>
      <c r="G138" s="23">
        <v>703853</v>
      </c>
      <c r="H138" s="23">
        <v>246927</v>
      </c>
      <c r="I138" s="23">
        <v>0</v>
      </c>
      <c r="J138" s="23">
        <v>0</v>
      </c>
      <c r="K138" s="23">
        <f t="shared" si="45"/>
        <v>74.02900776204801</v>
      </c>
      <c r="L138" s="23">
        <f t="shared" si="46"/>
        <v>74.02900776204801</v>
      </c>
      <c r="M138" s="33">
        <f t="shared" si="47"/>
        <v>74.02900776204801</v>
      </c>
    </row>
    <row r="139" spans="1:13" x14ac:dyDescent="0.25">
      <c r="C139" t="s">
        <v>1</v>
      </c>
      <c r="D139" t="s">
        <v>2</v>
      </c>
      <c r="E139" s="21" t="s">
        <v>177</v>
      </c>
      <c r="F139">
        <f t="shared" ref="F139:F142" si="48">G139+H139+I139+J139</f>
        <v>950780</v>
      </c>
      <c r="G139">
        <v>275832</v>
      </c>
      <c r="H139">
        <v>674948</v>
      </c>
      <c r="I139">
        <v>0</v>
      </c>
      <c r="J139">
        <v>0</v>
      </c>
      <c r="K139">
        <f t="shared" ref="K139:K142" si="49">2/(1/L139+1/M139)</f>
        <v>29.011127705673236</v>
      </c>
      <c r="L139">
        <f t="shared" si="46"/>
        <v>29.011127705673236</v>
      </c>
      <c r="M139" s="59">
        <f t="shared" si="47"/>
        <v>29.011127705673236</v>
      </c>
    </row>
    <row r="140" spans="1:13" x14ac:dyDescent="0.25">
      <c r="C140" s="23" t="s">
        <v>2</v>
      </c>
      <c r="D140" s="23"/>
      <c r="E140" s="32" t="s">
        <v>177</v>
      </c>
      <c r="F140" s="23">
        <f t="shared" si="48"/>
        <v>950780</v>
      </c>
      <c r="G140" s="23">
        <v>308407</v>
      </c>
      <c r="H140" s="23">
        <v>641244</v>
      </c>
      <c r="I140" s="23">
        <v>1129</v>
      </c>
      <c r="J140" s="23">
        <v>0</v>
      </c>
      <c r="K140" s="23">
        <f t="shared" si="49"/>
        <v>32.4565322287418</v>
      </c>
      <c r="L140" s="23">
        <f t="shared" si="46"/>
        <v>32.437262037485013</v>
      </c>
      <c r="M140" s="33">
        <f t="shared" si="47"/>
        <v>32.475825329515793</v>
      </c>
    </row>
    <row r="141" spans="1:13" x14ac:dyDescent="0.25">
      <c r="C141" t="s">
        <v>151</v>
      </c>
      <c r="E141" s="21" t="s">
        <v>177</v>
      </c>
      <c r="F141">
        <f t="shared" si="48"/>
        <v>950780</v>
      </c>
      <c r="G141">
        <v>306963</v>
      </c>
      <c r="H141">
        <v>643816</v>
      </c>
      <c r="I141">
        <v>1</v>
      </c>
      <c r="J141">
        <v>0</v>
      </c>
      <c r="K141">
        <f t="shared" si="49"/>
        <v>32.285403713479305</v>
      </c>
      <c r="L141">
        <f t="shared" si="46"/>
        <v>32.28538673510171</v>
      </c>
      <c r="M141" s="59">
        <f t="shared" si="47"/>
        <v>32.285420691874769</v>
      </c>
    </row>
    <row r="142" spans="1:13" x14ac:dyDescent="0.25">
      <c r="C142" s="23" t="s">
        <v>221</v>
      </c>
      <c r="D142" s="23"/>
      <c r="E142" s="29" t="s">
        <v>177</v>
      </c>
      <c r="F142" s="30">
        <f t="shared" si="48"/>
        <v>950780</v>
      </c>
      <c r="G142" s="30">
        <v>174511</v>
      </c>
      <c r="H142" s="30">
        <v>2449</v>
      </c>
      <c r="I142" s="30">
        <v>773820</v>
      </c>
      <c r="J142" s="30">
        <v>0</v>
      </c>
      <c r="K142" s="30">
        <f t="shared" si="49"/>
        <v>30.948800255378018</v>
      </c>
      <c r="L142" s="30">
        <f t="shared" si="46"/>
        <v>18.354508929510509</v>
      </c>
      <c r="M142" s="31">
        <f t="shared" si="47"/>
        <v>98.616071428571431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A504B-E33B-4AF0-BA9D-B74710703D8F}">
  <dimension ref="A1:V55"/>
  <sheetViews>
    <sheetView tabSelected="1" topLeftCell="I1" workbookViewId="0">
      <selection activeCell="S8" sqref="S8"/>
    </sheetView>
  </sheetViews>
  <sheetFormatPr defaultRowHeight="15" x14ac:dyDescent="0.25"/>
  <cols>
    <col min="2" max="2" width="13.28515625" customWidth="1"/>
    <col min="5" max="5" width="12.5703125" customWidth="1"/>
    <col min="6" max="6" width="13.28515625" customWidth="1"/>
    <col min="10" max="10" width="13.85546875" customWidth="1"/>
    <col min="14" max="14" width="12.42578125" customWidth="1"/>
  </cols>
  <sheetData>
    <row r="1" spans="1:22" x14ac:dyDescent="0.25">
      <c r="B1" t="s">
        <v>242</v>
      </c>
      <c r="C1" t="s">
        <v>235</v>
      </c>
      <c r="D1" t="s">
        <v>236</v>
      </c>
      <c r="F1" t="s">
        <v>242</v>
      </c>
      <c r="G1" t="s">
        <v>235</v>
      </c>
      <c r="H1" t="s">
        <v>236</v>
      </c>
      <c r="J1" t="s">
        <v>242</v>
      </c>
      <c r="K1" t="s">
        <v>235</v>
      </c>
      <c r="L1" t="s">
        <v>236</v>
      </c>
      <c r="O1" t="s">
        <v>65</v>
      </c>
      <c r="P1" t="s">
        <v>168</v>
      </c>
      <c r="Q1" t="s">
        <v>169</v>
      </c>
      <c r="R1" t="s">
        <v>171</v>
      </c>
      <c r="S1" t="s">
        <v>170</v>
      </c>
      <c r="T1" t="s">
        <v>178</v>
      </c>
      <c r="U1" t="s">
        <v>172</v>
      </c>
      <c r="V1" t="s">
        <v>176</v>
      </c>
    </row>
    <row r="2" spans="1:22" x14ac:dyDescent="0.25">
      <c r="A2" t="s">
        <v>0</v>
      </c>
      <c r="B2" t="s">
        <v>237</v>
      </c>
      <c r="C2">
        <v>8391</v>
      </c>
      <c r="D2">
        <f>abund[[#This Row],[Reads Assigned]]/30000</f>
        <v>0.2797</v>
      </c>
      <c r="E2" t="s">
        <v>1</v>
      </c>
      <c r="F2" t="s">
        <v>8</v>
      </c>
      <c r="G2">
        <v>8518</v>
      </c>
      <c r="H2">
        <f>patho_short_real_ecoli_abund[[#This Row],[Reads Assigned]]/30000</f>
        <v>0.28393333333333332</v>
      </c>
      <c r="I2" t="s">
        <v>151</v>
      </c>
      <c r="J2" t="s">
        <v>237</v>
      </c>
      <c r="K2">
        <v>5698</v>
      </c>
      <c r="L2">
        <f>bowtie2_abund[[#This Row],[Reads Assigned]]/30000</f>
        <v>0.18993333333333334</v>
      </c>
      <c r="N2" t="s">
        <v>153</v>
      </c>
      <c r="O2" s="26">
        <f t="shared" ref="O2:O3" si="0">P2+Q2+R2+S2</f>
        <v>30000</v>
      </c>
      <c r="P2" s="65">
        <v>18669</v>
      </c>
      <c r="Q2" s="65">
        <v>11222</v>
      </c>
      <c r="R2" s="65">
        <v>0</v>
      </c>
      <c r="S2" s="65">
        <v>109</v>
      </c>
      <c r="T2" s="27">
        <f>2/(1/U2+1/V2)</f>
        <v>62.343256916732059</v>
      </c>
      <c r="U2" s="27">
        <f>P2/O2*100</f>
        <v>62.23</v>
      </c>
      <c r="V2" s="28">
        <f t="shared" ref="V2:V3" si="1">P2/(P2+Q2)*100</f>
        <v>62.456926834164129</v>
      </c>
    </row>
    <row r="3" spans="1:22" x14ac:dyDescent="0.25">
      <c r="B3" t="s">
        <v>238</v>
      </c>
      <c r="C3">
        <v>6393</v>
      </c>
      <c r="D3">
        <f>abund[[#This Row],[Reads Assigned]]/30000</f>
        <v>0.21310000000000001</v>
      </c>
      <c r="F3" t="s">
        <v>237</v>
      </c>
      <c r="G3">
        <v>8372</v>
      </c>
      <c r="H3">
        <f>patho_short_real_ecoli_abund[[#This Row],[Reads Assigned]]/30000</f>
        <v>0.27906666666666669</v>
      </c>
      <c r="J3" t="s">
        <v>238</v>
      </c>
      <c r="K3">
        <v>3840</v>
      </c>
      <c r="L3">
        <f>bowtie2_abund[[#This Row],[Reads Assigned]]/30000</f>
        <v>0.128</v>
      </c>
      <c r="N3" t="s">
        <v>1</v>
      </c>
      <c r="O3" s="20">
        <f t="shared" si="0"/>
        <v>30000</v>
      </c>
      <c r="P3" s="55">
        <v>14818</v>
      </c>
      <c r="Q3" s="55">
        <v>15073</v>
      </c>
      <c r="R3" s="55">
        <v>0</v>
      </c>
      <c r="S3" s="55">
        <v>109</v>
      </c>
      <c r="T3" s="66">
        <f>2/(1/U3+1/V3)</f>
        <v>49.483227863952848</v>
      </c>
      <c r="U3" s="66">
        <f>P3/O3*100</f>
        <v>49.393333333333331</v>
      </c>
      <c r="V3" s="67">
        <f t="shared" si="1"/>
        <v>49.573450202402057</v>
      </c>
    </row>
    <row r="4" spans="1:22" x14ac:dyDescent="0.25">
      <c r="B4" t="s">
        <v>239</v>
      </c>
      <c r="C4">
        <v>5270</v>
      </c>
      <c r="D4">
        <f>abund[[#This Row],[Reads Assigned]]/30000</f>
        <v>0.17566666666666667</v>
      </c>
      <c r="F4" t="s">
        <v>238</v>
      </c>
      <c r="G4">
        <v>6115</v>
      </c>
      <c r="H4">
        <f>patho_short_real_ecoli_abund[[#This Row],[Reads Assigned]]/30000</f>
        <v>0.20383333333333334</v>
      </c>
      <c r="J4" t="s">
        <v>239</v>
      </c>
      <c r="K4">
        <v>3661</v>
      </c>
      <c r="L4">
        <f>bowtie2_abund[[#This Row],[Reads Assigned]]/30000</f>
        <v>0.12203333333333333</v>
      </c>
      <c r="N4" t="s">
        <v>151</v>
      </c>
      <c r="O4" s="68">
        <f t="shared" ref="O4" si="2">P4+Q4+R4+S4</f>
        <v>30000</v>
      </c>
      <c r="P4" s="30">
        <v>12308</v>
      </c>
      <c r="Q4" s="30">
        <v>17583</v>
      </c>
      <c r="R4" s="30">
        <v>0</v>
      </c>
      <c r="S4" s="30">
        <v>109</v>
      </c>
      <c r="T4" s="65">
        <f>2/(1/U4+1/V4)</f>
        <v>41.101334090263975</v>
      </c>
      <c r="U4" s="65">
        <f>P4/O4*100</f>
        <v>41.026666666666664</v>
      </c>
      <c r="V4" s="69">
        <f t="shared" ref="V4" si="3">P4/(P4+Q4)*100</f>
        <v>41.176273794787726</v>
      </c>
    </row>
    <row r="5" spans="1:22" x14ac:dyDescent="0.25">
      <c r="B5" t="s">
        <v>9</v>
      </c>
      <c r="C5">
        <v>2413</v>
      </c>
      <c r="D5">
        <f>abund[[#This Row],[Reads Assigned]]/30000</f>
        <v>8.0433333333333329E-2</v>
      </c>
      <c r="F5" t="s">
        <v>40</v>
      </c>
      <c r="G5">
        <v>1838</v>
      </c>
      <c r="H5">
        <f>patho_short_real_ecoli_abund[[#This Row],[Reads Assigned]]/30000</f>
        <v>6.1266666666666664E-2</v>
      </c>
      <c r="J5" t="s">
        <v>13</v>
      </c>
      <c r="K5">
        <v>2189</v>
      </c>
      <c r="L5">
        <f>bowtie2_abund[[#This Row],[Reads Assigned]]/30000</f>
        <v>7.2966666666666666E-2</v>
      </c>
    </row>
    <row r="6" spans="1:22" x14ac:dyDescent="0.25">
      <c r="B6" t="s">
        <v>13</v>
      </c>
      <c r="C6">
        <v>949</v>
      </c>
      <c r="D6">
        <f>abund[[#This Row],[Reads Assigned]]/30000</f>
        <v>3.1633333333333333E-2</v>
      </c>
      <c r="F6" t="s">
        <v>239</v>
      </c>
      <c r="G6">
        <v>1559</v>
      </c>
      <c r="H6">
        <f>patho_short_real_ecoli_abund[[#This Row],[Reads Assigned]]/30000</f>
        <v>5.1966666666666668E-2</v>
      </c>
      <c r="J6" t="s">
        <v>8</v>
      </c>
      <c r="K6">
        <v>2167</v>
      </c>
      <c r="L6">
        <f>bowtie2_abund[[#This Row],[Reads Assigned]]/30000</f>
        <v>7.223333333333333E-2</v>
      </c>
      <c r="N6" t="s">
        <v>251</v>
      </c>
      <c r="O6" t="s">
        <v>238</v>
      </c>
      <c r="P6" t="s">
        <v>237</v>
      </c>
    </row>
    <row r="7" spans="1:22" x14ac:dyDescent="0.25">
      <c r="B7" t="s">
        <v>8</v>
      </c>
      <c r="C7">
        <v>910</v>
      </c>
      <c r="D7">
        <f>abund[[#This Row],[Reads Assigned]]/30000</f>
        <v>3.0333333333333334E-2</v>
      </c>
      <c r="F7" t="s">
        <v>35</v>
      </c>
      <c r="G7">
        <v>770</v>
      </c>
      <c r="H7">
        <f>patho_short_real_ecoli_abund[[#This Row],[Reads Assigned]]/30000</f>
        <v>2.5666666666666667E-2</v>
      </c>
      <c r="J7" t="s">
        <v>11</v>
      </c>
      <c r="K7">
        <v>1513</v>
      </c>
      <c r="L7">
        <f>bowtie2_abund[[#This Row],[Reads Assigned]]/30000</f>
        <v>5.043333333333333E-2</v>
      </c>
      <c r="N7" t="s">
        <v>239</v>
      </c>
      <c r="O7">
        <v>96.4</v>
      </c>
      <c r="P7">
        <v>96.59</v>
      </c>
    </row>
    <row r="8" spans="1:22" x14ac:dyDescent="0.25">
      <c r="B8" t="s">
        <v>24</v>
      </c>
      <c r="C8">
        <v>792</v>
      </c>
      <c r="D8">
        <f>abund[[#This Row],[Reads Assigned]]/30000</f>
        <v>2.64E-2</v>
      </c>
      <c r="F8" t="s">
        <v>32</v>
      </c>
      <c r="G8">
        <v>506</v>
      </c>
      <c r="H8">
        <f>patho_short_real_ecoli_abund[[#This Row],[Reads Assigned]]/30000</f>
        <v>1.6866666666666665E-2</v>
      </c>
      <c r="J8" t="s">
        <v>24</v>
      </c>
      <c r="K8">
        <v>821</v>
      </c>
      <c r="L8">
        <f>bowtie2_abund[[#This Row],[Reads Assigned]]/30000</f>
        <v>2.7366666666666668E-2</v>
      </c>
      <c r="N8" t="s">
        <v>238</v>
      </c>
      <c r="P8">
        <v>96.58</v>
      </c>
    </row>
    <row r="9" spans="1:22" x14ac:dyDescent="0.25">
      <c r="B9" t="s">
        <v>40</v>
      </c>
      <c r="C9">
        <v>524</v>
      </c>
      <c r="D9">
        <f>abund[[#This Row],[Reads Assigned]]/30000</f>
        <v>1.7466666666666665E-2</v>
      </c>
      <c r="F9" t="s">
        <v>30</v>
      </c>
      <c r="G9">
        <v>346</v>
      </c>
      <c r="H9">
        <f>patho_short_real_ecoli_abund[[#This Row],[Reads Assigned]]/30000</f>
        <v>1.1533333333333333E-2</v>
      </c>
      <c r="J9" t="s">
        <v>40</v>
      </c>
      <c r="K9">
        <v>818</v>
      </c>
      <c r="L9">
        <f>bowtie2_abund[[#This Row],[Reads Assigned]]/30000</f>
        <v>2.7266666666666668E-2</v>
      </c>
    </row>
    <row r="10" spans="1:22" x14ac:dyDescent="0.25">
      <c r="B10" t="s">
        <v>35</v>
      </c>
      <c r="C10">
        <v>390</v>
      </c>
      <c r="D10">
        <f>abund[[#This Row],[Reads Assigned]]/30000</f>
        <v>1.2999999999999999E-2</v>
      </c>
      <c r="F10" t="s">
        <v>3</v>
      </c>
      <c r="G10">
        <v>331</v>
      </c>
      <c r="H10">
        <f>patho_short_real_ecoli_abund[[#This Row],[Reads Assigned]]/30000</f>
        <v>1.1033333333333332E-2</v>
      </c>
      <c r="J10" t="s">
        <v>9</v>
      </c>
      <c r="K10">
        <v>798</v>
      </c>
      <c r="L10">
        <f>bowtie2_abund[[#This Row],[Reads Assigned]]/30000</f>
        <v>2.6599999999999999E-2</v>
      </c>
    </row>
    <row r="11" spans="1:22" x14ac:dyDescent="0.25">
      <c r="B11" t="s">
        <v>3</v>
      </c>
      <c r="C11">
        <v>351</v>
      </c>
      <c r="D11">
        <f>abund[[#This Row],[Reads Assigned]]/30000</f>
        <v>1.17E-2</v>
      </c>
      <c r="F11" t="s">
        <v>11</v>
      </c>
      <c r="G11">
        <v>294</v>
      </c>
      <c r="H11">
        <f>patho_short_real_ecoli_abund[[#This Row],[Reads Assigned]]/30000</f>
        <v>9.7999999999999997E-3</v>
      </c>
      <c r="J11" t="s">
        <v>3</v>
      </c>
      <c r="K11">
        <v>735</v>
      </c>
      <c r="L11">
        <f>bowtie2_abund[[#This Row],[Reads Assigned]]/30000</f>
        <v>2.4500000000000001E-2</v>
      </c>
    </row>
    <row r="12" spans="1:22" x14ac:dyDescent="0.25">
      <c r="B12" t="s">
        <v>34</v>
      </c>
      <c r="C12">
        <v>335</v>
      </c>
      <c r="D12">
        <f>abund[[#This Row],[Reads Assigned]]/30000</f>
        <v>1.1166666666666667E-2</v>
      </c>
      <c r="F12" t="s">
        <v>56</v>
      </c>
      <c r="G12">
        <v>244</v>
      </c>
      <c r="H12">
        <f>patho_short_real_ecoli_abund[[#This Row],[Reads Assigned]]/30000</f>
        <v>8.1333333333333327E-3</v>
      </c>
      <c r="J12" t="s">
        <v>35</v>
      </c>
      <c r="K12">
        <v>734</v>
      </c>
      <c r="L12">
        <f>bowtie2_abund[[#This Row],[Reads Assigned]]/30000</f>
        <v>2.4466666666666668E-2</v>
      </c>
    </row>
    <row r="13" spans="1:22" x14ac:dyDescent="0.25">
      <c r="B13" t="s">
        <v>11</v>
      </c>
      <c r="C13">
        <v>255</v>
      </c>
      <c r="D13">
        <f>abund[[#This Row],[Reads Assigned]]/30000</f>
        <v>8.5000000000000006E-3</v>
      </c>
      <c r="F13" t="s">
        <v>34</v>
      </c>
      <c r="G13">
        <v>204</v>
      </c>
      <c r="H13">
        <f>patho_short_real_ecoli_abund[[#This Row],[Reads Assigned]]/30000</f>
        <v>6.7999999999999996E-3</v>
      </c>
      <c r="J13" t="s">
        <v>12</v>
      </c>
      <c r="K13">
        <v>727</v>
      </c>
      <c r="L13">
        <f>bowtie2_abund[[#This Row],[Reads Assigned]]/30000</f>
        <v>2.4233333333333332E-2</v>
      </c>
    </row>
    <row r="14" spans="1:22" x14ac:dyDescent="0.25">
      <c r="B14" t="s">
        <v>32</v>
      </c>
      <c r="C14">
        <v>254</v>
      </c>
      <c r="D14">
        <f>abund[[#This Row],[Reads Assigned]]/30000</f>
        <v>8.4666666666666675E-3</v>
      </c>
      <c r="F14" t="s">
        <v>6</v>
      </c>
      <c r="G14">
        <v>156</v>
      </c>
      <c r="H14">
        <f>patho_short_real_ecoli_abund[[#This Row],[Reads Assigned]]/30000</f>
        <v>5.1999999999999998E-3</v>
      </c>
      <c r="J14" t="s">
        <v>34</v>
      </c>
      <c r="K14">
        <v>628</v>
      </c>
      <c r="L14">
        <f>bowtie2_abund[[#This Row],[Reads Assigned]]/30000</f>
        <v>2.0933333333333335E-2</v>
      </c>
    </row>
    <row r="15" spans="1:22" x14ac:dyDescent="0.25">
      <c r="B15" t="s">
        <v>33</v>
      </c>
      <c r="C15">
        <v>212</v>
      </c>
      <c r="D15">
        <f>abund[[#This Row],[Reads Assigned]]/30000</f>
        <v>7.0666666666666664E-3</v>
      </c>
      <c r="F15" t="s">
        <v>9</v>
      </c>
      <c r="G15">
        <v>112</v>
      </c>
      <c r="H15">
        <f>patho_short_real_ecoli_abund[[#This Row],[Reads Assigned]]/30000</f>
        <v>3.7333333333333333E-3</v>
      </c>
      <c r="J15" t="s">
        <v>7</v>
      </c>
      <c r="K15">
        <v>475</v>
      </c>
      <c r="L15">
        <f>bowtie2_abund[[#This Row],[Reads Assigned]]/30000</f>
        <v>1.5833333333333335E-2</v>
      </c>
    </row>
    <row r="16" spans="1:22" x14ac:dyDescent="0.25">
      <c r="B16" t="s">
        <v>37</v>
      </c>
      <c r="C16">
        <v>200</v>
      </c>
      <c r="D16">
        <f>abund[[#This Row],[Reads Assigned]]/30000</f>
        <v>6.6666666666666671E-3</v>
      </c>
      <c r="F16" t="s">
        <v>5</v>
      </c>
      <c r="G16">
        <v>110</v>
      </c>
      <c r="H16">
        <f>patho_short_real_ecoli_abund[[#This Row],[Reads Assigned]]/30000</f>
        <v>3.6666666666666666E-3</v>
      </c>
      <c r="J16" t="s">
        <v>37</v>
      </c>
      <c r="K16">
        <v>452</v>
      </c>
      <c r="L16">
        <f>bowtie2_abund[[#This Row],[Reads Assigned]]/30000</f>
        <v>1.5066666666666667E-2</v>
      </c>
    </row>
    <row r="17" spans="2:12" x14ac:dyDescent="0.25">
      <c r="B17" t="s">
        <v>26</v>
      </c>
      <c r="C17">
        <v>151</v>
      </c>
      <c r="D17">
        <f>abund[[#This Row],[Reads Assigned]]/30000</f>
        <v>5.0333333333333332E-3</v>
      </c>
      <c r="F17" t="s">
        <v>41</v>
      </c>
      <c r="G17">
        <v>107</v>
      </c>
      <c r="H17">
        <f>patho_short_real_ecoli_abund[[#This Row],[Reads Assigned]]/30000</f>
        <v>3.5666666666666668E-3</v>
      </c>
      <c r="J17" t="s">
        <v>33</v>
      </c>
      <c r="K17">
        <v>445</v>
      </c>
      <c r="L17">
        <f>bowtie2_abund[[#This Row],[Reads Assigned]]/30000</f>
        <v>1.4833333333333334E-2</v>
      </c>
    </row>
    <row r="18" spans="2:12" x14ac:dyDescent="0.25">
      <c r="B18" t="s">
        <v>6</v>
      </c>
      <c r="C18">
        <v>137</v>
      </c>
      <c r="D18">
        <f>abund[[#This Row],[Reads Assigned]]/30000</f>
        <v>4.5666666666666668E-3</v>
      </c>
      <c r="F18" t="s">
        <v>10</v>
      </c>
      <c r="G18">
        <v>99</v>
      </c>
      <c r="H18">
        <f>patho_short_real_ecoli_abund[[#This Row],[Reads Assigned]]/30000</f>
        <v>3.3E-3</v>
      </c>
      <c r="J18" t="s">
        <v>32</v>
      </c>
      <c r="K18">
        <v>406</v>
      </c>
      <c r="L18">
        <f>bowtie2_abund[[#This Row],[Reads Assigned]]/30000</f>
        <v>1.3533333333333333E-2</v>
      </c>
    </row>
    <row r="19" spans="2:12" x14ac:dyDescent="0.25">
      <c r="B19" t="s">
        <v>36</v>
      </c>
      <c r="C19">
        <v>134</v>
      </c>
      <c r="D19">
        <f>abund[[#This Row],[Reads Assigned]]/30000</f>
        <v>4.4666666666666665E-3</v>
      </c>
      <c r="F19" t="s">
        <v>43</v>
      </c>
      <c r="G19">
        <v>46</v>
      </c>
      <c r="H19">
        <f>patho_short_real_ecoli_abund[[#This Row],[Reads Assigned]]/30000</f>
        <v>1.5333333333333334E-3</v>
      </c>
      <c r="J19" t="s">
        <v>36</v>
      </c>
      <c r="K19">
        <v>391</v>
      </c>
      <c r="L19">
        <f>bowtie2_abund[[#This Row],[Reads Assigned]]/30000</f>
        <v>1.3033333333333333E-2</v>
      </c>
    </row>
    <row r="20" spans="2:12" x14ac:dyDescent="0.25">
      <c r="B20" t="s">
        <v>30</v>
      </c>
      <c r="C20">
        <v>128</v>
      </c>
      <c r="D20">
        <f>abund[[#This Row],[Reads Assigned]]/30000</f>
        <v>4.2666666666666669E-3</v>
      </c>
      <c r="F20" t="s">
        <v>26</v>
      </c>
      <c r="G20">
        <v>35</v>
      </c>
      <c r="H20">
        <f>patho_short_real_ecoli_abund[[#This Row],[Reads Assigned]]/30000</f>
        <v>1.1666666666666668E-3</v>
      </c>
      <c r="J20" t="s">
        <v>10</v>
      </c>
      <c r="K20">
        <v>376</v>
      </c>
      <c r="L20">
        <f>bowtie2_abund[[#This Row],[Reads Assigned]]/30000</f>
        <v>1.2533333333333334E-2</v>
      </c>
    </row>
    <row r="21" spans="2:12" x14ac:dyDescent="0.25">
      <c r="B21" t="s">
        <v>23</v>
      </c>
      <c r="C21">
        <v>124</v>
      </c>
      <c r="D21">
        <f>abund[[#This Row],[Reads Assigned]]/30000</f>
        <v>4.1333333333333335E-3</v>
      </c>
      <c r="F21" t="s">
        <v>27</v>
      </c>
      <c r="G21">
        <v>25</v>
      </c>
      <c r="H21">
        <f>patho_short_real_ecoli_abund[[#This Row],[Reads Assigned]]/30000</f>
        <v>8.3333333333333339E-4</v>
      </c>
      <c r="J21" t="s">
        <v>26</v>
      </c>
      <c r="K21">
        <v>273</v>
      </c>
      <c r="L21">
        <f>bowtie2_abund[[#This Row],[Reads Assigned]]/30000</f>
        <v>9.1000000000000004E-3</v>
      </c>
    </row>
    <row r="22" spans="2:12" x14ac:dyDescent="0.25">
      <c r="B22" t="s">
        <v>5</v>
      </c>
      <c r="C22">
        <v>115</v>
      </c>
      <c r="D22">
        <f>abund[[#This Row],[Reads Assigned]]/30000</f>
        <v>3.8333333333333331E-3</v>
      </c>
      <c r="F22" t="s">
        <v>42</v>
      </c>
      <c r="G22">
        <v>18</v>
      </c>
      <c r="H22">
        <f>patho_short_real_ecoli_abund[[#This Row],[Reads Assigned]]/30000</f>
        <v>5.9999999999999995E-4</v>
      </c>
      <c r="J22" t="s">
        <v>31</v>
      </c>
      <c r="K22">
        <v>267</v>
      </c>
      <c r="L22">
        <f>bowtie2_abund[[#This Row],[Reads Assigned]]/30000</f>
        <v>8.8999999999999999E-3</v>
      </c>
    </row>
    <row r="23" spans="2:12" x14ac:dyDescent="0.25">
      <c r="B23" t="s">
        <v>10</v>
      </c>
      <c r="C23">
        <v>98</v>
      </c>
      <c r="D23">
        <f>abund[[#This Row],[Reads Assigned]]/30000</f>
        <v>3.2666666666666669E-3</v>
      </c>
      <c r="F23" t="s">
        <v>44</v>
      </c>
      <c r="G23">
        <v>16</v>
      </c>
      <c r="H23">
        <f>patho_short_real_ecoli_abund[[#This Row],[Reads Assigned]]/30000</f>
        <v>5.3333333333333336E-4</v>
      </c>
      <c r="J23" t="s">
        <v>23</v>
      </c>
      <c r="K23">
        <v>209</v>
      </c>
      <c r="L23">
        <f>bowtie2_abund[[#This Row],[Reads Assigned]]/30000</f>
        <v>6.966666666666667E-3</v>
      </c>
    </row>
    <row r="24" spans="2:12" x14ac:dyDescent="0.25">
      <c r="B24" t="s">
        <v>29</v>
      </c>
      <c r="C24">
        <v>94</v>
      </c>
      <c r="D24">
        <f>abund[[#This Row],[Reads Assigned]]/30000</f>
        <v>3.1333333333333335E-3</v>
      </c>
      <c r="F24" t="s">
        <v>54</v>
      </c>
      <c r="G24">
        <v>15</v>
      </c>
      <c r="H24">
        <f>patho_short_real_ecoli_abund[[#This Row],[Reads Assigned]]/30000</f>
        <v>5.0000000000000001E-4</v>
      </c>
      <c r="J24" t="s">
        <v>27</v>
      </c>
      <c r="K24">
        <v>202</v>
      </c>
      <c r="L24">
        <f>bowtie2_abund[[#This Row],[Reads Assigned]]/30000</f>
        <v>6.7333333333333334E-3</v>
      </c>
    </row>
    <row r="25" spans="2:12" x14ac:dyDescent="0.25">
      <c r="B25" t="s">
        <v>27</v>
      </c>
      <c r="C25">
        <v>92</v>
      </c>
      <c r="D25">
        <f>abund[[#This Row],[Reads Assigned]]/30000</f>
        <v>3.0666666666666668E-3</v>
      </c>
      <c r="F25" t="s">
        <v>49</v>
      </c>
      <c r="G25">
        <v>12</v>
      </c>
      <c r="H25">
        <f>patho_short_real_ecoli_abund[[#This Row],[Reads Assigned]]/30000</f>
        <v>4.0000000000000002E-4</v>
      </c>
      <c r="J25" t="s">
        <v>30</v>
      </c>
      <c r="K25">
        <v>198</v>
      </c>
      <c r="L25">
        <f>bowtie2_abund[[#This Row],[Reads Assigned]]/30000</f>
        <v>6.6E-3</v>
      </c>
    </row>
    <row r="26" spans="2:12" x14ac:dyDescent="0.25">
      <c r="B26" t="s">
        <v>49</v>
      </c>
      <c r="C26">
        <v>87</v>
      </c>
      <c r="D26">
        <f>abund[[#This Row],[Reads Assigned]]/30000</f>
        <v>2.8999999999999998E-3</v>
      </c>
      <c r="F26" t="s">
        <v>240</v>
      </c>
      <c r="G26">
        <v>12</v>
      </c>
      <c r="H26">
        <f>patho_short_real_ecoli_abund[[#This Row],[Reads Assigned]]/30000</f>
        <v>4.0000000000000002E-4</v>
      </c>
      <c r="J26" t="s">
        <v>5</v>
      </c>
      <c r="K26">
        <v>192</v>
      </c>
      <c r="L26">
        <f>bowtie2_abund[[#This Row],[Reads Assigned]]/30000</f>
        <v>6.4000000000000003E-3</v>
      </c>
    </row>
    <row r="27" spans="2:12" x14ac:dyDescent="0.25">
      <c r="B27" t="s">
        <v>48</v>
      </c>
      <c r="C27">
        <v>84</v>
      </c>
      <c r="D27">
        <f>abund[[#This Row],[Reads Assigned]]/30000</f>
        <v>2.8E-3</v>
      </c>
      <c r="F27" t="s">
        <v>37</v>
      </c>
      <c r="G27">
        <v>7</v>
      </c>
      <c r="H27">
        <f>patho_short_real_ecoli_abund[[#This Row],[Reads Assigned]]/30000</f>
        <v>2.3333333333333333E-4</v>
      </c>
      <c r="J27" t="s">
        <v>4</v>
      </c>
      <c r="K27">
        <v>165</v>
      </c>
      <c r="L27">
        <f>bowtie2_abund[[#This Row],[Reads Assigned]]/30000</f>
        <v>5.4999999999999997E-3</v>
      </c>
    </row>
    <row r="28" spans="2:12" x14ac:dyDescent="0.25">
      <c r="B28" t="s">
        <v>4</v>
      </c>
      <c r="C28">
        <v>78</v>
      </c>
      <c r="D28">
        <f>abund[[#This Row],[Reads Assigned]]/30000</f>
        <v>2.5999999999999999E-3</v>
      </c>
      <c r="F28" t="s">
        <v>13</v>
      </c>
      <c r="G28">
        <v>6</v>
      </c>
      <c r="H28">
        <f>patho_short_real_ecoli_abund[[#This Row],[Reads Assigned]]/30000</f>
        <v>2.0000000000000001E-4</v>
      </c>
      <c r="J28" t="s">
        <v>49</v>
      </c>
      <c r="K28">
        <v>164</v>
      </c>
      <c r="L28">
        <f>bowtie2_abund[[#This Row],[Reads Assigned]]/30000</f>
        <v>5.4666666666666665E-3</v>
      </c>
    </row>
    <row r="29" spans="2:12" x14ac:dyDescent="0.25">
      <c r="B29" t="s">
        <v>38</v>
      </c>
      <c r="C29">
        <v>76</v>
      </c>
      <c r="D29">
        <f>abund[[#This Row],[Reads Assigned]]/30000</f>
        <v>2.5333333333333332E-3</v>
      </c>
      <c r="F29" t="s">
        <v>36</v>
      </c>
      <c r="G29">
        <v>6</v>
      </c>
      <c r="H29">
        <f>patho_short_real_ecoli_abund[[#This Row],[Reads Assigned]]/30000</f>
        <v>2.0000000000000001E-4</v>
      </c>
      <c r="J29" t="s">
        <v>38</v>
      </c>
      <c r="K29">
        <v>162</v>
      </c>
      <c r="L29">
        <f>bowtie2_abund[[#This Row],[Reads Assigned]]/30000</f>
        <v>5.4000000000000003E-3</v>
      </c>
    </row>
    <row r="30" spans="2:12" x14ac:dyDescent="0.25">
      <c r="B30" t="s">
        <v>12</v>
      </c>
      <c r="C30">
        <v>74</v>
      </c>
      <c r="D30">
        <f>abund[[#This Row],[Reads Assigned]]/30000</f>
        <v>2.4666666666666665E-3</v>
      </c>
      <c r="F30" t="s">
        <v>28</v>
      </c>
      <c r="G30">
        <v>4</v>
      </c>
      <c r="H30">
        <f>patho_short_real_ecoli_abund[[#This Row],[Reads Assigned]]/30000</f>
        <v>1.3333333333333334E-4</v>
      </c>
      <c r="J30" t="s">
        <v>48</v>
      </c>
      <c r="K30">
        <v>153</v>
      </c>
      <c r="L30">
        <f>bowtie2_abund[[#This Row],[Reads Assigned]]/30000</f>
        <v>5.1000000000000004E-3</v>
      </c>
    </row>
    <row r="31" spans="2:12" x14ac:dyDescent="0.25">
      <c r="B31" t="s">
        <v>50</v>
      </c>
      <c r="C31">
        <v>73</v>
      </c>
      <c r="D31">
        <f>abund[[#This Row],[Reads Assigned]]/30000</f>
        <v>2.4333333333333334E-3</v>
      </c>
      <c r="F31" t="s">
        <v>59</v>
      </c>
      <c r="G31">
        <v>2</v>
      </c>
      <c r="H31">
        <f>patho_short_real_ecoli_abund[[#This Row],[Reads Assigned]]/30000</f>
        <v>6.666666666666667E-5</v>
      </c>
      <c r="J31" t="s">
        <v>6</v>
      </c>
      <c r="K31">
        <v>152</v>
      </c>
      <c r="L31">
        <f>bowtie2_abund[[#This Row],[Reads Assigned]]/30000</f>
        <v>5.0666666666666664E-3</v>
      </c>
    </row>
    <row r="32" spans="2:12" x14ac:dyDescent="0.25">
      <c r="B32" t="s">
        <v>41</v>
      </c>
      <c r="C32">
        <v>71</v>
      </c>
      <c r="D32">
        <f>abund[[#This Row],[Reads Assigned]]/30000</f>
        <v>2.3666666666666667E-3</v>
      </c>
      <c r="F32" t="s">
        <v>24</v>
      </c>
      <c r="G32">
        <v>1</v>
      </c>
      <c r="H32">
        <f>patho_short_real_ecoli_abund[[#This Row],[Reads Assigned]]/30000</f>
        <v>3.3333333333333335E-5</v>
      </c>
      <c r="J32" t="s">
        <v>29</v>
      </c>
      <c r="K32">
        <v>151</v>
      </c>
      <c r="L32">
        <f>bowtie2_abund[[#This Row],[Reads Assigned]]/30000</f>
        <v>5.0333333333333332E-3</v>
      </c>
    </row>
    <row r="33" spans="2:12" x14ac:dyDescent="0.25">
      <c r="B33" t="s">
        <v>28</v>
      </c>
      <c r="C33">
        <v>70</v>
      </c>
      <c r="D33">
        <f>abund[[#This Row],[Reads Assigned]]/30000</f>
        <v>2.3333333333333335E-3</v>
      </c>
      <c r="F33" t="s">
        <v>55</v>
      </c>
      <c r="G33">
        <v>1</v>
      </c>
      <c r="H33">
        <f>patho_short_real_ecoli_abund[[#This Row],[Reads Assigned]]/30000</f>
        <v>3.3333333333333335E-5</v>
      </c>
      <c r="J33" t="s">
        <v>25</v>
      </c>
      <c r="K33">
        <v>137</v>
      </c>
      <c r="L33">
        <f>bowtie2_abund[[#This Row],[Reads Assigned]]/30000</f>
        <v>4.5666666666666668E-3</v>
      </c>
    </row>
    <row r="34" spans="2:12" x14ac:dyDescent="0.25">
      <c r="B34" t="s">
        <v>25</v>
      </c>
      <c r="C34">
        <v>67</v>
      </c>
      <c r="D34">
        <f>abund[[#This Row],[Reads Assigned]]/30000</f>
        <v>2.2333333333333333E-3</v>
      </c>
      <c r="F34" t="s">
        <v>241</v>
      </c>
      <c r="G34">
        <v>1</v>
      </c>
      <c r="H34">
        <f>patho_short_real_ecoli_abund[[#This Row],[Reads Assigned]]/30000</f>
        <v>3.3333333333333335E-5</v>
      </c>
      <c r="J34" t="s">
        <v>28</v>
      </c>
      <c r="K34">
        <v>67</v>
      </c>
      <c r="L34">
        <f>bowtie2_abund[[#This Row],[Reads Assigned]]/30000</f>
        <v>2.2333333333333333E-3</v>
      </c>
    </row>
    <row r="35" spans="2:12" x14ac:dyDescent="0.25">
      <c r="B35" t="s">
        <v>43</v>
      </c>
      <c r="C35">
        <v>56</v>
      </c>
      <c r="D35">
        <f>abund[[#This Row],[Reads Assigned]]/30000</f>
        <v>1.8666666666666666E-3</v>
      </c>
      <c r="F35" t="s">
        <v>33</v>
      </c>
      <c r="G35">
        <v>1</v>
      </c>
      <c r="H35">
        <f>patho_short_real_ecoli_abund[[#This Row],[Reads Assigned]]/30000</f>
        <v>3.3333333333333335E-5</v>
      </c>
      <c r="J35" t="s">
        <v>42</v>
      </c>
      <c r="K35">
        <v>62</v>
      </c>
      <c r="L35">
        <f>bowtie2_abund[[#This Row],[Reads Assigned]]/30000</f>
        <v>2.0666666666666667E-3</v>
      </c>
    </row>
    <row r="36" spans="2:12" x14ac:dyDescent="0.25">
      <c r="B36" t="s">
        <v>31</v>
      </c>
      <c r="C36">
        <v>53</v>
      </c>
      <c r="D36">
        <f>abund[[#This Row],[Reads Assigned]]/30000</f>
        <v>1.7666666666666666E-3</v>
      </c>
      <c r="F36" t="s">
        <v>52</v>
      </c>
      <c r="G36">
        <v>1</v>
      </c>
      <c r="H36">
        <f>patho_short_real_ecoli_abund[[#This Row],[Reads Assigned]]/30000</f>
        <v>3.3333333333333335E-5</v>
      </c>
      <c r="J36" t="s">
        <v>41</v>
      </c>
      <c r="K36">
        <v>61</v>
      </c>
      <c r="L36">
        <f>bowtie2_abund[[#This Row],[Reads Assigned]]/30000</f>
        <v>2.0333333333333332E-3</v>
      </c>
    </row>
    <row r="37" spans="2:12" x14ac:dyDescent="0.25">
      <c r="B37" t="s">
        <v>42</v>
      </c>
      <c r="C37">
        <v>51</v>
      </c>
      <c r="D37">
        <f>abund[[#This Row],[Reads Assigned]]/30000</f>
        <v>1.6999999999999999E-3</v>
      </c>
      <c r="F37" t="s">
        <v>63</v>
      </c>
      <c r="G37">
        <v>1</v>
      </c>
      <c r="H37">
        <f>patho_short_real_ecoli_abund[[#This Row],[Reads Assigned]]/30000</f>
        <v>3.3333333333333335E-5</v>
      </c>
      <c r="J37" t="s">
        <v>56</v>
      </c>
      <c r="K37">
        <v>55</v>
      </c>
      <c r="L37">
        <f>bowtie2_abund[[#This Row],[Reads Assigned]]/30000</f>
        <v>1.8333333333333333E-3</v>
      </c>
    </row>
    <row r="38" spans="2:12" x14ac:dyDescent="0.25">
      <c r="B38" t="s">
        <v>7</v>
      </c>
      <c r="C38">
        <v>51</v>
      </c>
      <c r="D38">
        <f>abund[[#This Row],[Reads Assigned]]/30000</f>
        <v>1.6999999999999999E-3</v>
      </c>
      <c r="J38" t="s">
        <v>50</v>
      </c>
      <c r="K38">
        <v>53</v>
      </c>
      <c r="L38">
        <f>bowtie2_abund[[#This Row],[Reads Assigned]]/30000</f>
        <v>1.7666666666666666E-3</v>
      </c>
    </row>
    <row r="39" spans="2:12" x14ac:dyDescent="0.25">
      <c r="B39" t="s">
        <v>56</v>
      </c>
      <c r="C39">
        <v>46</v>
      </c>
      <c r="D39">
        <f>abund[[#This Row],[Reads Assigned]]/30000</f>
        <v>1.5333333333333334E-3</v>
      </c>
      <c r="J39" t="s">
        <v>54</v>
      </c>
      <c r="K39">
        <v>49</v>
      </c>
      <c r="L39">
        <f>bowtie2_abund[[#This Row],[Reads Assigned]]/30000</f>
        <v>1.6333333333333334E-3</v>
      </c>
    </row>
    <row r="40" spans="2:12" x14ac:dyDescent="0.25">
      <c r="B40" t="s">
        <v>55</v>
      </c>
      <c r="C40">
        <v>33</v>
      </c>
      <c r="D40">
        <f>abund[[#This Row],[Reads Assigned]]/30000</f>
        <v>1.1000000000000001E-3</v>
      </c>
      <c r="J40" t="s">
        <v>44</v>
      </c>
      <c r="K40">
        <v>46</v>
      </c>
      <c r="L40">
        <f>bowtie2_abund[[#This Row],[Reads Assigned]]/30000</f>
        <v>1.5333333333333334E-3</v>
      </c>
    </row>
    <row r="41" spans="2:12" x14ac:dyDescent="0.25">
      <c r="B41" t="s">
        <v>54</v>
      </c>
      <c r="C41">
        <v>31</v>
      </c>
      <c r="D41">
        <f>abund[[#This Row],[Reads Assigned]]/30000</f>
        <v>1.0333333333333334E-3</v>
      </c>
      <c r="J41" t="s">
        <v>43</v>
      </c>
      <c r="K41">
        <v>38</v>
      </c>
      <c r="L41">
        <f>bowtie2_abund[[#This Row],[Reads Assigned]]/30000</f>
        <v>1.2666666666666666E-3</v>
      </c>
    </row>
    <row r="42" spans="2:12" x14ac:dyDescent="0.25">
      <c r="B42" t="s">
        <v>44</v>
      </c>
      <c r="C42">
        <v>30</v>
      </c>
      <c r="D42">
        <f>abund[[#This Row],[Reads Assigned]]/30000</f>
        <v>1E-3</v>
      </c>
      <c r="J42" t="s">
        <v>240</v>
      </c>
      <c r="K42">
        <v>25</v>
      </c>
      <c r="L42">
        <f>bowtie2_abund[[#This Row],[Reads Assigned]]/30000</f>
        <v>8.3333333333333339E-4</v>
      </c>
    </row>
    <row r="43" spans="2:12" x14ac:dyDescent="0.25">
      <c r="B43" t="s">
        <v>240</v>
      </c>
      <c r="C43">
        <v>24</v>
      </c>
      <c r="D43">
        <f>abund[[#This Row],[Reads Assigned]]/30000</f>
        <v>8.0000000000000004E-4</v>
      </c>
      <c r="J43" t="s">
        <v>55</v>
      </c>
      <c r="K43">
        <v>19</v>
      </c>
      <c r="L43">
        <f>bowtie2_abund[[#This Row],[Reads Assigned]]/30000</f>
        <v>6.333333333333333E-4</v>
      </c>
    </row>
    <row r="44" spans="2:12" x14ac:dyDescent="0.25">
      <c r="B44" t="s">
        <v>243</v>
      </c>
      <c r="C44">
        <v>20</v>
      </c>
      <c r="D44">
        <f>abund[[#This Row],[Reads Assigned]]/30000</f>
        <v>6.6666666666666664E-4</v>
      </c>
      <c r="J44" t="s">
        <v>63</v>
      </c>
      <c r="K44">
        <v>15</v>
      </c>
      <c r="L44">
        <f>bowtie2_abund[[#This Row],[Reads Assigned]]/30000</f>
        <v>5.0000000000000001E-4</v>
      </c>
    </row>
    <row r="45" spans="2:12" x14ac:dyDescent="0.25">
      <c r="B45" t="s">
        <v>51</v>
      </c>
      <c r="C45">
        <v>19</v>
      </c>
      <c r="D45">
        <f>abund[[#This Row],[Reads Assigned]]/30000</f>
        <v>6.333333333333333E-4</v>
      </c>
      <c r="J45" t="s">
        <v>52</v>
      </c>
      <c r="K45">
        <v>14</v>
      </c>
      <c r="L45">
        <f>bowtie2_abund[[#This Row],[Reads Assigned]]/30000</f>
        <v>4.6666666666666666E-4</v>
      </c>
    </row>
    <row r="46" spans="2:12" x14ac:dyDescent="0.25">
      <c r="B46" t="s">
        <v>59</v>
      </c>
      <c r="C46">
        <v>15</v>
      </c>
      <c r="D46">
        <f>abund[[#This Row],[Reads Assigned]]/30000</f>
        <v>5.0000000000000001E-4</v>
      </c>
      <c r="J46" t="s">
        <v>243</v>
      </c>
      <c r="K46">
        <v>13</v>
      </c>
      <c r="L46">
        <f>bowtie2_abund[[#This Row],[Reads Assigned]]/30000</f>
        <v>4.3333333333333331E-4</v>
      </c>
    </row>
    <row r="47" spans="2:12" x14ac:dyDescent="0.25">
      <c r="B47" t="s">
        <v>53</v>
      </c>
      <c r="C47">
        <v>14</v>
      </c>
      <c r="D47">
        <f>abund[[#This Row],[Reads Assigned]]/30000</f>
        <v>4.6666666666666666E-4</v>
      </c>
      <c r="J47" t="s">
        <v>57</v>
      </c>
      <c r="K47">
        <v>13</v>
      </c>
      <c r="L47">
        <f>bowtie2_abund[[#This Row],[Reads Assigned]]/30000</f>
        <v>4.3333333333333331E-4</v>
      </c>
    </row>
    <row r="48" spans="2:12" x14ac:dyDescent="0.25">
      <c r="B48" t="s">
        <v>52</v>
      </c>
      <c r="C48">
        <v>11</v>
      </c>
      <c r="D48">
        <f>abund[[#This Row],[Reads Assigned]]/30000</f>
        <v>3.6666666666666667E-4</v>
      </c>
      <c r="J48" t="s">
        <v>53</v>
      </c>
      <c r="K48">
        <v>11</v>
      </c>
      <c r="L48">
        <f>bowtie2_abund[[#This Row],[Reads Assigned]]/30000</f>
        <v>3.6666666666666667E-4</v>
      </c>
    </row>
    <row r="49" spans="2:12" x14ac:dyDescent="0.25">
      <c r="B49" t="s">
        <v>63</v>
      </c>
      <c r="C49">
        <v>10</v>
      </c>
      <c r="D49">
        <f>abund[[#This Row],[Reads Assigned]]/30000</f>
        <v>3.3333333333333332E-4</v>
      </c>
      <c r="J49" t="s">
        <v>59</v>
      </c>
      <c r="K49">
        <v>10</v>
      </c>
      <c r="L49">
        <f>bowtie2_abund[[#This Row],[Reads Assigned]]/30000</f>
        <v>3.3333333333333332E-4</v>
      </c>
    </row>
    <row r="50" spans="2:12" x14ac:dyDescent="0.25">
      <c r="B50" t="s">
        <v>241</v>
      </c>
      <c r="C50">
        <v>9</v>
      </c>
      <c r="D50">
        <f>abund[[#This Row],[Reads Assigned]]/30000</f>
        <v>2.9999999999999997E-4</v>
      </c>
      <c r="J50" t="s">
        <v>241</v>
      </c>
      <c r="K50">
        <v>9</v>
      </c>
      <c r="L50">
        <f>bowtie2_abund[[#This Row],[Reads Assigned]]/30000</f>
        <v>2.9999999999999997E-4</v>
      </c>
    </row>
    <row r="51" spans="2:12" x14ac:dyDescent="0.25">
      <c r="B51" t="s">
        <v>61</v>
      </c>
      <c r="C51">
        <v>8</v>
      </c>
      <c r="D51">
        <f>abund[[#This Row],[Reads Assigned]]/30000</f>
        <v>2.6666666666666668E-4</v>
      </c>
      <c r="J51" t="s">
        <v>61</v>
      </c>
      <c r="K51">
        <v>8</v>
      </c>
      <c r="L51">
        <f>bowtie2_abund[[#This Row],[Reads Assigned]]/30000</f>
        <v>2.6666666666666668E-4</v>
      </c>
    </row>
    <row r="52" spans="2:12" x14ac:dyDescent="0.25">
      <c r="B52" t="s">
        <v>60</v>
      </c>
      <c r="C52">
        <v>7</v>
      </c>
      <c r="D52">
        <f>abund[[#This Row],[Reads Assigned]]/30000</f>
        <v>2.3333333333333333E-4</v>
      </c>
      <c r="J52" t="s">
        <v>51</v>
      </c>
      <c r="K52">
        <v>7</v>
      </c>
      <c r="L52">
        <f>bowtie2_abund[[#This Row],[Reads Assigned]]/30000</f>
        <v>2.3333333333333333E-4</v>
      </c>
    </row>
    <row r="53" spans="2:12" x14ac:dyDescent="0.25">
      <c r="B53" t="s">
        <v>57</v>
      </c>
      <c r="C53">
        <v>7</v>
      </c>
      <c r="D53">
        <f>abund[[#This Row],[Reads Assigned]]/30000</f>
        <v>2.3333333333333333E-4</v>
      </c>
      <c r="J53" t="s">
        <v>58</v>
      </c>
      <c r="K53">
        <v>6</v>
      </c>
      <c r="L53">
        <f>bowtie2_abund[[#This Row],[Reads Assigned]]/30000</f>
        <v>2.0000000000000001E-4</v>
      </c>
    </row>
    <row r="54" spans="2:12" x14ac:dyDescent="0.25">
      <c r="B54" t="s">
        <v>58</v>
      </c>
      <c r="C54">
        <v>2</v>
      </c>
      <c r="D54">
        <f>abund[[#This Row],[Reads Assigned]]/30000</f>
        <v>6.666666666666667E-5</v>
      </c>
      <c r="J54" t="s">
        <v>60</v>
      </c>
      <c r="K54">
        <v>6</v>
      </c>
      <c r="L54">
        <f>bowtie2_abund[[#This Row],[Reads Assigned]]/30000</f>
        <v>2.0000000000000001E-4</v>
      </c>
    </row>
    <row r="55" spans="2:12" x14ac:dyDescent="0.25">
      <c r="B55" t="s">
        <v>39</v>
      </c>
      <c r="C55">
        <v>2</v>
      </c>
      <c r="D55">
        <f>abund[[#This Row],[Reads Assigned]]/30000</f>
        <v>6.666666666666667E-5</v>
      </c>
      <c r="J55" t="s">
        <v>39</v>
      </c>
      <c r="K55">
        <v>5</v>
      </c>
      <c r="L55">
        <f>bowtie2_abund[[#This Row],[Reads Assigned]]/30000</f>
        <v>1.6666666666666666E-4</v>
      </c>
    </row>
  </sheetData>
  <pageMargins left="0.7" right="0.7" top="0.75" bottom="0.75" header="0.3" footer="0.3"/>
  <pageSetup paperSize="9" orientation="portrait"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3536F-1BD4-4E6A-8A20-59C074EA3AFC}">
  <dimension ref="A1:J13"/>
  <sheetViews>
    <sheetView workbookViewId="0">
      <selection activeCell="J14" sqref="J14"/>
    </sheetView>
  </sheetViews>
  <sheetFormatPr defaultRowHeight="15" x14ac:dyDescent="0.25"/>
  <cols>
    <col min="1" max="1" width="8.5703125" customWidth="1"/>
    <col min="2" max="2" width="11.5703125" bestFit="1" customWidth="1"/>
    <col min="3" max="3" width="16.140625" customWidth="1"/>
    <col min="4" max="4" width="11.140625" customWidth="1"/>
    <col min="5" max="5" width="7.140625" customWidth="1"/>
    <col min="6" max="6" width="8.7109375" customWidth="1"/>
    <col min="7" max="7" width="9.7109375" customWidth="1"/>
    <col min="8" max="8" width="11.5703125" bestFit="1" customWidth="1"/>
    <col min="10" max="10" width="57.7109375" customWidth="1"/>
  </cols>
  <sheetData>
    <row r="1" spans="1:10" ht="30" x14ac:dyDescent="0.25">
      <c r="A1" t="s">
        <v>252</v>
      </c>
      <c r="J1" s="72" t="s">
        <v>266</v>
      </c>
    </row>
    <row r="2" spans="1:10" x14ac:dyDescent="0.25">
      <c r="B2" s="18" t="s">
        <v>244</v>
      </c>
      <c r="C2" s="18" t="s">
        <v>260</v>
      </c>
      <c r="D2" s="18" t="s">
        <v>261</v>
      </c>
      <c r="E2" s="18" t="s">
        <v>262</v>
      </c>
      <c r="F2" s="18" t="s">
        <v>263</v>
      </c>
      <c r="G2" s="18" t="s">
        <v>264</v>
      </c>
      <c r="H2" s="18" t="s">
        <v>248</v>
      </c>
    </row>
    <row r="3" spans="1:10" x14ac:dyDescent="0.25">
      <c r="A3" s="18" t="s">
        <v>153</v>
      </c>
      <c r="B3" s="70">
        <v>0.14686907020872866</v>
      </c>
      <c r="C3" s="70">
        <v>0.13092979127134724</v>
      </c>
      <c r="D3" s="70">
        <v>0.62428842504743831</v>
      </c>
      <c r="E3" s="70">
        <v>2.4667931688804556E-2</v>
      </c>
      <c r="F3" s="70">
        <v>3.757115749525617E-2</v>
      </c>
      <c r="G3" s="70">
        <v>1.1385199240986717E-3</v>
      </c>
      <c r="H3" s="70">
        <v>3.415E-2</v>
      </c>
    </row>
    <row r="4" spans="1:10" x14ac:dyDescent="0.25">
      <c r="A4" s="18" t="s">
        <v>147</v>
      </c>
      <c r="B4" s="70">
        <v>0.18444022770398483</v>
      </c>
      <c r="C4" s="70">
        <v>0.51119544592030364</v>
      </c>
      <c r="D4" s="70">
        <v>0.15673624288425048</v>
      </c>
      <c r="E4" s="70">
        <v>0.10967741935483871</v>
      </c>
      <c r="F4" s="70">
        <v>3.7950664136622392E-3</v>
      </c>
      <c r="G4" s="70">
        <v>0</v>
      </c>
      <c r="H4" s="70">
        <v>3.415E-2</v>
      </c>
    </row>
    <row r="5" spans="1:10" x14ac:dyDescent="0.25">
      <c r="A5" s="18" t="s">
        <v>135</v>
      </c>
      <c r="B5" s="70">
        <v>0.30284629981024669</v>
      </c>
      <c r="C5" s="70">
        <v>0.24478178368121442</v>
      </c>
      <c r="D5" s="70">
        <v>0.14345351043643265</v>
      </c>
      <c r="E5" s="70">
        <v>0.16129032258064516</v>
      </c>
      <c r="F5" s="70">
        <v>6.0341555977229601E-2</v>
      </c>
      <c r="G5" s="70">
        <v>5.3130929791271347E-2</v>
      </c>
      <c r="H5" s="70">
        <v>3.415E-2</v>
      </c>
    </row>
    <row r="6" spans="1:10" ht="60" x14ac:dyDescent="0.25">
      <c r="J6" s="72" t="s">
        <v>267</v>
      </c>
    </row>
    <row r="7" spans="1:10" x14ac:dyDescent="0.25">
      <c r="A7" t="s">
        <v>265</v>
      </c>
    </row>
    <row r="8" spans="1:10" x14ac:dyDescent="0.25">
      <c r="B8" s="18" t="s">
        <v>250</v>
      </c>
      <c r="C8" s="18" t="s">
        <v>249</v>
      </c>
      <c r="D8" s="18" t="s">
        <v>245</v>
      </c>
      <c r="E8" s="18" t="s">
        <v>246</v>
      </c>
      <c r="F8" s="18" t="s">
        <v>247</v>
      </c>
    </row>
    <row r="9" spans="1:10" x14ac:dyDescent="0.25">
      <c r="A9" s="18" t="s">
        <v>244</v>
      </c>
      <c r="B9" s="41">
        <v>99.85</v>
      </c>
      <c r="C9" s="41">
        <v>99.83</v>
      </c>
      <c r="D9" s="41">
        <v>99.85</v>
      </c>
      <c r="E9" s="41">
        <v>99.8</v>
      </c>
      <c r="F9" s="41">
        <v>99.76</v>
      </c>
    </row>
    <row r="10" spans="1:10" x14ac:dyDescent="0.25">
      <c r="A10" s="18" t="s">
        <v>250</v>
      </c>
      <c r="B10" s="42"/>
      <c r="C10" s="41">
        <v>99.91</v>
      </c>
      <c r="D10" s="41">
        <v>99.86</v>
      </c>
      <c r="E10" s="41">
        <v>99.77</v>
      </c>
      <c r="F10" s="41">
        <v>99.73</v>
      </c>
    </row>
    <row r="11" spans="1:10" x14ac:dyDescent="0.25">
      <c r="A11" s="18" t="s">
        <v>249</v>
      </c>
      <c r="B11" s="42"/>
      <c r="C11" s="42"/>
      <c r="D11" s="41">
        <v>99.83</v>
      </c>
      <c r="E11" s="41">
        <v>99.77</v>
      </c>
      <c r="F11" s="41">
        <v>99.73</v>
      </c>
    </row>
    <row r="12" spans="1:10" x14ac:dyDescent="0.25">
      <c r="A12" s="18" t="s">
        <v>245</v>
      </c>
      <c r="B12" s="42"/>
      <c r="C12" s="42"/>
      <c r="D12" s="42"/>
      <c r="E12" s="41">
        <v>99.8</v>
      </c>
      <c r="F12" s="41">
        <v>99.76</v>
      </c>
    </row>
    <row r="13" spans="1:10" x14ac:dyDescent="0.25">
      <c r="A13" s="18" t="s">
        <v>246</v>
      </c>
      <c r="B13" s="71"/>
      <c r="C13" s="71"/>
      <c r="D13" s="71"/>
      <c r="E13" s="71"/>
      <c r="F13" s="41">
        <v>99.5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F A A B Q S w M E F A A C A A g A w 3 1 t V h i x w 4 y k A A A A 9 g A A A B I A H A B D b 2 5 m a W c v U G F j a 2 F n Z S 5 4 b W w g o h g A K K A U A A A A A A A A A A A A A A A A A A A A A A A A A A A A h Y 9 B D o I w F E S v Q r q n L d U Y Q j 4 l h q 0 k J i b G b V M q N E I x t F j u 5 s I j e Q U x i r p z O W / e Y u Z + v U E 2 t k 1 w U b 3 V n U l R h C k K l J F d q U 2 V o s E d w x h l H L Z C n k S l g k k 2 N h l t m a L a u X N C i P c e + w X u + o o w S i N y K D Y 7 W a t W o I + s / 8 u h N t Y J I x X i s H + N 4 Q x H 0 R L H K 4 Y p k B l C o c 1 X Y N P e Z / s D I R 8 a N / S K K x P m a y B z B P L + w B 9 Q S w M E F A A C A A g A w 3 1 t 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N 9 b V a N 7 j e 3 e w I A A H 4 R A A A T A B w A R m 9 y b X V s Y X M v U 2 V j d G l v b j E u b S C i G A A o o B Q A A A A A A A A A A A A A A A A A A A A A A A A A A A D t V 0 t v 0 0 A Q P h M p / 2 H l X h I p W E 0 o F I F y C C m P S q V A H I l D g 6 z 1 e u I s 7 C P s j E O r q v + d t Z 2 S V g k p r d o c U n y x d x 7 7 7 X z z s I 0 g S F r D o u r e f l 2 r 4 Y Q 7 S N k 0 H 4 / B x S C s k j F P c p O y L l N A 9 R r z V 2 R z J 8 B L + j g L D 6 z I N R h q v J M K w r 4 1 5 B f Y C P q v R p G Y W K t G g x y J f X Y 2 c 1 z j a A B P e 0 p m p v A Z O c B c E Y 6 W 8 U I 6 p a D Z O j k A J b U k c N 3 g S d B i f a t y b b D b a b G 3 R t h U m q z b 7 j z 3 y y + 5 J Y j o T E F 3 8 R g e W w P f m q 3 q 3 D t B f 8 J N 5 u M b n k 0 h 8 A E M e e K N h o 4 b H F u n q 9 0 L J T a q I F v n 5 0 E l b X t 0 8 h p G c E o X L X Y p 7 3 j 5 o a E X e 2 H h d 3 H R r N e k W Y m 3 o L e M 8 2 E Y L b c O C W d r y G v f k T 2 P q L 0 u Z R + A p + B w w e B c M 5 d f c s d O 5 v K e U p H g i j v s k s v v m J A V + E V 2 e o i g E 3 X G e k I A o q / j p U R 9 c h k 3 E j U 7 5 h r + r j 0 0 Y 8 d x C k K O p S h t k b 1 x A O n t X C J y X K 4 5 x C q f v u 8 C O e P u d l 6 H a B W n W 0 b 0 V t j C e s m p Z 4 w l X s 6 D l T T 9 4 T n y V s i G 3 l j 5 y f E z B + M r 9 w h M R p P r r X D N 6 w h m o N Z s m i d a l t l j B 1 d C S v 1 z a f j 1 f c S m z n 7 3 k 4 r x l Y n + p 8 Y b S 8 N V n H A E j K P B 4 O X u / r P 9 9 l 6 s p X A 2 k T 6 g B 5 1 y N 6 F v 9 c z T 0 k j N p 5 1 4 b 3 d 3 E f I m X i 7 r k B 8 P 5 W W 4 V f F t k O 4 r q F t N 9 U 5 w 4 2 h p d J r B / / l y 3 x m o 1 + q X O R D + A + P H P X 2 z f g T i G R j r u c O C 9 e L F M 1 o C C L e Y z Z 0 g s b 9 I w p z K h 6 / e q 3 D b T O y U 0 8 T G O L G O Y g e + Y T f 3 l 7 U G e c t n w w b Y f Q w 0 V j 3 a 2 U S x X o P a R l p / A 1 B L A Q I t A B Q A A g A I A M N 9 b V Y Y s c O M p A A A A P Y A A A A S A A A A A A A A A A A A A A A A A A A A A A B D b 2 5 m a W c v U G F j a 2 F n Z S 5 4 b W x Q S w E C L Q A U A A I A C A D D f W 1 W U 3 I 4 L J s A A A D h A A A A E w A A A A A A A A A A A A A A A A D w A A A A W 0 N v b n R l b n R f V H l w Z X N d L n h t b F B L A Q I t A B Q A A g A I A M N 9 b V a N 7 j e 3 e w I A A H 4 R A A A T A A A A A A A A A A A A A A A A A N g 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p Z A A A A A A A A u F 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1 Z m Z l c l 9 l Y 2 9 s a V 9 h Y n V u Z D w v S X R l b V B h d G g + P C 9 J d G V t T G 9 j Y X R p b 2 4 + P F N 0 Y W J s Z U V u d H J p Z X M + P E V u d H J 5 I F R 5 c G U 9 I k F k Z G V k V G 9 E Y X R h T W 9 k Z W w i I F Z h b H V l P S J s M C I g L z 4 8 R W 5 0 c n k g V H l w Z T 0 i Q n V m Z m V y T m V 4 d F J l Z n J l c 2 g i I F Z h b H V l P S J s M S I g L z 4 8 R W 5 0 c n k g V H l w Z T 0 i R m l s b E N v d W 5 0 I i B W Y W x 1 Z T 0 i b D M z I i A v P j x F b n R y e S B U e X B l P S J G a W x s R W 5 h Y m x l Z C I g V m F s d W U 9 I m w x I i A v P j x F b n R y e S B U e X B l P S J G a W x s R X J y b 3 J D b 2 R l I i B W Y W x 1 Z T 0 i c 1 V u a 2 5 v d 2 4 i I C 8 + P E V u d H J 5 I F R 5 c G U 9 I k Z p b G x F c n J v c k N v d W 5 0 I i B W Y W x 1 Z T 0 i b D A i I C 8 + P E V u d H J 5 I F R 5 c G U 9 I k Z p b G x M Y X N 0 V X B k Y X R l Z C I g V m F s d W U 9 I m Q y M D I y L T E w L T A 0 V D E 4 O j E 3 O j E z L j c y N T U 4 O D N 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3 B 1 Z m Z l c l 9 l Y 2 9 s a V 9 h Y n V u Z C 9 B d X R v U m V t b 3 Z l Z E N v b H V t b n M x L n t D b 2 x 1 b W 4 x L D B 9 J n F 1 b 3 Q 7 L C Z x d W 9 0 O 1 N l Y 3 R p b 2 4 x L 3 B 1 Z m Z l c l 9 l Y 2 9 s a V 9 h Y n V u Z C 9 B d X R v U m V t b 3 Z l Z E N v b H V t b n M x L n t D b 2 x 1 b W 4 y L D F 9 J n F 1 b 3 Q 7 X S w m c X V v d D t D b 2 x 1 b W 5 D b 3 V u d C Z x d W 9 0 O z o y L C Z x d W 9 0 O 0 t l e U N v b H V t b k 5 h b W V z J n F 1 b 3 Q 7 O l t d L C Z x d W 9 0 O 0 N v b H V t b k l k Z W 5 0 a X R p Z X M m c X V v d D s 6 W y Z x d W 9 0 O 1 N l Y 3 R p b 2 4 x L 3 B 1 Z m Z l c l 9 l Y 2 9 s a V 9 h Y n V u Z C 9 B d X R v U m V t b 3 Z l Z E N v b H V t b n M x L n t D b 2 x 1 b W 4 x L D B 9 J n F 1 b 3 Q 7 L C Z x d W 9 0 O 1 N l Y 3 R p b 2 4 x L 3 B 1 Z m Z l c l 9 l Y 2 9 s a V 9 h Y n V u Z C 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H V m Z m V y X 2 V j b 2 x p X 2 F i d W 5 k I i A v P j w v U 3 R h Y m x l R W 5 0 c m l l c z 4 8 L 0 l 0 Z W 0 + P E l 0 Z W 0 + P E l 0 Z W 1 M b 2 N h d G l v b j 4 8 S X R l b V R 5 c G U + R m 9 y b X V s Y T w v S X R l b V R 5 c G U + P E l 0 Z W 1 Q Y X R o P l N l Y 3 R p b 2 4 x L 2 V j b 2 x p P C 9 J d G V t U G F 0 a D 4 8 L 0 l 0 Z W 1 M b 2 N h d G l v b j 4 8 U 3 R h Y m x l R W 5 0 c m l l c z 4 8 R W 5 0 c n k g V H l w Z T 0 i Q W R k Z W R U b 0 R h d G F N b 2 R l b C I g V m F s d W U 9 I m w w I i A v P j x F b n R y e S B U e X B l P S J C d W Z m Z X J O Z X h 0 U m V m c m V z a C I g V m F s d W U 9 I m w x I i A v P j x F b n R y e S B U e X B l P S J G a W x s Q 2 9 1 b n Q i I F Z h b H V l P S J s N T k i I C 8 + P E V u d H J 5 I F R 5 c G U 9 I k Z p b G x F b m F i b G V k I i B W Y W x 1 Z T 0 i b D E i I C 8 + P E V u d H J 5 I F R 5 c G U 9 I k Z p b G x F c n J v c k N v Z G U i I F Z h b H V l P S J z V W 5 r b m 9 3 b i I g L z 4 8 R W 5 0 c n k g V H l w Z T 0 i R m l s b E V y c m 9 y Q 2 9 1 b n Q i I F Z h b H V l P S J s M C I g L z 4 8 R W 5 0 c n k g V H l w Z T 0 i R m l s b E x h c 3 R V c G R h d G V k I i B W Y W x 1 Z T 0 i Z D I w M j I t M D k t M j d U M T g 6 M D I 6 N D U u M T Y y M D Y 3 O F o i I C 8 + P E V u d H J 5 I F R 5 c G U 9 I k Z p b G x D b 2 x 1 b W 5 U e X B l c y I g V m F s d W U 9 I n N C Z 1 l H Q m d Z R 0 J n W U R C Z 2 t H I i A v P j x F b n R y e S B U e X B l P S J G a W x s Q 2 9 s d W 1 u T m F t Z X M i I F Z h b H V l P S J z W y Z x d W 9 0 O 0 F z c 2 V t Y m x 5 I E F j Y 2 V z c 2 l v b i Z x d W 9 0 O y w m c X V v d D t P c m d h b m l z b S B O Y W 1 l J n F 1 b 3 Q 7 L C Z x d W 9 0 O 0 9 y Z 2 F u a X N t I E l u Z n J h c 3 B l Y 2 l m a W M g T m F t Z X M g Q n J l Z W Q m c X V v d D s s J n F 1 b 3 Q 7 T 3 J n Y W 5 p c 2 0 g S W 5 m c m F z c G V j a W Z p Y y B O Y W 1 l c y B T d H J h a W 4 m c X V v d D s s J n F 1 b 3 Q 7 T 3 J n Y W 5 p c 2 0 g S W 5 m c m F z c G V j a W Z p Y y B O Y W 1 l c y B D d W x 0 a X Z h c i Z x d W 9 0 O y w m c X V v d D t P c m d h b m l z b S B J b m Z y Y X N w Z W N p Z m l j I E 5 h b W V z I E l z b 2 x h d G U m c X V v d D s s J n F 1 b 3 Q 7 T 3 J n Y W 5 p c 2 0 g S W 5 m c m F z c G V j a W Z p Y y B O Y W 1 l c y B F Y 2 9 0 e X B l J n F 1 b 3 Q 7 L C Z x d W 9 0 O 0 F u b m 9 0 Y X R p b 2 4 g T m F t Z S Z x d W 9 0 O y w m c X V v d D t B c 3 N l b W J s e S B T d G F 0 c y B U b 3 R h b C B T Z X F 1 Z W 5 j Z S B M Z W 5 n d G g m c X V v d D s s J n F 1 b 3 Q 7 Q X N z Z W 1 i b H k g T G V 2 Z W w m c X V v d D s s J n F 1 b 3 Q 7 Q X N z Z W 1 i b H k g U 3 V i b W l z c 2 l v b i B E Y X R l J n F 1 b 3 Q 7 L C Z x d W 9 0 O 1 d H U y B w c m 9 q Z W N 0 I G F j Y 2 V z c 2 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I s J n F 1 b 3 Q 7 a 2 V 5 Q 2 9 s d W 1 u T m F t Z X M m c X V v d D s 6 W 1 0 s J n F 1 b 3 Q 7 c X V l c n l S Z W x h d G l v b n N o a X B z J n F 1 b 3 Q 7 O l t d L C Z x d W 9 0 O 2 N v b H V t b k l k Z W 5 0 a X R p Z X M m c X V v d D s 6 W y Z x d W 9 0 O 1 N l Y 3 R p b 2 4 x L 2 V j b 2 x p L 0 F 1 d G 9 S Z W 1 v d m V k Q 2 9 s d W 1 u c z E u e 0 F z c 2 V t Y m x 5 I E F j Y 2 V z c 2 l v b i w w f S Z x d W 9 0 O y w m c X V v d D t T Z W N 0 a W 9 u M S 9 l Y 2 9 s a S 9 B d X R v U m V t b 3 Z l Z E N v b H V t b n M x L n t P c m d h b m l z b S B O Y W 1 l L D F 9 J n F 1 b 3 Q 7 L C Z x d W 9 0 O 1 N l Y 3 R p b 2 4 x L 2 V j b 2 x p L 0 F 1 d G 9 S Z W 1 v d m V k Q 2 9 s d W 1 u c z E u e 0 9 y Z 2 F u a X N t I E l u Z n J h c 3 B l Y 2 l m a W M g T m F t Z X M g Q n J l Z W Q s M n 0 m c X V v d D s s J n F 1 b 3 Q 7 U 2 V j d G l v b j E v Z W N v b G k v Q X V 0 b 1 J l b W 9 2 Z W R D b 2 x 1 b W 5 z M S 5 7 T 3 J n Y W 5 p c 2 0 g S W 5 m c m F z c G V j a W Z p Y y B O Y W 1 l c y B T d H J h a W 4 s M 3 0 m c X V v d D s s J n F 1 b 3 Q 7 U 2 V j d G l v b j E v Z W N v b G k v Q X V 0 b 1 J l b W 9 2 Z W R D b 2 x 1 b W 5 z M S 5 7 T 3 J n Y W 5 p c 2 0 g S W 5 m c m F z c G V j a W Z p Y y B O Y W 1 l c y B D d W x 0 a X Z h c i w 0 f S Z x d W 9 0 O y w m c X V v d D t T Z W N 0 a W 9 u M S 9 l Y 2 9 s a S 9 B d X R v U m V t b 3 Z l Z E N v b H V t b n M x L n t P c m d h b m l z b S B J b m Z y Y X N w Z W N p Z m l j I E 5 h b W V z I E l z b 2 x h d G U s N X 0 m c X V v d D s s J n F 1 b 3 Q 7 U 2 V j d G l v b j E v Z W N v b G k v Q X V 0 b 1 J l b W 9 2 Z W R D b 2 x 1 b W 5 z M S 5 7 T 3 J n Y W 5 p c 2 0 g S W 5 m c m F z c G V j a W Z p Y y B O Y W 1 l c y B F Y 2 9 0 e X B l L D Z 9 J n F 1 b 3 Q 7 L C Z x d W 9 0 O 1 N l Y 3 R p b 2 4 x L 2 V j b 2 x p L 0 F 1 d G 9 S Z W 1 v d m V k Q 2 9 s d W 1 u c z E u e 0 F u b m 9 0 Y X R p b 2 4 g T m F t Z S w 3 f S Z x d W 9 0 O y w m c X V v d D t T Z W N 0 a W 9 u M S 9 l Y 2 9 s a S 9 B d X R v U m V t b 3 Z l Z E N v b H V t b n M x L n t B c 3 N l b W J s e S B T d G F 0 c y B U b 3 R h b C B T Z X F 1 Z W 5 j Z S B M Z W 5 n d G g s O H 0 m c X V v d D s s J n F 1 b 3 Q 7 U 2 V j d G l v b j E v Z W N v b G k v Q X V 0 b 1 J l b W 9 2 Z W R D b 2 x 1 b W 5 z M S 5 7 Q X N z Z W 1 i b H k g T G V 2 Z W w s O X 0 m c X V v d D s s J n F 1 b 3 Q 7 U 2 V j d G l v b j E v Z W N v b G k v Q X V 0 b 1 J l b W 9 2 Z W R D b 2 x 1 b W 5 z M S 5 7 Q X N z Z W 1 i b H k g U 3 V i b W l z c 2 l v b i B E Y X R l L D E w f S Z x d W 9 0 O y w m c X V v d D t T Z W N 0 a W 9 u M S 9 l Y 2 9 s a S 9 B d X R v U m V t b 3 Z l Z E N v b H V t b n M x L n t X R 1 M g c H J v a m V j d C B h Y 2 N l c 3 N p b 2 4 s M T F 9 J n F 1 b 3 Q 7 X S w m c X V v d D t D b 2 x 1 b W 5 D b 3 V u d C Z x d W 9 0 O z o x M i w m c X V v d D t L Z X l D b 2 x 1 b W 5 O Y W 1 l c y Z x d W 9 0 O z p b X S w m c X V v d D t D b 2 x 1 b W 5 J Z G V u d G l 0 a W V z J n F 1 b 3 Q 7 O l s m c X V v d D t T Z W N 0 a W 9 u M S 9 l Y 2 9 s a S 9 B d X R v U m V t b 3 Z l Z E N v b H V t b n M x L n t B c 3 N l b W J s e S B B Y 2 N l c 3 N p b 2 4 s M H 0 m c X V v d D s s J n F 1 b 3 Q 7 U 2 V j d G l v b j E v Z W N v b G k v Q X V 0 b 1 J l b W 9 2 Z W R D b 2 x 1 b W 5 z M S 5 7 T 3 J n Y W 5 p c 2 0 g T m F t Z S w x f S Z x d W 9 0 O y w m c X V v d D t T Z W N 0 a W 9 u M S 9 l Y 2 9 s a S 9 B d X R v U m V t b 3 Z l Z E N v b H V t b n M x L n t P c m d h b m l z b S B J b m Z y Y X N w Z W N p Z m l j I E 5 h b W V z I E J y Z W V k L D J 9 J n F 1 b 3 Q 7 L C Z x d W 9 0 O 1 N l Y 3 R p b 2 4 x L 2 V j b 2 x p L 0 F 1 d G 9 S Z W 1 v d m V k Q 2 9 s d W 1 u c z E u e 0 9 y Z 2 F u a X N t I E l u Z n J h c 3 B l Y 2 l m a W M g T m F t Z X M g U 3 R y Y W l u L D N 9 J n F 1 b 3 Q 7 L C Z x d W 9 0 O 1 N l Y 3 R p b 2 4 x L 2 V j b 2 x p L 0 F 1 d G 9 S Z W 1 v d m V k Q 2 9 s d W 1 u c z E u e 0 9 y Z 2 F u a X N t I E l u Z n J h c 3 B l Y 2 l m a W M g T m F t Z X M g Q 3 V s d G l 2 Y X I s N H 0 m c X V v d D s s J n F 1 b 3 Q 7 U 2 V j d G l v b j E v Z W N v b G k v Q X V 0 b 1 J l b W 9 2 Z W R D b 2 x 1 b W 5 z M S 5 7 T 3 J n Y W 5 p c 2 0 g S W 5 m c m F z c G V j a W Z p Y y B O Y W 1 l c y B J c 2 9 s Y X R l L D V 9 J n F 1 b 3 Q 7 L C Z x d W 9 0 O 1 N l Y 3 R p b 2 4 x L 2 V j b 2 x p L 0 F 1 d G 9 S Z W 1 v d m V k Q 2 9 s d W 1 u c z E u e 0 9 y Z 2 F u a X N t I E l u Z n J h c 3 B l Y 2 l m a W M g T m F t Z X M g R W N v d H l w Z S w 2 f S Z x d W 9 0 O y w m c X V v d D t T Z W N 0 a W 9 u M S 9 l Y 2 9 s a S 9 B d X R v U m V t b 3 Z l Z E N v b H V t b n M x L n t B b m 5 v d G F 0 a W 9 u I E 5 h b W U s N 3 0 m c X V v d D s s J n F 1 b 3 Q 7 U 2 V j d G l v b j E v Z W N v b G k v Q X V 0 b 1 J l b W 9 2 Z W R D b 2 x 1 b W 5 z M S 5 7 Q X N z Z W 1 i b H k g U 3 R h d H M g V G 9 0 Y W w g U 2 V x d W V u Y 2 U g T G V u Z 3 R o L D h 9 J n F 1 b 3 Q 7 L C Z x d W 9 0 O 1 N l Y 3 R p b 2 4 x L 2 V j b 2 x p L 0 F 1 d G 9 S Z W 1 v d m V k Q 2 9 s d W 1 u c z E u e 0 F z c 2 V t Y m x 5 I E x l d m V s L D l 9 J n F 1 b 3 Q 7 L C Z x d W 9 0 O 1 N l Y 3 R p b 2 4 x L 2 V j b 2 x p L 0 F 1 d G 9 S Z W 1 v d m V k Q 2 9 s d W 1 u c z E u e 0 F z c 2 V t Y m x 5 I F N 1 Y m 1 p c 3 N p b 2 4 g R G F 0 Z S w x M H 0 m c X V v d D s s J n F 1 b 3 Q 7 U 2 V j d G l v b j E v Z W N v b G k v Q X V 0 b 1 J l b W 9 2 Z W R D b 2 x 1 b W 5 z M S 5 7 V 0 d T I H B y b 2 p l Y 3 Q g Y W N j Z X N z a W 9 u L D E 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V j b 2 x p I i A v P j w v U 3 R h Y m x l R W 5 0 c m l l c z 4 8 L 0 l 0 Z W 0 + P E l 0 Z W 0 + P E l 0 Z W 1 M b 2 N h d G l v b j 4 8 S X R l b V R 5 c G U + R m 9 y b X V s Y T w v S X R l b V R 5 c G U + P E l 0 Z W 1 Q Y X R o P l N l Y 3 R p b 2 4 x L 2 Z p b m F s X 2 J h c 2 V z X 1 N S U j g w N z M 3 M T R f b W l j c m 9 i a W F s P C 9 J d G V t U G F 0 a D 4 8 L 0 l 0 Z W 1 M b 2 N h d G l v b j 4 8 U 3 R h Y m x l R W 5 0 c m l l c z 4 8 R W 5 0 c n k g V H l w Z T 0 i Q W R k Z W R U b 0 R h d G F N b 2 R l b C I g V m F s d W U 9 I m w w I i A v P j x F b n R y e S B U e X B l P S J C d W Z m Z X J O Z X h 0 U m V m c m V z a C I g V m F s d W U 9 I m w x I i A v P j x F b n R y e S B U e X B l P S J G a W x s Q 2 9 1 b n Q i I F Z h b H V l P S J s M j A 4 I i A v P j x F b n R y e S B U e X B l P S J G a W x s R W 5 h Y m x l Z C I g V m F s d W U 9 I m w w I i A v P j x F b n R y e S B U e X B l P S J G a W x s R X J y b 3 J D b 2 R l I i B W Y W x 1 Z T 0 i c 1 V u a 2 5 v d 2 4 i I C 8 + P E V u d H J 5 I F R 5 c G U 9 I k Z p b G x F c n J v c k N v d W 5 0 I i B W Y W x 1 Z T 0 i b D A i I C 8 + P E V u d H J 5 I F R 5 c G U 9 I k Z p b G x M Y X N 0 V X B k Y X R l Z C I g V m F s d W U 9 I m Q y M D I y L T A 5 L T I 4 V D I y O j M 3 O j U y L j g 4 M j k w M j V 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Z p b m F s X 2 J h c 2 V z X 1 N S U j g w N z M 3 M T R f b W l j c m 9 i a W F s L 0 F 1 d G 9 S Z W 1 v d m V k Q 2 9 s d W 1 u c z E u e 0 N v b H V t b j E s M H 0 m c X V v d D s s J n F 1 b 3 Q 7 U 2 V j d G l v b j E v Z m l u Y W x f Y m F z Z X N f U 1 J S O D A 3 M z c x N F 9 t a W N y b 2 J p Y W w v Q X V 0 b 1 J l b W 9 2 Z W R D b 2 x 1 b W 5 z M S 5 7 Q 2 9 s d W 1 u M i w x f S Z x d W 9 0 O 1 0 s J n F 1 b 3 Q 7 Q 2 9 s d W 1 u Q 2 9 1 b n Q m c X V v d D s 6 M i w m c X V v d D t L Z X l D b 2 x 1 b W 5 O Y W 1 l c y Z x d W 9 0 O z p b X S w m c X V v d D t D b 2 x 1 b W 5 J Z G V u d G l 0 a W V z J n F 1 b 3 Q 7 O l s m c X V v d D t T Z W N 0 a W 9 u M S 9 m a W 5 h b F 9 i Y X N l c 1 9 T U l I 4 M D c z N z E 0 X 2 1 p Y 3 J v Y m l h b C 9 B d X R v U m V t b 3 Z l Z E N v b H V t b n M x L n t D b 2 x 1 b W 4 x L D B 9 J n F 1 b 3 Q 7 L C Z x d W 9 0 O 1 N l Y 3 R p b 2 4 x L 2 Z p b m F s X 2 J h c 2 V z X 1 N S U j g w N z M 3 M T R f b W l j c m 9 i a W F s L 0 F 1 d G 9 S Z W 1 v d m V k Q 2 9 s d W 1 u c z E u e 0 N v b H V t b j I s M 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a W 5 p b W F w M l 8 0 M D B f b W l j c m 9 i a W F s X 2 F i d W 5 k P C 9 J d G V t U G F 0 a D 4 8 L 0 l 0 Z W 1 M b 2 N h d G l v b j 4 8 U 3 R h Y m x l R W 5 0 c m l l c z 4 8 R W 5 0 c n k g V H l w Z T 0 i Q W R k Z W R U b 0 R h d G F N b 2 R l b C I g V m F s d W U 9 I m w w I i A v P j x F b n R y e S B U e X B l P S J C d W Z m Z X J O Z X h 0 U m V m c m V z a C I g V m F s d W U 9 I m w x I i A v P j x F b n R y e S B U e X B l P S J G a W x s Q 2 9 1 b n Q i I F Z h b H V l P S J s M T I w I i A v P j x F b n R y e S B U e X B l P S J G a W x s R W 5 h Y m x l Z C I g V m F s d W U 9 I m w w I i A v P j x F b n R y e S B U e X B l P S J G a W x s R X J y b 3 J D b 2 R l I i B W Y W x 1 Z T 0 i c 1 V u a 2 5 v d 2 4 i I C 8 + P E V u d H J 5 I F R 5 c G U 9 I k Z p b G x F c n J v c k N v d W 5 0 I i B W Y W x 1 Z T 0 i b D A i I C 8 + P E V u d H J 5 I F R 5 c G U 9 I k Z p b G x M Y X N 0 V X B k Y X R l Z C I g V m F s d W U 9 I m Q y M D I y L T E w L T A 0 V D I y O j I y O j M 4 L j c 3 M D k 4 N j B 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1 p b m l t Y X A y X z Q w M F 9 t a W N y b 2 J p Y W x f Y W J 1 b m Q v Q X V 0 b 1 J l b W 9 2 Z W R D b 2 x 1 b W 5 z M S 5 7 Q 2 9 s d W 1 u M S w w f S Z x d W 9 0 O y w m c X V v d D t T Z W N 0 a W 9 u M S 9 t a W 5 p b W F w M l 8 0 M D B f b W l j c m 9 i a W F s X 2 F i d W 5 k L 0 F 1 d G 9 S Z W 1 v d m V k Q 2 9 s d W 1 u c z E u e 0 N v b H V t b j I s M X 0 m c X V v d D t d L C Z x d W 9 0 O 0 N v b H V t b k N v d W 5 0 J n F 1 b 3 Q 7 O j I s J n F 1 b 3 Q 7 S 2 V 5 Q 2 9 s d W 1 u T m F t Z X M m c X V v d D s 6 W 1 0 s J n F 1 b 3 Q 7 Q 2 9 s d W 1 u S W R l b n R p d G l l c y Z x d W 9 0 O z p b J n F 1 b 3 Q 7 U 2 V j d G l v b j E v b W l u a W 1 h c D J f N D A w X 2 1 p Y 3 J v Y m l h b F 9 h Y n V u Z C 9 B d X R v U m V t b 3 Z l Z E N v b H V t b n M x L n t D b 2 x 1 b W 4 x L D B 9 J n F 1 b 3 Q 7 L C Z x d W 9 0 O 1 N l Y 3 R p b 2 4 x L 2 1 p b m l t Y X A y X z Q w M F 9 t a W N y b 2 J p Y W x f Y W J 1 b m Q v Q X V 0 b 1 J l b W 9 2 Z W R D b 2 x 1 b W 5 z M S 5 7 Q 2 9 s d W 1 u M i 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p b m l t Y X A y X z Q w M F 9 h Y n V u Z F 9 i Y X N l 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C 0 w N F Q y M j o z O T o w N S 4 1 N T I 4 N j Q z W i I g L z 4 8 R W 5 0 c n k g V H l w Z T 0 i R m l s b E N v b H V t b l R 5 c G V z I i B W Y W x 1 Z T 0 i c 0 J n T 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t a W 5 p b W F w M l 8 0 M D B f Y W J 1 b m R f Y m F z Z X M v Q X V 0 b 1 J l b W 9 2 Z W R D b 2 x 1 b W 5 z M S 5 7 Q 2 9 s d W 1 u M S w w f S Z x d W 9 0 O y w m c X V v d D t T Z W N 0 a W 9 u M S 9 t a W 5 p b W F w M l 8 0 M D B f Y W J 1 b m R f Y m F z Z X M v Q X V 0 b 1 J l b W 9 2 Z W R D b 2 x 1 b W 5 z M S 5 7 Q 2 9 s d W 1 u M i w x f S Z x d W 9 0 O 1 0 s J n F 1 b 3 Q 7 Q 2 9 s d W 1 u Q 2 9 1 b n Q m c X V v d D s 6 M i w m c X V v d D t L Z X l D b 2 x 1 b W 5 O Y W 1 l c y Z x d W 9 0 O z p b X S w m c X V v d D t D b 2 x 1 b W 5 J Z G V u d G l 0 a W V z J n F 1 b 3 Q 7 O l s m c X V v d D t T Z W N 0 a W 9 u M S 9 t a W 5 p b W F w M l 8 0 M D B f Y W J 1 b m R f Y m F z Z X M v Q X V 0 b 1 J l b W 9 2 Z W R D b 2 x 1 b W 5 z M S 5 7 Q 2 9 s d W 1 u M S w w f S Z x d W 9 0 O y w m c X V v d D t T Z W N 0 a W 9 u M S 9 t a W 5 p b W F w M l 8 0 M D B f Y W J 1 b m R f Y m F z Z X M v Q X V 0 b 1 J l b W 9 2 Z W R D b 2 x 1 b W 5 z M S 5 7 Q 2 9 s d W 1 u M i 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Z p b m F s X 2 J h c 2 V z X 1 N S U j g w N z M 3 M T R f b W l j c m 9 i a W F s 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A 5 L T I 4 V D I y O j M 3 O j U y L j g 4 M j k w M j V 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Z p b m F s X 2 J h c 2 V z X 1 N S U j g w N z M 3 M T R f b W l j c m 9 i a W F s L 0 F 1 d G 9 S Z W 1 v d m V k Q 2 9 s d W 1 u c z E u e 0 N v b H V t b j E s M H 0 m c X V v d D s s J n F 1 b 3 Q 7 U 2 V j d G l v b j E v Z m l u Y W x f Y m F z Z X N f U 1 J S O D A 3 M z c x N F 9 t a W N y b 2 J p Y W w v Q X V 0 b 1 J l b W 9 2 Z W R D b 2 x 1 b W 5 z M S 5 7 Q 2 9 s d W 1 u M i w x f S Z x d W 9 0 O 1 0 s J n F 1 b 3 Q 7 Q 2 9 s d W 1 u Q 2 9 1 b n Q m c X V v d D s 6 M i w m c X V v d D t L Z X l D b 2 x 1 b W 5 O Y W 1 l c y Z x d W 9 0 O z p b X S w m c X V v d D t D b 2 x 1 b W 5 J Z G V u d G l 0 a W V z J n F 1 b 3 Q 7 O l s m c X V v d D t T Z W N 0 a W 9 u M S 9 m a W 5 h b F 9 i Y X N l c 1 9 T U l I 4 M D c z N z E 0 X 2 1 p Y 3 J v Y m l h b C 9 B d X R v U m V t b 3 Z l Z E N v b H V t b n M x L n t D b 2 x 1 b W 4 x L D B 9 J n F 1 b 3 Q 7 L C Z x d W 9 0 O 1 N l Y 3 R p b 2 4 x L 2 Z p b m F s X 2 J h c 2 V z X 1 N S U j g w N z M 3 M T R f b W l j c m 9 i a W F s L 0 F 1 d G 9 S Z W 1 v d m V k Q 2 9 s d W 1 u c z E u e 0 N v b H V t b j I s M 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w d W Z m Z X J f Z W N v b G l f Y W J 1 b m Q v U 2 9 1 c m N l P C 9 J d G V t U G F 0 a D 4 8 L 0 l 0 Z W 1 M b 2 N h d G l v b j 4 8 U 3 R h Y m x l R W 5 0 c m l l c y A v P j w v S X R l b T 4 8 S X R l b T 4 8 S X R l b U x v Y 2 F 0 a W 9 u P j x J d G V t V H l w Z T 5 G b 3 J t d W x h P C 9 J d G V t V H l w Z T 4 8 S X R l b V B h d G g + U 2 V j d G l v b j E v c H V m Z m V y X 2 V j b 2 x p X 2 F i d W 5 k L 0 N o Y W 5 n Z W Q l M j B U e X B l P C 9 J d G V t U G F 0 a D 4 8 L 0 l 0 Z W 1 M b 2 N h d G l v b j 4 8 U 3 R h Y m x l R W 5 0 c m l l c y A v P j w v S X R l b T 4 8 S X R l b T 4 8 S X R l b U x v Y 2 F 0 a W 9 u P j x J d G V t V H l w Z T 5 G b 3 J t d W x h P C 9 J d G V t V H l w Z T 4 8 S X R l b V B h d G g + U 2 V j d G l v b j E v Z W N v b G k v U 2 9 1 c m N l P C 9 J d G V t U G F 0 a D 4 8 L 0 l 0 Z W 1 M b 2 N h d G l v b j 4 8 U 3 R h Y m x l R W 5 0 c m l l c y A v P j w v S X R l b T 4 8 S X R l b T 4 8 S X R l b U x v Y 2 F 0 a W 9 u P j x J d G V t V H l w Z T 5 G b 3 J t d W x h P C 9 J d G V t V H l w Z T 4 8 S X R l b V B h d G g + U 2 V j d G l v b j E v Z W N v b G k v U H J v b W 9 0 Z W Q l M j B I Z W F k Z X J z P C 9 J d G V t U G F 0 a D 4 8 L 0 l 0 Z W 1 M b 2 N h d G l v b j 4 8 U 3 R h Y m x l R W 5 0 c m l l c y A v P j w v S X R l b T 4 8 S X R l b T 4 8 S X R l b U x v Y 2 F 0 a W 9 u P j x J d G V t V H l w Z T 5 G b 3 J t d W x h P C 9 J d G V t V H l w Z T 4 8 S X R l b V B h d G g + U 2 V j d G l v b j E v Z W N v b G k v Q 2 h h b m d l Z C U y M F R 5 c G U 8 L 0 l 0 Z W 1 Q Y X R o P j w v S X R l b U x v Y 2 F 0 a W 9 u P j x T d G F i b G V F b n R y a W V z I C 8 + P C 9 J d G V t P j x J d G V t P j x J d G V t T G 9 j Y X R p b 2 4 + P E l 0 Z W 1 U e X B l P k Z v c m 1 1 b G E 8 L 0 l 0 Z W 1 U e X B l P j x J d G V t U G F 0 a D 5 T Z W N 0 a W 9 u M S 9 m a W 5 h b F 9 i Y X N l c 1 9 T U l I 4 M D c z N z E 0 X 2 1 p Y 3 J v Y m l h b C 9 T b 3 V y Y 2 U 8 L 0 l 0 Z W 1 Q Y X R o P j w v S X R l b U x v Y 2 F 0 a W 9 u P j x T d G F i b G V F b n R y a W V z I C 8 + P C 9 J d G V t P j x J d G V t P j x J d G V t T G 9 j Y X R p b 2 4 + P E l 0 Z W 1 U e X B l P k Z v c m 1 1 b G E 8 L 0 l 0 Z W 1 U e X B l P j x J d G V t U G F 0 a D 5 T Z W N 0 a W 9 u M S 9 m a W 5 h b F 9 i Y X N l c 1 9 T U l I 4 M D c z N z E 0 X 2 1 p Y 3 J v Y m l h b C 9 D a G F u Z 2 V k J T I w V H l w Z T w v S X R l b V B h d G g + P C 9 J d G V t T G 9 j Y X R p b 2 4 + P F N 0 Y W J s Z U V u d H J p Z X M g L z 4 8 L 0 l 0 Z W 0 + P E l 0 Z W 0 + P E l 0 Z W 1 M b 2 N h d G l v b j 4 8 S X R l b V R 5 c G U + R m 9 y b X V s Y T w v S X R l b V R 5 c G U + P E l 0 Z W 1 Q Y X R o P l N l Y 3 R p b 2 4 x L 2 1 p b m l t Y X A y X z Q w M F 9 t a W N y b 2 J p Y W x f Y W J 1 b m Q v U 2 9 1 c m N l P C 9 J d G V t U G F 0 a D 4 8 L 0 l 0 Z W 1 M b 2 N h d G l v b j 4 8 U 3 R h Y m x l R W 5 0 c m l l c y A v P j w v S X R l b T 4 8 S X R l b T 4 8 S X R l b U x v Y 2 F 0 a W 9 u P j x J d G V t V H l w Z T 5 G b 3 J t d W x h P C 9 J d G V t V H l w Z T 4 8 S X R l b V B h d G g + U 2 V j d G l v b j E v b W l u a W 1 h c D J f N D A w X 2 1 p Y 3 J v Y m l h b F 9 h Y n V u Z C 9 D a G F u Z 2 V k J T I w V H l w Z T w v S X R l b V B h d G g + P C 9 J d G V t T G 9 j Y X R p b 2 4 + P F N 0 Y W J s Z U V u d H J p Z X M g L z 4 8 L 0 l 0 Z W 0 + P E l 0 Z W 0 + P E l 0 Z W 1 M b 2 N h d G l v b j 4 8 S X R l b V R 5 c G U + R m 9 y b X V s Y T w v S X R l b V R 5 c G U + P E l 0 Z W 1 Q Y X R o P l N l Y 3 R p b 2 4 x L 2 1 p b m l t Y X A y X z Q w M F 9 h Y n V u Z F 9 i Y X N l c y 9 T b 3 V y Y 2 U 8 L 0 l 0 Z W 1 Q Y X R o P j w v S X R l b U x v Y 2 F 0 a W 9 u P j x T d G F i b G V F b n R y a W V z I C 8 + P C 9 J d G V t P j x J d G V t P j x J d G V t T G 9 j Y X R p b 2 4 + P E l 0 Z W 1 U e X B l P k Z v c m 1 1 b G E 8 L 0 l 0 Z W 1 U e X B l P j x J d G V t U G F 0 a D 5 T Z W N 0 a W 9 u M S 9 t a W 5 p b W F w M l 8 0 M D B f Y W J 1 b m R f Y m F z Z X M v Q 2 h h b m d l Z C U y M F R 5 c G U 8 L 0 l 0 Z W 1 Q Y X R o P j w v S X R l b U x v Y 2 F 0 a W 9 u P j x T d G F i b G V F b n R y a W V z I C 8 + P C 9 J d G V t P j x J d G V t P j x J d G V t T G 9 j Y X R p b 2 4 + P E l 0 Z W 1 U e X B l P k Z v c m 1 1 b G E 8 L 0 l 0 Z W 1 U e X B l P j x J d G V t U G F 0 a D 5 T Z W N 0 a W 9 u M S 9 m a W 5 h b F 9 i Y X N l c 1 9 T U l I 4 M D c z N z E 0 X 2 1 p Y 3 J v Y m l h b C U y M C g y K S 9 T b 3 V y Y 2 U 8 L 0 l 0 Z W 1 Q Y X R o P j w v S X R l b U x v Y 2 F 0 a W 9 u P j x T d G F i b G V F b n R y a W V z I C 8 + P C 9 J d G V t P j x J d G V t P j x J d G V t T G 9 j Y X R p b 2 4 + P E l 0 Z W 1 U e X B l P k Z v c m 1 1 b G E 8 L 0 l 0 Z W 1 U e X B l P j x J d G V t U G F 0 a D 5 T Z W N 0 a W 9 u M S 9 m a W 5 h b F 9 i Y X N l c 1 9 T U l I 4 M D c z N z E 0 X 2 1 p Y 3 J v Y m l h b C U y M C g y 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j b G F y a 1 9 l Y 2 9 s a V 9 h Y n V u 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s Y X J r X 2 V j b 2 x p X 2 F i d W 5 k 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N s Y X J r X 2 V j b 2 x p X 2 F i d W 5 k L 0 F 1 d G 9 S Z W 1 v d m V k Q 2 9 s d W 1 u c z E u e 0 N v b H V t b j E s M H 0 m c X V v d D s s J n F 1 b 3 Q 7 U 2 V j d G l v b j E v Y 2 x h c m t f Z W N v b G l f Y W J 1 b m Q v Q X V 0 b 1 J l b W 9 2 Z W R D b 2 x 1 b W 5 z M S 5 7 Q 2 9 s d W 1 u M i w x f S Z x d W 9 0 O 1 0 s J n F 1 b 3 Q 7 Q 2 9 s d W 1 u Q 2 9 1 b n Q m c X V v d D s 6 M i w m c X V v d D t L Z X l D b 2 x 1 b W 5 O Y W 1 l c y Z x d W 9 0 O z p b X S w m c X V v d D t D b 2 x 1 b W 5 J Z G V u d G l 0 a W V z J n F 1 b 3 Q 7 O l s m c X V v d D t T Z W N 0 a W 9 u M S 9 j b G F y a 1 9 l Y 2 9 s a V 9 h Y n V u Z C 9 B d X R v U m V t b 3 Z l Z E N v b H V t b n M x L n t D b 2 x 1 b W 4 x L D B 9 J n F 1 b 3 Q 7 L C Z x d W 9 0 O 1 N l Y 3 R p b 2 4 x L 2 N s Y X J r X 2 V j b 2 x p X 2 F i d W 5 k L 0 F 1 d G 9 S Z W 1 v d m V k Q 2 9 s d W 1 u c z E u e 0 N v b H V t b j I s M X 0 m c X V v d D t d L C Z x d W 9 0 O 1 J l b G F 0 a W 9 u c 2 h p c E l u Z m 8 m c X V v d D s 6 W 1 1 9 I i A v P j x F b n R y e S B U e X B l P S J G a W x s U 3 R h d H V z I i B W Y W x 1 Z T 0 i c 0 N v b X B s Z X R l I i A v P j x F b n R y e S B U e X B l P S J G a W x s Q 2 9 s d W 1 u T m F t Z X M i I F Z h b H V l P S J z W y Z x d W 9 0 O 0 N v b H V t b j E m c X V v d D s s J n F 1 b 3 Q 7 Q 2 9 s d W 1 u M i Z x d W 9 0 O 1 0 i I C 8 + P E V u d H J 5 I F R 5 c G U 9 I k Z p b G x D b 2 x 1 b W 5 U e X B l c y I g V m F s d W U 9 I n N C Z 0 0 9 I i A v P j x F b n R y e S B U e X B l P S J G a W x s T G F z d F V w Z G F 0 Z W Q i I F Z h b H V l P S J k M j A y M i 0 x M i 0 y N 1 Q x O T o y N D o z O S 4 3 M D k 4 N D k 4 W i I g L z 4 8 R W 5 0 c n k g V H l w Z T 0 i R m l s b E V y c m 9 y Q 2 9 1 b n Q i I F Z h b H V l P S J s M C I g L z 4 8 R W 5 0 c n k g V H l w Z T 0 i R m l s b E V y c m 9 y Q 2 9 k Z S I g V m F s d W U 9 I n N V b m t u b 3 d u I i A v P j x F b n R y e S B U e X B l P S J G a W x s Q 2 9 1 b n Q i I F Z h b H V l P S J s M z I i I C 8 + P E V u d H J 5 I F R 5 c G U 9 I k F k Z G V k V G 9 E Y X R h T W 9 k Z W w i I F Z h b H V l P S J s M C I g L z 4 8 L 1 N 0 Y W J s Z U V u d H J p Z X M + P C 9 J d G V t P j x J d G V t P j x J d G V t T G 9 j Y X R p b 2 4 + P E l 0 Z W 1 U e X B l P k Z v c m 1 1 b G E 8 L 0 l 0 Z W 1 U e X B l P j x J d G V t U G F 0 a D 5 T Z W N 0 a W 9 u M S 9 j b G F y a 1 9 l Y 2 9 s a V 9 h Y n V u Z C 9 T b 3 V y Y 2 U 8 L 0 l 0 Z W 1 Q Y X R o P j w v S X R l b U x v Y 2 F 0 a W 9 u P j x T d G F i b G V F b n R y a W V z I C 8 + P C 9 J d G V t P j x J d G V t P j x J d G V t T G 9 j Y X R p b 2 4 + P E l 0 Z W 1 U e X B l P k Z v c m 1 1 b G E 8 L 0 l 0 Z W 1 U e X B l P j x J d G V t U G F 0 a D 5 T Z W N 0 a W 9 u M S 9 j b G F y a 1 9 l Y 2 9 s a V 9 h Y n V u Z C 9 D a G F u Z 2 V k J T I w V H l w Z T w v S X R l b V B h d G g + P C 9 J d G V t T G 9 j Y X R p b 2 4 + P F N 0 Y W J s Z U V u d H J p Z X M g L z 4 8 L 0 l 0 Z W 0 + P E l 0 Z W 0 + P E l 0 Z W 1 M b 2 N h d G l v b j 4 8 S X R l b V R 5 c G U + R m 9 y b X V s Y T w v S X R l b V R 5 c G U + P E l 0 Z W 1 Q Y X R o P l N l Y 3 R p b 2 4 x L 2 J v d 3 R p Z V 9 h Y n V u 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J v d 3 R p Z V 9 h Y n V u Z D 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Y m 9 3 d G l l X 2 F i d W 5 k L 0 F 1 d G 9 S Z W 1 v d m V k Q 2 9 s d W 1 u c z E u e 0 N v b H V t b j E s M H 0 m c X V v d D s s J n F 1 b 3 Q 7 U 2 V j d G l v b j E v Y m 9 3 d G l l X 2 F i d W 5 k L 0 F 1 d G 9 S Z W 1 v d m V k Q 2 9 s d W 1 u c z E u e 0 N v b H V t b j I s M X 0 m c X V v d D t d L C Z x d W 9 0 O 0 N v b H V t b k N v d W 5 0 J n F 1 b 3 Q 7 O j I s J n F 1 b 3 Q 7 S 2 V 5 Q 2 9 s d W 1 u T m F t Z X M m c X V v d D s 6 W 1 0 s J n F 1 b 3 Q 7 Q 2 9 s d W 1 u S W R l b n R p d G l l c y Z x d W 9 0 O z p b J n F 1 b 3 Q 7 U 2 V j d G l v b j E v Y m 9 3 d G l l X 2 F i d W 5 k L 0 F 1 d G 9 S Z W 1 v d m V k Q 2 9 s d W 1 u c z E u e 0 N v b H V t b j E s M H 0 m c X V v d D s s J n F 1 b 3 Q 7 U 2 V j d G l v b j E v Y m 9 3 d G l l X 2 F i d W 5 k L 0 F 1 d G 9 S Z W 1 v d m V k Q 2 9 s d W 1 u c z E u e 0 N v b H V t b j I s M X 0 m c X V v d D t d L C Z x d W 9 0 O 1 J l b G F 0 a W 9 u c 2 h p c E l u Z m 8 m c X V v d D s 6 W 1 1 9 I i A v P j x F b n R y e S B U e X B l P S J G a W x s Q 2 9 s d W 1 u T m F t Z X M i I F Z h b H V l P S J z W y Z x d W 9 0 O 0 N v b H V t b j E m c X V v d D s s J n F 1 b 3 Q 7 Q 2 9 s d W 1 u M i Z x d W 9 0 O 1 0 i I C 8 + P E V u d H J 5 I F R 5 c G U 9 I k Z p b G x D b 2 x 1 b W 5 U e X B l c y I g V m F s d W U 9 I n N C Z 0 0 9 I i A v P j x F b n R y e S B U e X B l P S J G a W x s T G F z d F V w Z G F 0 Z W Q i I F Z h b H V l P S J k M j A y M i 0 x M i 0 z M F Q w M j o 0 O T o x M y 4 3 N T I 5 N T Y y W i I g L z 4 8 R W 5 0 c n k g V H l w Z T 0 i R m l s b E V y c m 9 y Q 2 9 1 b n Q i I F Z h b H V l P S J s M C I g L z 4 8 R W 5 0 c n k g V H l w Z T 0 i R m l s b E V y c m 9 y Q 2 9 k Z S I g V m F s d W U 9 I n N V b m t u b 3 d u I i A v P j x F b n R y e S B U e X B l P S J G a W x s Q 2 9 1 b n Q i I F Z h b H V l P S J s N D c i I C 8 + P E V u d H J 5 I F R 5 c G U 9 I k Z p b G x T d G F 0 d X M i I F Z h b H V l P S J z Q 2 9 t c G x l d G U i I C 8 + P E V u d H J 5 I F R 5 c G U 9 I k F k Z G V k V G 9 E Y X R h T W 9 k Z W w i I F Z h b H V l P S J s M C I g L z 4 8 R W 5 0 c n k g V H l w Z T 0 i T G 9 h Z G V k V G 9 B b m F s e X N p c 1 N l c n Z p Y 2 V z I i B W Y W x 1 Z T 0 i b D A i I C 8 + P C 9 T d G F i b G V F b n R y a W V z P j w v S X R l b T 4 8 S X R l b T 4 8 S X R l b U x v Y 2 F 0 a W 9 u P j x J d G V t V H l w Z T 5 G b 3 J t d W x h P C 9 J d G V t V H l w Z T 4 8 S X R l b V B h d G g + U 2 V j d G l v b j E v Y m 9 3 d G l l X 2 F i d W 5 k J T I w K D I p L 1 N v d X J j Z T w v S X R l b V B h d G g + P C 9 J d G V t T G 9 j Y X R p b 2 4 + P F N 0 Y W J s Z U V u d H J p Z X M g L z 4 8 L 0 l 0 Z W 0 + P E l 0 Z W 0 + P E l 0 Z W 1 M b 2 N h d G l v b j 4 8 S X R l b V R 5 c G U + R m 9 y b X V s Y T w v S X R l b V R 5 c G U + P E l 0 Z W 1 Q Y X R o P l N l Y 3 R p b 2 4 x L 2 J v d 3 R p Z V 9 h Y n V u Z C U y M C g y K S 9 D a G F u Z 2 V k J T I w V H l w Z T w v S X R l b V B h d G g + P C 9 J d G V t T G 9 j Y X R p b 2 4 + P F N 0 Y W J s Z U V u d H J p Z X M g L z 4 8 L 0 l 0 Z W 0 + P E l 0 Z W 0 + P E l 0 Z W 1 M b 2 N h d G l v b j 4 8 S X R l b V R 5 c G U + R m 9 y b X V s Y T w v S X R l b V R 5 c G U + P E l 0 Z W 1 Q Y X R o P l N l Y 3 R p b 2 4 x L 3 B h d G h v X 3 N o b 3 J 0 X 3 J l Y W x f Z W N v b G l f Y W J 1 b m 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Y X R o b 1 9 z a G 9 y d F 9 y Z W F s X 2 V j b 2 x p X 2 F i d W 5 k 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B h d G h v X 3 N o b 3 J 0 X 3 J l Y W x f Z W N v b G l f Y W J 1 b m Q v Q X V 0 b 1 J l b W 9 2 Z W R D b 2 x 1 b W 5 z M S 5 7 Q 2 9 s d W 1 u M S w w f S Z x d W 9 0 O y w m c X V v d D t T Z W N 0 a W 9 u M S 9 w Y X R o b 1 9 z a G 9 y d F 9 y Z W F s X 2 V j b 2 x p X 2 F i d W 5 k L 0 F 1 d G 9 S Z W 1 v d m V k Q 2 9 s d W 1 u c z E u e 0 N v b H V t b j I s M X 0 m c X V v d D t d L C Z x d W 9 0 O 0 N v b H V t b k N v d W 5 0 J n F 1 b 3 Q 7 O j I s J n F 1 b 3 Q 7 S 2 V 5 Q 2 9 s d W 1 u T m F t Z X M m c X V v d D s 6 W 1 0 s J n F 1 b 3 Q 7 Q 2 9 s d W 1 u S W R l b n R p d G l l c y Z x d W 9 0 O z p b J n F 1 b 3 Q 7 U 2 V j d G l v b j E v c G F 0 a G 9 f c 2 h v c n R f c m V h b F 9 l Y 2 9 s a V 9 h Y n V u Z C 9 B d X R v U m V t b 3 Z l Z E N v b H V t b n M x L n t D b 2 x 1 b W 4 x L D B 9 J n F 1 b 3 Q 7 L C Z x d W 9 0 O 1 N l Y 3 R p b 2 4 x L 3 B h d G h v X 3 N o b 3 J 0 X 3 J l Y W x f Z W N v b G l f Y W J 1 b m Q v Q X V 0 b 1 J l b W 9 2 Z W R D b 2 x 1 b W 5 z M S 5 7 Q 2 9 s d W 1 u M i w x f S Z x d W 9 0 O 1 0 s J n F 1 b 3 Q 7 U m V s Y X R p b 2 5 z a G l w S W 5 m b y Z x d W 9 0 O z p b X X 0 i I C 8 + P E V u d H J 5 I F R 5 c G U 9 I k Z p b G x T d G F 0 d X M i I F Z h b H V l P S J z Q 2 9 t c G x l d G U i I C 8 + P E V u d H J 5 I F R 5 c G U 9 I k Z p b G x D b 2 x 1 b W 5 O Y W 1 l c y I g V m F s d W U 9 I n N b J n F 1 b 3 Q 7 Q 2 9 s d W 1 u M S Z x d W 9 0 O y w m c X V v d D t D b 2 x 1 b W 4 y J n F 1 b 3 Q 7 X S I g L z 4 8 R W 5 0 c n k g V H l w Z T 0 i R m l s b E N v b H V t b l R 5 c G V z I i B W Y W x 1 Z T 0 i c 0 J n T T 0 i I C 8 + P E V u d H J 5 I F R 5 c G U 9 I k Z p b G x M Y X N 0 V X B k Y X R l Z C I g V m F s d W U 9 I m Q y M D I z L T A z L T E z V D E 5 O j I 3 O j Q 5 L j M 3 M j U x N z J a I i A v P j x F b n R y e S B U e X B l P S J G a W x s R X J y b 3 J D b 3 V u d C I g V m F s d W U 9 I m w w I i A v P j x F b n R y e S B U e X B l P S J G a W x s R X J y b 3 J D b 2 R l I i B W Y W x 1 Z T 0 i c 1 V u a 2 5 v d 2 4 i I C 8 + P E V u d H J 5 I F R 5 c G U 9 I k Z p b G x D b 3 V u d C I g V m F s d W U 9 I m w z N i I g L z 4 8 R W 5 0 c n k g V H l w Z T 0 i Q W R k Z W R U b 0 R h d G F N b 2 R l b C I g V m F s d W U 9 I m w w I i A v P j w v U 3 R h Y m x l R W 5 0 c m l l c z 4 8 L 0 l 0 Z W 0 + P E l 0 Z W 0 + P E l 0 Z W 1 M b 2 N h d G l v b j 4 8 S X R l b V R 5 c G U + R m 9 y b X V s Y T w v S X R l b V R 5 c G U + P E l 0 Z W 1 Q Y X R o P l N l Y 3 R p b 2 4 x L 3 B h d G h v X 3 N o b 3 J 0 X 3 J l Y W x f Z W N v b G l f Y W J 1 b m Q v U 2 9 1 c m N l P C 9 J d G V t U G F 0 a D 4 8 L 0 l 0 Z W 1 M b 2 N h d G l v b j 4 8 U 3 R h Y m x l R W 5 0 c m l l c y A v P j w v S X R l b T 4 8 S X R l b T 4 8 S X R l b U x v Y 2 F 0 a W 9 u P j x J d G V t V H l w Z T 5 G b 3 J t d W x h P C 9 J d G V t V H l w Z T 4 8 S X R l b V B h d G g + U 2 V j d G l v b j E v c G F 0 a G 9 f c 2 h v c n R f c m V h b F 9 l Y 2 9 s a V 9 h Y n V u Z C 9 D a G F u Z 2 V k J T I w V H l w Z T w v S X R l b V B h d G g + P C 9 J d G V t T G 9 j Y X R p b 2 4 + P F N 0 Y W J s Z U V u d H J p Z X M g L z 4 8 L 0 l 0 Z W 0 + P E l 0 Z W 0 + P E l 0 Z W 1 M b 2 N h d G l v b j 4 8 S X R l b V R 5 c G U + R m 9 y b X V s Y T w v S X R l b V R 5 c G U + P E l 0 Z W 1 Q Y X R o P l N l Y 3 R p b 2 4 x L 2 F i d W 5 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W J 1 b m Q 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Y W J 1 b m Q v Q X V 0 b 1 J l b W 9 2 Z W R D b 2 x 1 b W 5 z M S 5 7 Q 2 9 s d W 1 u M S w w f S Z x d W 9 0 O y w m c X V v d D t T Z W N 0 a W 9 u M S 9 h Y n V u Z C 9 B d X R v U m V t b 3 Z l Z E N v b H V t b n M x L n t D b 2 x 1 b W 4 y L D F 9 J n F 1 b 3 Q 7 X S w m c X V v d D t D b 2 x 1 b W 5 D b 3 V u d C Z x d W 9 0 O z o y L C Z x d W 9 0 O 0 t l e U N v b H V t b k 5 h b W V z J n F 1 b 3 Q 7 O l t d L C Z x d W 9 0 O 0 N v b H V t b k l k Z W 5 0 a X R p Z X M m c X V v d D s 6 W y Z x d W 9 0 O 1 N l Y 3 R p b 2 4 x L 2 F i d W 5 k L 0 F 1 d G 9 S Z W 1 v d m V k Q 2 9 s d W 1 u c z E u e 0 N v b H V t b j E s M H 0 m c X V v d D s s J n F 1 b 3 Q 7 U 2 V j d G l v b j E v Y W J 1 b m Q v Q X V 0 b 1 J l b W 9 2 Z W R D b 2 x 1 b W 5 z M S 5 7 Q 2 9 s d W 1 u M i w x f S Z x d W 9 0 O 1 0 s J n F 1 b 3 Q 7 U m V s Y X R p b 2 5 z a G l w S W 5 m b y Z x d W 9 0 O z p b X X 0 i I C 8 + P E V u d H J 5 I F R 5 c G U 9 I k Z p b G x T d G F 0 d X M i I F Z h b H V l P S J z Q 2 9 t c G x l d G U i I C 8 + P E V u d H J 5 I F R 5 c G U 9 I k Z p b G x D b 2 x 1 b W 5 O Y W 1 l c y I g V m F s d W U 9 I n N b J n F 1 b 3 Q 7 Q 2 9 s d W 1 u M S Z x d W 9 0 O y w m c X V v d D t D b 2 x 1 b W 4 y J n F 1 b 3 Q 7 X S I g L z 4 8 R W 5 0 c n k g V H l w Z T 0 i R m l s b E N v b H V t b l R 5 c G V z I i B W Y W x 1 Z T 0 i c 0 J n T T 0 i I C 8 + P E V u d H J 5 I F R 5 c G U 9 I k Z p b G x M Y X N 0 V X B k Y X R l Z C I g V m F s d W U 9 I m Q y M D I z L T A z L T E z V D E 5 O j M 2 O j E 2 L j c 0 N z k w M D N a I i A v P j x F b n R y e S B U e X B l P S J G a W x s R X J y b 3 J D b 3 V u d C I g V m F s d W U 9 I m w w I i A v P j x F b n R y e S B U e X B l P S J G a W x s R X J y b 3 J D b 2 R l I i B W Y W x 1 Z T 0 i c 1 V u a 2 5 v d 2 4 i I C 8 + P E V u d H J 5 I F R 5 c G U 9 I k Z p b G x D b 3 V u d C I g V m F s d W U 9 I m w 1 N C I g L z 4 8 R W 5 0 c n k g V H l w Z T 0 i Q W R k Z W R U b 0 R h d G F N b 2 R l b C I g V m F s d W U 9 I m w w I i A v P j w v U 3 R h Y m x l R W 5 0 c m l l c z 4 8 L 0 l 0 Z W 0 + P E l 0 Z W 0 + P E l 0 Z W 1 M b 2 N h d G l v b j 4 8 S X R l b V R 5 c G U + R m 9 y b X V s Y T w v S X R l b V R 5 c G U + P E l 0 Z W 1 Q Y X R o P l N l Y 3 R p b 2 4 x L 2 F i d W 5 k L 1 N v d X J j Z T w v S X R l b V B h d G g + P C 9 J d G V t T G 9 j Y X R p b 2 4 + P F N 0 Y W J s Z U V u d H J p Z X M g L z 4 8 L 0 l 0 Z W 0 + P E l 0 Z W 0 + P E l 0 Z W 1 M b 2 N h d G l v b j 4 8 S X R l b V R 5 c G U + R m 9 y b X V s Y T w v S X R l b V R 5 c G U + P E l 0 Z W 1 Q Y X R o P l N l Y 3 R p b 2 4 x L 2 F i d W 5 k L 0 N o Y W 5 n Z W Q l M j B U e X B l P C 9 J d G V t U G F 0 a D 4 8 L 0 l 0 Z W 1 M b 2 N h d G l v b j 4 8 U 3 R h Y m x l R W 5 0 c m l l c y A v P j w v S X R l b T 4 8 S X R l b T 4 8 S X R l b U x v Y 2 F 0 a W 9 u P j x J d G V t V H l w Z T 5 G b 3 J t d W x h P C 9 J d G V t V H l w Z T 4 8 S X R l b V B h d G g + U 2 V j d G l v b j E v Y m 9 3 d G l l M l 9 h Y n V u 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v d 3 R p Z T J f Y W J 1 b m Q 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Y m 9 3 d G l l M l 9 h Y n V u Z C 9 B d X R v U m V t b 3 Z l Z E N v b H V t b n M x L n t D b 2 x 1 b W 4 x L D B 9 J n F 1 b 3 Q 7 L C Z x d W 9 0 O 1 N l Y 3 R p b 2 4 x L 2 J v d 3 R p Z T J f Y W J 1 b m Q v Q X V 0 b 1 J l b W 9 2 Z W R D b 2 x 1 b W 5 z M S 5 7 Q 2 9 s d W 1 u M i w x f S Z x d W 9 0 O 1 0 s J n F 1 b 3 Q 7 Q 2 9 s d W 1 u Q 2 9 1 b n Q m c X V v d D s 6 M i w m c X V v d D t L Z X l D b 2 x 1 b W 5 O Y W 1 l c y Z x d W 9 0 O z p b X S w m c X V v d D t D b 2 x 1 b W 5 J Z G V u d G l 0 a W V z J n F 1 b 3 Q 7 O l s m c X V v d D t T Z W N 0 a W 9 u M S 9 i b 3 d 0 a W U y X 2 F i d W 5 k L 0 F 1 d G 9 S Z W 1 v d m V k Q 2 9 s d W 1 u c z E u e 0 N v b H V t b j E s M H 0 m c X V v d D s s J n F 1 b 3 Q 7 U 2 V j d G l v b j E v Y m 9 3 d G l l M l 9 h Y n V u Z C 9 B d X R v U m V t b 3 Z l Z E N v b H V t b n M x L n t D b 2 x 1 b W 4 y L D F 9 J n F 1 b 3 Q 7 X S w m c X V v d D t S Z W x h d G l v b n N o a X B J b m Z v J n F 1 b 3 Q 7 O l t d f S I g L z 4 8 R W 5 0 c n k g V H l w Z T 0 i R m l s b F N 0 Y X R 1 c y I g V m F s d W U 9 I n N D b 2 1 w b G V 0 Z S I g L z 4 8 R W 5 0 c n k g V H l w Z T 0 i R m l s b E N v b H V t b k 5 h b W V z I i B W Y W x 1 Z T 0 i c 1 s m c X V v d D t D b 2 x 1 b W 4 x J n F 1 b 3 Q 7 L C Z x d W 9 0 O 0 N v b H V t b j I m c X V v d D t d I i A v P j x F b n R y e S B U e X B l P S J G a W x s Q 2 9 s d W 1 u V H l w Z X M i I F Z h b H V l P S J z Q m d N P S I g L z 4 8 R W 5 0 c n k g V H l w Z T 0 i R m l s b E x h c 3 R V c G R h d G V k I i B W Y W x 1 Z T 0 i Z D I w M j M t M D M t M T N U M T k 6 N D U 6 M z I u O T Y w O D E y O V o i I C 8 + P E V u d H J 5 I F R 5 c G U 9 I k Z p b G x F c n J v c k N v d W 5 0 I i B W Y W x 1 Z T 0 i b D A i I C 8 + P E V u d H J 5 I F R 5 c G U 9 I k Z p b G x F c n J v c k N v Z G U i I F Z h b H V l P S J z V W 5 r b m 9 3 b i I g L z 4 8 R W 5 0 c n k g V H l w Z T 0 i R m l s b E N v d W 5 0 I i B W Y W x 1 Z T 0 i b D U 0 I i A v P j x F b n R y e S B U e X B l P S J B Z G R l Z F R v R G F 0 Y U 1 v Z G V s I i B W Y W x 1 Z T 0 i b D A i I C 8 + P C 9 T d G F i b G V F b n R y a W V z P j w v S X R l b T 4 8 S X R l b T 4 8 S X R l b U x v Y 2 F 0 a W 9 u P j x J d G V t V H l w Z T 5 G b 3 J t d W x h P C 9 J d G V t V H l w Z T 4 8 S X R l b V B h d G g + U 2 V j d G l v b j E v Y m 9 3 d G l l M l 9 h Y n V u Z C 9 T b 3 V y Y 2 U 8 L 0 l 0 Z W 1 Q Y X R o P j w v S X R l b U x v Y 2 F 0 a W 9 u P j x T d G F i b G V F b n R y a W V z I C 8 + P C 9 J d G V t P j x J d G V t P j x J d G V t T G 9 j Y X R p b 2 4 + P E l 0 Z W 1 U e X B l P k Z v c m 1 1 b G E 8 L 0 l 0 Z W 1 U e X B l P j x J d G V t U G F 0 a D 5 T Z W N 0 a W 9 u M S 9 i b 3 d 0 a W U y X 2 F i d W 5 k L 0 N o Y W 5 n Z W Q l M j B U e X B l P C 9 J d G V t U G F 0 a D 4 8 L 0 l 0 Z W 1 M b 2 N h d G l v b j 4 8 U 3 R h Y m x l R W 5 0 c m l l c y A v P j w v S X R l b T 4 8 L 0 l 0 Z W 1 z P j w v T G 9 j Y W x Q Y W N r Y W d l T W V 0 Y W R h d G F G a W x l P h Y A A A B Q S w U G A A A A A A A A A A A A A A A A A A A A A A A A J g E A A A E A A A D Q j J 3 f A R X R E Y x 6 A M B P w p f r A Q A A A A T 6 b M D L H R N H o 0 a Y X x l 1 4 1 o A A A A A A g A A A A A A E G Y A A A A B A A A g A A A A m a p J W Y P h W k d f c Z l 3 1 V D E Q j Q l Z 1 Z E n p E w Y I 7 W E A y V V k I A A A A A D o A A A A A C A A A g A A A A + m l V D F z V y K t d 2 i n e I 0 k 4 J L J E e C W V w u 3 g k A L H T I 2 n s n d Q A A A A v d 1 C i 4 J d h W 2 I m 0 8 l r Q k v g A C h a m s d v f Q 5 + v H j k J r E g c F P b E f G 9 j m W 8 0 0 e 7 l e p W h + H 5 B K r o P R u F 6 4 S Q 1 O N l B 9 1 t s 2 g a l v 0 L b z 6 6 o Q I t s f e o f B A A A A A K u B N t C Y Q 7 s T C 3 Q n 7 G j 5 i j 7 T 3 U k t c U 4 t i w K l Q P c j 9 K n r o g a A Y y m U a 3 M W b C o s M A J 2 1 H 5 8 h i v i j H h T l c d n 4 H V 1 H T A = = < / D a t a M a s h u p > 
</file>

<file path=customXml/itemProps1.xml><?xml version="1.0" encoding="utf-8"?>
<ds:datastoreItem xmlns:ds="http://schemas.openxmlformats.org/officeDocument/2006/customXml" ds:itemID="{BA7B2109-F2ED-4FB1-9C75-ABA616507A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A.1 Ecoli short reads</vt:lpstr>
      <vt:lpstr>A.2 Ecoli References</vt:lpstr>
      <vt:lpstr>A.3 Sevim Real Data</vt:lpstr>
      <vt:lpstr>A.4 Time and Memory</vt:lpstr>
      <vt:lpstr>A.5 Abundance Comparisons</vt:lpstr>
      <vt:lpstr>A.6 Simulated Data Scores</vt:lpstr>
      <vt:lpstr>A.7 Real Short E.coli</vt:lpstr>
      <vt:lpstr>A.8 Real Covid-19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zheng</dc:creator>
  <cp:lastModifiedBy>andrew zheng</cp:lastModifiedBy>
  <dcterms:created xsi:type="dcterms:W3CDTF">2022-10-04T18:41:12Z</dcterms:created>
  <dcterms:modified xsi:type="dcterms:W3CDTF">2023-05-16T00:48:07Z</dcterms:modified>
</cp:coreProperties>
</file>